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Zał. nr 1" sheetId="1" state="visible" r:id="rId2"/>
    <sheet name="dane" sheetId="2" state="visible" r:id="rId3"/>
    <sheet name="klasyfikacja" sheetId="3" state="visible" r:id="rId4"/>
    <sheet name="Przerobione" sheetId="4" state="visible" r:id="rId5"/>
  </sheets>
  <definedNames>
    <definedName function="false" hidden="false" localSheetId="1" name="_xlnm.Print_Titles" vbProcedure="false">dane!$7:$7</definedName>
    <definedName function="false" hidden="true" localSheetId="1" name="_xlnm._FilterDatabase" vbProcedure="false">dane!$A$7:$S$1580</definedName>
    <definedName function="false" hidden="false" localSheetId="0" name="_xlnm.Print_Area" vbProcedure="false">'Zał. nr 1'!$A$1:$H$2836</definedName>
    <definedName function="false" hidden="false" localSheetId="0" name="_xlnm.Print_Titles" vbProcedure="false">'Zał. nr 1'!$10:$14</definedName>
    <definedName function="false" hidden="true" localSheetId="0" name="_xlnm._FilterDatabase" vbProcedure="false">'Zał. nr 1'!$A$14:$H$2982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<sst xmlns="http://schemas.openxmlformats.org/spreadsheetml/2006/main" count="17312" uniqueCount="1227">
  <si>
    <t xml:space="preserve">Załącznik Nr 1</t>
  </si>
  <si>
    <t xml:space="preserve">do uchwały Nr </t>
  </si>
  <si>
    <t xml:space="preserve">Rady Miasta Krakowa</t>
  </si>
  <si>
    <t xml:space="preserve">z dnia</t>
  </si>
  <si>
    <r>
      <rPr>
        <sz val="12"/>
        <rFont val="Times New Roman"/>
        <family val="1"/>
        <charset val="238"/>
      </rPr>
      <t xml:space="preserve">1640 </t>
    </r>
    <r>
      <rPr>
        <b val="true"/>
        <sz val="12"/>
        <rFont val="Times New Roman"/>
        <family val="1"/>
        <charset val="238"/>
      </rPr>
      <t xml:space="preserve">15.07</t>
    </r>
  </si>
  <si>
    <t xml:space="preserve">DOCHODY BUDŻETU MIASTA KRAKOWA NA ROK 2024</t>
  </si>
  <si>
    <t xml:space="preserve">w zł</t>
  </si>
  <si>
    <t xml:space="preserve">Dział /         </t>
  </si>
  <si>
    <t xml:space="preserve">Nazwa</t>
  </si>
  <si>
    <t xml:space="preserve">Plan dochodów na rok 2024</t>
  </si>
  <si>
    <t xml:space="preserve">dział</t>
  </si>
  <si>
    <t xml:space="preserve">§</t>
  </si>
  <si>
    <t xml:space="preserve">Ogółem</t>
  </si>
  <si>
    <t xml:space="preserve">w tym:</t>
  </si>
  <si>
    <t xml:space="preserve">gmina</t>
  </si>
  <si>
    <t xml:space="preserve">powiat</t>
  </si>
  <si>
    <t xml:space="preserve">Gmina</t>
  </si>
  <si>
    <t xml:space="preserve">Powiat</t>
  </si>
  <si>
    <t xml:space="preserve">010</t>
  </si>
  <si>
    <t xml:space="preserve">Rolnictwo i łowiectwo</t>
  </si>
  <si>
    <t xml:space="preserve">bieżące</t>
  </si>
  <si>
    <t xml:space="preserve">§0010</t>
  </si>
  <si>
    <t xml:space="preserve">0010</t>
  </si>
  <si>
    <t xml:space="preserve">§0020</t>
  </si>
  <si>
    <t xml:space="preserve">0020</t>
  </si>
  <si>
    <t xml:space="preserve">§0270</t>
  </si>
  <si>
    <t xml:space="preserve">0270</t>
  </si>
  <si>
    <t xml:space="preserve">§0310</t>
  </si>
  <si>
    <t xml:space="preserve">0310</t>
  </si>
  <si>
    <t xml:space="preserve">§0320</t>
  </si>
  <si>
    <t xml:space="preserve">0320</t>
  </si>
  <si>
    <t xml:space="preserve">§0330</t>
  </si>
  <si>
    <t xml:space="preserve">0330</t>
  </si>
  <si>
    <t xml:space="preserve">§0340</t>
  </si>
  <si>
    <t xml:space="preserve">0340</t>
  </si>
  <si>
    <t xml:space="preserve">§0350</t>
  </si>
  <si>
    <t xml:space="preserve">0350</t>
  </si>
  <si>
    <t xml:space="preserve">§0360</t>
  </si>
  <si>
    <t xml:space="preserve">0360</t>
  </si>
  <si>
    <t xml:space="preserve">§0370</t>
  </si>
  <si>
    <t xml:space="preserve">0370</t>
  </si>
  <si>
    <t xml:space="preserve">§0390</t>
  </si>
  <si>
    <t xml:space="preserve">0390</t>
  </si>
  <si>
    <t xml:space="preserve">§0400</t>
  </si>
  <si>
    <t xml:space="preserve">0400</t>
  </si>
  <si>
    <t xml:space="preserve">§0410</t>
  </si>
  <si>
    <t xml:space="preserve">0410</t>
  </si>
  <si>
    <t xml:space="preserve">§0420</t>
  </si>
  <si>
    <t xml:space="preserve">0420</t>
  </si>
  <si>
    <t xml:space="preserve">§0430</t>
  </si>
  <si>
    <t xml:space="preserve">0430</t>
  </si>
  <si>
    <t xml:space="preserve">§0440</t>
  </si>
  <si>
    <t xml:space="preserve">0440</t>
  </si>
  <si>
    <t xml:space="preserve">§0460</t>
  </si>
  <si>
    <t xml:space="preserve">0460</t>
  </si>
  <si>
    <t xml:space="preserve">§0470</t>
  </si>
  <si>
    <t xml:space="preserve">0470</t>
  </si>
  <si>
    <t xml:space="preserve">§0480</t>
  </si>
  <si>
    <t xml:space="preserve">0480</t>
  </si>
  <si>
    <t xml:space="preserve">§0490</t>
  </si>
  <si>
    <t xml:space="preserve">0490</t>
  </si>
  <si>
    <t xml:space="preserve">§0500</t>
  </si>
  <si>
    <t xml:space="preserve">0500</t>
  </si>
  <si>
    <t xml:space="preserve">§0550</t>
  </si>
  <si>
    <t xml:space="preserve">0550</t>
  </si>
  <si>
    <t xml:space="preserve">§0570</t>
  </si>
  <si>
    <t xml:space="preserve">0570</t>
  </si>
  <si>
    <t xml:space="preserve">§0580</t>
  </si>
  <si>
    <t xml:space="preserve">0580</t>
  </si>
  <si>
    <t xml:space="preserve">§0590</t>
  </si>
  <si>
    <t xml:space="preserve">0590</t>
  </si>
  <si>
    <t xml:space="preserve">§0610</t>
  </si>
  <si>
    <t xml:space="preserve">0610</t>
  </si>
  <si>
    <t xml:space="preserve">§0620</t>
  </si>
  <si>
    <t xml:space="preserve">0620</t>
  </si>
  <si>
    <t xml:space="preserve">§0630</t>
  </si>
  <si>
    <t xml:space="preserve">0630</t>
  </si>
  <si>
    <t xml:space="preserve">§0640</t>
  </si>
  <si>
    <t xml:space="preserve">0640</t>
  </si>
  <si>
    <t xml:space="preserve">§0650</t>
  </si>
  <si>
    <t xml:space="preserve">0650</t>
  </si>
  <si>
    <t xml:space="preserve">§0660</t>
  </si>
  <si>
    <t xml:space="preserve">0660</t>
  </si>
  <si>
    <t xml:space="preserve">§0670</t>
  </si>
  <si>
    <t xml:space="preserve">0670</t>
  </si>
  <si>
    <t xml:space="preserve">§0680</t>
  </si>
  <si>
    <t xml:space="preserve">0680</t>
  </si>
  <si>
    <t xml:space="preserve">0690</t>
  </si>
  <si>
    <t xml:space="preserve">§0750</t>
  </si>
  <si>
    <t xml:space="preserve">0750</t>
  </si>
  <si>
    <t xml:space="preserve">§0830</t>
  </si>
  <si>
    <t xml:space="preserve">0830</t>
  </si>
  <si>
    <t xml:space="preserve">§0840</t>
  </si>
  <si>
    <t xml:space="preserve">0840</t>
  </si>
  <si>
    <t xml:space="preserve">§0900</t>
  </si>
  <si>
    <t xml:space="preserve">0900</t>
  </si>
  <si>
    <t xml:space="preserve">§0910</t>
  </si>
  <si>
    <t xml:space="preserve">0910</t>
  </si>
  <si>
    <t xml:space="preserve">§0920</t>
  </si>
  <si>
    <t xml:space="preserve">0920</t>
  </si>
  <si>
    <t xml:space="preserve">§0921</t>
  </si>
  <si>
    <t xml:space="preserve">0921</t>
  </si>
  <si>
    <t xml:space="preserve">§0940</t>
  </si>
  <si>
    <t xml:space="preserve">0940</t>
  </si>
  <si>
    <t xml:space="preserve">§0950</t>
  </si>
  <si>
    <t xml:space="preserve">0950</t>
  </si>
  <si>
    <t xml:space="preserve">§0960</t>
  </si>
  <si>
    <t xml:space="preserve">0960</t>
  </si>
  <si>
    <t xml:space="preserve">§0970</t>
  </si>
  <si>
    <t xml:space="preserve">0970</t>
  </si>
  <si>
    <t xml:space="preserve">§0971</t>
  </si>
  <si>
    <t xml:space="preserve">0971</t>
  </si>
  <si>
    <t xml:space="preserve">§0977</t>
  </si>
  <si>
    <t xml:space="preserve">0977</t>
  </si>
  <si>
    <t xml:space="preserve">§0978</t>
  </si>
  <si>
    <t xml:space="preserve">0978</t>
  </si>
  <si>
    <t xml:space="preserve">§2007</t>
  </si>
  <si>
    <t xml:space="preserve">§2008</t>
  </si>
  <si>
    <t xml:space="preserve">§2009</t>
  </si>
  <si>
    <t xml:space="preserve">§2010</t>
  </si>
  <si>
    <t xml:space="preserve">§2020</t>
  </si>
  <si>
    <t xml:space="preserve">§2030</t>
  </si>
  <si>
    <t xml:space="preserve">§2040</t>
  </si>
  <si>
    <t xml:space="preserve">§2057</t>
  </si>
  <si>
    <t xml:space="preserve">§2058</t>
  </si>
  <si>
    <t xml:space="preserve">§2059</t>
  </si>
  <si>
    <t xml:space="preserve">§2060</t>
  </si>
  <si>
    <t xml:space="preserve">§2120</t>
  </si>
  <si>
    <t xml:space="preserve">§2130</t>
  </si>
  <si>
    <t xml:space="preserve">§2160</t>
  </si>
  <si>
    <t xml:space="preserve">§2180</t>
  </si>
  <si>
    <t xml:space="preserve">§2310</t>
  </si>
  <si>
    <t xml:space="preserve">§2320</t>
  </si>
  <si>
    <t xml:space="preserve">§2330</t>
  </si>
  <si>
    <t xml:space="preserve">§2360</t>
  </si>
  <si>
    <t xml:space="preserve">§2370</t>
  </si>
  <si>
    <t xml:space="preserve">§2440</t>
  </si>
  <si>
    <t xml:space="preserve">§2442</t>
  </si>
  <si>
    <t xml:space="preserve">§2460</t>
  </si>
  <si>
    <t xml:space="preserve">§2680</t>
  </si>
  <si>
    <t xml:space="preserve">§2690</t>
  </si>
  <si>
    <t xml:space="preserve">§2700</t>
  </si>
  <si>
    <t xml:space="preserve">§2701</t>
  </si>
  <si>
    <t xml:space="preserve">§2705</t>
  </si>
  <si>
    <t xml:space="preserve">§2706</t>
  </si>
  <si>
    <t xml:space="preserve">§2707</t>
  </si>
  <si>
    <t xml:space="preserve">§2708</t>
  </si>
  <si>
    <t xml:space="preserve">§2710</t>
  </si>
  <si>
    <t xml:space="preserve">§2750</t>
  </si>
  <si>
    <t xml:space="preserve">§2760</t>
  </si>
  <si>
    <t xml:space="preserve">§2790</t>
  </si>
  <si>
    <t xml:space="preserve">§2870</t>
  </si>
  <si>
    <t xml:space="preserve">§2910</t>
  </si>
  <si>
    <t xml:space="preserve">§2920</t>
  </si>
  <si>
    <t xml:space="preserve">§2950</t>
  </si>
  <si>
    <t xml:space="preserve">majątkowe</t>
  </si>
  <si>
    <t xml:space="preserve">§0760</t>
  </si>
  <si>
    <t xml:space="preserve">0760</t>
  </si>
  <si>
    <t xml:space="preserve">§0770</t>
  </si>
  <si>
    <t xml:space="preserve">0770</t>
  </si>
  <si>
    <t xml:space="preserve">§0780</t>
  </si>
  <si>
    <t xml:space="preserve">0780</t>
  </si>
  <si>
    <t xml:space="preserve">§0800</t>
  </si>
  <si>
    <t xml:space="preserve">0800</t>
  </si>
  <si>
    <t xml:space="preserve">§0870</t>
  </si>
  <si>
    <t xml:space="preserve">0870</t>
  </si>
  <si>
    <t xml:space="preserve">§6090</t>
  </si>
  <si>
    <t xml:space="preserve">§6180</t>
  </si>
  <si>
    <t xml:space="preserve">§6207</t>
  </si>
  <si>
    <t xml:space="preserve">§6208</t>
  </si>
  <si>
    <t xml:space="preserve">§6209</t>
  </si>
  <si>
    <t xml:space="preserve">§6257</t>
  </si>
  <si>
    <t xml:space="preserve">§6258</t>
  </si>
  <si>
    <t xml:space="preserve">§6259</t>
  </si>
  <si>
    <t xml:space="preserve">§6260</t>
  </si>
  <si>
    <t xml:space="preserve">§6280</t>
  </si>
  <si>
    <t xml:space="preserve">§6290</t>
  </si>
  <si>
    <t xml:space="preserve">§6291</t>
  </si>
  <si>
    <t xml:space="preserve">§6296</t>
  </si>
  <si>
    <t xml:space="preserve">§6297</t>
  </si>
  <si>
    <t xml:space="preserve">§6298</t>
  </si>
  <si>
    <t xml:space="preserve">§6300</t>
  </si>
  <si>
    <t xml:space="preserve">§6310</t>
  </si>
  <si>
    <t xml:space="preserve">§6320</t>
  </si>
  <si>
    <t xml:space="preserve">§6330</t>
  </si>
  <si>
    <t xml:space="preserve">§6340</t>
  </si>
  <si>
    <t xml:space="preserve">§6410</t>
  </si>
  <si>
    <t xml:space="preserve">§6420</t>
  </si>
  <si>
    <t xml:space="preserve">§6430</t>
  </si>
  <si>
    <t xml:space="preserve">§6440</t>
  </si>
  <si>
    <t xml:space="preserve">§6610</t>
  </si>
  <si>
    <t xml:space="preserve">§6620</t>
  </si>
  <si>
    <t xml:space="preserve">§6630</t>
  </si>
  <si>
    <t xml:space="preserve">§6660</t>
  </si>
  <si>
    <t xml:space="preserve">§6680</t>
  </si>
  <si>
    <t xml:space="preserve">§6690</t>
  </si>
  <si>
    <t xml:space="preserve">020</t>
  </si>
  <si>
    <t xml:space="preserve">Leśnictwo</t>
  </si>
  <si>
    <t xml:space="preserve">§0690</t>
  </si>
  <si>
    <t xml:space="preserve">§2110</t>
  </si>
  <si>
    <t xml:space="preserve">Transport i łączność</t>
  </si>
  <si>
    <t xml:space="preserve">§2319</t>
  </si>
  <si>
    <t xml:space="preserve">§2462</t>
  </si>
  <si>
    <t xml:space="preserve">§6250</t>
  </si>
  <si>
    <t xml:space="preserve">Turystyka</t>
  </si>
  <si>
    <t xml:space="preserve">Gospodarka mieszkaniowa</t>
  </si>
  <si>
    <t xml:space="preserve">Działalność usługowa</t>
  </si>
  <si>
    <t xml:space="preserve">Administracja publiczna</t>
  </si>
  <si>
    <t xml:space="preserve">§2100</t>
  </si>
  <si>
    <t xml:space="preserve">§2170</t>
  </si>
  <si>
    <t xml:space="preserve">§2533</t>
  </si>
  <si>
    <t xml:space="preserve">§2702</t>
  </si>
  <si>
    <t xml:space="preserve">§2703</t>
  </si>
  <si>
    <t xml:space="preserve">Urzędy naczelnych organów władzy państwowej, kontroli i ochrony prawa oraz sądownictwa</t>
  </si>
  <si>
    <t xml:space="preserve">Obrona narodowa</t>
  </si>
  <si>
    <t xml:space="preserve">Bezpieczeństwo publiczne i ochrona przeciwpożarowa</t>
  </si>
  <si>
    <t xml:space="preserve">Wymiar sprawiedliwości</t>
  </si>
  <si>
    <t xml:space="preserve">Dochody od osób prawnych, od osób fizycznych i od innych jednostek nieposiadających osobowości prawnej oraz wydatki związane z ich poborem</t>
  </si>
  <si>
    <t xml:space="preserve">0740</t>
  </si>
  <si>
    <t xml:space="preserve">Różne rozliczenia</t>
  </si>
  <si>
    <t xml:space="preserve">§6380</t>
  </si>
  <si>
    <t xml:space="preserve">Oświata i wychowanie</t>
  </si>
  <si>
    <t xml:space="preserve">Ochrona zdrowia</t>
  </si>
  <si>
    <t xml:space="preserve">Pomoc społeczna</t>
  </si>
  <si>
    <t xml:space="preserve">§2039</t>
  </si>
  <si>
    <t xml:space="preserve">Środki z Funduszu Przeciwdziałania COVID-19 na finansowanie lub dofinansowanie kosztów realizacji inwestycji i zakupów inwestycyjnych związanych z przeciwdziałaniem COVID-19</t>
  </si>
  <si>
    <t xml:space="preserve">Pozostałe zadania w zakresie polityki społecznej</t>
  </si>
  <si>
    <t xml:space="preserve">§0720</t>
  </si>
  <si>
    <t xml:space="preserve">0720</t>
  </si>
  <si>
    <t xml:space="preserve">§2709</t>
  </si>
  <si>
    <t xml:space="preserve">Edukacyjna opieka wychowawcza</t>
  </si>
  <si>
    <t xml:space="preserve">Rodzina</t>
  </si>
  <si>
    <t xml:space="preserve">Gospodarka komunalna i ochrona środowiska</t>
  </si>
  <si>
    <t xml:space="preserve">Kultura i ochrona dziedzictwa narodowego</t>
  </si>
  <si>
    <t xml:space="preserve">§6299</t>
  </si>
  <si>
    <t xml:space="preserve">§6639</t>
  </si>
  <si>
    <t xml:space="preserve">Kultura fizyczna</t>
  </si>
  <si>
    <t xml:space="preserve">OGÓŁEM, w tym:</t>
  </si>
  <si>
    <t xml:space="preserve">§0740</t>
  </si>
  <si>
    <t xml:space="preserve">§2001</t>
  </si>
  <si>
    <t xml:space="preserve">§2400</t>
  </si>
  <si>
    <t xml:space="preserve">§6282</t>
  </si>
  <si>
    <t xml:space="preserve">§6295</t>
  </si>
  <si>
    <t xml:space="preserve">§6370</t>
  </si>
  <si>
    <t xml:space="preserve">Załącznik nr 1</t>
  </si>
  <si>
    <t xml:space="preserve">Prognoza dochodów budżetu Miasta Krakowa na rok 2024</t>
  </si>
  <si>
    <t xml:space="preserve">wprowadzone Uchwałą Rady Miasta Krakowa i Zarządzeniem Prezydenta Miasta Krakowa </t>
  </si>
  <si>
    <t xml:space="preserve">Dz.</t>
  </si>
  <si>
    <t xml:space="preserve">Rozdz.</t>
  </si>
  <si>
    <t xml:space="preserve">Kategoria</t>
  </si>
  <si>
    <t xml:space="preserve">Typ</t>
  </si>
  <si>
    <t xml:space="preserve">Plan 2023            Gmina</t>
  </si>
  <si>
    <t xml:space="preserve">Plan 2023                  Powiat</t>
  </si>
  <si>
    <t xml:space="preserve">PW 2023                     Gmina</t>
  </si>
  <si>
    <t xml:space="preserve">PW 2023                    Powiat</t>
  </si>
  <si>
    <t xml:space="preserve">Zmiany 2023 Gmina</t>
  </si>
  <si>
    <t xml:space="preserve">Zmiany 2023 Powiat</t>
  </si>
  <si>
    <t xml:space="preserve">Prognoza 2024           Gmina</t>
  </si>
  <si>
    <t xml:space="preserve">Prognoza 2024           Powiat</t>
  </si>
  <si>
    <t xml:space="preserve">Realizator</t>
  </si>
  <si>
    <t xml:space="preserve">Dysponent</t>
  </si>
  <si>
    <t xml:space="preserve">Akt</t>
  </si>
  <si>
    <t xml:space="preserve">Nr Uchwały; Zarządzenia</t>
  </si>
  <si>
    <t xml:space="preserve">Data</t>
  </si>
  <si>
    <t xml:space="preserve">Tytuł</t>
  </si>
  <si>
    <t xml:space="preserve">GWSMK</t>
  </si>
  <si>
    <t xml:space="preserve">B</t>
  </si>
  <si>
    <t xml:space="preserve">ZTP</t>
  </si>
  <si>
    <t xml:space="preserve">P</t>
  </si>
  <si>
    <t xml:space="preserve">Budżet</t>
  </si>
  <si>
    <t xml:space="preserve">PF</t>
  </si>
  <si>
    <t xml:space="preserve">wpływy ze sprzedaży biletów komunikacji miejskiej i z opłat podwyższonych</t>
  </si>
  <si>
    <t xml:space="preserve">U</t>
  </si>
  <si>
    <t xml:space="preserve">CXV/3081; 1853 z 10.07</t>
  </si>
  <si>
    <t xml:space="preserve">5.07</t>
  </si>
  <si>
    <t xml:space="preserve">I</t>
  </si>
  <si>
    <t xml:space="preserve">odsetki od nieterminowych wpłat</t>
  </si>
  <si>
    <t xml:space="preserve">kary umowne</t>
  </si>
  <si>
    <t xml:space="preserve">zwrot VAT</t>
  </si>
  <si>
    <t xml:space="preserve">GWPKM</t>
  </si>
  <si>
    <t xml:space="preserve">DS</t>
  </si>
  <si>
    <t xml:space="preserve">BM</t>
  </si>
  <si>
    <t xml:space="preserve">dotacje na komunikację miejską przekazane przez gminy ościenne </t>
  </si>
  <si>
    <t xml:space="preserve">PWSMK</t>
  </si>
  <si>
    <t xml:space="preserve">ZDMK</t>
  </si>
  <si>
    <t xml:space="preserve">opłata za parking przy Muzem Narodowym</t>
  </si>
  <si>
    <t xml:space="preserve">CXI/3000</t>
  </si>
  <si>
    <t xml:space="preserve">31.05</t>
  </si>
  <si>
    <t xml:space="preserve">odsetki bankowe od środków RFIL</t>
  </si>
  <si>
    <t xml:space="preserve">różne dochody</t>
  </si>
  <si>
    <t xml:space="preserve">CX/2967; 1353 z 22.05</t>
  </si>
  <si>
    <t xml:space="preserve">17.05</t>
  </si>
  <si>
    <t xml:space="preserve">wypłata odszkodowań zw.  z rozbudową ul. Podbipięty</t>
  </si>
  <si>
    <t xml:space="preserve">ZIM</t>
  </si>
  <si>
    <t xml:space="preserve">CIX/2947; 1138 z 28.04</t>
  </si>
  <si>
    <t xml:space="preserve">26.04</t>
  </si>
  <si>
    <t xml:space="preserve">zwrot VAT i inne dochody</t>
  </si>
  <si>
    <t xml:space="preserve">PWUDR</t>
  </si>
  <si>
    <t xml:space="preserve">ZD</t>
  </si>
  <si>
    <t xml:space="preserve">Z</t>
  </si>
  <si>
    <t xml:space="preserve">19.04</t>
  </si>
  <si>
    <t xml:space="preserve">Poprawa bezpieczeństwa na przejściach dla pieszych w Krakowie (RPOWM 3.3.1)</t>
  </si>
  <si>
    <t xml:space="preserve">rozbudowa al. 29 Listopada od ul. Opolskiej do granicy miasta</t>
  </si>
  <si>
    <t xml:space="preserve">1926; 1927</t>
  </si>
  <si>
    <t xml:space="preserve">17.07</t>
  </si>
  <si>
    <t xml:space="preserve">Budowa Trasy Wolbromskiej (odcinek od ul. Pachońskiego do granic administracyjnych Miasta Krakowa)</t>
  </si>
  <si>
    <t xml:space="preserve">Rozbudowa al. 29 Listopada (odc. ul. Opolska – granica miasta)</t>
  </si>
  <si>
    <t xml:space="preserve">CVI/2879</t>
  </si>
  <si>
    <t xml:space="preserve">8.03</t>
  </si>
  <si>
    <t xml:space="preserve">Rozbudowa al. 29 Listopada (odc. ul. Opolska – granica miasta) (REFUNDACJA)</t>
  </si>
  <si>
    <t xml:space="preserve">A</t>
  </si>
  <si>
    <t xml:space="preserve">Rozbudowa ul. Igołomskiej w Krakowie (REFUNDACJA)</t>
  </si>
  <si>
    <t xml:space="preserve">PWUOL</t>
  </si>
  <si>
    <t xml:space="preserve">dotacja na III Igrzyska Europejskie (Rozbudowa al. 29 Listopada (odc. ul. Opolska – granica miasta))</t>
  </si>
  <si>
    <t xml:space="preserve">DW</t>
  </si>
  <si>
    <t xml:space="preserve">dotacja na III Igrzyska Europejskie (Przebudowa ul. Królowej Jadwigi)</t>
  </si>
  <si>
    <t xml:space="preserve">odsetki</t>
  </si>
  <si>
    <t xml:space="preserve">należności za holowanie pojazdów i inne dochody</t>
  </si>
  <si>
    <t xml:space="preserve">CXII/3031; 1646 z 19.06</t>
  </si>
  <si>
    <t xml:space="preserve">14.06</t>
  </si>
  <si>
    <t xml:space="preserve">rozliczenie zw. z inwestycją (Trasa Łagiewnicka)</t>
  </si>
  <si>
    <t xml:space="preserve">wypłata odszkodowań zw.  z budową drogi dojazdowej ze skrzyżowaniem z ul. Klimeckiego</t>
  </si>
  <si>
    <t xml:space="preserve">wypłata odszkodowań zw.  z budową drogi od ul. Bora Komorowskiego do skrzyżowania….</t>
  </si>
  <si>
    <t xml:space="preserve">wypłata odszkodowań zw.  z budową ul. Jana Buszka</t>
  </si>
  <si>
    <t xml:space="preserve">wypłata odszkodowań zw.  z rozbudową i przebudową ul. Krokusowej</t>
  </si>
  <si>
    <t xml:space="preserve">GWUDR</t>
  </si>
  <si>
    <t xml:space="preserve">budowa linii tramwajowej (KST etap III, os. Krowodrza Górka – Górka Narodowa) wraz z budową dwupoziomowego skrz.</t>
  </si>
  <si>
    <t xml:space="preserve">Modernizacja torowisk tramwajowych wraz z infrastrukturą towarzyszącą </t>
  </si>
  <si>
    <t xml:space="preserve">Poprawa bezpieczeństwa na przejściach dla pieszych w Krakowie (RPOWM 3.3.1) (REFUNDACJA)</t>
  </si>
  <si>
    <t xml:space="preserve">Modernizacja torowisk tramwajowych wraz z infrastrukturą towarzyszącą (REFUNDACJA)</t>
  </si>
  <si>
    <t xml:space="preserve">Budowa linii tramwajowej KST, etap III (os. Krowodrza Górka – Górka Narodowa) wraz z budową dwupoziomowego…</t>
  </si>
  <si>
    <t xml:space="preserve">Budowa linii tramwajowej KST, etap III (os. Krowodrza Górka – Górka Narodowa) wraz z budową dwupoziomowego… (REFUNDACJA)</t>
  </si>
  <si>
    <t xml:space="preserve">Budowa ścieżki rowerowej na odcinkach: od Klasztoru Sióstr Norbertanek do istniejącego odcinka ścieżki...</t>
  </si>
  <si>
    <t xml:space="preserve">Budowa ścieżki rowerowej od ul. Powstańców wzdłuż ulic Strzelców i Lublańskiej do estakady wraz z dostosowaniem…</t>
  </si>
  <si>
    <t xml:space="preserve">Budowa ścieżki rowerowej od ul. Powstańców wzdłuż ulic Strzelców i Lublańskiej do estakady wraz z dostosowaniem… (REFUNDACJA)</t>
  </si>
  <si>
    <t xml:space="preserve">Budowa ścieżki rowerowej wzdłuż alei 29 Listopada na odcinku od Żelaznej do Opolskiej (REFUNDACJA)</t>
  </si>
  <si>
    <t xml:space="preserve">Budowa ścieżki rowerowej wzdłuż alei 29 Listopada na odcinku od Żelaznej do Woronicza</t>
  </si>
  <si>
    <t xml:space="preserve">Budowa ścieżki rowerowej wzdłuż ul. Bunscha na odcinku od Czerwone Maki do Babińskiego (REFUNDACJA)</t>
  </si>
  <si>
    <t xml:space="preserve">Modernizacja torowisk tramwajowych wraz z infrastrukturą towarzyszącą</t>
  </si>
  <si>
    <t xml:space="preserve">10.07</t>
  </si>
  <si>
    <t xml:space="preserve">Rozwój Systemu Informacji dla podróżujących na obszarze Krakowskiego Obszaru Funkcjonalnego</t>
  </si>
  <si>
    <t xml:space="preserve">15.05</t>
  </si>
  <si>
    <t xml:space="preserve">Rozwój Systemu Informacji dla podróżujących na obszarze Krakowskiego Obszaru Funkcjonalnego (REFUNDACJA)</t>
  </si>
  <si>
    <t xml:space="preserve">Studium wykonalności budowy szybkiego, bezkolizyjnego transportu szynowego w Krakowie</t>
  </si>
  <si>
    <t xml:space="preserve">Studium wykonalności budowy szybkiego, bezkolizyjnego transportu szynowego w Krakowie (REFUNDACJA)</t>
  </si>
  <si>
    <t xml:space="preserve">GWUOL</t>
  </si>
  <si>
    <t xml:space="preserve">dotacja na III Igrzyska Europejskie (Budowa linii tramwajowej KST, etap III (os. Krowodrza Górka – Górka Narodowa) wraz z…)</t>
  </si>
  <si>
    <t xml:space="preserve">CX/2969</t>
  </si>
  <si>
    <t xml:space="preserve">środki z BGK ze środków Rządowego Funduszu Rozwoju Dróg na rozbudowę ul. Stelmachów i Piaskowej</t>
  </si>
  <si>
    <t xml:space="preserve">GWPUM</t>
  </si>
  <si>
    <t xml:space="preserve">pomoc finansowa na budowę drogi łączącej ul. Stella-Sawickiego z planowanym Małopolskim Centrum Nauki</t>
  </si>
  <si>
    <t xml:space="preserve">16.06</t>
  </si>
  <si>
    <t xml:space="preserve">dotacja na III Igrzyska Europejskie (Budowa układu komunikacyjnego dla obsługi Szpitala Uniwersyteckiego w Prokocimiu)</t>
  </si>
  <si>
    <t xml:space="preserve">dotacja na III Igrzyska Europejskie (Modernizacja torowisk tramwajowych wraz z infrastrukturą towarzyszącą)</t>
  </si>
  <si>
    <t xml:space="preserve">dotacja na III Igrzyska Europejskie (Program budowy ścieżek rowerowych)</t>
  </si>
  <si>
    <t xml:space="preserve">dotacja na III Igrzyska Europejskie (Program modernizacji dróg i chodników)</t>
  </si>
  <si>
    <t xml:space="preserve">dotacja na III Igrzyska Europejskie (Rozbudowa ul. Ważewskiego - etap I wraz z rozbudową ul. Zakarczmie - etap I)</t>
  </si>
  <si>
    <t xml:space="preserve">dotacja na III Igrzyska Europejskie (Rozbudowa ul. Wrobela)</t>
  </si>
  <si>
    <t xml:space="preserve">O</t>
  </si>
  <si>
    <t xml:space="preserve">69% z opłat za parkowanie w śródmiejskiej strefie płatnej i opłaty dodatkowe</t>
  </si>
  <si>
    <t xml:space="preserve">opłaty za parkowanie w śródmiejskiej strefie płatnej</t>
  </si>
  <si>
    <t xml:space="preserve">opłaty za parkowanie w śródmiejskiej strefie płatnej (wcześniejsze)</t>
  </si>
  <si>
    <t xml:space="preserve">opłaty za parkowanie w śródmiejskiej strefie płatnej i opłaty dodatkowe</t>
  </si>
  <si>
    <t xml:space="preserve">zwrot kosztów upomnienia - opłata dodatkowa w śródmiejskiej strefie płatnej</t>
  </si>
  <si>
    <t xml:space="preserve">zwrot kosztów upomnienia - opłata dodatkowa w śródmiejskiej strefie płatnej (69%)</t>
  </si>
  <si>
    <t xml:space="preserve">zwrot kosztów upomnienia - opłata dodatkowa w śródmiejskiej strefie płatnej (wcześniejsze)</t>
  </si>
  <si>
    <t xml:space="preserve">kary i odszkodowania</t>
  </si>
  <si>
    <t xml:space="preserve">opłata manipulacyjna w śródmiejskiej strefie płatnej</t>
  </si>
  <si>
    <t xml:space="preserve">opłata manipulacyjna w śródmiejskiej strefie płatnej (69%)</t>
  </si>
  <si>
    <t xml:space="preserve">CVIII/2928; 927 z 11.04</t>
  </si>
  <si>
    <t xml:space="preserve">5.04</t>
  </si>
  <si>
    <t xml:space="preserve">odsetki od nieterminowych opłat za zatrzymywanie się na przystankach</t>
  </si>
  <si>
    <t xml:space="preserve">opłata za zatrzymywanie się na przystankach</t>
  </si>
  <si>
    <t xml:space="preserve">środki na budowę wiat przystankowych związane z udzieleniem koncesji na użytkowanie</t>
  </si>
  <si>
    <t xml:space="preserve">opłata za parkowanie na parkingach P&amp;R</t>
  </si>
  <si>
    <t xml:space="preserve">odpłatność za wypożyczanie rowerów</t>
  </si>
  <si>
    <t xml:space="preserve">M</t>
  </si>
  <si>
    <t xml:space="preserve">czynsz</t>
  </si>
  <si>
    <t xml:space="preserve">GK</t>
  </si>
  <si>
    <t xml:space="preserve">FK</t>
  </si>
  <si>
    <t xml:space="preserve">należności czynszowe za usługi komunalne</t>
  </si>
  <si>
    <t xml:space="preserve">opłata za wydanie naklejek na samochód o spełnieniu norm emisji</t>
  </si>
  <si>
    <t xml:space="preserve">29.05</t>
  </si>
  <si>
    <t xml:space="preserve">Od idei do zmiany - Plan Zrównoważonej Mobilności Metropolii Krakowskiej (POIiŚ 6.1)</t>
  </si>
  <si>
    <t xml:space="preserve">PZUWM</t>
  </si>
  <si>
    <t xml:space="preserve">DZ</t>
  </si>
  <si>
    <t xml:space="preserve">dotacja</t>
  </si>
  <si>
    <t xml:space="preserve">29.03</t>
  </si>
  <si>
    <t xml:space="preserve">dotacja na kształcenie kierowców przewożących towary niebezpiecznre</t>
  </si>
  <si>
    <t xml:space="preserve">CVIII/2930</t>
  </si>
  <si>
    <t xml:space="preserve">Wdrażanie programu ochrony powietrza dla województwa małopolskiego (Projekt zintegrowany LIFE) (NFOŚiGW)</t>
  </si>
  <si>
    <t xml:space="preserve">ZB</t>
  </si>
  <si>
    <t xml:space="preserve">CXI/3003</t>
  </si>
  <si>
    <t xml:space="preserve">SUM - Płynna Wspólna Mobilność Miejska                          </t>
  </si>
  <si>
    <t xml:space="preserve">Wdrażanie programu ochrony powietrza dla województwa małopolskiego (Projekt zintegrowany LIFE)</t>
  </si>
  <si>
    <t xml:space="preserve">Budowa ścieżki rowerowej wzdłuż rzeki Rudawy</t>
  </si>
  <si>
    <t xml:space="preserve">Budowa ścieżki rowerowej wzdłuż rzeki Rudawy (REFUNDACJA)</t>
  </si>
  <si>
    <t xml:space="preserve">Przebudowa stacji kolejowej SKA Kraków Swoszowice wraz z budową parkingu typu P&amp;R</t>
  </si>
  <si>
    <t xml:space="preserve">ZI</t>
  </si>
  <si>
    <t xml:space="preserve">GWUWM</t>
  </si>
  <si>
    <t xml:space="preserve">dotacja na budowę dróg rowerowych na wałach przeciwpowodziowych Wisły</t>
  </si>
  <si>
    <t xml:space="preserve">dotacja na III Igrzyska Europejskie (Budowa kładki pieszo-rowerowej Grzegórzki - Zabłocie)</t>
  </si>
  <si>
    <t xml:space="preserve">GS</t>
  </si>
  <si>
    <t xml:space="preserve">PD</t>
  </si>
  <si>
    <t xml:space="preserve">opłaty za ustanowienie służebności i wyrażenie zgody na przeprowadzenie infrastruktury</t>
  </si>
  <si>
    <t xml:space="preserve">opłaty za użytkowanie, trwały zarząd, zwrot odszkodowań</t>
  </si>
  <si>
    <t xml:space="preserve">opłaty za użytkowanie wieczyste nieruchomości</t>
  </si>
  <si>
    <t xml:space="preserve">koszty postępowania sądowego</t>
  </si>
  <si>
    <t xml:space="preserve">ZBK</t>
  </si>
  <si>
    <t xml:space="preserve">zwrot kosztów postępowania sądowego</t>
  </si>
  <si>
    <t xml:space="preserve">zwrot kosztów egzekucji, opłat komorniczych i kosztów upomnienia</t>
  </si>
  <si>
    <t xml:space="preserve">EK</t>
  </si>
  <si>
    <t xml:space="preserve">dzierżawa majątku ruchomego</t>
  </si>
  <si>
    <t xml:space="preserve">czynsz dzierżawny Teatru Variete</t>
  </si>
  <si>
    <t xml:space="preserve">dzierżawa</t>
  </si>
  <si>
    <t xml:space="preserve">KD</t>
  </si>
  <si>
    <t xml:space="preserve">SA</t>
  </si>
  <si>
    <t xml:space="preserve">opłata za dzierżawę targowisk i udostępnianie innych terenów miejskich</t>
  </si>
  <si>
    <t xml:space="preserve">SZ</t>
  </si>
  <si>
    <t xml:space="preserve">czynsze za lokale mieszkalne i użytkowe</t>
  </si>
  <si>
    <t xml:space="preserve">przekształcenie prawa użytkowania wieczystego w prawo własności</t>
  </si>
  <si>
    <t xml:space="preserve">przekształcenie prawa użytkowania wieczystego w prawo własności na podstawie ustawy z 2018 r.</t>
  </si>
  <si>
    <t xml:space="preserve">sprzedaż nieruchomości, pierwsza opłata za użytkowanie wieczyste i inne</t>
  </si>
  <si>
    <t xml:space="preserve">odszkodowania za przejęte nieruchomości</t>
  </si>
  <si>
    <t xml:space="preserve">odsetki za zwłokę od dochodów z majątku</t>
  </si>
  <si>
    <t xml:space="preserve">odsetki od czynszów</t>
  </si>
  <si>
    <t xml:space="preserve">rozliczenia z lat ubiegłych </t>
  </si>
  <si>
    <t xml:space="preserve">GD</t>
  </si>
  <si>
    <t xml:space="preserve">opłata za bezumowne korzystanie z gruntów</t>
  </si>
  <si>
    <t xml:space="preserve">opłata za bezumowne korzystanie z lokali mieszkalnych i użytkowych</t>
  </si>
  <si>
    <t xml:space="preserve">zwrot kosztów postępowań</t>
  </si>
  <si>
    <t xml:space="preserve">należności czynszowe za usługi komunalne w lokalach mieszkalnych i użytkowych</t>
  </si>
  <si>
    <t xml:space="preserve">27.04</t>
  </si>
  <si>
    <t xml:space="preserve">Termomodernizacja budynku użyteczności publicznej przy ul. Praskiej 52</t>
  </si>
  <si>
    <t xml:space="preserve">30.06</t>
  </si>
  <si>
    <t xml:space="preserve">dotacja na prace przy nieruchomościach Skarbu Państwa </t>
  </si>
  <si>
    <t xml:space="preserve">31.03</t>
  </si>
  <si>
    <t xml:space="preserve">30.01</t>
  </si>
  <si>
    <t xml:space="preserve">dotacja na sfinansowanie zobowiązań Skarbu Państwa </t>
  </si>
  <si>
    <t xml:space="preserve">1729; 1730</t>
  </si>
  <si>
    <t xml:space="preserve">23.06</t>
  </si>
  <si>
    <t xml:space="preserve">9.08</t>
  </si>
  <si>
    <t xml:space="preserve">dotacja na sporządzenie operatów szacunkowych </t>
  </si>
  <si>
    <t xml:space="preserve">25% prowizji od dochodów odprowadzanych do budżetu państwa</t>
  </si>
  <si>
    <t xml:space="preserve">KE</t>
  </si>
  <si>
    <t xml:space="preserve">zwrot niewykorzystanych dotacji</t>
  </si>
  <si>
    <t xml:space="preserve">Rewitalizacja przestrzeni (podwórza) położonej pomiędzy budynkami przy ul. Józefińskiej 24, 24a i 30 oraz ul. Limanowskiego…</t>
  </si>
  <si>
    <t xml:space="preserve">16.03</t>
  </si>
  <si>
    <t xml:space="preserve">Termomodernizacja budynku użyteczności publicznej przy ul. Praskiej 52 (REFUNDACJA)</t>
  </si>
  <si>
    <t xml:space="preserve">700'</t>
  </si>
  <si>
    <t xml:space="preserve">0470'</t>
  </si>
  <si>
    <t xml:space="preserve">SP</t>
  </si>
  <si>
    <t xml:space="preserve">DOCHODY SKARBU PAŃSTWA</t>
  </si>
  <si>
    <t xml:space="preserve">0550'</t>
  </si>
  <si>
    <t xml:space="preserve">0630'</t>
  </si>
  <si>
    <t xml:space="preserve">0640'</t>
  </si>
  <si>
    <t xml:space="preserve">0750'</t>
  </si>
  <si>
    <t xml:space="preserve">ML</t>
  </si>
  <si>
    <t xml:space="preserve">ZIS</t>
  </si>
  <si>
    <t xml:space="preserve">ZZM</t>
  </si>
  <si>
    <t xml:space="preserve">0760'</t>
  </si>
  <si>
    <t xml:space="preserve">0770'</t>
  </si>
  <si>
    <t xml:space="preserve">0870'</t>
  </si>
  <si>
    <t xml:space="preserve">0920'</t>
  </si>
  <si>
    <t xml:space="preserve">0950'</t>
  </si>
  <si>
    <t xml:space="preserve">0970'</t>
  </si>
  <si>
    <t xml:space="preserve">zwrot kosztów postępowania sądowego dot. lokali mieszkalnych gminnych</t>
  </si>
  <si>
    <t xml:space="preserve">zwrot kosztów egzekucji, opłat komorniczych i kosztów upomnienia dot. lokali mieszkalnych gminnych</t>
  </si>
  <si>
    <t xml:space="preserve">czynsze za lokale mieszkalne gminne</t>
  </si>
  <si>
    <t xml:space="preserve">sprzedaż mieszkań komunalnych</t>
  </si>
  <si>
    <t xml:space="preserve">odsetki od czynszów za lokale mieszkalne gminne</t>
  </si>
  <si>
    <t xml:space="preserve">opłata za bezumowne korzystanie z lokali mieszkalnych gminnych</t>
  </si>
  <si>
    <t xml:space="preserve">należności czynszowe za usługi komunalne w lokalach mieszkalnych gminnych</t>
  </si>
  <si>
    <t xml:space="preserve">CVI/2878; 639 z 13.03</t>
  </si>
  <si>
    <t xml:space="preserve">środki z BGK ze środków Funduszu Dopłat na remont lokali mieszkalnych</t>
  </si>
  <si>
    <t xml:space="preserve">CVII/2914</t>
  </si>
  <si>
    <t xml:space="preserve">22.03</t>
  </si>
  <si>
    <t xml:space="preserve">wynajem lokali w których miasto posiada współudział</t>
  </si>
  <si>
    <t xml:space="preserve">odsetki od pożyczek i regresów</t>
  </si>
  <si>
    <t xml:space="preserve">odszkodowanie od ubezpieczyciela</t>
  </si>
  <si>
    <t xml:space="preserve">wynagrodzenie dla płatnika i różne dochody</t>
  </si>
  <si>
    <t xml:space="preserve">odpłatności związane z prowadzeniem zasobu geodezyjno-kartograficznego</t>
  </si>
  <si>
    <t xml:space="preserve">zwrot wydatków na opracowania dokumentacji do rozgraniczenia nieruchomości</t>
  </si>
  <si>
    <t xml:space="preserve">Nowe usługi w Elektronicznym Centrum Obsługi (ECO), elektroniczne archiwum i rejestry publiczne</t>
  </si>
  <si>
    <t xml:space="preserve">Nowe usługi w Elektronicznym Centrum Obsługi (ECO), elektroniczne archiwum i rejestry publiczne (REFUNDACJA)</t>
  </si>
  <si>
    <t xml:space="preserve">Rozwój i Konsolidacja Miejskiego Systemu Informacji Przestrzennej wraz z modułem 3D</t>
  </si>
  <si>
    <t xml:space="preserve">31.08</t>
  </si>
  <si>
    <t xml:space="preserve">dotacja na PINB</t>
  </si>
  <si>
    <t xml:space="preserve">2.08</t>
  </si>
  <si>
    <t xml:space="preserve">dotacja na PINB (nagrody jubileuszowe)</t>
  </si>
  <si>
    <t xml:space="preserve">3.02</t>
  </si>
  <si>
    <t xml:space="preserve">5% prowizji od dochodów odprowadzanych do budżetu państwa</t>
  </si>
  <si>
    <t xml:space="preserve">710'</t>
  </si>
  <si>
    <t xml:space="preserve">0570'</t>
  </si>
  <si>
    <t xml:space="preserve">PINB</t>
  </si>
  <si>
    <t xml:space="preserve">0940'</t>
  </si>
  <si>
    <t xml:space="preserve">ZCK</t>
  </si>
  <si>
    <t xml:space="preserve">wynajem kiosków i stoisk handlowych</t>
  </si>
  <si>
    <t xml:space="preserve">usługi cmentarne, grabarskie i ekshumacyjne</t>
  </si>
  <si>
    <t xml:space="preserve">GZPWM</t>
  </si>
  <si>
    <t xml:space="preserve">DR</t>
  </si>
  <si>
    <t xml:space="preserve">dotacja na cmentarnictwo wojenne</t>
  </si>
  <si>
    <t xml:space="preserve">19.06</t>
  </si>
  <si>
    <t xml:space="preserve">środki ze SKOZK na prace remontowo-konserwatorskie na Cmentarzu Podgórskim</t>
  </si>
  <si>
    <t xml:space="preserve">środki ze SKOZK na prace remontowo-konserwatorskie na Cmentarzu Rakowickim i Cmentarzu Podgórskim</t>
  </si>
  <si>
    <t xml:space="preserve">środki na budowę cmentarza w Podgórkach Tynieckich związane z udzieleniem koncesji na użytkowanie</t>
  </si>
  <si>
    <t xml:space="preserve">środki ze SKOZK na rewitalizację Cmentarza Podgórskiego</t>
  </si>
  <si>
    <t xml:space="preserve">Klaster Innowacji Społeczno-Gospodarczych Zabłocie 20.22 (REFUNDACJA)</t>
  </si>
  <si>
    <t xml:space="preserve">opłata za udostępnienie danych osobowych</t>
  </si>
  <si>
    <t xml:space="preserve">GZUWM</t>
  </si>
  <si>
    <t xml:space="preserve">24.03</t>
  </si>
  <si>
    <t xml:space="preserve">dotacja na zadania związane z obsługą obywateli i z wydawaniem zezwoleń</t>
  </si>
  <si>
    <t xml:space="preserve">GWFUK</t>
  </si>
  <si>
    <t xml:space="preserve">7.08</t>
  </si>
  <si>
    <t xml:space="preserve">środki z BGK ze środków Funduszu Pomocy</t>
  </si>
  <si>
    <t xml:space="preserve">17.01</t>
  </si>
  <si>
    <t xml:space="preserve">24.02</t>
  </si>
  <si>
    <t xml:space="preserve">11.04</t>
  </si>
  <si>
    <t xml:space="preserve">5.05</t>
  </si>
  <si>
    <t xml:space="preserve">12.07</t>
  </si>
  <si>
    <t xml:space="preserve">750'</t>
  </si>
  <si>
    <t xml:space="preserve">0690'</t>
  </si>
  <si>
    <t xml:space="preserve">PWPST</t>
  </si>
  <si>
    <t xml:space="preserve">dotacja na utrzymanie rzecznika konsumentów</t>
  </si>
  <si>
    <t xml:space="preserve">OU</t>
  </si>
  <si>
    <t xml:space="preserve">KM</t>
  </si>
  <si>
    <t xml:space="preserve">opłata komunikacyjna (za druki komunikacyjne, tablice rejestracyjne i czasowe wycofanie pojazdu z ruchu)</t>
  </si>
  <si>
    <t xml:space="preserve">AU</t>
  </si>
  <si>
    <t xml:space="preserve">kary za umieszczenie tablicy lub urządzenia reklamowego niezgodnie z przepisami Uchwały Krajobrazowej</t>
  </si>
  <si>
    <t xml:space="preserve">kary za niezarejestrowanie pojazdu i niezgłoszenie zbycia lub nabycia</t>
  </si>
  <si>
    <t xml:space="preserve">kary za niezwrócenie licencji</t>
  </si>
  <si>
    <t xml:space="preserve">kary za niezwrócenie licencji na przewóz taksówkami</t>
  </si>
  <si>
    <t xml:space="preserve">kary</t>
  </si>
  <si>
    <t xml:space="preserve">kary za niezwrócenie blankietów tablic</t>
  </si>
  <si>
    <t xml:space="preserve">opłata za licencje na krajowy transport drogowy</t>
  </si>
  <si>
    <t xml:space="preserve">opłata za zezwolenie na przewóz drogowy</t>
  </si>
  <si>
    <t xml:space="preserve">opłata za zezwolenie na przewóz taksówkami</t>
  </si>
  <si>
    <t xml:space="preserve">opłata za zezwolenia na regularne przewozy osób</t>
  </si>
  <si>
    <t xml:space="preserve">opłata za wpis do rejestru ośrodków szkolenia kierowców, stacji kontroli pojazdów i poświadczenia spełnienia dodatk. wymagań</t>
  </si>
  <si>
    <t xml:space="preserve">zwrot kosztów zastępstwa sądowego</t>
  </si>
  <si>
    <t xml:space="preserve">EW</t>
  </si>
  <si>
    <t xml:space="preserve">koszty egzekucji</t>
  </si>
  <si>
    <t xml:space="preserve">zwrot kosztów upomnienia i innych</t>
  </si>
  <si>
    <t xml:space="preserve">opłaty za prawa jazdy i pozwolenia motorniczego</t>
  </si>
  <si>
    <t xml:space="preserve">opłata za wycofanie pojazdu z ruchu</t>
  </si>
  <si>
    <t xml:space="preserve">opłata za zaświadczenia przewozowe i wypisy z zaświadczeń</t>
  </si>
  <si>
    <t xml:space="preserve">opłata za kartę wędkarską i łowiectwa podwodnego</t>
  </si>
  <si>
    <t xml:space="preserve">opłata za rejestrację jachtów i innych jednostek pływających</t>
  </si>
  <si>
    <t xml:space="preserve">SMMK</t>
  </si>
  <si>
    <t xml:space="preserve">wynajem lokali urzędowych</t>
  </si>
  <si>
    <t xml:space="preserve">wynajem lokali</t>
  </si>
  <si>
    <t xml:space="preserve">MR</t>
  </si>
  <si>
    <t xml:space="preserve">sprzedaż odziedziczonego mienia</t>
  </si>
  <si>
    <t xml:space="preserve">odsetki za zwłokę w zwrocie licencji</t>
  </si>
  <si>
    <t xml:space="preserve">odsetki bankowe</t>
  </si>
  <si>
    <t xml:space="preserve">IT</t>
  </si>
  <si>
    <t xml:space="preserve">OR</t>
  </si>
  <si>
    <t xml:space="preserve">kary umowne i odszkodowanie od ubezpieczyciela po pożarze archiwum</t>
  </si>
  <si>
    <t xml:space="preserve">spadki przypadające Gminie zgodnie z przepisami prawa cywilnego</t>
  </si>
  <si>
    <t xml:space="preserve">odszkodowanie za korzystanie z lokalu</t>
  </si>
  <si>
    <t xml:space="preserve">rozliczenia delegacji, zwroty ekwiwalentu za odzież i inne</t>
  </si>
  <si>
    <t xml:space="preserve">należności czynszowe za usługi komunalne i różne dochody</t>
  </si>
  <si>
    <t xml:space="preserve">koszty przechowywania rzeczy znalezionych</t>
  </si>
  <si>
    <t xml:space="preserve">ClimateKIC - NEEST</t>
  </si>
  <si>
    <t xml:space="preserve">Środowiskowe Centrum Zdrowia Psychicznego dla Dzieci i Młodzieży Kraków Południe (POWER 4.1)</t>
  </si>
  <si>
    <t xml:space="preserve">MINEV (Interrreg Europe)</t>
  </si>
  <si>
    <t xml:space="preserve">CXIII/3048</t>
  </si>
  <si>
    <t xml:space="preserve">28.06</t>
  </si>
  <si>
    <t xml:space="preserve">środki z Krajowego Funduszu Szkoleniowego na kształcenie ustawiczne pracowników i pracodawcy</t>
  </si>
  <si>
    <t xml:space="preserve">GWFUN</t>
  </si>
  <si>
    <t xml:space="preserve">środki z UNICEF na pomoc dla dzieci uchodźców z Ukrainy</t>
  </si>
  <si>
    <t xml:space="preserve">ATELIER</t>
  </si>
  <si>
    <t xml:space="preserve">Wdrażanie programu ochrony powietrza dla województwa małopolskiego (Projekt zintegrowany LIFE) (REFUNDACJA)</t>
  </si>
  <si>
    <t xml:space="preserve">Wdrażanie Regionalnego Planu dla Klimatu i Energii dla województwa małopolskiego (LIFE IP Ekomałopolska)</t>
  </si>
  <si>
    <t xml:space="preserve">EKO TEAM</t>
  </si>
  <si>
    <t xml:space="preserve">22.05</t>
  </si>
  <si>
    <t xml:space="preserve">EKO TEAM (REFUNDACJA)</t>
  </si>
  <si>
    <t xml:space="preserve">Wdrażanie programu ochrony powietrza - Funkcjonowanie Ekodoradców</t>
  </si>
  <si>
    <t xml:space="preserve">Wspornik - Punkt Wsparcia Opiekunów (RPOWM 9.2.2)</t>
  </si>
  <si>
    <t xml:space="preserve">CXVI/3118</t>
  </si>
  <si>
    <t xml:space="preserve">30.08</t>
  </si>
  <si>
    <t xml:space="preserve">Femact Cities (URBACT IV)</t>
  </si>
  <si>
    <t xml:space="preserve">Tourism in Balance</t>
  </si>
  <si>
    <t xml:space="preserve">Zróżnicowane zarządzanie dysonansowym dziedzictwem Krakowa na przykładzie Nowej Huty - AR.C.H.ETHICS (URBACT IV)</t>
  </si>
  <si>
    <t xml:space="preserve">KP</t>
  </si>
  <si>
    <t xml:space="preserve">podnajem pomieszczeń Domu Krakowskiego w Norymberdze</t>
  </si>
  <si>
    <t xml:space="preserve">opłata za duplikat Karty Krakowskiej</t>
  </si>
  <si>
    <t xml:space="preserve">Małopolska - cel podróży (RPOWM 3.3.1)</t>
  </si>
  <si>
    <t xml:space="preserve">Tourism in Balance (REFUNDACJA)</t>
  </si>
  <si>
    <t xml:space="preserve">MCOO</t>
  </si>
  <si>
    <t xml:space="preserve">koszty sądowe</t>
  </si>
  <si>
    <t xml:space="preserve">sprzedaż świadectw efektywności energetycznej</t>
  </si>
  <si>
    <t xml:space="preserve">zwrot kosztów upomnienia</t>
  </si>
  <si>
    <t xml:space="preserve">rekompensata Euro</t>
  </si>
  <si>
    <t xml:space="preserve">PI</t>
  </si>
  <si>
    <t xml:space="preserve">GZUBW</t>
  </si>
  <si>
    <t xml:space="preserve">dotacja na prowadzenie rejestru wyborców</t>
  </si>
  <si>
    <t xml:space="preserve">dotacja na wybory do Sejmu i Senatu</t>
  </si>
  <si>
    <t xml:space="preserve">PZPWM</t>
  </si>
  <si>
    <t xml:space="preserve">dotacja na przeprowadzenie kwalifikacji wojskowej</t>
  </si>
  <si>
    <t xml:space="preserve">26.07</t>
  </si>
  <si>
    <t xml:space="preserve">dotacja na KMPSP</t>
  </si>
  <si>
    <t xml:space="preserve">23.08</t>
  </si>
  <si>
    <t xml:space="preserve">dotacja na wynagrodzenia w KMPSP</t>
  </si>
  <si>
    <t xml:space="preserve">28.04</t>
  </si>
  <si>
    <t xml:space="preserve">7.06</t>
  </si>
  <si>
    <t xml:space="preserve">754'</t>
  </si>
  <si>
    <t xml:space="preserve">KMPSP</t>
  </si>
  <si>
    <t xml:space="preserve">mandaty</t>
  </si>
  <si>
    <t xml:space="preserve">wynajem dachu</t>
  </si>
  <si>
    <t xml:space="preserve">odszkodowania</t>
  </si>
  <si>
    <t xml:space="preserve">SO</t>
  </si>
  <si>
    <t xml:space="preserve">CVII/2912; 771 z 24.03</t>
  </si>
  <si>
    <t xml:space="preserve">rozliczenia z lat ubiegłych (Fundusz Pomocy)</t>
  </si>
  <si>
    <t xml:space="preserve">MOPS</t>
  </si>
  <si>
    <t xml:space="preserve">odpłatność za pobyt w Centrum Pomocy Ukrainie</t>
  </si>
  <si>
    <t xml:space="preserve">zwrot kaucji</t>
  </si>
  <si>
    <t xml:space="preserve">25.01</t>
  </si>
  <si>
    <t xml:space="preserve">6.02</t>
  </si>
  <si>
    <t xml:space="preserve">13.02</t>
  </si>
  <si>
    <t xml:space="preserve">20.02</t>
  </si>
  <si>
    <t xml:space="preserve">1.03</t>
  </si>
  <si>
    <t xml:space="preserve">21.06</t>
  </si>
  <si>
    <t xml:space="preserve">29.06</t>
  </si>
  <si>
    <t xml:space="preserve">PWFUK</t>
  </si>
  <si>
    <t xml:space="preserve">9.03</t>
  </si>
  <si>
    <t xml:space="preserve">28.02</t>
  </si>
  <si>
    <t xml:space="preserve">20.01</t>
  </si>
  <si>
    <t xml:space="preserve">20.07</t>
  </si>
  <si>
    <t xml:space="preserve">środki z Funduszu Wsparcia PSP dla KMPSP</t>
  </si>
  <si>
    <t xml:space="preserve">21.08</t>
  </si>
  <si>
    <t xml:space="preserve">1021; 1022</t>
  </si>
  <si>
    <t xml:space="preserve">24.04</t>
  </si>
  <si>
    <t xml:space="preserve">PS</t>
  </si>
  <si>
    <t xml:space="preserve">karta podatkowa</t>
  </si>
  <si>
    <t xml:space="preserve">PL</t>
  </si>
  <si>
    <t xml:space="preserve">podatek od nieruchomości</t>
  </si>
  <si>
    <t xml:space="preserve">podatek rolny</t>
  </si>
  <si>
    <t xml:space="preserve">podatek leśny</t>
  </si>
  <si>
    <t xml:space="preserve">podatek od środków transportowych</t>
  </si>
  <si>
    <t xml:space="preserve">podatek od czynności cywilnoprawnych</t>
  </si>
  <si>
    <t xml:space="preserve">odsetki podatkowe</t>
  </si>
  <si>
    <t xml:space="preserve">CXII/3034</t>
  </si>
  <si>
    <t xml:space="preserve">rekompensata utraconych dochodów z tytułu zwolnienia z podatku od nieruchomości przedsiębiorców innowacyjnych</t>
  </si>
  <si>
    <t xml:space="preserve">podatek od spadków i darowizn</t>
  </si>
  <si>
    <t xml:space="preserve">opłata od posiadania psów</t>
  </si>
  <si>
    <t xml:space="preserve">opłata targowa</t>
  </si>
  <si>
    <t xml:space="preserve">opłata od napojów alkoholowych w małych opakowaniach przekazana z urzędów skarbowych</t>
  </si>
  <si>
    <t xml:space="preserve">opłata skarbowa</t>
  </si>
  <si>
    <t xml:space="preserve">opłata eksploatacyjna</t>
  </si>
  <si>
    <t xml:space="preserve">opłata za zezwolenia na handel alkoholem</t>
  </si>
  <si>
    <t xml:space="preserve">renta planistyczna</t>
  </si>
  <si>
    <t xml:space="preserve">opłata za wpis do rejestru żłobków i klubów dziecięcych</t>
  </si>
  <si>
    <t xml:space="preserve">WS</t>
  </si>
  <si>
    <t xml:space="preserve">opłata za dzierżawę obwodów łowieckich</t>
  </si>
  <si>
    <t xml:space="preserve">opłata za zajęcie pasa drogowego</t>
  </si>
  <si>
    <t xml:space="preserve">SC</t>
  </si>
  <si>
    <t xml:space="preserve">opłata za przyjęcie oświadczenia o wstąpieniu w związek małżeński poza USC</t>
  </si>
  <si>
    <t xml:space="preserve">opłata za wydanie wielojęzycznego formularza</t>
  </si>
  <si>
    <t xml:space="preserve">odsetki za zwłokę</t>
  </si>
  <si>
    <t xml:space="preserve">odsetki od opłat za zajęcie pasa drogowego</t>
  </si>
  <si>
    <t xml:space="preserve">udziały w PIT</t>
  </si>
  <si>
    <t xml:space="preserve">udziały w CIT</t>
  </si>
  <si>
    <t xml:space="preserve">NW</t>
  </si>
  <si>
    <t xml:space="preserve">dywidenda KHK</t>
  </si>
  <si>
    <t xml:space="preserve">S</t>
  </si>
  <si>
    <t xml:space="preserve">subwencja oświatowa</t>
  </si>
  <si>
    <t xml:space="preserve">subwencja na remont ul. Opolskiej</t>
  </si>
  <si>
    <t xml:space="preserve">I LO</t>
  </si>
  <si>
    <t xml:space="preserve">odsetki (Fundusz Pomocy)</t>
  </si>
  <si>
    <t xml:space="preserve">MOS Wsch.</t>
  </si>
  <si>
    <t xml:space="preserve">PPP</t>
  </si>
  <si>
    <t xml:space="preserve">PPP 2</t>
  </si>
  <si>
    <t xml:space="preserve">PPP 4</t>
  </si>
  <si>
    <t xml:space="preserve">SP 144</t>
  </si>
  <si>
    <t xml:space="preserve">SP 29</t>
  </si>
  <si>
    <t xml:space="preserve">SP 30</t>
  </si>
  <si>
    <t xml:space="preserve">SP 39</t>
  </si>
  <si>
    <t xml:space="preserve">SP 53</t>
  </si>
  <si>
    <t xml:space="preserve">SP 55</t>
  </si>
  <si>
    <t xml:space="preserve">SP 56</t>
  </si>
  <si>
    <t xml:space="preserve">SPPP KOK</t>
  </si>
  <si>
    <t xml:space="preserve">SPWPPP</t>
  </si>
  <si>
    <t xml:space="preserve">XIV LO</t>
  </si>
  <si>
    <t xml:space="preserve">XV LO</t>
  </si>
  <si>
    <t xml:space="preserve">XXV LO</t>
  </si>
  <si>
    <t xml:space="preserve">ZSB 1</t>
  </si>
  <si>
    <t xml:space="preserve">ZSEl. 1</t>
  </si>
  <si>
    <t xml:space="preserve">ZSG 1</t>
  </si>
  <si>
    <t xml:space="preserve">ZSIPCNS</t>
  </si>
  <si>
    <t xml:space="preserve">ZSM 2</t>
  </si>
  <si>
    <t xml:space="preserve">ZSO 13</t>
  </si>
  <si>
    <t xml:space="preserve">ZSO 18</t>
  </si>
  <si>
    <t xml:space="preserve">ZSO 7</t>
  </si>
  <si>
    <t xml:space="preserve">ZSPSp.</t>
  </si>
  <si>
    <t xml:space="preserve">ZSZ 2</t>
  </si>
  <si>
    <t xml:space="preserve">dotacja na wyposażenie szkół w podręczniki oraz materiały edukacyjne i ćwiczeniowe</t>
  </si>
  <si>
    <t xml:space="preserve">28.08</t>
  </si>
  <si>
    <t xml:space="preserve">31.07</t>
  </si>
  <si>
    <t xml:space="preserve">środki z BGK ze środków Funduszu Pomocy (na podręczniki i inne materiały)</t>
  </si>
  <si>
    <t xml:space="preserve">CIX/2949</t>
  </si>
  <si>
    <t xml:space="preserve">dotacja na obsługę zadań z zakresu gospodarki nieruchomościami</t>
  </si>
  <si>
    <t xml:space="preserve">GWFPL</t>
  </si>
  <si>
    <t xml:space="preserve">środki na konserwację i zabezpieczenie zabytków na terenie Panteonu Narodowego</t>
  </si>
  <si>
    <t xml:space="preserve">PWFUN</t>
  </si>
  <si>
    <t xml:space="preserve">Budowa budynku usługowego "Krakowskie Centrum Muzyki" przy ul. Piastowskiej w Krakowie</t>
  </si>
  <si>
    <t xml:space="preserve">PWFPL</t>
  </si>
  <si>
    <t xml:space="preserve">Budowa DPS przy ul. Praskiej w Krakowie</t>
  </si>
  <si>
    <t xml:space="preserve">Budowa Ośrodka Ruczaj filli Centrum Kultury Podgórza w Krakowie</t>
  </si>
  <si>
    <t xml:space="preserve">Modernizacja boisk sportowych wraz z zapleczem szatniowo-technicznym na terenie WLKS Krakus - Swoszowice…</t>
  </si>
  <si>
    <t xml:space="preserve">Modernizacja budynku DPS przy ul. Sołtysowskiej 13D</t>
  </si>
  <si>
    <t xml:space="preserve">Modernizacja infrastruktury sportowej na terenie WLKS Krakus Swoszowice, przy ul. Moszyńskiego 9 w Krakowie</t>
  </si>
  <si>
    <t xml:space="preserve">Modernizacja ul. Działkowej</t>
  </si>
  <si>
    <t xml:space="preserve">Park Rzeczny Tetmajera</t>
  </si>
  <si>
    <t xml:space="preserve">Zagospodarowanie parku rzecznego "Ogród Płaszów" - etap II i III</t>
  </si>
  <si>
    <t xml:space="preserve">wpływy do wyjaśnienia</t>
  </si>
  <si>
    <t xml:space="preserve">subwencja równoważąca</t>
  </si>
  <si>
    <t xml:space="preserve">opłaty za dokumenty i ich duplikaty</t>
  </si>
  <si>
    <t xml:space="preserve">różne opłaty</t>
  </si>
  <si>
    <t xml:space="preserve">SP 10</t>
  </si>
  <si>
    <t xml:space="preserve">SP 2</t>
  </si>
  <si>
    <t xml:space="preserve">SP 5</t>
  </si>
  <si>
    <t xml:space="preserve">ZSP 15</t>
  </si>
  <si>
    <t xml:space="preserve">sprzedaż złomu</t>
  </si>
  <si>
    <t xml:space="preserve">SP 12</t>
  </si>
  <si>
    <t xml:space="preserve">ZSO 9</t>
  </si>
  <si>
    <t xml:space="preserve">ZSP 11</t>
  </si>
  <si>
    <t xml:space="preserve">rekompensata 40 Euro</t>
  </si>
  <si>
    <t xml:space="preserve">SP 158</t>
  </si>
  <si>
    <t xml:space="preserve">SP 26</t>
  </si>
  <si>
    <t xml:space="preserve">SP 27</t>
  </si>
  <si>
    <t xml:space="preserve">SP 36</t>
  </si>
  <si>
    <t xml:space="preserve">wynagrodzenie dla płatnika</t>
  </si>
  <si>
    <t xml:space="preserve">SP 64</t>
  </si>
  <si>
    <t xml:space="preserve">ZSP 1</t>
  </si>
  <si>
    <t xml:space="preserve">ZSP 17</t>
  </si>
  <si>
    <t xml:space="preserve">ZSP 19</t>
  </si>
  <si>
    <t xml:space="preserve">sprzedaż energii z fotowoltaiki</t>
  </si>
  <si>
    <t xml:space="preserve">ZSP 8</t>
  </si>
  <si>
    <t xml:space="preserve">dotacja na "Narodowy Program Rozwoju Czytelnictwa"</t>
  </si>
  <si>
    <t xml:space="preserve">Dostępna szkoła (POWER 4.1)</t>
  </si>
  <si>
    <t xml:space="preserve">Małopolska Tarcza Antykryzysowa - Pakiet Edukacyjny. Cyfryzacja szkół i placówek oświatowych (RPOWM 10.1.6)</t>
  </si>
  <si>
    <t xml:space="preserve">POWER 2.10 Asystent ucznia - pilotaż</t>
  </si>
  <si>
    <t xml:space="preserve">Zagraniczna mobilność edukacyjna</t>
  </si>
  <si>
    <t xml:space="preserve">środki ze SKOZK na prace remontowo-konserwatorskie w budynku SP 3</t>
  </si>
  <si>
    <t xml:space="preserve">ERASMUS+</t>
  </si>
  <si>
    <t xml:space="preserve">ERASMUS+ (edycja 2021-2027)</t>
  </si>
  <si>
    <t xml:space="preserve">ERASMUS+ (edycja 2021-2027) (REFUNDACJA)</t>
  </si>
  <si>
    <t xml:space="preserve">SOSW 6</t>
  </si>
  <si>
    <t xml:space="preserve">SOSWCA</t>
  </si>
  <si>
    <t xml:space="preserve">POWER 2.10 Wspieranie Edukacji Włączającej</t>
  </si>
  <si>
    <t xml:space="preserve">środki ze SKOZK na prace remontowo-konserwatorskie w budynku ZSiPS</t>
  </si>
  <si>
    <t xml:space="preserve">odpłatność za przedszkola</t>
  </si>
  <si>
    <t xml:space="preserve">P 135</t>
  </si>
  <si>
    <t xml:space="preserve">ZSP 13</t>
  </si>
  <si>
    <t xml:space="preserve">dotacja na zadania z zakresu wychowania przedszkolnego</t>
  </si>
  <si>
    <t xml:space="preserve">odpłatność za dzieci spoza gminy</t>
  </si>
  <si>
    <t xml:space="preserve">odpłatność za dzieci spoza gminy, wynagrodzenie dla płatnika i inne</t>
  </si>
  <si>
    <t xml:space="preserve">odpłatność za dzieci spoza gminy i różne dochody</t>
  </si>
  <si>
    <t xml:space="preserve">ZSEn.</t>
  </si>
  <si>
    <t xml:space="preserve">ZSŁ</t>
  </si>
  <si>
    <t xml:space="preserve">wpływy z usług</t>
  </si>
  <si>
    <t xml:space="preserve">ZSG 2</t>
  </si>
  <si>
    <t xml:space="preserve">ZSCh.</t>
  </si>
  <si>
    <t xml:space="preserve">zwrot kosztów przeprowadzenia egzaminów zawodowych</t>
  </si>
  <si>
    <t xml:space="preserve">ZSEk. 1</t>
  </si>
  <si>
    <t xml:space="preserve">ZSEk. 2</t>
  </si>
  <si>
    <t xml:space="preserve">ZSEl. 2</t>
  </si>
  <si>
    <t xml:space="preserve">ZSIŚiM</t>
  </si>
  <si>
    <t xml:space="preserve">ZSM 1</t>
  </si>
  <si>
    <t xml:space="preserve">ZSM 3</t>
  </si>
  <si>
    <t xml:space="preserve">zwrot kosztów przeprowadzenia egzaminów zawodowych i różne dochody</t>
  </si>
  <si>
    <t xml:space="preserve">ZSOdz. 1</t>
  </si>
  <si>
    <t xml:space="preserve">ZSPM</t>
  </si>
  <si>
    <t xml:space="preserve">ZSZ PGNiG</t>
  </si>
  <si>
    <t xml:space="preserve">koordynacja kształcenia zawodowego uczniów (RPOWM 10.2.3)</t>
  </si>
  <si>
    <t xml:space="preserve">kształcenie zawodowe uczniów 2 edycja (RPOWM 10.2.1)</t>
  </si>
  <si>
    <t xml:space="preserve">Małopolska Chmura Edukacyjna VII (RPOWM 10.1.4)</t>
  </si>
  <si>
    <t xml:space="preserve">PWUWM</t>
  </si>
  <si>
    <t xml:space="preserve">środki ze SKOZK dla ZSE 1</t>
  </si>
  <si>
    <t xml:space="preserve">Generacja V4 (Międzynarodowy Fundusz Wyszechradzki)</t>
  </si>
  <si>
    <t xml:space="preserve">opłaty za duplikaty dokumentów</t>
  </si>
  <si>
    <t xml:space="preserve">III LO</t>
  </si>
  <si>
    <t xml:space="preserve">IV LO</t>
  </si>
  <si>
    <t xml:space="preserve">VII LO</t>
  </si>
  <si>
    <t xml:space="preserve">VIII LO</t>
  </si>
  <si>
    <t xml:space="preserve">XX LO</t>
  </si>
  <si>
    <t xml:space="preserve">XII LO</t>
  </si>
  <si>
    <t xml:space="preserve">X LO</t>
  </si>
  <si>
    <t xml:space="preserve">n</t>
  </si>
  <si>
    <t xml:space="preserve">IX LO</t>
  </si>
  <si>
    <t xml:space="preserve">V LO</t>
  </si>
  <si>
    <t xml:space="preserve">VI LO</t>
  </si>
  <si>
    <t xml:space="preserve">XI LO</t>
  </si>
  <si>
    <t xml:space="preserve">XIII LO</t>
  </si>
  <si>
    <t xml:space="preserve">XLI LO</t>
  </si>
  <si>
    <t xml:space="preserve">XLII LO</t>
  </si>
  <si>
    <t xml:space="preserve">XLIV LO</t>
  </si>
  <si>
    <t xml:space="preserve">nagrody Kuratora</t>
  </si>
  <si>
    <t xml:space="preserve">nagrody Kuratora, różne dochody</t>
  </si>
  <si>
    <t xml:space="preserve">środki z Narodowego Forum Muzyki na pokrycie kosztów pracy dyrygenta chóru</t>
  </si>
  <si>
    <t xml:space="preserve">CVI/2882</t>
  </si>
  <si>
    <t xml:space="preserve">środki z Polskiego Związku Kajakowego i Pływackiego dla ZSO MS</t>
  </si>
  <si>
    <t xml:space="preserve">SM Basztowa</t>
  </si>
  <si>
    <t xml:space="preserve">SM Józefińska</t>
  </si>
  <si>
    <t xml:space="preserve">zwrot składek ZUS</t>
  </si>
  <si>
    <t xml:space="preserve">SM Pilotów</t>
  </si>
  <si>
    <t xml:space="preserve">PZPKL</t>
  </si>
  <si>
    <t xml:space="preserve">dotacja na zakup cyfrowych organów dla uczniów</t>
  </si>
  <si>
    <t xml:space="preserve">środki ze SKOZK dla SM Basztowa</t>
  </si>
  <si>
    <t xml:space="preserve">SOSW 1</t>
  </si>
  <si>
    <t xml:space="preserve">rozliczenia z lat ubiegłych</t>
  </si>
  <si>
    <t xml:space="preserve">ZSS 14</t>
  </si>
  <si>
    <t xml:space="preserve">CKZ 1</t>
  </si>
  <si>
    <t xml:space="preserve">CKZiU</t>
  </si>
  <si>
    <t xml:space="preserve">porozumienia dot. szkoleń uczniów</t>
  </si>
  <si>
    <t xml:space="preserve">wpłaty za żywienie</t>
  </si>
  <si>
    <t xml:space="preserve">Bursa 3</t>
  </si>
  <si>
    <t xml:space="preserve">SOSW 3</t>
  </si>
  <si>
    <t xml:space="preserve">SOSW 4</t>
  </si>
  <si>
    <t xml:space="preserve">SOSW ul. Grochowa</t>
  </si>
  <si>
    <t xml:space="preserve">ZPRS</t>
  </si>
  <si>
    <t xml:space="preserve">GZPME</t>
  </si>
  <si>
    <t xml:space="preserve">dotacja na program integracji społeczności romskiej</t>
  </si>
  <si>
    <t xml:space="preserve">dotacja na przedsięwzięcie "Poznaj Polskę"</t>
  </si>
  <si>
    <t xml:space="preserve">PZPME</t>
  </si>
  <si>
    <t xml:space="preserve">dotacja na przygotowanie i utrzymanie miejsc w bursach lub internatach dla uczennic w ciąży (program Za Życiem)</t>
  </si>
  <si>
    <t xml:space="preserve">darowizna dla ZSiPCNS z roku 2023</t>
  </si>
  <si>
    <t xml:space="preserve">Termomodernizacja budynków oświatowych Gminy Miejskiej Kraków - II</t>
  </si>
  <si>
    <t xml:space="preserve">Termomodernizacja budynków oświatowych Gminy Miejskiej Kraków (REFUNDACJA)</t>
  </si>
  <si>
    <t xml:space="preserve">zwrot dotacji zw. z refundacją (termomodernizacja Szpitala Specjalistycznego im. Stefana Żeromskiego)</t>
  </si>
  <si>
    <t xml:space="preserve">PWPUM</t>
  </si>
  <si>
    <t xml:space="preserve">pomoc finansowa na program profilaktyki zakażeń meningokokowych</t>
  </si>
  <si>
    <t xml:space="preserve">GUP</t>
  </si>
  <si>
    <t xml:space="preserve">rozliczenia z lat ubiegłych (zwrot nadpłaconych składek ZUS)</t>
  </si>
  <si>
    <t xml:space="preserve">dotacja na opłacenie składek na ubezpieczenia zdrowotne</t>
  </si>
  <si>
    <t xml:space="preserve">MCPU</t>
  </si>
  <si>
    <t xml:space="preserve">odpłatność za pobyt</t>
  </si>
  <si>
    <t xml:space="preserve">zwrot wydatków z lat ubiegłych</t>
  </si>
  <si>
    <t xml:space="preserve">GWPIW</t>
  </si>
  <si>
    <t xml:space="preserve">dotacja dla MCPU z tytułu korzystania z usług przez mieszkańców okolicznych gmin</t>
  </si>
  <si>
    <t xml:space="preserve">dotacja na sfinans. kosztów wydawania decyzji w sprawach określonych świadczeniobiorców</t>
  </si>
  <si>
    <t xml:space="preserve">DPS ul. Helclów</t>
  </si>
  <si>
    <t xml:space="preserve">DPS Nowa Huta</t>
  </si>
  <si>
    <t xml:space="preserve">DPS ul. Babińskiego </t>
  </si>
  <si>
    <t xml:space="preserve">DPS ul. Kluzeka</t>
  </si>
  <si>
    <t xml:space="preserve">DPS ul. Krakowska</t>
  </si>
  <si>
    <t xml:space="preserve">DPS ul. Łanowa 39</t>
  </si>
  <si>
    <t xml:space="preserve">DPS ul. Łanowa 41</t>
  </si>
  <si>
    <t xml:space="preserve">DPS ul. Łanowa 43</t>
  </si>
  <si>
    <t xml:space="preserve">DPS ul. Nowaczyńskiego</t>
  </si>
  <si>
    <t xml:space="preserve">DPS ul. Praska</t>
  </si>
  <si>
    <t xml:space="preserve">DPS ul. Radziwiłłowska</t>
  </si>
  <si>
    <t xml:space="preserve">DPS ul. Rozrywka</t>
  </si>
  <si>
    <t xml:space="preserve">sprzedaż majątku</t>
  </si>
  <si>
    <t xml:space="preserve">zwrot odsetek od dotacji</t>
  </si>
  <si>
    <t xml:space="preserve">odpłatność za pobyt w DPS</t>
  </si>
  <si>
    <t xml:space="preserve">darowizny</t>
  </si>
  <si>
    <t xml:space="preserve">zwrot zasiłku pogrzebowego</t>
  </si>
  <si>
    <t xml:space="preserve">RMK</t>
  </si>
  <si>
    <t xml:space="preserve">MDDPS</t>
  </si>
  <si>
    <t xml:space="preserve">odpłatność za pobyt w ośrodkach wsparcia, refundacje z innych gmin</t>
  </si>
  <si>
    <t xml:space="preserve">koszty pośrednie od wydatków unijnych za rok ubiegły</t>
  </si>
  <si>
    <t xml:space="preserve">dotacja na ośrodki wsparcia</t>
  </si>
  <si>
    <t xml:space="preserve">zwrot nienależnie pobranych świadczeń</t>
  </si>
  <si>
    <t xml:space="preserve">dotacja na przeciwdziałanie przemocy w rodzinie</t>
  </si>
  <si>
    <t xml:space="preserve">zwrot składki zdrowotnej</t>
  </si>
  <si>
    <t xml:space="preserve">dotacja na opłacenie składek na ubezpieczenie zdrowotne za świadczeniobiorców pomocy społ.</t>
  </si>
  <si>
    <t xml:space="preserve">dotacja na opłacenie składek na ubezpieczenie zdrowotne za cudzoziemców</t>
  </si>
  <si>
    <t xml:space="preserve">15.02</t>
  </si>
  <si>
    <t xml:space="preserve">refundacje świadczeń z innych gmin, spłaty pożyczek na usamodzielnienie, zwrot nienaleznych świadczeń </t>
  </si>
  <si>
    <t xml:space="preserve">wpłaty osób fizycznych i prawnych na akcje socjalne</t>
  </si>
  <si>
    <t xml:space="preserve">dotacja na zasiłki okresowe</t>
  </si>
  <si>
    <t xml:space="preserve">dotacja na wypłatę dodatków energetycznych</t>
  </si>
  <si>
    <t xml:space="preserve">zwrot nienależnie pobranych świadczeń, refundacje z innych gmin</t>
  </si>
  <si>
    <t xml:space="preserve">dotacja na zasiłki stałe</t>
  </si>
  <si>
    <t xml:space="preserve">odpłatność za pobyt w mieszkaniach chronionych</t>
  </si>
  <si>
    <t xml:space="preserve">dotacja na prowadzenie OIK</t>
  </si>
  <si>
    <t xml:space="preserve">usługi opiekuńcze</t>
  </si>
  <si>
    <t xml:space="preserve">usługi opiekuńcze dla rodzin z dziećmi niepełnosprawnymi</t>
  </si>
  <si>
    <t xml:space="preserve">dotacja na usługi opiekuńcze</t>
  </si>
  <si>
    <t xml:space="preserve">852'</t>
  </si>
  <si>
    <t xml:space="preserve">odpłatne dożywianie</t>
  </si>
  <si>
    <t xml:space="preserve">odpłatność za posiłki oraz rozliczenia</t>
  </si>
  <si>
    <t xml:space="preserve">dotacja na program "Posiłek w szkole i w domu"</t>
  </si>
  <si>
    <t xml:space="preserve">7.03</t>
  </si>
  <si>
    <t xml:space="preserve">dotacja na pomoc dla cudzoziemców</t>
  </si>
  <si>
    <t xml:space="preserve">opłaty za duplikaty kart rodzinnych</t>
  </si>
  <si>
    <t xml:space="preserve">dotacja na wypłatę dodatków osłonowych</t>
  </si>
  <si>
    <t xml:space="preserve">dotacja na program "Senior+"</t>
  </si>
  <si>
    <t xml:space="preserve">Przestrzeń dla sąsiedztwa (Małopolska Tarcza Humanitarna)</t>
  </si>
  <si>
    <t xml:space="preserve">Rozszerzenie zakresu pomocy psychologicznej dla osób zagrożonych przemocą... (RPOWM 9.2.2)</t>
  </si>
  <si>
    <t xml:space="preserve">14.04</t>
  </si>
  <si>
    <t xml:space="preserve">MOC RELACJI - wdrożenie zintegrowanego modelu profilaktyki przemocy domowej (NMF)</t>
  </si>
  <si>
    <t xml:space="preserve">Wzmocnienie systemu przeciwdziałania przemocy w rodzinie wobec seniorów i osób niepełnosprawnych w Krakowie (NMF)</t>
  </si>
  <si>
    <t xml:space="preserve">rozliczenia</t>
  </si>
  <si>
    <t xml:space="preserve">opłata za kartę parkingową dla niepełnosprawnych</t>
  </si>
  <si>
    <t xml:space="preserve">853'</t>
  </si>
  <si>
    <t xml:space="preserve">opłata za zezwolenia na pracę</t>
  </si>
  <si>
    <t xml:space="preserve">opłata za złożenie oświadczenia o powierzeniu wykonywania pracy cudzoziemcowi</t>
  </si>
  <si>
    <t xml:space="preserve">środki z Funduszu Pracy na wynagrodzenia i składki pracowników GUP</t>
  </si>
  <si>
    <t xml:space="preserve">środki z Funduszu Pracy na dodatki do wynagrodzeń pracowników GUP</t>
  </si>
  <si>
    <t xml:space="preserve">dotacja na pomoc dla repatriantów</t>
  </si>
  <si>
    <t xml:space="preserve">CV/2853; 507 z 24.02</t>
  </si>
  <si>
    <t xml:space="preserve">22.02</t>
  </si>
  <si>
    <t xml:space="preserve">darowizna na pomoc dla uchodźców z Ukrainy</t>
  </si>
  <si>
    <t xml:space="preserve">Małopolska Tarcza Humanitarna. Fundsze Europejskie dla Ukrainy - Pakiet Edukacyjny (RPOWM 15.2 REACT-EU)</t>
  </si>
  <si>
    <t xml:space="preserve">Praska bez barier</t>
  </si>
  <si>
    <t xml:space="preserve">Sami-Dzielni! Nowe standardy mieszkalnictwa wspomaganego... (POWER 2.8)</t>
  </si>
  <si>
    <t xml:space="preserve">W sile wieku 2 (RPOWM 9.2.2)</t>
  </si>
  <si>
    <t xml:space="preserve">dotacja na zadania zw. z "Kartą Polaka"</t>
  </si>
  <si>
    <t xml:space="preserve">GWFWB</t>
  </si>
  <si>
    <r>
      <rPr>
        <sz val="8"/>
        <rFont val="Arial CE"/>
        <family val="2"/>
        <charset val="238"/>
      </rPr>
      <t xml:space="preserve">środki na dodatki dla podmiotów wrażliwych (Fundusz Przeciwdziałania </t>
    </r>
    <r>
      <rPr>
        <b val="true"/>
        <sz val="8"/>
        <rFont val="Arial CE"/>
        <family val="0"/>
        <charset val="238"/>
      </rPr>
      <t xml:space="preserve">COVID-19</t>
    </r>
    <r>
      <rPr>
        <sz val="8"/>
        <rFont val="Arial CE"/>
        <family val="2"/>
        <charset val="238"/>
      </rPr>
      <t xml:space="preserve">)</t>
    </r>
  </si>
  <si>
    <r>
      <rPr>
        <sz val="8"/>
        <rFont val="Arial CE"/>
        <family val="2"/>
        <charset val="238"/>
      </rPr>
      <t xml:space="preserve">środki na refundację podatku VAT dla gospodarstw domowych (Fundusz Przeciwdziałania </t>
    </r>
    <r>
      <rPr>
        <b val="true"/>
        <sz val="8"/>
        <rFont val="Arial CE"/>
        <family val="0"/>
        <charset val="238"/>
      </rPr>
      <t xml:space="preserve">COVID-19</t>
    </r>
    <r>
      <rPr>
        <sz val="8"/>
        <rFont val="Arial CE"/>
        <family val="2"/>
        <charset val="238"/>
      </rPr>
      <t xml:space="preserve">)</t>
    </r>
  </si>
  <si>
    <r>
      <rPr>
        <sz val="8"/>
        <rFont val="Arial CE"/>
        <family val="2"/>
        <charset val="238"/>
      </rPr>
      <t xml:space="preserve">środki na wypłatę wyrównania dla przedsiębiorców energetycznych (Fundusz Przeciwdziałania </t>
    </r>
    <r>
      <rPr>
        <b val="true"/>
        <sz val="8"/>
        <rFont val="Arial CE"/>
        <family val="0"/>
        <charset val="238"/>
      </rPr>
      <t xml:space="preserve">COVID-19</t>
    </r>
    <r>
      <rPr>
        <sz val="8"/>
        <rFont val="Arial CE"/>
        <family val="2"/>
        <charset val="238"/>
      </rPr>
      <t xml:space="preserve">)</t>
    </r>
  </si>
  <si>
    <t xml:space="preserve">Femact Cities (URBACT IV) (REFUNDACJA)</t>
  </si>
  <si>
    <t xml:space="preserve">opłaty sądowe</t>
  </si>
  <si>
    <t xml:space="preserve">sprzedaż złomu i innych</t>
  </si>
  <si>
    <t xml:space="preserve">SPPP KOT</t>
  </si>
  <si>
    <t xml:space="preserve">odsetki od środków z Funduszu Pomocy</t>
  </si>
  <si>
    <t xml:space="preserve">0923</t>
  </si>
  <si>
    <t xml:space="preserve">odsetki od środków z UNICEF</t>
  </si>
  <si>
    <t xml:space="preserve">PPP </t>
  </si>
  <si>
    <t xml:space="preserve">PPP 3</t>
  </si>
  <si>
    <t xml:space="preserve">opłata za orzeczenia kwalifikacyjne (wg porozumień) i różne dochody</t>
  </si>
  <si>
    <t xml:space="preserve">Szkolenia i doradztwo dla kadr poradnictwa psychologiczno-pedagogicznego</t>
  </si>
  <si>
    <t xml:space="preserve">MDK ul. Reymonta</t>
  </si>
  <si>
    <t xml:space="preserve">KSOS</t>
  </si>
  <si>
    <t xml:space="preserve">MDK al. 29 Listopada</t>
  </si>
  <si>
    <t xml:space="preserve">CM</t>
  </si>
  <si>
    <t xml:space="preserve">należności czynszowe za usługi komunalne, wynagrodzenie płatnika, zwrot VAT</t>
  </si>
  <si>
    <t xml:space="preserve">MDK os. Kalinowe</t>
  </si>
  <si>
    <t xml:space="preserve">MOS Zach.</t>
  </si>
  <si>
    <t xml:space="preserve">SCKM</t>
  </si>
  <si>
    <t xml:space="preserve">środki z ARiMR (wsparcie bezpośrednie, płatność rolno-środowiskowo-klimatyczna i dla obszarów z ograniczeniami)</t>
  </si>
  <si>
    <t xml:space="preserve">środki ze SKOZK dla MDK Os. Na Stoku</t>
  </si>
  <si>
    <t xml:space="preserve">Bursa 1</t>
  </si>
  <si>
    <t xml:space="preserve">odpłatność za internat z wyżywieniem</t>
  </si>
  <si>
    <t xml:space="preserve">Bursa 2</t>
  </si>
  <si>
    <t xml:space="preserve">odpłatność za internat</t>
  </si>
  <si>
    <t xml:space="preserve">należności czynszowe za usługi komunalne oraz odpłatność za opiekę wychowawczą</t>
  </si>
  <si>
    <t xml:space="preserve">dotacja na pomoc materialną dla uczniów</t>
  </si>
  <si>
    <t xml:space="preserve">odsetki od nienależnie pobranych świadczeń</t>
  </si>
  <si>
    <t xml:space="preserve">zwrot nienależnie pobranych świadczeń wychowawczych</t>
  </si>
  <si>
    <t xml:space="preserve">odsetki od nienależnie pobranych świadczeń rodzinnych</t>
  </si>
  <si>
    <t xml:space="preserve">dotacja na wypłatę świadczenia z tytułu urodzenia dziecka w ciężkim stanie</t>
  </si>
  <si>
    <t xml:space="preserve">dotacja na Program Rodzina 500 Plus</t>
  </si>
  <si>
    <t xml:space="preserve">24.01</t>
  </si>
  <si>
    <t xml:space="preserve">dotacja na Program Rodzina 500 Plus - środki przyznane w drodze odwołań</t>
  </si>
  <si>
    <t xml:space="preserve">13.03</t>
  </si>
  <si>
    <t xml:space="preserve">50% prowizji od dochodów odprowadzanych do budżetu państwa</t>
  </si>
  <si>
    <t xml:space="preserve">zwrot nienależnie pobranych świadczeń rodzinnych</t>
  </si>
  <si>
    <t xml:space="preserve">855'</t>
  </si>
  <si>
    <t xml:space="preserve">0980'</t>
  </si>
  <si>
    <t xml:space="preserve">dotacja na przyznawanie "Kart Dużej Rodziny"</t>
  </si>
  <si>
    <t xml:space="preserve">odpłatność rodziców za pobyt dzieci w rodzinnnej pieczy zastępczej</t>
  </si>
  <si>
    <t xml:space="preserve">odpłatność za pobyt dzieci w rodzinach zastępczych, w tym porozumienia z innymi powiatami</t>
  </si>
  <si>
    <t xml:space="preserve">dotacja na pobyt dzieci cudzoziemców</t>
  </si>
  <si>
    <t xml:space="preserve">CA 1</t>
  </si>
  <si>
    <t xml:space="preserve">CA 2</t>
  </si>
  <si>
    <t xml:space="preserve">CPOW ul. Parkowa</t>
  </si>
  <si>
    <t xml:space="preserve">odpłatność rodziców za pobyt dzieci w placówkach opiek.-wychow.</t>
  </si>
  <si>
    <t xml:space="preserve">środki od Fundacji Świętego Mikołaja na zajęcia i wyjazdy dla dzieci z Ukrainy</t>
  </si>
  <si>
    <t xml:space="preserve">odpłatność za pobyt dzieci w placówkach opiek.-wychow., w tym  porozumienia z innymi powiatami</t>
  </si>
  <si>
    <t xml:space="preserve">Ż 32</t>
  </si>
  <si>
    <t xml:space="preserve">Ż 1</t>
  </si>
  <si>
    <t xml:space="preserve">odpłatność za żłobki</t>
  </si>
  <si>
    <t xml:space="preserve">Ż 12</t>
  </si>
  <si>
    <t xml:space="preserve">Ż 13</t>
  </si>
  <si>
    <t xml:space="preserve">Ż 14</t>
  </si>
  <si>
    <t xml:space="preserve">Ż 18</t>
  </si>
  <si>
    <t xml:space="preserve">Ż 19</t>
  </si>
  <si>
    <t xml:space="preserve">Ż 2</t>
  </si>
  <si>
    <t xml:space="preserve">Ż 20</t>
  </si>
  <si>
    <t xml:space="preserve">Ż 21</t>
  </si>
  <si>
    <t xml:space="preserve">Ż 22</t>
  </si>
  <si>
    <t xml:space="preserve">Ż 23</t>
  </si>
  <si>
    <t xml:space="preserve">Ż 24</t>
  </si>
  <si>
    <t xml:space="preserve">Ż 25</t>
  </si>
  <si>
    <t xml:space="preserve">Ż 27</t>
  </si>
  <si>
    <t xml:space="preserve">Ż 28</t>
  </si>
  <si>
    <t xml:space="preserve">Ż 30</t>
  </si>
  <si>
    <t xml:space="preserve">Ż 31</t>
  </si>
  <si>
    <t xml:space="preserve">Ż 33</t>
  </si>
  <si>
    <t xml:space="preserve">Ż 5</t>
  </si>
  <si>
    <t xml:space="preserve">Ż 6</t>
  </si>
  <si>
    <t xml:space="preserve">Ż 7</t>
  </si>
  <si>
    <t xml:space="preserve">Maluch+ 2022-2029</t>
  </si>
  <si>
    <t xml:space="preserve">środki na program MALUCH+ 2022-2029 z Krajowego Planu Odbudowy (Polski Fundusz Rozwoju)</t>
  </si>
  <si>
    <t xml:space="preserve">dotacja na program MALUCH+ 2022-2029 (Polski Fundusz Rozwoju)</t>
  </si>
  <si>
    <t xml:space="preserve">Zawsze rodzina (RPOWM 9.2.1)</t>
  </si>
  <si>
    <t xml:space="preserve">KEGW</t>
  </si>
  <si>
    <t xml:space="preserve">zwrot z rozliczenia energii elektrycznej</t>
  </si>
  <si>
    <t xml:space="preserve">Ś</t>
  </si>
  <si>
    <t xml:space="preserve">opłaty za wywóz śmieci</t>
  </si>
  <si>
    <t xml:space="preserve">dotacja na utrzymanie nowowybudowanego odcinka drogi</t>
  </si>
  <si>
    <t xml:space="preserve">bilety do CEE Symbioza, inne dochody</t>
  </si>
  <si>
    <t xml:space="preserve">kary za niewywiązywanie się z realizacji umów dot. utrzymania i pielęgnacji zieleni</t>
  </si>
  <si>
    <t xml:space="preserve">zwrot VAT, różne dochody</t>
  </si>
  <si>
    <t xml:space="preserve">CoFarm4Cities (Interrreg Europa Środkowa)</t>
  </si>
  <si>
    <t xml:space="preserve">CoFarm4Cities (Interrreg Europa Środkowa) (REFUNDACJA)</t>
  </si>
  <si>
    <t xml:space="preserve">środki z WFOŚiGW na urządzanie terenów zielonych</t>
  </si>
  <si>
    <t xml:space="preserve">CLEARNING HOUSE (HORYZONT 2020)</t>
  </si>
  <si>
    <t xml:space="preserve">JP</t>
  </si>
  <si>
    <t xml:space="preserve">nadpłata za energię elektryczną</t>
  </si>
  <si>
    <t xml:space="preserve">Life Pact - Czynnik ludzki: Adaptacja miasta na potrzeby jutra </t>
  </si>
  <si>
    <t xml:space="preserve">System energii odnawialnej do celów ogrzewania budynków mieszkalnych i wytwarzania energii (HORYZONT 2020)</t>
  </si>
  <si>
    <t xml:space="preserve">Life Pact - Czynnik ludzki: Adaptacja miasta na potrzeby jutra (NFOŚiGW)</t>
  </si>
  <si>
    <t xml:space="preserve">środki z BGK ze środków Funduszu Termomodernizacji i Remontów na program STOP SMOG</t>
  </si>
  <si>
    <t xml:space="preserve">środki z BGK ze środków Funduszu Termomodernizacji i Remontów na program STOP SMOG (P)</t>
  </si>
  <si>
    <t xml:space="preserve">System energii odnawialnej do celów ogrzewania budynków mieszkalnych i wytwarzania energii (HORYZONT 2020) (REFUNDACJA)</t>
  </si>
  <si>
    <t xml:space="preserve">zwrot środków</t>
  </si>
  <si>
    <t xml:space="preserve">dzierżawa nośników energii</t>
  </si>
  <si>
    <t xml:space="preserve">Smart EPC (HORYZONT 2020)</t>
  </si>
  <si>
    <t xml:space="preserve">dzierżawa gruntów</t>
  </si>
  <si>
    <t xml:space="preserve">odszkodowanie za szkodę</t>
  </si>
  <si>
    <t xml:space="preserve">zwrot składek ZUS i różne dochody</t>
  </si>
  <si>
    <t xml:space="preserve">kary i inne</t>
  </si>
  <si>
    <t xml:space="preserve">zwrot VAT (RFIL)</t>
  </si>
  <si>
    <t xml:space="preserve">kary za usuwanie i niszczenie zieleni (od osób fizycznych)</t>
  </si>
  <si>
    <t xml:space="preserve">kary za usuwanie i niszczenie zieleni (od osób prawnych)</t>
  </si>
  <si>
    <t xml:space="preserve">opłata retencyjna</t>
  </si>
  <si>
    <t xml:space="preserve">opłaty za korzystanie ze środowiska</t>
  </si>
  <si>
    <t xml:space="preserve">odsetki od kar za usuwanie zieleni</t>
  </si>
  <si>
    <t xml:space="preserve">MINEV (Interrreg Europe) (REFUNDACJA)</t>
  </si>
  <si>
    <t xml:space="preserve">opłata za informację o środowisku</t>
  </si>
  <si>
    <t xml:space="preserve">kary za niezłożenie w terminie sprawozdania</t>
  </si>
  <si>
    <t xml:space="preserve">opłata za szalety</t>
  </si>
  <si>
    <t xml:space="preserve">sprzedaż drewna</t>
  </si>
  <si>
    <t xml:space="preserve">odsetki od opłaty za wywóz śmieci</t>
  </si>
  <si>
    <t xml:space="preserve">należności czynszowe za usługi komunalne i inne dochody</t>
  </si>
  <si>
    <t xml:space="preserve">dzierżawa pali cumowniczych</t>
  </si>
  <si>
    <t xml:space="preserve">środki na obsługę programu Czyste Powietrze (na podstawie porozumienia z WFOŚiGW)</t>
  </si>
  <si>
    <t xml:space="preserve">środki z WFOŚiGW na edukację ekologiczną</t>
  </si>
  <si>
    <t xml:space="preserve">środki z Centrum Rzeźby Polskiej na remont rzeźb w Nowej Hucie (program "Rzeźba w przestrzeni publicznej dla Niepodległej - 2023")</t>
  </si>
  <si>
    <t xml:space="preserve">pomoc finansowa na gospodarowanie deszczówką w DPS ul. Praska</t>
  </si>
  <si>
    <t xml:space="preserve">pomoc finansowa na "Małopolski Fundusz Filmowy Małych Form"</t>
  </si>
  <si>
    <t xml:space="preserve">dotacja na Muzeum AK</t>
  </si>
  <si>
    <t xml:space="preserve">dotacja na Muzeum AK (modernizacja oświetlenia)</t>
  </si>
  <si>
    <t xml:space="preserve">dzierżawa Podziemi Rynku</t>
  </si>
  <si>
    <t xml:space="preserve">Restauracja Fortu 52a "Łapianka" i adaptacja dla Muzeum i Centrum Ruchu Harcerskiego</t>
  </si>
  <si>
    <t xml:space="preserve">Restauracja wraz z adaptacją obiektu fortecznego na siedzibę podmiotów kultury… (dot. fortu Borek)</t>
  </si>
  <si>
    <t xml:space="preserve">środki ze SKOZK na prace remontowo-konserwatorskie w budynku przy ul. Limanowskiego 4 / Węgierskiej 12</t>
  </si>
  <si>
    <t xml:space="preserve">środki ze SKOZK na prace remontowo-konserwatorskie w Kamienicy Pod Blachą</t>
  </si>
  <si>
    <t xml:space="preserve">środki ze SKOZK na prace remontowo-konserwatorskie w kamienicy przy ul. Batorego 2</t>
  </si>
  <si>
    <t xml:space="preserve">środki ze SKOZK na prace remontowo-konserwatorskie w Sukiennicach</t>
  </si>
  <si>
    <t xml:space="preserve">pomoc finansowa na konserwację kapliczki przy ul. Gruszczyńskiego</t>
  </si>
  <si>
    <t xml:space="preserve">Rekultywacja i zagospodarowanie terenów po zniszczonych elementach Fortu Nr 2 Kościuszko</t>
  </si>
  <si>
    <t xml:space="preserve">Rekultywacja i zagospodarowanie terenów po zniszczonych elementach Fortu Nr 2 Kościuszko (REFUNDACJA)</t>
  </si>
  <si>
    <t xml:space="preserve">Restauracja Fortu 52a "Łapianka" i adaptacja dla Muzeum i Centrum Ruchu Harcerskiego (REFUNDACJA)</t>
  </si>
  <si>
    <t xml:space="preserve">Restauracja wraz z adaptacją obiektu fortecznego na siedzibę podmiotów kultury… (dot. fortu Borek) (REFUNDACJA)</t>
  </si>
  <si>
    <t xml:space="preserve">Rewitalizacja i adaptacja zachowanych zabytkowych części Fortu 52a "Łapianka" wraz z rozbudową w celu utworzenia… (REFUNDACJA)</t>
  </si>
  <si>
    <t xml:space="preserve">środki ze SKOZK na prace w Forcie Nr 2 Kościuszko</t>
  </si>
  <si>
    <t xml:space="preserve">środki ze SKOZK na prace w Forcie Nr 31 Św. Benedykt</t>
  </si>
  <si>
    <t xml:space="preserve">środki ze SKOZK na prace w Forcie Nr 48a Mistrzejowice</t>
  </si>
  <si>
    <t xml:space="preserve">darowizny Fundacji PGNiG i Fundacji ORLEN na budowę Krakowskiego Centrum Muzyki</t>
  </si>
  <si>
    <t xml:space="preserve">środki z FPK na program "Groby i cmentarze wojenne w kraju"</t>
  </si>
  <si>
    <t xml:space="preserve">dotacja na zakup wyposażenia na potrzeby Orkiestr Miejskich</t>
  </si>
  <si>
    <t xml:space="preserve">opłaty za użytkowanie nieruchomości przez kluby sportowe</t>
  </si>
  <si>
    <t xml:space="preserve">dzierżawa obiektów sportowo-rekreacyjnych</t>
  </si>
  <si>
    <t xml:space="preserve">wynajem w czasie imprez sportowych</t>
  </si>
  <si>
    <t xml:space="preserve">odsetki od nieterminowych wpłat za dzierżawę obiektów sportowo-rekreacyjnych</t>
  </si>
  <si>
    <t xml:space="preserve">dotacja na III Igrzyska Europejskie (Budowa boiska do koszykówki 3x3 Hala Cracovia Centrum Sportu Niepełnosprawnych)</t>
  </si>
  <si>
    <t xml:space="preserve">dotacja na III Igrzyska Europejskie (Modernizacja Stadionu Miejskiego im. Henryka Reymana)</t>
  </si>
  <si>
    <t xml:space="preserve">dotacja na III Igrzyska Europejskie (Przebudowa toru do kajakarstwa górskiego OSiR "Kolna")</t>
  </si>
  <si>
    <t xml:space="preserve">opłata startowa w imprezach sportowych</t>
  </si>
  <si>
    <t xml:space="preserve">środki od sponsorów na organizację imprez sportowych (uwarunkowane promocją)</t>
  </si>
  <si>
    <t xml:space="preserve">opłata manipulacyjna</t>
  </si>
  <si>
    <t xml:space="preserve">pomoc finansowa na modernizację infrastruktury sportowej przy SP 129</t>
  </si>
  <si>
    <t xml:space="preserve">wynajem powierzchni w budynku ZIS</t>
  </si>
  <si>
    <t xml:space="preserve">01095</t>
  </si>
  <si>
    <t xml:space="preserve">opłata za brak ubezpieczenia</t>
  </si>
  <si>
    <t xml:space="preserve">dotacja na zwrot części podatku akcyzowego zawartego w cenie oleju napędowego</t>
  </si>
  <si>
    <t xml:space="preserve">dotacja na zakup sprzętu i oprogramowania do prowadzenia ewidencji gruntow i spraw związanych z ochroną gruntów rolnych</t>
  </si>
  <si>
    <t xml:space="preserve">02001</t>
  </si>
  <si>
    <t xml:space="preserve"> </t>
  </si>
  <si>
    <t xml:space="preserve">OGÓŁEM:</t>
  </si>
  <si>
    <t xml:space="preserve">brak wniosku</t>
  </si>
  <si>
    <t xml:space="preserve">JANOSIKOWE</t>
  </si>
  <si>
    <t xml:space="preserve">pozostałość przychodów</t>
  </si>
  <si>
    <t xml:space="preserve">BILANS</t>
  </si>
  <si>
    <t xml:space="preserve">paragraf</t>
  </si>
  <si>
    <t xml:space="preserve">nazwa</t>
  </si>
  <si>
    <t xml:space="preserve">Wpływy z podatku dochodowego od osób fizycznych</t>
  </si>
  <si>
    <t xml:space="preserve">Wpływy z podatku dochodowego od osób prawnych</t>
  </si>
  <si>
    <t xml:space="preserve">Wpływy z części opłaty za zezwolenie na sprzedaż napojów alkoholowych w obrocie hurtowym</t>
  </si>
  <si>
    <t xml:space="preserve">Wpływy z podatku od nieruchomości</t>
  </si>
  <si>
    <t xml:space="preserve">Wpływy z podatku rolnego</t>
  </si>
  <si>
    <t xml:space="preserve">Wpływy z podatku leśnego</t>
  </si>
  <si>
    <t xml:space="preserve">Wpływy z podatku od środków transportowych</t>
  </si>
  <si>
    <t xml:space="preserve">Wpływy z podatku od działalności gospodarczej osób fizycznych, opłacanego w formie karty podatkowej</t>
  </si>
  <si>
    <t xml:space="preserve">Wpływy z podatku od spadków i darowizn</t>
  </si>
  <si>
    <t xml:space="preserve">Wpływy z opłaty od posiadania psów</t>
  </si>
  <si>
    <t xml:space="preserve">Wpływy z opłaty uzdrowiskowej, pobieranej w gminach posiadających status gminy uzdrowiskowej</t>
  </si>
  <si>
    <t xml:space="preserve">Wpływy z opłaty produktowej</t>
  </si>
  <si>
    <t xml:space="preserve">Wpływy z opłaty skarbowej</t>
  </si>
  <si>
    <t xml:space="preserve">Wpływy z opłaty komunikacyjnej</t>
  </si>
  <si>
    <t xml:space="preserve">Wpływy z opłaty targowej</t>
  </si>
  <si>
    <t xml:space="preserve">Wpływy z opłaty miejscowej</t>
  </si>
  <si>
    <t xml:space="preserve">Wpływy z opłaty eksploatacyjnej</t>
  </si>
  <si>
    <t xml:space="preserve">Wpływy z opłat za trwały zarząd, użytkowanie i służebności</t>
  </si>
  <si>
    <t xml:space="preserve">Wpływy z opłat za zezwolenia na sprzedaż napojów alkoholowych</t>
  </si>
  <si>
    <t xml:space="preserve">Wpływy z innych lokalnych opłat pobieranych przez jednostki samorządu terytorialnego na podstawie odrębnych ustaw</t>
  </si>
  <si>
    <t xml:space="preserve">Wpływy z podatku od czynności cywilnoprawnych</t>
  </si>
  <si>
    <t xml:space="preserve">Wpływy z opłat z tytułu użytkowania wieczystego nieruchomości</t>
  </si>
  <si>
    <t xml:space="preserve">Wpływy z tytułu grzywien, mandatów i innych kar pieniężnych od osób fizycznych</t>
  </si>
  <si>
    <t xml:space="preserve">Wpływy z tytułu grzywien i innych kar pieniężnych od osób prawnych i innych jednostek organizacyjnych</t>
  </si>
  <si>
    <t xml:space="preserve">Wpływy z opłat za koncesje i licencje</t>
  </si>
  <si>
    <t xml:space="preserve">Wpływy z opłat egzaminacyjnych oraz opłat za wydawanie świadectw, dyplomów, zaświadczeń, certyfikatów i ich duplikatów</t>
  </si>
  <si>
    <t xml:space="preserve">Wpływy z opłat za zezwolenia, akredytacje oraz opłaty ewidencyjne, w tym opłaty za częstotliwości</t>
  </si>
  <si>
    <t xml:space="preserve">Wpływy z tytułu opłat i kosztów sądowych oraz innych opłat uiszczanych na rzecz Skarbu Państwa z tytułu postępowania sądowego i prokuratorskiego</t>
  </si>
  <si>
    <t xml:space="preserve">Wpływy z tytułu kosztów egzekucyjnych, opłaty komorniczej i kosztów upomnień</t>
  </si>
  <si>
    <t xml:space="preserve">Wpływy z opłat za wydanie prawa jazdy oraz innych dokumentów uprawniających do kierowania pojazdami</t>
  </si>
  <si>
    <t xml:space="preserve">Wpływy z opłat za korzystanie z wychowania przedszkolnego</t>
  </si>
  <si>
    <t xml:space="preserve">Wpływy z opłat za korzystanie z wyżywienia w jednostkach realizujących zadania z zakresu wychowania przedszkolnego</t>
  </si>
  <si>
    <t xml:space="preserve">Wpływy od rodziców z tytułu opłaty za pobyt dziecka w pieczy zastępczej</t>
  </si>
  <si>
    <t xml:space="preserve">Wpływy z różnych opłat</t>
  </si>
  <si>
    <t xml:space="preserve">Wpływy z otrzymanych darowizn i ofiar w postaci pieniężnej na realizację zadań na rzecz pomocy Ukrainie</t>
  </si>
  <si>
    <t xml:space="preserve">§0723</t>
  </si>
  <si>
    <t xml:space="preserve">Wpływy z otrzymanych darowizn i ofiar w postaci pieniężnej na realizację zadań na rzecz pomocy Ukrainie (Finansowanie z pożyczek i kredytów zagranicznych oraz darowizn lub grantów przyznanych Polsce przez poszczególne kraje lub instytucje)</t>
  </si>
  <si>
    <t xml:space="preserve">Wpływy z dywidend</t>
  </si>
  <si>
    <t xml:space="preserve">Wpływy z najmu i dzierżawy składników majątkowych Skarbu Państwa, jednostek samorządu terytorialnego lub innych jednostek zaliczanych do sektora finansów publicznych oraz innych umów o podobnym charakterze</t>
  </si>
  <si>
    <t xml:space="preserve">Wpływy z usług</t>
  </si>
  <si>
    <t xml:space="preserve">Wpływy ze sprzedaży wyrobów</t>
  </si>
  <si>
    <t xml:space="preserve">Wpływy z odsetek od dotacji oraz płatności: wykorzystanych niezgodnie z przeznaczeniem lub wykorzystanych z naruszeniem procedur, o których mowa w art. 184 ustawy, pobranych nienależnie lub w nadmiernej wysokości</t>
  </si>
  <si>
    <t xml:space="preserve">Wpływy z odsetek od nieterminowych wpłat z tytułu podatków i opłat</t>
  </si>
  <si>
    <t xml:space="preserve">Wpływy z pozostałych odsetek</t>
  </si>
  <si>
    <t xml:space="preserve">Wpływy z pozostałych odsetek (Finansowanie programów ze środków bezzwrotnych pochodzących z Unii Europejskiej)</t>
  </si>
  <si>
    <t xml:space="preserve">Wpływy z rozliczeń/zwrotów z lat ubiegłych</t>
  </si>
  <si>
    <t xml:space="preserve">Wpływy z tytułu kar i odszkodowań wynikających z umów</t>
  </si>
  <si>
    <t xml:space="preserve">Wpływy z otrzymanych spadków, zapisów i darowizn w postaci pieniężnej</t>
  </si>
  <si>
    <t xml:space="preserve">Wpływy z różnych dochodów</t>
  </si>
  <si>
    <t xml:space="preserve">Wpływy z różnych dochodów (Finansowanie programów ze środków bezzwrotnych pochodzących z Unii Europejskiej)</t>
  </si>
  <si>
    <t xml:space="preserve">Wpływy z różnych dochodów (Płatności w zakresie budżetu środków europejskich)</t>
  </si>
  <si>
    <t xml:space="preserve"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</si>
  <si>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ze środków bezzwrotnych pochodzących z Unii Europejskiej)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</si>
  <si>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</si>
  <si>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</si>
  <si>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</si>
  <si>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budżetu państwa na realizację zadań bieżących z zakresu administracji rządowej oraz innych zadań zleconych gminie (związkom gmin, związkom powiatowo-gminnym) ustawami</t>
  </si>
  <si>
    <t xml:space="preserve">Dotacja celowa otrzymana z budżetu państwa na zadania bieżące realizowane przez gminę na podstawie porozumień z organami administracji rządowej</t>
  </si>
  <si>
    <t xml:space="preserve">Dotacja celowa otrzymana z budżetu państwa na realizację własnych zadań bieżących gmin (związków gmin, związków powiatowo-gminnych)</t>
  </si>
  <si>
    <t xml:space="preserve"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</si>
  <si>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budżetu państwa na realizację zadań bieżących gmin z zakresu edukacyjnej opieki wychowawczej finansowanych w całości przez budżet państwa w ramach programów rządowych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</si>
  <si>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</si>
  <si>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</si>
  <si>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</si>
  <si>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budżetu państwa na zadania bieżące z zakresu administracji rządowej zlecone gminom (związkom gmin, związkom powiatowo-gminnym), związane z realizacją świadczenia wychowawczego stanowiącego pomoc państwa w wychowywaniu dzieci</t>
  </si>
  <si>
    <t xml:space="preserve">Środki z Funduszu Pomocy na finansowanie lub dofinansowanie zadań bieżących w zakresie pomocy obywatelom Ukrainy</t>
  </si>
  <si>
    <t xml:space="preserve">Dotacja celowa otrzymana z budżetu państwa na zadania bieżące z zakresu administracji rządowej oraz inne zadania zlecone ustawami realizowane przez powiat</t>
  </si>
  <si>
    <t xml:space="preserve">Dotacja celowa otrzymana z budżetu państwa na zadania bieżące realizowane przez powiat na podstawie porozumień z organami administracji rządowej</t>
  </si>
  <si>
    <t xml:space="preserve">Dotacja celowa otrzymana z budżetu państwa na realizację bieżących zadań własnych powiatu</t>
  </si>
  <si>
    <t xml:space="preserve"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t>
  </si>
  <si>
    <t xml:space="preserve">Środki otrzymane z państwowych funduszy celowych na realizację zadań bieżących jednostek sektora finansów publicznych</t>
  </si>
  <si>
    <t xml:space="preserve">Środki z Funduszu Przeciwdziałania COVID-19 na finansowanie lub dofinansowanie realizacji zadań związanych z przeciwdziałaniem COVID-19</t>
  </si>
  <si>
    <t xml:space="preserve">Dotacja celowa otrzymana z gminy na zadania bieżące realizowane na podstawie porozumień (umów) między jednostkami samorządu terytorialnego</t>
  </si>
  <si>
    <t xml:space="preserve"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</si>
  <si>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powiatu na zadania bieżące realizowane na podstawie porozumień (umów) między jednostkami samorządu terytorialnego</t>
  </si>
  <si>
    <t xml:space="preserve">Dotacja celowa otrzymana od samorządu województwa na zadania bieżące realizowane na podstawie porozumień (umów) między jednostkami samorządu terytorialnego</t>
  </si>
  <si>
    <t xml:space="preserve">Dochody jednostek samorządu terytorialnego związane z realizacją zadań z zakresu administracji rządowej oraz innych zadań zleconych ustawami</t>
  </si>
  <si>
    <t xml:space="preserve">Wpływy do budżetu nadwyżki środków obrotowych samorządowego zakładu budżetowego</t>
  </si>
  <si>
    <t xml:space="preserve">Wpływy do budżetu pozostałości środków finansowych gromadzonych na wydzielonym rachunku jednostki budżetowej</t>
  </si>
  <si>
    <t xml:space="preserve">Dotacja otrzymana z państwowego funduszu celowego na realizację zadań bieżących jednostek sektora finansów publicznych</t>
  </si>
  <si>
    <t xml:space="preserve">Dotacja otrzymana z państwowego funduszu celowego na realizację zadań bieżących jednostek sektora finansów publicznych (Współfinansowanie programów realizowanych ze środków bezzwrotnych pochodzących z Unii Europejskiej)</t>
  </si>
  <si>
    <t xml:space="preserve">Środki otrzymane od pozostałych jednostek zaliczanych do sektora finansów publicznych na realizację zadań bieżących jednostek zaliczanych do sektora finansów publicznych</t>
  </si>
  <si>
    <t xml:space="preserve"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t>
  </si>
  <si>
    <t xml:space="preserve">Środki na finansowanie lub dofinansowanie zadań bieżących w zakresie pomocy obywatelom Ukrainy (Finansowanie z pożyczek i kredytów zagranicznych oraz darowizn lub grantów przyznanych Polsce przez poszczególne kraje lub instytucje)</t>
  </si>
  <si>
    <t xml:space="preserve">Rekompensaty utraconych dochodów w podatkach i opłatach lokalnych</t>
  </si>
  <si>
    <t xml:space="preserve">Środki z Funduszu Pracy otrzymane na realizację zadań wynikających z odrębnych ustaw</t>
  </si>
  <si>
    <t xml:space="preserve">Środki na dofinansowanie własnych zadań bieżących gmin, powiatów (związków gmin, związków powiatowo-gminnych, związków powiatów), samorządów województw, pozyskane z innych źródeł</t>
  </si>
  <si>
    <t xml:space="preserve"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t>
  </si>
  <si>
    <t xml:space="preserve"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t>
  </si>
  <si>
    <t xml:space="preserve"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t>
  </si>
  <si>
    <t xml:space="preserve">Środki na dofinansowanie własnych zadań bieżących gmin, powiatów (związków gmin, związków powiatowo-gminnych, związków powiatów), samorządów województw, pozyskane z innych źródeł (Finansowanie z innych środków bezzwrotnych)</t>
  </si>
  <si>
    <t xml:space="preserve">Środki na dofinansowanie własnych zadań bieżących gmin, powiatów (związków gmin, związków powiatowo-gminnych, związków powiatów), samorządów województw, pozyskane z innych źródeł (Współfinansowanie innych środków bezzwrotnych)</t>
  </si>
  <si>
    <t xml:space="preserve">Środki na dofinansowanie własnych zadań bieżących gmin, powiatów (związków gmin, związków powiatowo-gminnych, związków powiatów), samorządów województw, pozyskane z innych źródeł (Płatności w zakresie budżetu środków europejskich)</t>
  </si>
  <si>
    <t xml:space="preserve"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</si>
  <si>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</si>
  <si>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tytułu pomocy finansowej udzielanej między jednostkami samorządu terytorialnego na dofinansowanie własnych zadań bieżących</t>
  </si>
  <si>
    <t xml:space="preserve">Środki na uzupełnienie dochodów gmin</t>
  </si>
  <si>
    <t xml:space="preserve">Środki na uzupełnienie dochodów powiatów</t>
  </si>
  <si>
    <t xml:space="preserve">Środki na utrzymanie rzecznych przepraw promowych oraz na remonty, utrzymanie, ochronę i zarządzanie drogami krajowymi i wojewódzkimi w granicach miast na prawach powiatu</t>
  </si>
  <si>
    <t xml:space="preserve">Dotacja z budżetu państwa dla gmin uzdrowiskowych</t>
  </si>
  <si>
    <t xml:space="preserve">Wpływy ze zwrotów dotacji oraz płatności wykorzystanych niezgodnie z przeznaczeniem lub wykorzystanych z naruszeniem procedur, o których mowa w art. 184 ustawy, pobranych nienależnie lub w nadmiernej wysokości</t>
  </si>
  <si>
    <t xml:space="preserve">Subwencje ogólne z budżetu państwa</t>
  </si>
  <si>
    <t xml:space="preserve">Wpływy ze zwrotów niewykorzystanych dotacji oraz płatności</t>
  </si>
  <si>
    <t xml:space="preserve">Wpływy z tytułu przekształcenia prawa użytkowania wieczystego w prawo własności</t>
  </si>
  <si>
    <t xml:space="preserve">Wpłaty z tytułu odpłatnego nabycia prawa własności oraz prawa użytkowania wieczystego nieruchomości</t>
  </si>
  <si>
    <t xml:space="preserve">Wpływy ze zbycia praw majątkowych</t>
  </si>
  <si>
    <t xml:space="preserve">Wpływy z tytułu odszkodowania za przejęte nieruchomości pod inwestycje celu publicznego</t>
  </si>
  <si>
    <t xml:space="preserve">Wpływy ze sprzedaży składników majątkowych</t>
  </si>
  <si>
    <t xml:space="preserve">Środki na inwestycje na drogach publicznych powiatowych i wojewódzkich oraz na drogach powiatowych, wojewódzkich i krajowych w granicach miast na prawach powiatu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</si>
  <si>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</si>
  <si>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</si>
  <si>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t>
  </si>
  <si>
    <t xml:space="preserve">Dotacja celowa w ramach programów finansowanych z udziałem środków europejskich oraz środków, o których mowa w art. 5 ust. 3 pkt 5 lit. a i b ustawy, lub płatności w ramach budżetu środków europejskich, realizowanych przez jednostki samorządu terytorialnego</t>
  </si>
  <si>
    <t xml:space="preserve">Dotacja otrzymana z państwowego funduszu celowego na finansowanie lub dofinansowanie kosztów realizacji inwestycji i zakupów inwestycyjnych jednostek sektora finansów publicznych</t>
  </si>
  <si>
    <t xml:space="preserve">Środki otrzymane od pozostałych jednostek zaliczanych do sektora finansów publicznych na finansowanie lub dofinansowanie kosztów realizacji inwestycji i zakupów inwestycyjnych jednostek zaliczanych do sektora finansów publicznych</t>
  </si>
  <si>
    <t xml:space="preserve">Środki otrzymane od pozostałych jednostek zaliczanych do sektora finansów publicznych na finansowanie lub dofinansowanie kosztów realizacji inwestycji i zakupów inwestycyjnych jednostek zaliczanych do sektora finansów publicznych (Współfinansowanie programów realizowanych ze środków bezzwrotnych pochodzących z Unii Europejskiej)</t>
  </si>
  <si>
    <t xml:space="preserve">Środki na dofinansowanie własnych inwestycji gmin, powiatów (związków gmin, związków powiatowo-gminnych, związków powiatów), samorządów województw, pozyskane z innych źródeł</t>
  </si>
  <si>
    <t xml:space="preserve">Środki na dofinansowanie własnych inwestycji gmin, powiatów (związków gmin, związków powiatowo-gminnych, związków powiatów), samorządów województw, pozyskane z innych źródeł (Finansowanie programów ze środków bezzwrotnych pochodzących z Unii Europejskiej)</t>
  </si>
  <si>
    <t xml:space="preserve">Środki na dofinansowanie własnych inwestycji gmin, powiatów (związków gmin, związków powiatowo-gminnych, związków powiatów), samorządów województw, pozyskane z innych źródeł (Finansowanie z innych środków bezzwrotnych)</t>
  </si>
  <si>
    <t xml:space="preserve">Środki na dofinansowanie własnych inwestycji gmin, powiatów (związków gmin, związków powiatowo-gminnych, związków powiatów), samorządów województw, pozyskane z innych źródeł (Współfinansowanie innych środków bezzwrotnych)</t>
  </si>
  <si>
    <t xml:space="preserve">Środki na dofinansowanie własnych inwestycji gmin, powiatów (związków gmin, związków powiatowo-gminnych, związków powiatów), samorządów województw, pozyskane z innych źródeł (Płatności w zakresie budżetu środków europejskich)</t>
  </si>
  <si>
    <t xml:space="preserve"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t>
  </si>
  <si>
    <t xml:space="preserve"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t>
  </si>
  <si>
    <t xml:space="preserve">Dotacja celowa otrzymana z tytułu pomocy finansowej udzielanej między jednostkami samorządu terytorialnego na dofinansowanie własnych zadań inwestycyjnych i zakupów inwestycyjnych</t>
  </si>
  <si>
    <t xml:space="preserve">Dotacja celowa otrzymana z budżetu państwa na inwestycje i zakupy inwestycyjne z zakresu administracji rządowej oraz innych zadań zleconych gminom ustawami</t>
  </si>
  <si>
    <t xml:space="preserve">Dotacja celowa otrzymana z budżetu państwa na inwestycje i zakupy inwestycyjne realizowane przez gminę na podstawie porozumień z organami administracji rządowej</t>
  </si>
  <si>
    <t xml:space="preserve">Dotacja celowa otrzymana z budżetu państwa na realizację inwestycji i zakupów inwestycyjnych własnych gmin (związków gmin, związków powiatowo-gminnych)</t>
  </si>
  <si>
    <t xml:space="preserve"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t>
  </si>
  <si>
    <t xml:space="preserve">§6350</t>
  </si>
  <si>
    <t xml:space="preserve">Środki otrzymane z państwowych funduszy celowych na finansowanie lub dofinansowanie kosztów realizacji inwestycji i zakupów inwestycyjnych jednostek sektora finansów publicznych</t>
  </si>
  <si>
    <t xml:space="preserve">Środki otrzymane z Rządowego Funduszu Polski Ład: Program Inwestycji Strategicznych na realizację zadań inwestycyjnych</t>
  </si>
  <si>
    <t xml:space="preserve">Środki z Funduszu Pomocy na finansowanie lub dofinansowanie inwestycji i zakupów inwestycyjnych w zakresie pomocy obywatelom Ukrainy</t>
  </si>
  <si>
    <t xml:space="preserve">Dotacja celowa otrzymana z budżetu państwa na inwestycje i zakupy inwestycyjne z zakresu administracji rządowej oraz inne zadania zlecone ustawami realizowane przez powiat</t>
  </si>
  <si>
    <t xml:space="preserve">Dotacja celowa otrzymana z budżetu państwa na inwestycje i zakupy inwestycyjne realizowane przez powiat na podstawie porozumień z organami administracji rządowej</t>
  </si>
  <si>
    <t xml:space="preserve">Dotacja celowa otrzymana z budżetu państwa na realizację inwestycji i zakupów inwestycyjnych własnych powiatu</t>
  </si>
  <si>
    <t xml:space="preserve"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t>
  </si>
  <si>
    <t xml:space="preserve">Dotacja celowa otrzymana z gminy na inwestycje i zakupy inwestycyjne realizowane na podstawie porozumień (umów) między jednostkami samorządu terytorialnego</t>
  </si>
  <si>
    <t xml:space="preserve">Dotacja celowa otrzymana z powiatu na inwestycje i zakupy inwestycyjne realizowane na podstawie porozumień (umów) między jednostkami samorządu terytorialnego</t>
  </si>
  <si>
    <t xml:space="preserve">Dotacja celowa otrzymana z samorządu województwa na inwestycje i zakupy inwestycyjne realizowane na podstawie porozumień (umów) między jednostkami samorządu terytorialnego</t>
  </si>
  <si>
    <t xml:space="preserve"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t>
  </si>
  <si>
    <t xml:space="preserve">Wpływy ze zwrotów dotacji oraz płatności wykorzystanych niezgodnie z przeznaczeniem lub wykorzystanych z naruszeniem procedur, o których mowa w art. 184 ustawy, pobranych nienależnie lub w nadmiernej wysokości, dotyczące dochodów majątkowych</t>
  </si>
  <si>
    <t xml:space="preserve">Wpłata środków finansowych z niewykorzystanych w terminie wydatków, które nie wygasają z upływem roku budżetowego</t>
  </si>
  <si>
    <t xml:space="preserve">Wpływy ze zwrotów niewykorzystanych dotacji oraz płatności, dotyczące dochodów majątkowych</t>
  </si>
  <si>
    <t xml:space="preserve">#N/A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</si>
</sst>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%"/>
    <numFmt numFmtId="166" formatCode="#,##0"/>
    <numFmt numFmtId="167" formatCode="###,###,###"/>
    <numFmt numFmtId="168" formatCode="General"/>
    <numFmt numFmtId="169" formatCode="#,##0.00"/>
    <numFmt numFmtId="170" formatCode="@"/>
    <numFmt numFmtId="171" formatCode="0.00%"/>
  </numFmts>
  <fonts count="36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0"/>
      <charset val="1"/>
    </font>
    <font>
      <sz val="12"/>
      <name val="Times New Roman CE"/>
      <family val="1"/>
      <charset val="238"/>
    </font>
    <font>
      <sz val="12"/>
      <name val="Times New Roman"/>
      <family val="1"/>
      <charset val="238"/>
    </font>
    <font>
      <sz val="8"/>
      <name val="Times New Roman"/>
      <family val="1"/>
      <charset val="238"/>
    </font>
    <font>
      <b val="true"/>
      <sz val="14"/>
      <name val="Times New Roman"/>
      <family val="1"/>
      <charset val="238"/>
    </font>
    <font>
      <sz val="14"/>
      <name val="Times New Roman"/>
      <family val="1"/>
      <charset val="238"/>
    </font>
    <font>
      <sz val="10"/>
      <name val="Times New Roman"/>
      <family val="1"/>
      <charset val="238"/>
    </font>
    <font>
      <b val="true"/>
      <sz val="12"/>
      <name val="Times New Roman"/>
      <family val="1"/>
      <charset val="238"/>
    </font>
    <font>
      <b val="true"/>
      <sz val="16"/>
      <name val="Times New Roman"/>
      <family val="1"/>
      <charset val="238"/>
    </font>
    <font>
      <sz val="9"/>
      <name val="Times New Roman CE"/>
      <family val="1"/>
      <charset val="238"/>
    </font>
    <font>
      <sz val="10"/>
      <name val="Times New Roman CE"/>
      <family val="1"/>
      <charset val="238"/>
    </font>
    <font>
      <i val="true"/>
      <sz val="8"/>
      <name val="Times New Roman CE"/>
      <family val="1"/>
      <charset val="238"/>
    </font>
    <font>
      <sz val="8"/>
      <name val="Times New Roman CE"/>
      <family val="0"/>
      <charset val="238"/>
    </font>
    <font>
      <b val="true"/>
      <sz val="10"/>
      <name val="Times New Roman CE"/>
      <family val="0"/>
      <charset val="238"/>
    </font>
    <font>
      <sz val="10"/>
      <name val="Times New Roman CE"/>
      <family val="0"/>
      <charset val="238"/>
    </font>
    <font>
      <i val="true"/>
      <sz val="10"/>
      <name val="Times New Roman CE"/>
      <family val="0"/>
      <charset val="238"/>
    </font>
    <font>
      <b val="true"/>
      <sz val="12"/>
      <name val="Times New Roman CE"/>
      <family val="1"/>
      <charset val="238"/>
    </font>
    <font>
      <sz val="8"/>
      <name val="Arial CE"/>
      <family val="2"/>
      <charset val="238"/>
    </font>
    <font>
      <b val="true"/>
      <sz val="10"/>
      <name val="Arial CE"/>
      <family val="0"/>
      <charset val="238"/>
    </font>
    <font>
      <b val="true"/>
      <sz val="8"/>
      <name val="Arial CE"/>
      <family val="2"/>
      <charset val="238"/>
    </font>
    <font>
      <b val="true"/>
      <i val="true"/>
      <sz val="12"/>
      <name val="Arial CE"/>
      <family val="0"/>
      <charset val="238"/>
    </font>
    <font>
      <b val="true"/>
      <u val="single"/>
      <sz val="8"/>
      <name val="Arial CE"/>
      <family val="2"/>
      <charset val="238"/>
    </font>
    <font>
      <b val="true"/>
      <sz val="7"/>
      <name val="Arial CE"/>
      <family val="0"/>
      <charset val="238"/>
    </font>
    <font>
      <sz val="8"/>
      <name val="Arial CE"/>
      <family val="0"/>
      <charset val="238"/>
    </font>
    <font>
      <b val="true"/>
      <sz val="8"/>
      <name val="Arial CE"/>
      <family val="0"/>
      <charset val="238"/>
    </font>
    <font>
      <b val="true"/>
      <sz val="8"/>
      <color rgb="FFFF0000"/>
      <name val="Arial CE"/>
      <family val="2"/>
      <charset val="238"/>
    </font>
    <font>
      <b val="true"/>
      <sz val="8"/>
      <color rgb="FFFF0000"/>
      <name val="Arial CE"/>
      <family val="0"/>
      <charset val="238"/>
    </font>
    <font>
      <sz val="8"/>
      <name val="Arial"/>
      <family val="2"/>
      <charset val="238"/>
    </font>
    <font>
      <b val="true"/>
      <u val="single"/>
      <sz val="10"/>
      <name val="Arial CE"/>
      <family val="0"/>
      <charset val="238"/>
    </font>
    <font>
      <i val="true"/>
      <sz val="8"/>
      <name val="Arial CE"/>
      <family val="0"/>
      <charset val="238"/>
    </font>
    <font>
      <b val="true"/>
      <i val="true"/>
      <sz val="8"/>
      <name val="Arial CE"/>
      <family val="0"/>
      <charset val="238"/>
    </font>
    <font>
      <sz val="8"/>
      <color rgb="FFFF0000"/>
      <name val="Arial CE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00B050"/>
        <bgColor rgb="FF0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2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3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4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4" fillId="0" borderId="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6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5" fillId="0" borderId="1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4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7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6" fillId="2" borderId="7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2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7" fillId="0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7" fillId="0" borderId="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7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4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8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2" borderId="4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5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2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2" borderId="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17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4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8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9" fillId="0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2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8" fillId="0" borderId="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7" fillId="0" borderId="4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9" fontId="18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0" borderId="7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0" borderId="10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0" borderId="11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1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2" borderId="1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1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7" fillId="0" borderId="13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7" fillId="0" borderId="12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0" borderId="14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4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7" fillId="0" borderId="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15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5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7" fillId="0" borderId="5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7" fillId="0" borderId="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16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6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1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16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8" fillId="0" borderId="17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0" borderId="18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1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18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18" fillId="0" borderId="19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18" fillId="0" borderId="18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8" fillId="2" borderId="1" xfId="21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7" fillId="2" borderId="1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20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2" borderId="20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2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23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3" fillId="4" borderId="1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3" fillId="0" borderId="1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21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5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8" fillId="4" borderId="1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8" fillId="0" borderId="1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9" fillId="0" borderId="1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1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4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9" fillId="4" borderId="1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3" fillId="4" borderId="1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23" fillId="0" borderId="1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30" fillId="0" borderId="1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8" fillId="0" borderId="1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31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8" fillId="4" borderId="1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7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0" fillId="4" borderId="1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9" fillId="4" borderId="1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0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23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3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3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3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2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3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29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3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2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2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22" xfId="21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1 p04" xfId="20"/>
    <cellStyle name="Normalny_działy P06" xfId="21"/>
  </cellStyles>
  <dxfs count="6">
    <dxf>
      <fill>
        <patternFill patternType="solid">
          <fgColor rgb="00FFFFFF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C0C0C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K2991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2996" activeCellId="0" sqref="I299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6.29"/>
    <col collapsed="false" customWidth="true" hidden="false" outlineLevel="0" max="3" min="3" style="2" width="85.86"/>
    <col collapsed="false" customWidth="true" hidden="true" outlineLevel="0" max="4" min="4" style="2" width="4.14"/>
    <col collapsed="false" customWidth="true" hidden="true" outlineLevel="0" max="5" min="5" style="2" width="5.57"/>
    <col collapsed="false" customWidth="true" hidden="false" outlineLevel="0" max="7" min="6" style="3" width="13"/>
    <col collapsed="false" customWidth="true" hidden="false" outlineLevel="0" max="8" min="8" style="3" width="12.71"/>
    <col collapsed="false" customWidth="true" hidden="false" outlineLevel="0" max="9" min="9" style="3" width="11.57"/>
    <col collapsed="false" customWidth="false" hidden="false" outlineLevel="0" max="16384" min="10" style="3" width="9.14"/>
  </cols>
  <sheetData>
    <row r="1" customFormat="false" ht="15.75" hidden="false" customHeight="true" outlineLevel="0" collapsed="false">
      <c r="A1" s="4"/>
      <c r="B1" s="5"/>
      <c r="C1" s="6"/>
      <c r="D1" s="7"/>
      <c r="F1" s="8" t="s">
        <v>0</v>
      </c>
    </row>
    <row r="2" customFormat="false" ht="15.75" hidden="false" customHeight="true" outlineLevel="0" collapsed="false">
      <c r="A2" s="7"/>
      <c r="B2" s="7"/>
      <c r="C2" s="3"/>
      <c r="D2" s="7"/>
      <c r="F2" s="9" t="s">
        <v>1</v>
      </c>
    </row>
    <row r="3" customFormat="false" ht="15.75" hidden="false" customHeight="true" outlineLevel="0" collapsed="false">
      <c r="A3" s="7"/>
      <c r="B3" s="7"/>
      <c r="C3" s="3"/>
      <c r="D3" s="7"/>
      <c r="F3" s="9" t="s">
        <v>2</v>
      </c>
    </row>
    <row r="4" customFormat="false" ht="15.75" hidden="false" customHeight="true" outlineLevel="0" collapsed="false">
      <c r="A4" s="7"/>
      <c r="B4" s="7"/>
      <c r="C4" s="3"/>
      <c r="D4" s="7"/>
      <c r="F4" s="9" t="s">
        <v>3</v>
      </c>
    </row>
    <row r="5" customFormat="false" ht="13.5" hidden="false" customHeight="true" outlineLevel="0" collapsed="false">
      <c r="A5" s="7"/>
      <c r="B5" s="7"/>
      <c r="C5" s="7"/>
      <c r="D5" s="7"/>
      <c r="G5" s="10"/>
    </row>
    <row r="6" customFormat="false" ht="22.5" hidden="true" customHeight="true" outlineLevel="0" collapsed="false">
      <c r="A6" s="4" t="s">
        <v>4</v>
      </c>
      <c r="B6" s="11"/>
      <c r="C6" s="4"/>
      <c r="D6" s="7"/>
      <c r="G6" s="10"/>
    </row>
    <row r="7" customFormat="false" ht="20.25" hidden="false" customHeight="true" outlineLevel="0" collapsed="false">
      <c r="A7" s="12" t="s">
        <v>5</v>
      </c>
      <c r="B7" s="12"/>
      <c r="C7" s="12"/>
      <c r="D7" s="12"/>
      <c r="E7" s="12"/>
      <c r="F7" s="12"/>
      <c r="G7" s="12"/>
      <c r="H7" s="12"/>
    </row>
    <row r="8" customFormat="false" ht="3.75" hidden="false" customHeight="true" outlineLevel="0" collapsed="false">
      <c r="A8" s="13"/>
      <c r="C8" s="13"/>
      <c r="G8" s="10"/>
    </row>
    <row r="9" customFormat="false" ht="4.5" hidden="false" customHeight="true" outlineLevel="0" collapsed="false"/>
    <row r="10" customFormat="false" ht="12.75" hidden="false" customHeight="true" outlineLevel="0" collapsed="false">
      <c r="H10" s="14" t="s">
        <v>6</v>
      </c>
    </row>
    <row r="11" customFormat="false" ht="15.75" hidden="false" customHeight="true" outlineLevel="0" collapsed="false">
      <c r="A11" s="15" t="s">
        <v>7</v>
      </c>
      <c r="B11" s="16"/>
      <c r="C11" s="17" t="s">
        <v>8</v>
      </c>
      <c r="D11" s="18"/>
      <c r="E11" s="18"/>
      <c r="F11" s="19" t="s">
        <v>9</v>
      </c>
      <c r="G11" s="19"/>
      <c r="H11" s="19"/>
    </row>
    <row r="12" customFormat="false" ht="15.75" hidden="false" customHeight="true" outlineLevel="0" collapsed="false">
      <c r="A12" s="15"/>
      <c r="B12" s="20"/>
      <c r="C12" s="17"/>
      <c r="D12" s="21" t="s">
        <v>10</v>
      </c>
      <c r="E12" s="21" t="s">
        <v>11</v>
      </c>
      <c r="F12" s="22" t="s">
        <v>12</v>
      </c>
      <c r="G12" s="22" t="s">
        <v>13</v>
      </c>
      <c r="H12" s="22"/>
    </row>
    <row r="13" customFormat="false" ht="15.75" hidden="false" customHeight="true" outlineLevel="0" collapsed="false">
      <c r="A13" s="15"/>
      <c r="B13" s="23"/>
      <c r="C13" s="17"/>
      <c r="D13" s="24"/>
      <c r="E13" s="24"/>
      <c r="F13" s="22"/>
      <c r="G13" s="25" t="s">
        <v>14</v>
      </c>
      <c r="H13" s="25" t="s">
        <v>15</v>
      </c>
    </row>
    <row r="14" customFormat="false" ht="10.5" hidden="false" customHeight="true" outlineLevel="0" collapsed="false">
      <c r="A14" s="26" t="n">
        <v>1</v>
      </c>
      <c r="B14" s="27"/>
      <c r="C14" s="26" t="n">
        <v>2</v>
      </c>
      <c r="D14" s="27"/>
      <c r="E14" s="27"/>
      <c r="F14" s="28" t="n">
        <v>3</v>
      </c>
      <c r="G14" s="27" t="n">
        <v>4</v>
      </c>
      <c r="H14" s="28" t="n">
        <v>5</v>
      </c>
    </row>
    <row r="15" s="32" customFormat="true" ht="16.5" hidden="true" customHeight="true" outlineLevel="0" collapsed="false">
      <c r="A15" s="29"/>
      <c r="B15" s="30"/>
      <c r="C15" s="30"/>
      <c r="D15" s="30" t="s">
        <v>10</v>
      </c>
      <c r="E15" s="30" t="s">
        <v>11</v>
      </c>
      <c r="F15" s="31"/>
      <c r="G15" s="31" t="s">
        <v>14</v>
      </c>
      <c r="H15" s="31" t="s">
        <v>15</v>
      </c>
    </row>
    <row r="16" s="32" customFormat="true" ht="16.5" hidden="false" customHeight="true" outlineLevel="0" collapsed="false">
      <c r="A16" s="29"/>
      <c r="B16" s="30"/>
      <c r="C16" s="30" t="s">
        <v>8</v>
      </c>
      <c r="D16" s="30"/>
      <c r="E16" s="30"/>
      <c r="F16" s="31" t="s">
        <v>12</v>
      </c>
      <c r="G16" s="31" t="s">
        <v>16</v>
      </c>
      <c r="H16" s="31" t="s">
        <v>17</v>
      </c>
    </row>
    <row r="17" s="38" customFormat="true" ht="30.75" hidden="false" customHeight="true" outlineLevel="0" collapsed="false">
      <c r="A17" s="33" t="s">
        <v>18</v>
      </c>
      <c r="B17" s="33" t="n">
        <v>1</v>
      </c>
      <c r="C17" s="34" t="s">
        <v>19</v>
      </c>
      <c r="D17" s="35"/>
      <c r="E17" s="35"/>
      <c r="F17" s="36" t="n">
        <f aca="false">SUM(G17:H17)</f>
        <v>79846</v>
      </c>
      <c r="G17" s="37" t="n">
        <f aca="false">SUM(G18+G107)</f>
        <v>30000</v>
      </c>
      <c r="H17" s="37" t="n">
        <f aca="false">SUM(H18+H107)</f>
        <v>49846</v>
      </c>
    </row>
    <row r="18" s="38" customFormat="true" ht="17.25" hidden="false" customHeight="true" outlineLevel="0" collapsed="false">
      <c r="A18" s="39"/>
      <c r="B18" s="39"/>
      <c r="C18" s="40" t="s">
        <v>20</v>
      </c>
      <c r="D18" s="35"/>
      <c r="E18" s="35"/>
      <c r="F18" s="41" t="n">
        <f aca="false">SUM(G18:H18)</f>
        <v>79846</v>
      </c>
      <c r="G18" s="41" t="n">
        <f aca="false">SUM(G19:G106)</f>
        <v>30000</v>
      </c>
      <c r="H18" s="41" t="n">
        <f aca="false">SUM(H19:H106)</f>
        <v>49846</v>
      </c>
    </row>
    <row r="19" s="47" customFormat="true" ht="12.75" hidden="true" customHeight="true" outlineLevel="0" collapsed="false">
      <c r="A19" s="42" t="s">
        <v>21</v>
      </c>
      <c r="B19" s="42"/>
      <c r="C19" s="43" t="str">
        <f aca="false">INDEX((klasyfikacja!$B$2:$B$146),MATCH(A19,klasyfikacja!$A$2:$A$146,0))</f>
        <v>Wpływy z podatku dochodowego od osób fizycznych</v>
      </c>
      <c r="D19" s="44" t="s">
        <v>18</v>
      </c>
      <c r="E19" s="45" t="s">
        <v>22</v>
      </c>
      <c r="F19" s="46" t="n">
        <f aca="false">SUM(G19:H19)</f>
        <v>0</v>
      </c>
      <c r="G19" s="46" t="n">
        <f aca="false" t="array" ref="G19:G19">SUM(IF(dane!$A$8:$A$1577=D19,IF(dane!$C$8:$C$1577=E19,dane!$L$8:$L$1577,0),0))</f>
        <v>0</v>
      </c>
      <c r="H19" s="46" t="n">
        <f aca="false" t="array" ref="H19:H19">SUM(IF(dane!$A$8:$A$1577=D19,IF(dane!$C$8:$C$1577=E19,dane!$M$8:$M$1577,0),0))</f>
        <v>0</v>
      </c>
    </row>
    <row r="20" s="47" customFormat="true" ht="12.75" hidden="true" customHeight="true" outlineLevel="0" collapsed="false">
      <c r="A20" s="42" t="s">
        <v>23</v>
      </c>
      <c r="B20" s="42"/>
      <c r="C20" s="43" t="str">
        <f aca="false">INDEX((klasyfikacja!$B$2:$B$146),MATCH(A20,klasyfikacja!$A$2:$A$146,0))</f>
        <v>Wpływy z podatku dochodowego od osób prawnych</v>
      </c>
      <c r="D20" s="44" t="s">
        <v>18</v>
      </c>
      <c r="E20" s="45" t="s">
        <v>24</v>
      </c>
      <c r="F20" s="46" t="n">
        <f aca="false">SUM(G20:H20)</f>
        <v>0</v>
      </c>
      <c r="G20" s="46" t="n">
        <f aca="false" t="array" ref="G20:G20">SUM(IF(dane!$A$8:$A$1577=D20,IF(dane!$C$8:$C$1577=E20,dane!$L$8:$L$1577,0),0))</f>
        <v>0</v>
      </c>
      <c r="H20" s="46" t="n">
        <f aca="false" t="array" ref="H20:H20">SUM(IF(dane!$A$8:$A$1577=D20,IF(dane!$C$8:$C$1577=E20,dane!$M$8:$M$1577,0),0))</f>
        <v>0</v>
      </c>
    </row>
    <row r="21" s="47" customFormat="true" ht="12.75" hidden="true" customHeight="true" outlineLevel="0" collapsed="false">
      <c r="A21" s="42" t="s">
        <v>25</v>
      </c>
      <c r="B21" s="42"/>
      <c r="C21" s="43" t="str">
        <f aca="false">INDEX((klasyfikacja!$B$2:$B$146),MATCH(A21,klasyfikacja!$A$2:$A$146,0))</f>
        <v>Wpływy z części opłaty za zezwolenie na sprzedaż napojów alkoholowych w obrocie hurtowym</v>
      </c>
      <c r="D21" s="44" t="s">
        <v>18</v>
      </c>
      <c r="E21" s="45" t="s">
        <v>26</v>
      </c>
      <c r="F21" s="46" t="n">
        <f aca="false">SUM(G21:H21)</f>
        <v>0</v>
      </c>
      <c r="G21" s="46" t="n">
        <f aca="false" t="array" ref="G21:G21">SUM(IF(dane!$A$8:$A$1577=D21,IF(dane!$C$8:$C$1577=E21,dane!$L$8:$L$1577,0),0))</f>
        <v>0</v>
      </c>
      <c r="H21" s="46" t="n">
        <f aca="false" t="array" ref="H21:H21">SUM(IF(dane!$A$8:$A$1577=D21,IF(dane!$C$8:$C$1577=E21,dane!$M$8:$M$1577,0),0))</f>
        <v>0</v>
      </c>
    </row>
    <row r="22" s="47" customFormat="true" ht="12.75" hidden="true" customHeight="true" outlineLevel="0" collapsed="false">
      <c r="A22" s="42" t="s">
        <v>27</v>
      </c>
      <c r="B22" s="42"/>
      <c r="C22" s="43" t="str">
        <f aca="false">INDEX((klasyfikacja!$B$2:$B$146),MATCH(A22,klasyfikacja!$A$2:$A$146,0))</f>
        <v>Wpływy z podatku od nieruchomości</v>
      </c>
      <c r="D22" s="44" t="s">
        <v>18</v>
      </c>
      <c r="E22" s="45" t="s">
        <v>28</v>
      </c>
      <c r="F22" s="46" t="n">
        <f aca="false">SUM(G22:H22)</f>
        <v>0</v>
      </c>
      <c r="G22" s="46" t="n">
        <f aca="false" t="array" ref="G22:G22">SUM(IF(dane!$A$8:$A$1577=D22,IF(dane!$C$8:$C$1577=E22,dane!$L$8:$L$1577,0),0))</f>
        <v>0</v>
      </c>
      <c r="H22" s="46" t="n">
        <f aca="false" t="array" ref="H22:H22">SUM(IF(dane!$A$8:$A$1577=D22,IF(dane!$C$8:$C$1577=E22,dane!$M$8:$M$1577,0),0))</f>
        <v>0</v>
      </c>
    </row>
    <row r="23" s="47" customFormat="true" ht="12.75" hidden="true" customHeight="true" outlineLevel="0" collapsed="false">
      <c r="A23" s="42" t="s">
        <v>29</v>
      </c>
      <c r="B23" s="42"/>
      <c r="C23" s="43" t="str">
        <f aca="false">INDEX((klasyfikacja!$B$2:$B$146),MATCH(A23,klasyfikacja!$A$2:$A$146,0))</f>
        <v>Wpływy z podatku rolnego</v>
      </c>
      <c r="D23" s="44" t="s">
        <v>18</v>
      </c>
      <c r="E23" s="45" t="s">
        <v>30</v>
      </c>
      <c r="F23" s="46" t="n">
        <f aca="false">SUM(G23:H23)</f>
        <v>0</v>
      </c>
      <c r="G23" s="46" t="n">
        <f aca="false" t="array" ref="G23:G23">SUM(IF(dane!$A$8:$A$1577=D23,IF(dane!$C$8:$C$1577=E23,dane!$L$8:$L$1577,0),0))</f>
        <v>0</v>
      </c>
      <c r="H23" s="46" t="n">
        <f aca="false" t="array" ref="H23:H23">SUM(IF(dane!$A$8:$A$1577=D23,IF(dane!$C$8:$C$1577=E23,dane!$M$8:$M$1577,0),0))</f>
        <v>0</v>
      </c>
    </row>
    <row r="24" s="47" customFormat="true" ht="12.75" hidden="true" customHeight="true" outlineLevel="0" collapsed="false">
      <c r="A24" s="42" t="s">
        <v>31</v>
      </c>
      <c r="B24" s="42"/>
      <c r="C24" s="43" t="str">
        <f aca="false">INDEX((klasyfikacja!$B$2:$B$146),MATCH(A24,klasyfikacja!$A$2:$A$146,0))</f>
        <v>Wpływy z podatku leśnego</v>
      </c>
      <c r="D24" s="44" t="s">
        <v>18</v>
      </c>
      <c r="E24" s="45" t="s">
        <v>32</v>
      </c>
      <c r="F24" s="46" t="n">
        <f aca="false">SUM(G24:H24)</f>
        <v>0</v>
      </c>
      <c r="G24" s="46" t="n">
        <f aca="false" t="array" ref="G24:G24">SUM(IF(dane!$A$8:$A$1577=D24,IF(dane!$C$8:$C$1577=E24,dane!$L$8:$L$1577,0),0))</f>
        <v>0</v>
      </c>
      <c r="H24" s="46" t="n">
        <f aca="false" t="array" ref="H24:H24">SUM(IF(dane!$A$8:$A$1577=D24,IF(dane!$C$8:$C$1577=E24,dane!$M$8:$M$1577,0),0))</f>
        <v>0</v>
      </c>
    </row>
    <row r="25" s="47" customFormat="true" ht="12.75" hidden="true" customHeight="true" outlineLevel="0" collapsed="false">
      <c r="A25" s="42" t="s">
        <v>33</v>
      </c>
      <c r="B25" s="42"/>
      <c r="C25" s="43" t="str">
        <f aca="false">INDEX((klasyfikacja!$B$2:$B$146),MATCH(A25,klasyfikacja!$A$2:$A$146,0))</f>
        <v>Wpływy z podatku od środków transportowych</v>
      </c>
      <c r="D25" s="44" t="s">
        <v>18</v>
      </c>
      <c r="E25" s="45" t="s">
        <v>34</v>
      </c>
      <c r="F25" s="46" t="n">
        <f aca="false">SUM(G25:H25)</f>
        <v>0</v>
      </c>
      <c r="G25" s="46" t="n">
        <f aca="false" t="array" ref="G25:G25">SUM(IF(dane!$A$8:$A$1577=D25,IF(dane!$C$8:$C$1577=E25,dane!$L$8:$L$1577,0),0))</f>
        <v>0</v>
      </c>
      <c r="H25" s="46" t="n">
        <f aca="false" t="array" ref="H25:H25">SUM(IF(dane!$A$8:$A$1577=D25,IF(dane!$C$8:$C$1577=E25,dane!$M$8:$M$1577,0),0))</f>
        <v>0</v>
      </c>
    </row>
    <row r="26" s="47" customFormat="true" ht="12.75" hidden="true" customHeight="true" outlineLevel="0" collapsed="false">
      <c r="A26" s="42" t="s">
        <v>35</v>
      </c>
      <c r="B26" s="42"/>
      <c r="C26" s="43" t="str">
        <f aca="false">INDEX((klasyfikacja!$B$2:$B$146),MATCH(A26,klasyfikacja!$A$2:$A$146,0))</f>
        <v>Wpływy z podatku od działalności gospodarczej osób fizycznych, opłacanego w formie karty podatkowej</v>
      </c>
      <c r="D26" s="44" t="s">
        <v>18</v>
      </c>
      <c r="E26" s="45" t="s">
        <v>36</v>
      </c>
      <c r="F26" s="46" t="n">
        <f aca="false">SUM(G26:H26)</f>
        <v>0</v>
      </c>
      <c r="G26" s="46" t="n">
        <f aca="false" t="array" ref="G26:G26">SUM(IF(dane!$A$8:$A$1577=D26,IF(dane!$C$8:$C$1577=E26,dane!$L$8:$L$1577,0),0))</f>
        <v>0</v>
      </c>
      <c r="H26" s="46" t="n">
        <f aca="false" t="array" ref="H26:H26">SUM(IF(dane!$A$8:$A$1577=D26,IF(dane!$C$8:$C$1577=E26,dane!$M$8:$M$1577,0),0))</f>
        <v>0</v>
      </c>
    </row>
    <row r="27" s="47" customFormat="true" ht="12.75" hidden="true" customHeight="true" outlineLevel="0" collapsed="false">
      <c r="A27" s="42" t="s">
        <v>37</v>
      </c>
      <c r="B27" s="42"/>
      <c r="C27" s="43" t="str">
        <f aca="false">INDEX((klasyfikacja!$B$2:$B$146),MATCH(A27,klasyfikacja!$A$2:$A$146,0))</f>
        <v>Wpływy z podatku od spadków i darowizn</v>
      </c>
      <c r="D27" s="44" t="s">
        <v>18</v>
      </c>
      <c r="E27" s="45" t="s">
        <v>38</v>
      </c>
      <c r="F27" s="46" t="n">
        <f aca="false">SUM(G27:H27)</f>
        <v>0</v>
      </c>
      <c r="G27" s="46" t="n">
        <f aca="false" t="array" ref="G27:G27">SUM(IF(dane!$A$8:$A$1577=D27,IF(dane!$C$8:$C$1577=E27,dane!$L$8:$L$1577,0),0))</f>
        <v>0</v>
      </c>
      <c r="H27" s="46" t="n">
        <f aca="false" t="array" ref="H27:H27">SUM(IF(dane!$A$8:$A$1577=D27,IF(dane!$C$8:$C$1577=E27,dane!$M$8:$M$1577,0),0))</f>
        <v>0</v>
      </c>
    </row>
    <row r="28" s="47" customFormat="true" ht="12.75" hidden="true" customHeight="true" outlineLevel="0" collapsed="false">
      <c r="A28" s="42" t="s">
        <v>39</v>
      </c>
      <c r="B28" s="42"/>
      <c r="C28" s="43" t="str">
        <f aca="false">INDEX((klasyfikacja!$B$2:$B$146),MATCH(A28,klasyfikacja!$A$2:$A$146,0))</f>
        <v>Wpływy z opłaty od posiadania psów</v>
      </c>
      <c r="D28" s="44" t="s">
        <v>18</v>
      </c>
      <c r="E28" s="45" t="s">
        <v>40</v>
      </c>
      <c r="F28" s="46" t="n">
        <f aca="false">SUM(G28:H28)</f>
        <v>0</v>
      </c>
      <c r="G28" s="46" t="n">
        <f aca="false" t="array" ref="G28:G28">SUM(IF(dane!$A$8:$A$1577=D28,IF(dane!$C$8:$C$1577=E28,dane!$L$8:$L$1577,0),0))</f>
        <v>0</v>
      </c>
      <c r="H28" s="46" t="n">
        <f aca="false" t="array" ref="H28:H28">SUM(IF(dane!$A$8:$A$1577=D28,IF(dane!$C$8:$C$1577=E28,dane!$M$8:$M$1577,0),0))</f>
        <v>0</v>
      </c>
    </row>
    <row r="29" s="47" customFormat="true" ht="12.75" hidden="true" customHeight="true" outlineLevel="0" collapsed="false">
      <c r="A29" s="42" t="s">
        <v>41</v>
      </c>
      <c r="B29" s="42"/>
      <c r="C29" s="43" t="str">
        <f aca="false">INDEX((klasyfikacja!$B$2:$B$146),MATCH(A29,klasyfikacja!$A$2:$A$146,0))</f>
        <v>Wpływy z opłaty uzdrowiskowej, pobieranej w gminach posiadających status gminy uzdrowiskowej</v>
      </c>
      <c r="D29" s="44" t="s">
        <v>18</v>
      </c>
      <c r="E29" s="45" t="s">
        <v>42</v>
      </c>
      <c r="F29" s="46" t="n">
        <f aca="false">SUM(G29:H29)</f>
        <v>0</v>
      </c>
      <c r="G29" s="46" t="n">
        <f aca="false" t="array" ref="G29:G29">SUM(IF(dane!$A$8:$A$1577=D29,IF(dane!$C$8:$C$1577=E29,dane!$L$8:$L$1577,0),0))</f>
        <v>0</v>
      </c>
      <c r="H29" s="46" t="n">
        <f aca="false" t="array" ref="H29:H29">SUM(IF(dane!$A$8:$A$1577=D29,IF(dane!$C$8:$C$1577=E29,dane!$M$8:$M$1577,0),0))</f>
        <v>0</v>
      </c>
    </row>
    <row r="30" s="47" customFormat="true" ht="12.75" hidden="true" customHeight="true" outlineLevel="0" collapsed="false">
      <c r="A30" s="42" t="s">
        <v>43</v>
      </c>
      <c r="B30" s="42"/>
      <c r="C30" s="43" t="str">
        <f aca="false">INDEX((klasyfikacja!$B$2:$B$146),MATCH(A30,klasyfikacja!$A$2:$A$146,0))</f>
        <v>Wpływy z opłaty produktowej</v>
      </c>
      <c r="D30" s="44" t="s">
        <v>18</v>
      </c>
      <c r="E30" s="45" t="s">
        <v>44</v>
      </c>
      <c r="F30" s="46" t="n">
        <f aca="false">SUM(G30:H30)</f>
        <v>0</v>
      </c>
      <c r="G30" s="46" t="n">
        <f aca="false" t="array" ref="G30:G30">SUM(IF(dane!$A$8:$A$1577=D30,IF(dane!$C$8:$C$1577=E30,dane!$L$8:$L$1577,0),0))</f>
        <v>0</v>
      </c>
      <c r="H30" s="46" t="n">
        <f aca="false" t="array" ref="H30:H30">SUM(IF(dane!$A$8:$A$1577=D30,IF(dane!$C$8:$C$1577=E30,dane!$M$8:$M$1577,0),0))</f>
        <v>0</v>
      </c>
    </row>
    <row r="31" s="47" customFormat="true" ht="12.75" hidden="true" customHeight="true" outlineLevel="0" collapsed="false">
      <c r="A31" s="42" t="s">
        <v>45</v>
      </c>
      <c r="B31" s="42"/>
      <c r="C31" s="43" t="str">
        <f aca="false">INDEX((klasyfikacja!$B$2:$B$146),MATCH(A31,klasyfikacja!$A$2:$A$146,0))</f>
        <v>Wpływy z opłaty skarbowej</v>
      </c>
      <c r="D31" s="44" t="s">
        <v>18</v>
      </c>
      <c r="E31" s="45" t="s">
        <v>46</v>
      </c>
      <c r="F31" s="46" t="n">
        <f aca="false">SUM(G31:H31)</f>
        <v>0</v>
      </c>
      <c r="G31" s="46" t="n">
        <f aca="false" t="array" ref="G31:G31">SUM(IF(dane!$A$8:$A$1577=D31,IF(dane!$C$8:$C$1577=E31,dane!$L$8:$L$1577,0),0))</f>
        <v>0</v>
      </c>
      <c r="H31" s="46" t="n">
        <f aca="false" t="array" ref="H31:H31">SUM(IF(dane!$A$8:$A$1577=D31,IF(dane!$C$8:$C$1577=E31,dane!$M$8:$M$1577,0),0))</f>
        <v>0</v>
      </c>
    </row>
    <row r="32" s="47" customFormat="true" ht="12.75" hidden="true" customHeight="true" outlineLevel="0" collapsed="false">
      <c r="A32" s="42" t="s">
        <v>47</v>
      </c>
      <c r="B32" s="42"/>
      <c r="C32" s="43" t="str">
        <f aca="false">INDEX((klasyfikacja!$B$2:$B$146),MATCH(A32,klasyfikacja!$A$2:$A$146,0))</f>
        <v>Wpływy z opłaty komunikacyjnej</v>
      </c>
      <c r="D32" s="44" t="s">
        <v>18</v>
      </c>
      <c r="E32" s="45" t="s">
        <v>48</v>
      </c>
      <c r="F32" s="46" t="n">
        <f aca="false">SUM(G32:H32)</f>
        <v>0</v>
      </c>
      <c r="G32" s="46" t="n">
        <f aca="false" t="array" ref="G32:G32">SUM(IF(dane!$A$8:$A$1577=D32,IF(dane!$C$8:$C$1577=E32,dane!$L$8:$L$1577,0),0))</f>
        <v>0</v>
      </c>
      <c r="H32" s="46" t="n">
        <f aca="false" t="array" ref="H32:H32">SUM(IF(dane!$A$8:$A$1577=D32,IF(dane!$C$8:$C$1577=E32,dane!$M$8:$M$1577,0),0))</f>
        <v>0</v>
      </c>
    </row>
    <row r="33" s="47" customFormat="true" ht="12.75" hidden="true" customHeight="true" outlineLevel="0" collapsed="false">
      <c r="A33" s="42" t="s">
        <v>49</v>
      </c>
      <c r="B33" s="42"/>
      <c r="C33" s="43" t="str">
        <f aca="false">INDEX((klasyfikacja!$B$2:$B$146),MATCH(A33,klasyfikacja!$A$2:$A$146,0))</f>
        <v>Wpływy z opłaty targowej</v>
      </c>
      <c r="D33" s="44" t="s">
        <v>18</v>
      </c>
      <c r="E33" s="45" t="s">
        <v>50</v>
      </c>
      <c r="F33" s="46" t="n">
        <f aca="false">SUM(G33:H33)</f>
        <v>0</v>
      </c>
      <c r="G33" s="46" t="n">
        <f aca="false" t="array" ref="G33:G33">SUM(IF(dane!$A$8:$A$1577=D33,IF(dane!$C$8:$C$1577=E33,dane!$L$8:$L$1577,0),0))</f>
        <v>0</v>
      </c>
      <c r="H33" s="46" t="n">
        <f aca="false" t="array" ref="H33:H33">SUM(IF(dane!$A$8:$A$1577=D33,IF(dane!$C$8:$C$1577=E33,dane!$M$8:$M$1577,0),0))</f>
        <v>0</v>
      </c>
    </row>
    <row r="34" s="47" customFormat="true" ht="12.75" hidden="true" customHeight="true" outlineLevel="0" collapsed="false">
      <c r="A34" s="42" t="s">
        <v>51</v>
      </c>
      <c r="B34" s="42"/>
      <c r="C34" s="43" t="str">
        <f aca="false">INDEX((klasyfikacja!$B$2:$B$146),MATCH(A34,klasyfikacja!$A$2:$A$146,0))</f>
        <v>Wpływy z opłaty miejscowej</v>
      </c>
      <c r="D34" s="44" t="s">
        <v>18</v>
      </c>
      <c r="E34" s="45" t="s">
        <v>52</v>
      </c>
      <c r="F34" s="46" t="n">
        <f aca="false">SUM(G34:H34)</f>
        <v>0</v>
      </c>
      <c r="G34" s="46" t="n">
        <f aca="false" t="array" ref="G34:G34">SUM(IF(dane!$A$8:$A$1577=D34,IF(dane!$C$8:$C$1577=E34,dane!$L$8:$L$1577,0),0))</f>
        <v>0</v>
      </c>
      <c r="H34" s="46" t="n">
        <f aca="false" t="array" ref="H34:H34">SUM(IF(dane!$A$8:$A$1577=D34,IF(dane!$C$8:$C$1577=E34,dane!$M$8:$M$1577,0),0))</f>
        <v>0</v>
      </c>
    </row>
    <row r="35" s="47" customFormat="true" ht="12.75" hidden="true" customHeight="true" outlineLevel="0" collapsed="false">
      <c r="A35" s="42" t="s">
        <v>53</v>
      </c>
      <c r="B35" s="42"/>
      <c r="C35" s="43" t="str">
        <f aca="false">INDEX((klasyfikacja!$B$2:$B$146),MATCH(A35,klasyfikacja!$A$2:$A$146,0))</f>
        <v>Wpływy z opłaty eksploatacyjnej</v>
      </c>
      <c r="D35" s="44" t="s">
        <v>18</v>
      </c>
      <c r="E35" s="45" t="s">
        <v>54</v>
      </c>
      <c r="F35" s="46" t="n">
        <f aca="false">SUM(G35:H35)</f>
        <v>0</v>
      </c>
      <c r="G35" s="46" t="n">
        <f aca="false" t="array" ref="G35:G35">SUM(IF(dane!$A$8:$A$1577=D35,IF(dane!$C$8:$C$1577=E35,dane!$L$8:$L$1577,0),0))</f>
        <v>0</v>
      </c>
      <c r="H35" s="46" t="n">
        <f aca="false" t="array" ref="H35:H35">SUM(IF(dane!$A$8:$A$1577=D35,IF(dane!$C$8:$C$1577=E35,dane!$M$8:$M$1577,0),0))</f>
        <v>0</v>
      </c>
    </row>
    <row r="36" s="47" customFormat="true" ht="12.75" hidden="true" customHeight="true" outlineLevel="0" collapsed="false">
      <c r="A36" s="42" t="s">
        <v>55</v>
      </c>
      <c r="B36" s="42"/>
      <c r="C36" s="43" t="str">
        <f aca="false">INDEX((klasyfikacja!$B$2:$B$146),MATCH(A36,klasyfikacja!$A$2:$A$146,0))</f>
        <v>Wpływy z opłat za trwały zarząd, użytkowanie i służebności</v>
      </c>
      <c r="D36" s="44" t="s">
        <v>18</v>
      </c>
      <c r="E36" s="45" t="s">
        <v>56</v>
      </c>
      <c r="F36" s="46" t="n">
        <f aca="false">SUM(G36:H36)</f>
        <v>0</v>
      </c>
      <c r="G36" s="46" t="n">
        <f aca="false" t="array" ref="G36:G36">SUM(IF(dane!$A$8:$A$1577=D36,IF(dane!$C$8:$C$1577=E36,dane!$L$8:$L$1577,0),0))</f>
        <v>0</v>
      </c>
      <c r="H36" s="46" t="n">
        <f aca="false" t="array" ref="H36:H36">SUM(IF(dane!$A$8:$A$1577=D36,IF(dane!$C$8:$C$1577=E36,dane!$M$8:$M$1577,0),0))</f>
        <v>0</v>
      </c>
    </row>
    <row r="37" s="47" customFormat="true" ht="12.75" hidden="true" customHeight="true" outlineLevel="0" collapsed="false">
      <c r="A37" s="42" t="s">
        <v>57</v>
      </c>
      <c r="B37" s="42"/>
      <c r="C37" s="43" t="str">
        <f aca="false">INDEX((klasyfikacja!$B$2:$B$146),MATCH(A37,klasyfikacja!$A$2:$A$146,0))</f>
        <v>Wpływy z opłat za zezwolenia na sprzedaż napojów alkoholowych</v>
      </c>
      <c r="D37" s="44" t="s">
        <v>18</v>
      </c>
      <c r="E37" s="45" t="s">
        <v>58</v>
      </c>
      <c r="F37" s="46" t="n">
        <f aca="false">SUM(G37:H37)</f>
        <v>0</v>
      </c>
      <c r="G37" s="46" t="n">
        <f aca="false" t="array" ref="G37:G37">SUM(IF(dane!$A$8:$A$1577=D37,IF(dane!$C$8:$C$1577=E37,dane!$L$8:$L$1577,0),0))</f>
        <v>0</v>
      </c>
      <c r="H37" s="46" t="n">
        <f aca="false" t="array" ref="H37:H37">SUM(IF(dane!$A$8:$A$1577=D37,IF(dane!$C$8:$C$1577=E37,dane!$M$8:$M$1577,0),0))</f>
        <v>0</v>
      </c>
    </row>
    <row r="38" s="47" customFormat="true" ht="12.75" hidden="true" customHeight="true" outlineLevel="0" collapsed="false">
      <c r="A38" s="42" t="s">
        <v>59</v>
      </c>
      <c r="B38" s="42"/>
      <c r="C38" s="43" t="str">
        <f aca="false">INDEX((klasyfikacja!$B$2:$B$146),MATCH(A38,klasyfikacja!$A$2:$A$146,0))</f>
        <v>Wpływy z innych lokalnych opłat pobieranych przez jednostki samorządu terytorialnego na podstawie odrębnych ustaw</v>
      </c>
      <c r="D38" s="44" t="s">
        <v>18</v>
      </c>
      <c r="E38" s="45" t="s">
        <v>60</v>
      </c>
      <c r="F38" s="46" t="n">
        <f aca="false">SUM(G38:H38)</f>
        <v>0</v>
      </c>
      <c r="G38" s="46" t="n">
        <f aca="false" t="array" ref="G38:G38">SUM(IF(dane!$A$8:$A$1577=D38,IF(dane!$C$8:$C$1577=E38,dane!$L$8:$L$1577,0),0))</f>
        <v>0</v>
      </c>
      <c r="H38" s="46" t="n">
        <f aca="false" t="array" ref="H38:H38">SUM(IF(dane!$A$8:$A$1577=D38,IF(dane!$C$8:$C$1577=E38,dane!$M$8:$M$1577,0),0))</f>
        <v>0</v>
      </c>
    </row>
    <row r="39" s="47" customFormat="true" ht="12.75" hidden="true" customHeight="true" outlineLevel="0" collapsed="false">
      <c r="A39" s="42" t="s">
        <v>61</v>
      </c>
      <c r="B39" s="42"/>
      <c r="C39" s="43" t="str">
        <f aca="false">INDEX((klasyfikacja!$B$2:$B$146),MATCH(A39,klasyfikacja!$A$2:$A$146,0))</f>
        <v>Wpływy z podatku od czynności cywilnoprawnych</v>
      </c>
      <c r="D39" s="44" t="s">
        <v>18</v>
      </c>
      <c r="E39" s="45" t="s">
        <v>62</v>
      </c>
      <c r="F39" s="46" t="n">
        <f aca="false">SUM(G39:H39)</f>
        <v>0</v>
      </c>
      <c r="G39" s="46" t="n">
        <f aca="false" t="array" ref="G39:G39">SUM(IF(dane!$A$8:$A$1577=D39,IF(dane!$C$8:$C$1577=E39,dane!$L$8:$L$1577,0),0))</f>
        <v>0</v>
      </c>
      <c r="H39" s="46" t="n">
        <f aca="false" t="array" ref="H39:H39">SUM(IF(dane!$A$8:$A$1577=D39,IF(dane!$C$8:$C$1577=E39,dane!$M$8:$M$1577,0),0))</f>
        <v>0</v>
      </c>
    </row>
    <row r="40" s="47" customFormat="true" ht="12.75" hidden="true" customHeight="true" outlineLevel="0" collapsed="false">
      <c r="A40" s="42" t="s">
        <v>63</v>
      </c>
      <c r="B40" s="42"/>
      <c r="C40" s="43" t="str">
        <f aca="false">INDEX((klasyfikacja!$B$2:$B$146),MATCH(A40,klasyfikacja!$A$2:$A$146,0))</f>
        <v>Wpływy z opłat z tytułu użytkowania wieczystego nieruchomości</v>
      </c>
      <c r="D40" s="44" t="s">
        <v>18</v>
      </c>
      <c r="E40" s="45" t="s">
        <v>64</v>
      </c>
      <c r="F40" s="46" t="n">
        <f aca="false">SUM(G40:H40)</f>
        <v>0</v>
      </c>
      <c r="G40" s="46" t="n">
        <f aca="false" t="array" ref="G40:G40">SUM(IF(dane!$A$8:$A$1577=D40,IF(dane!$C$8:$C$1577=E40,dane!$L$8:$L$1577,0),0))</f>
        <v>0</v>
      </c>
      <c r="H40" s="46" t="n">
        <f aca="false" t="array" ref="H40:H40">SUM(IF(dane!$A$8:$A$1577=D40,IF(dane!$C$8:$C$1577=E40,dane!$M$8:$M$1577,0),0))</f>
        <v>0</v>
      </c>
    </row>
    <row r="41" s="47" customFormat="true" ht="12.75" hidden="true" customHeight="true" outlineLevel="0" collapsed="false">
      <c r="A41" s="42" t="s">
        <v>65</v>
      </c>
      <c r="B41" s="42"/>
      <c r="C41" s="43" t="str">
        <f aca="false">INDEX((klasyfikacja!$B$2:$B$146),MATCH(A41,klasyfikacja!$A$2:$A$146,0))</f>
        <v>Wpływy z tytułu grzywien, mandatów i innych kar pieniężnych od osób fizycznych</v>
      </c>
      <c r="D41" s="44" t="s">
        <v>18</v>
      </c>
      <c r="E41" s="45" t="s">
        <v>66</v>
      </c>
      <c r="F41" s="46" t="n">
        <f aca="false">SUM(G41:H41)</f>
        <v>0</v>
      </c>
      <c r="G41" s="46" t="n">
        <f aca="false" t="array" ref="G41:G41">SUM(IF(dane!$A$8:$A$1577=D41,IF(dane!$C$8:$C$1577=E41,dane!$L$8:$L$1577,0),0))</f>
        <v>0</v>
      </c>
      <c r="H41" s="46" t="n">
        <f aca="false" t="array" ref="H41:H41">SUM(IF(dane!$A$8:$A$1577=D41,IF(dane!$C$8:$C$1577=E41,dane!$M$8:$M$1577,0),0))</f>
        <v>0</v>
      </c>
    </row>
    <row r="42" s="47" customFormat="true" ht="12.75" hidden="true" customHeight="true" outlineLevel="0" collapsed="false">
      <c r="A42" s="42" t="s">
        <v>67</v>
      </c>
      <c r="B42" s="42"/>
      <c r="C42" s="43" t="str">
        <f aca="false">INDEX((klasyfikacja!$B$2:$B$146),MATCH(A42,klasyfikacja!$A$2:$A$146,0))</f>
        <v>Wpływy z tytułu grzywien i innych kar pieniężnych od osób prawnych i innych jednostek organizacyjnych</v>
      </c>
      <c r="D42" s="44" t="s">
        <v>18</v>
      </c>
      <c r="E42" s="45" t="s">
        <v>68</v>
      </c>
      <c r="F42" s="46" t="n">
        <f aca="false">SUM(G42:H42)</f>
        <v>0</v>
      </c>
      <c r="G42" s="46" t="n">
        <f aca="false" t="array" ref="G42:G42">SUM(IF(dane!$A$8:$A$1577=D42,IF(dane!$C$8:$C$1577=E42,dane!$L$8:$L$1577,0),0))</f>
        <v>0</v>
      </c>
      <c r="H42" s="46" t="n">
        <f aca="false" t="array" ref="H42:H42">SUM(IF(dane!$A$8:$A$1577=D42,IF(dane!$C$8:$C$1577=E42,dane!$M$8:$M$1577,0),0))</f>
        <v>0</v>
      </c>
    </row>
    <row r="43" s="47" customFormat="true" ht="12.75" hidden="true" customHeight="true" outlineLevel="0" collapsed="false">
      <c r="A43" s="42" t="s">
        <v>69</v>
      </c>
      <c r="B43" s="42"/>
      <c r="C43" s="43" t="str">
        <f aca="false">INDEX((klasyfikacja!$B$2:$B$146),MATCH(A43,klasyfikacja!$A$2:$A$146,0))</f>
        <v>Wpływy z opłat za koncesje i licencje</v>
      </c>
      <c r="D43" s="44" t="s">
        <v>18</v>
      </c>
      <c r="E43" s="45" t="s">
        <v>70</v>
      </c>
      <c r="F43" s="46" t="n">
        <f aca="false">SUM(G43:H43)</f>
        <v>0</v>
      </c>
      <c r="G43" s="46" t="n">
        <f aca="false" t="array" ref="G43:G43">SUM(IF(dane!$A$8:$A$1577=D43,IF(dane!$C$8:$C$1577=E43,dane!$L$8:$L$1577,0),0))</f>
        <v>0</v>
      </c>
      <c r="H43" s="46" t="n">
        <f aca="false" t="array" ref="H43:H43">SUM(IF(dane!$A$8:$A$1577=D43,IF(dane!$C$8:$C$1577=E43,dane!$M$8:$M$1577,0),0))</f>
        <v>0</v>
      </c>
    </row>
    <row r="44" s="47" customFormat="true" ht="12.75" hidden="true" customHeight="true" outlineLevel="0" collapsed="false">
      <c r="A44" s="42" t="s">
        <v>71</v>
      </c>
      <c r="B44" s="42"/>
      <c r="C44" s="43" t="str">
        <f aca="false">INDEX((klasyfikacja!$B$2:$B$146),MATCH(A44,klasyfikacja!$A$2:$A$146,0))</f>
        <v>Wpływy z opłat egzaminacyjnych oraz opłat za wydawanie świadectw, dyplomów, zaświadczeń, certyfikatów i ich duplikatów</v>
      </c>
      <c r="D44" s="44" t="s">
        <v>18</v>
      </c>
      <c r="E44" s="45" t="s">
        <v>72</v>
      </c>
      <c r="F44" s="46" t="n">
        <f aca="false">SUM(G44:H44)</f>
        <v>0</v>
      </c>
      <c r="G44" s="46" t="n">
        <f aca="false" t="array" ref="G44:G44">SUM(IF(dane!$A$8:$A$1577=D44,IF(dane!$C$8:$C$1577=E44,dane!$L$8:$L$1577,0),0))</f>
        <v>0</v>
      </c>
      <c r="H44" s="46" t="n">
        <f aca="false" t="array" ref="H44:H44">SUM(IF(dane!$A$8:$A$1577=D44,IF(dane!$C$8:$C$1577=E44,dane!$M$8:$M$1577,0),0))</f>
        <v>0</v>
      </c>
    </row>
    <row r="45" s="47" customFormat="true" ht="12.75" hidden="true" customHeight="true" outlineLevel="0" collapsed="false">
      <c r="A45" s="42" t="s">
        <v>73</v>
      </c>
      <c r="B45" s="42"/>
      <c r="C45" s="43" t="str">
        <f aca="false">INDEX((klasyfikacja!$B$2:$B$146),MATCH(A45,klasyfikacja!$A$2:$A$146,0))</f>
        <v>Wpływy z opłat za zezwolenia, akredytacje oraz opłaty ewidencyjne, w tym opłaty za częstotliwości</v>
      </c>
      <c r="D45" s="44" t="s">
        <v>18</v>
      </c>
      <c r="E45" s="45" t="s">
        <v>74</v>
      </c>
      <c r="F45" s="46" t="n">
        <f aca="false">SUM(G45:H45)</f>
        <v>0</v>
      </c>
      <c r="G45" s="46" t="n">
        <f aca="false" t="array" ref="G45:G45">SUM(IF(dane!$A$8:$A$1577=D45,IF(dane!$C$8:$C$1577=E45,dane!$L$8:$L$1577,0),0))</f>
        <v>0</v>
      </c>
      <c r="H45" s="46" t="n">
        <f aca="false" t="array" ref="H45:H45">SUM(IF(dane!$A$8:$A$1577=D45,IF(dane!$C$8:$C$1577=E45,dane!$M$8:$M$1577,0),0))</f>
        <v>0</v>
      </c>
    </row>
    <row r="46" s="47" customFormat="true" ht="12.75" hidden="true" customHeight="true" outlineLevel="0" collapsed="false">
      <c r="A46" s="42" t="s">
        <v>75</v>
      </c>
      <c r="B46" s="42"/>
      <c r="C46" s="43" t="str">
        <f aca="false">INDEX((klasyfikacja!$B$2:$B$146),MATCH(A46,klasyfikacja!$A$2:$A$146,0))</f>
        <v>Wpływy z tytułu opłat i kosztów sądowych oraz innych opłat uiszczanych na rzecz Skarbu Państwa z tytułu postępowania sądowego i prokuratorskiego</v>
      </c>
      <c r="D46" s="44" t="s">
        <v>18</v>
      </c>
      <c r="E46" s="45" t="s">
        <v>76</v>
      </c>
      <c r="F46" s="46" t="n">
        <f aca="false">SUM(G46:H46)</f>
        <v>0</v>
      </c>
      <c r="G46" s="46" t="n">
        <f aca="false" t="array" ref="G46:G46">SUM(IF(dane!$A$8:$A$1577=D46,IF(dane!$C$8:$C$1577=E46,dane!$L$8:$L$1577,0),0))</f>
        <v>0</v>
      </c>
      <c r="H46" s="46" t="n">
        <f aca="false" t="array" ref="H46:H46">SUM(IF(dane!$A$8:$A$1577=D46,IF(dane!$C$8:$C$1577=E46,dane!$M$8:$M$1577,0),0))</f>
        <v>0</v>
      </c>
    </row>
    <row r="47" s="47" customFormat="true" ht="12.75" hidden="true" customHeight="true" outlineLevel="0" collapsed="false">
      <c r="A47" s="42" t="s">
        <v>77</v>
      </c>
      <c r="B47" s="42"/>
      <c r="C47" s="43" t="str">
        <f aca="false">INDEX((klasyfikacja!$B$2:$B$146),MATCH(A47,klasyfikacja!$A$2:$A$146,0))</f>
        <v>Wpływy z tytułu kosztów egzekucyjnych, opłaty komorniczej i kosztów upomnień</v>
      </c>
      <c r="D47" s="44" t="s">
        <v>18</v>
      </c>
      <c r="E47" s="45" t="s">
        <v>78</v>
      </c>
      <c r="F47" s="46" t="n">
        <f aca="false">SUM(G47:H47)</f>
        <v>0</v>
      </c>
      <c r="G47" s="46" t="n">
        <f aca="false" t="array" ref="G47:G47">SUM(IF(dane!$A$8:$A$1577=D47,IF(dane!$C$8:$C$1577=E47,dane!$L$8:$L$1577,0),0))</f>
        <v>0</v>
      </c>
      <c r="H47" s="46" t="n">
        <f aca="false" t="array" ref="H47:H47">SUM(IF(dane!$A$8:$A$1577=D47,IF(dane!$C$8:$C$1577=E47,dane!$M$8:$M$1577,0),0))</f>
        <v>0</v>
      </c>
    </row>
    <row r="48" s="47" customFormat="true" ht="12.75" hidden="true" customHeight="true" outlineLevel="0" collapsed="false">
      <c r="A48" s="42" t="s">
        <v>79</v>
      </c>
      <c r="B48" s="42"/>
      <c r="C48" s="43" t="str">
        <f aca="false">INDEX((klasyfikacja!$B$2:$B$146),MATCH(A48,klasyfikacja!$A$2:$A$146,0))</f>
        <v>Wpływy z opłat za wydanie prawa jazdy oraz innych dokumentów uprawniających do kierowania pojazdami</v>
      </c>
      <c r="D48" s="44" t="s">
        <v>18</v>
      </c>
      <c r="E48" s="45" t="s">
        <v>80</v>
      </c>
      <c r="F48" s="46" t="n">
        <f aca="false">SUM(G48:H48)</f>
        <v>0</v>
      </c>
      <c r="G48" s="46" t="n">
        <f aca="false" t="array" ref="G48:G48">SUM(IF(dane!$A$8:$A$1577=D48,IF(dane!$C$8:$C$1577=E48,dane!$L$8:$L$1577,0),0))</f>
        <v>0</v>
      </c>
      <c r="H48" s="46" t="n">
        <f aca="false" t="array" ref="H48:H48">SUM(IF(dane!$A$8:$A$1577=D48,IF(dane!$C$8:$C$1577=E48,dane!$M$8:$M$1577,0),0))</f>
        <v>0</v>
      </c>
    </row>
    <row r="49" s="47" customFormat="true" ht="12.75" hidden="true" customHeight="true" outlineLevel="0" collapsed="false">
      <c r="A49" s="42" t="s">
        <v>81</v>
      </c>
      <c r="B49" s="42"/>
      <c r="C49" s="43" t="str">
        <f aca="false">INDEX((klasyfikacja!$B$2:$B$146),MATCH(A49,klasyfikacja!$A$2:$A$146,0))</f>
        <v>Wpływy z opłat za korzystanie z wychowania przedszkolnego</v>
      </c>
      <c r="D49" s="44" t="s">
        <v>18</v>
      </c>
      <c r="E49" s="45" t="s">
        <v>82</v>
      </c>
      <c r="F49" s="46" t="n">
        <f aca="false">SUM(G49:H49)</f>
        <v>0</v>
      </c>
      <c r="G49" s="46" t="n">
        <f aca="false" t="array" ref="G49:G49">SUM(IF(dane!$A$8:$A$1577=D49,IF(dane!$C$8:$C$1577=E49,dane!$L$8:$L$1577,0),0))</f>
        <v>0</v>
      </c>
      <c r="H49" s="46" t="n">
        <f aca="false" t="array" ref="H49:H49">SUM(IF(dane!$A$8:$A$1577=D49,IF(dane!$C$8:$C$1577=E49,dane!$M$8:$M$1577,0),0))</f>
        <v>0</v>
      </c>
    </row>
    <row r="50" s="47" customFormat="true" ht="12.75" hidden="true" customHeight="true" outlineLevel="0" collapsed="false">
      <c r="A50" s="42" t="s">
        <v>83</v>
      </c>
      <c r="B50" s="42"/>
      <c r="C50" s="43" t="str">
        <f aca="false">INDEX((klasyfikacja!$B$2:$B$146),MATCH(A50,klasyfikacja!$A$2:$A$146,0))</f>
        <v>Wpływy z opłat za korzystanie z wyżywienia w jednostkach realizujących zadania z zakresu wychowania przedszkolnego</v>
      </c>
      <c r="D50" s="44" t="s">
        <v>18</v>
      </c>
      <c r="E50" s="45" t="s">
        <v>84</v>
      </c>
      <c r="F50" s="46" t="n">
        <f aca="false">SUM(G50:H50)</f>
        <v>0</v>
      </c>
      <c r="G50" s="46" t="n">
        <f aca="false" t="array" ref="G50:G50">SUM(IF(dane!$A$8:$A$1577=D50,IF(dane!$C$8:$C$1577=E50,dane!$L$8:$L$1577,0),0))</f>
        <v>0</v>
      </c>
      <c r="H50" s="46" t="n">
        <f aca="false" t="array" ref="H50:H50">SUM(IF(dane!$A$8:$A$1577=D50,IF(dane!$C$8:$C$1577=E50,dane!$M$8:$M$1577,0),0))</f>
        <v>0</v>
      </c>
    </row>
    <row r="51" s="47" customFormat="true" ht="12.75" hidden="true" customHeight="true" outlineLevel="0" collapsed="false">
      <c r="A51" s="42" t="s">
        <v>85</v>
      </c>
      <c r="B51" s="42"/>
      <c r="C51" s="43" t="str">
        <f aca="false">INDEX((klasyfikacja!$B$2:$B$146),MATCH(A51,klasyfikacja!$A$2:$A$146,0))</f>
        <v>Wpływy od rodziców z tytułu opłaty za pobyt dziecka w pieczy zastępczej</v>
      </c>
      <c r="D51" s="44" t="s">
        <v>18</v>
      </c>
      <c r="E51" s="45" t="s">
        <v>86</v>
      </c>
      <c r="F51" s="46" t="n">
        <f aca="false">SUM(G51:H51)</f>
        <v>0</v>
      </c>
      <c r="G51" s="46" t="n">
        <f aca="false" t="array" ref="G51:G51">SUM(IF(dane!$A$8:$A$1577=D51,IF(dane!$C$8:$C$1577=E51,dane!$L$8:$L$1577,0),0))</f>
        <v>0</v>
      </c>
      <c r="H51" s="46" t="n">
        <f aca="false" t="array" ref="H51:H51">SUM(IF(dane!$A$8:$A$1577=D51,IF(dane!$C$8:$C$1577=E51,dane!$M$8:$M$1577,0),0))</f>
        <v>0</v>
      </c>
    </row>
    <row r="52" s="47" customFormat="true" ht="12.75" hidden="false" customHeight="true" outlineLevel="0" collapsed="false">
      <c r="A52" s="42" t="n">
        <v>690</v>
      </c>
      <c r="B52" s="42"/>
      <c r="C52" s="43" t="e">
        <f aca="false">INDEX((klasyfikacja!$B$2:$B$146),MATCH(A52,klasyfikacja!$A$2:$A$146,0))</f>
        <v>#N/A</v>
      </c>
      <c r="D52" s="44" t="s">
        <v>18</v>
      </c>
      <c r="E52" s="45" t="s">
        <v>87</v>
      </c>
      <c r="F52" s="46" t="n">
        <f aca="false">SUM(G52:H52)</f>
        <v>30000</v>
      </c>
      <c r="G52" s="46" t="n">
        <f aca="false" t="array" ref="G52:G52">SUM(IF(dane!$A$8:$A$1577=D52,IF(dane!$C$8:$C$1577=E52,dane!$L$8:$L$1577,0),0))</f>
        <v>30000</v>
      </c>
      <c r="H52" s="46" t="n">
        <f aca="false" t="array" ref="H52:H52">SUM(IF(dane!$A$8:$A$1577=D52,IF(dane!$C$8:$C$1577=E52,dane!$M$8:$M$1577,0),0))</f>
        <v>0</v>
      </c>
    </row>
    <row r="53" s="47" customFormat="true" ht="12.75" hidden="true" customHeight="true" outlineLevel="0" collapsed="false">
      <c r="A53" s="42" t="s">
        <v>88</v>
      </c>
      <c r="B53" s="42"/>
      <c r="C53" s="43" t="str">
        <f aca="false">INDEX((klasyfikacja!$B$2:$B$146),MATCH(A53,klasyfikacja!$A$2:$A$146,0))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53" s="44" t="s">
        <v>18</v>
      </c>
      <c r="E53" s="45" t="s">
        <v>89</v>
      </c>
      <c r="F53" s="46" t="n">
        <f aca="false">SUM(G53:H53)</f>
        <v>0</v>
      </c>
      <c r="G53" s="46" t="n">
        <f aca="false" t="array" ref="G53:G53">SUM(IF(dane!$A$8:$A$1577=D53,IF(dane!$C$8:$C$1577=E53,dane!$L$8:$L$1577,0),0))</f>
        <v>0</v>
      </c>
      <c r="H53" s="46" t="n">
        <f aca="false" t="array" ref="H53:H53">SUM(IF(dane!$A$8:$A$1577=D53,IF(dane!$C$8:$C$1577=E53,dane!$M$8:$M$1577,0),0))</f>
        <v>0</v>
      </c>
    </row>
    <row r="54" s="47" customFormat="true" ht="12.75" hidden="true" customHeight="true" outlineLevel="0" collapsed="false">
      <c r="A54" s="42" t="s">
        <v>90</v>
      </c>
      <c r="B54" s="42"/>
      <c r="C54" s="43" t="str">
        <f aca="false">INDEX((klasyfikacja!$B$2:$B$146),MATCH(A54,klasyfikacja!$A$2:$A$146,0))</f>
        <v>Wpływy z usług</v>
      </c>
      <c r="D54" s="44" t="s">
        <v>18</v>
      </c>
      <c r="E54" s="45" t="s">
        <v>91</v>
      </c>
      <c r="F54" s="46" t="n">
        <f aca="false">SUM(G54:H54)</f>
        <v>0</v>
      </c>
      <c r="G54" s="46" t="n">
        <f aca="false" t="array" ref="G54:G54">SUM(IF(dane!$A$8:$A$1577=D54,IF(dane!$C$8:$C$1577=E54,dane!$L$8:$L$1577,0),0))</f>
        <v>0</v>
      </c>
      <c r="H54" s="46" t="n">
        <f aca="false" t="array" ref="H54:H54">SUM(IF(dane!$A$8:$A$1577=D54,IF(dane!$C$8:$C$1577=E54,dane!$M$8:$M$1577,0),0))</f>
        <v>0</v>
      </c>
    </row>
    <row r="55" s="47" customFormat="true" ht="12.75" hidden="true" customHeight="true" outlineLevel="0" collapsed="false">
      <c r="A55" s="42" t="s">
        <v>92</v>
      </c>
      <c r="B55" s="42"/>
      <c r="C55" s="43" t="str">
        <f aca="false">INDEX((klasyfikacja!$B$2:$B$146),MATCH(A55,klasyfikacja!$A$2:$A$146,0))</f>
        <v>Wpływy ze sprzedaży wyrobów</v>
      </c>
      <c r="D55" s="44" t="s">
        <v>18</v>
      </c>
      <c r="E55" s="45" t="s">
        <v>93</v>
      </c>
      <c r="F55" s="46" t="n">
        <f aca="false">SUM(G55:H55)</f>
        <v>0</v>
      </c>
      <c r="G55" s="46" t="n">
        <f aca="false" t="array" ref="G55:G55">SUM(IF(dane!$A$8:$A$1577=D55,IF(dane!$C$8:$C$1577=E55,dane!$L$8:$L$1577,0),0))</f>
        <v>0</v>
      </c>
      <c r="H55" s="46" t="n">
        <f aca="false" t="array" ref="H55:H55">SUM(IF(dane!$A$8:$A$1577=D55,IF(dane!$C$8:$C$1577=E55,dane!$M$8:$M$1577,0),0))</f>
        <v>0</v>
      </c>
    </row>
    <row r="56" s="47" customFormat="true" ht="12.75" hidden="true" customHeight="true" outlineLevel="0" collapsed="false">
      <c r="A56" s="42" t="s">
        <v>94</v>
      </c>
      <c r="B56" s="42"/>
      <c r="C56" s="43" t="str">
        <f aca="false">INDEX((klasyfikacja!$B$2:$B$146),MATCH(A56,klasyfikacja!$A$2:$A$146,0))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56" s="44" t="s">
        <v>18</v>
      </c>
      <c r="E56" s="45" t="s">
        <v>95</v>
      </c>
      <c r="F56" s="46" t="n">
        <f aca="false">SUM(G56:H56)</f>
        <v>0</v>
      </c>
      <c r="G56" s="46" t="n">
        <f aca="false" t="array" ref="G56:G56">SUM(IF(dane!$A$8:$A$1577=D56,IF(dane!$C$8:$C$1577=E56,dane!$L$8:$L$1577,0),0))</f>
        <v>0</v>
      </c>
      <c r="H56" s="46" t="n">
        <f aca="false" t="array" ref="H56:H56">SUM(IF(dane!$A$8:$A$1577=D56,IF(dane!$C$8:$C$1577=E56,dane!$M$8:$M$1577,0),0))</f>
        <v>0</v>
      </c>
    </row>
    <row r="57" s="47" customFormat="true" ht="12.75" hidden="true" customHeight="true" outlineLevel="0" collapsed="false">
      <c r="A57" s="42" t="s">
        <v>96</v>
      </c>
      <c r="B57" s="42"/>
      <c r="C57" s="43" t="str">
        <f aca="false">INDEX((klasyfikacja!$B$2:$B$146),MATCH(A57,klasyfikacja!$A$2:$A$146,0))</f>
        <v>Wpływy z odsetek od nieterminowych wpłat z tytułu podatków i opłat</v>
      </c>
      <c r="D57" s="44" t="s">
        <v>18</v>
      </c>
      <c r="E57" s="45" t="s">
        <v>97</v>
      </c>
      <c r="F57" s="46" t="n">
        <f aca="false">SUM(G57:H57)</f>
        <v>0</v>
      </c>
      <c r="G57" s="46" t="n">
        <f aca="false" t="array" ref="G57:G57">SUM(IF(dane!$A$8:$A$1577=D57,IF(dane!$C$8:$C$1577=E57,dane!$L$8:$L$1577,0),0))</f>
        <v>0</v>
      </c>
      <c r="H57" s="46" t="n">
        <f aca="false" t="array" ref="H57:H57">SUM(IF(dane!$A$8:$A$1577=D57,IF(dane!$C$8:$C$1577=E57,dane!$M$8:$M$1577,0),0))</f>
        <v>0</v>
      </c>
    </row>
    <row r="58" s="47" customFormat="true" ht="12.75" hidden="true" customHeight="true" outlineLevel="0" collapsed="false">
      <c r="A58" s="42" t="s">
        <v>98</v>
      </c>
      <c r="B58" s="42"/>
      <c r="C58" s="43" t="str">
        <f aca="false">INDEX((klasyfikacja!$B$2:$B$146),MATCH(A58,klasyfikacja!$A$2:$A$146,0))</f>
        <v>Wpływy z pozostałych odsetek</v>
      </c>
      <c r="D58" s="44" t="s">
        <v>18</v>
      </c>
      <c r="E58" s="45" t="s">
        <v>99</v>
      </c>
      <c r="F58" s="46" t="n">
        <f aca="false">SUM(G58:H58)</f>
        <v>0</v>
      </c>
      <c r="G58" s="46" t="n">
        <f aca="false" t="array" ref="G58:G58">SUM(IF(dane!$A$8:$A$1577=D58,IF(dane!$C$8:$C$1577=E58,dane!$L$8:$L$1577,0),0))</f>
        <v>0</v>
      </c>
      <c r="H58" s="46" t="n">
        <f aca="false" t="array" ref="H58:H58">SUM(IF(dane!$A$8:$A$1577=D58,IF(dane!$C$8:$C$1577=E58,dane!$M$8:$M$1577,0),0))</f>
        <v>0</v>
      </c>
    </row>
    <row r="59" s="47" customFormat="true" ht="12.75" hidden="true" customHeight="true" outlineLevel="0" collapsed="false">
      <c r="A59" s="42" t="s">
        <v>100</v>
      </c>
      <c r="B59" s="42"/>
      <c r="C59" s="43" t="str">
        <f aca="false">INDEX((klasyfikacja!$B$2:$B$146),MATCH(A59,klasyfikacja!$A$2:$A$146,0))</f>
        <v>Wpływy z pozostałych odsetek (Finansowanie programów ze środków bezzwrotnych pochodzących z Unii Europejskiej)</v>
      </c>
      <c r="D59" s="44" t="s">
        <v>18</v>
      </c>
      <c r="E59" s="45" t="s">
        <v>101</v>
      </c>
      <c r="F59" s="46" t="n">
        <f aca="false">SUM(G59:H59)</f>
        <v>0</v>
      </c>
      <c r="G59" s="46" t="n">
        <f aca="false" t="array" ref="G59:G59">SUM(IF(dane!$A$8:$A$1577=D59,IF(dane!$C$8:$C$1577=E59,dane!$L$8:$L$1577,0),0))</f>
        <v>0</v>
      </c>
      <c r="H59" s="46" t="n">
        <f aca="false" t="array" ref="H59:H59">SUM(IF(dane!$A$8:$A$1577=D59,IF(dane!$C$8:$C$1577=E59,dane!$M$8:$M$1577,0),0))</f>
        <v>0</v>
      </c>
    </row>
    <row r="60" s="47" customFormat="true" ht="12.75" hidden="true" customHeight="true" outlineLevel="0" collapsed="false">
      <c r="A60" s="42" t="s">
        <v>102</v>
      </c>
      <c r="B60" s="42"/>
      <c r="C60" s="43" t="str">
        <f aca="false">INDEX((klasyfikacja!$B$2:$B$146),MATCH(A60,klasyfikacja!$A$2:$A$146,0))</f>
        <v>Wpływy z rozliczeń/zwrotów z lat ubiegłych</v>
      </c>
      <c r="D60" s="44" t="s">
        <v>18</v>
      </c>
      <c r="E60" s="45" t="s">
        <v>103</v>
      </c>
      <c r="F60" s="46" t="n">
        <f aca="false">SUM(G60:H60)</f>
        <v>0</v>
      </c>
      <c r="G60" s="46" t="n">
        <f aca="false" t="array" ref="G60:G60">SUM(IF(dane!$A$8:$A$1577=D60,IF(dane!$C$8:$C$1577=E60,dane!$L$8:$L$1577,0),0))</f>
        <v>0</v>
      </c>
      <c r="H60" s="46" t="n">
        <f aca="false" t="array" ref="H60:H60">SUM(IF(dane!$A$8:$A$1577=D60,IF(dane!$C$8:$C$1577=E60,dane!$M$8:$M$1577,0),0))</f>
        <v>0</v>
      </c>
    </row>
    <row r="61" s="47" customFormat="true" ht="12.75" hidden="true" customHeight="true" outlineLevel="0" collapsed="false">
      <c r="A61" s="42" t="s">
        <v>104</v>
      </c>
      <c r="B61" s="42"/>
      <c r="C61" s="43" t="str">
        <f aca="false">INDEX((klasyfikacja!$B$2:$B$146),MATCH(A61,klasyfikacja!$A$2:$A$146,0))</f>
        <v>Wpływy z tytułu kar i odszkodowań wynikających z umów</v>
      </c>
      <c r="D61" s="44" t="s">
        <v>18</v>
      </c>
      <c r="E61" s="45" t="s">
        <v>105</v>
      </c>
      <c r="F61" s="46" t="n">
        <f aca="false">SUM(G61:H61)</f>
        <v>0</v>
      </c>
      <c r="G61" s="46" t="n">
        <f aca="false" t="array" ref="G61:G61">SUM(IF(dane!$A$8:$A$1577=D61,IF(dane!$C$8:$C$1577=E61,dane!$L$8:$L$1577,0),0))</f>
        <v>0</v>
      </c>
      <c r="H61" s="46" t="n">
        <f aca="false" t="array" ref="H61:H61">SUM(IF(dane!$A$8:$A$1577=D61,IF(dane!$C$8:$C$1577=E61,dane!$M$8:$M$1577,0),0))</f>
        <v>0</v>
      </c>
    </row>
    <row r="62" s="47" customFormat="true" ht="12.75" hidden="true" customHeight="true" outlineLevel="0" collapsed="false">
      <c r="A62" s="42" t="s">
        <v>106</v>
      </c>
      <c r="B62" s="42"/>
      <c r="C62" s="43" t="str">
        <f aca="false">INDEX((klasyfikacja!$B$2:$B$146),MATCH(A62,klasyfikacja!$A$2:$A$146,0))</f>
        <v>Wpływy z otrzymanych spadków, zapisów i darowizn w postaci pieniężnej</v>
      </c>
      <c r="D62" s="44" t="s">
        <v>18</v>
      </c>
      <c r="E62" s="45" t="s">
        <v>107</v>
      </c>
      <c r="F62" s="46" t="n">
        <f aca="false">SUM(G62:H62)</f>
        <v>0</v>
      </c>
      <c r="G62" s="46" t="n">
        <f aca="false" t="array" ref="G62:G62">SUM(IF(dane!$A$8:$A$1577=D62,IF(dane!$C$8:$C$1577=E62,dane!$L$8:$L$1577,0),0))</f>
        <v>0</v>
      </c>
      <c r="H62" s="46" t="n">
        <f aca="false" t="array" ref="H62:H62">SUM(IF(dane!$A$8:$A$1577=D62,IF(dane!$C$8:$C$1577=E62,dane!$M$8:$M$1577,0),0))</f>
        <v>0</v>
      </c>
    </row>
    <row r="63" s="47" customFormat="true" ht="12.75" hidden="true" customHeight="true" outlineLevel="0" collapsed="false">
      <c r="A63" s="42" t="s">
        <v>108</v>
      </c>
      <c r="B63" s="42"/>
      <c r="C63" s="43" t="str">
        <f aca="false">INDEX((klasyfikacja!$B$2:$B$146),MATCH(A63,klasyfikacja!$A$2:$A$146,0))</f>
        <v>Wpływy z różnych dochodów</v>
      </c>
      <c r="D63" s="44" t="s">
        <v>18</v>
      </c>
      <c r="E63" s="45" t="s">
        <v>109</v>
      </c>
      <c r="F63" s="46" t="n">
        <f aca="false">SUM(G63:H63)</f>
        <v>0</v>
      </c>
      <c r="G63" s="46" t="n">
        <f aca="false" t="array" ref="G63:G63">SUM(IF(dane!$A$8:$A$1577=D63,IF(dane!$C$8:$C$1577=E63,dane!$L$8:$L$1577,0),0))</f>
        <v>0</v>
      </c>
      <c r="H63" s="46" t="n">
        <f aca="false" t="array" ref="H63:H63">SUM(IF(dane!$A$8:$A$1577=D63,IF(dane!$C$8:$C$1577=E63,dane!$M$8:$M$1577,0),0))</f>
        <v>0</v>
      </c>
    </row>
    <row r="64" s="47" customFormat="true" ht="25.5" hidden="true" customHeight="true" outlineLevel="0" collapsed="false">
      <c r="A64" s="42" t="s">
        <v>110</v>
      </c>
      <c r="B64" s="42"/>
      <c r="C64" s="43" t="str">
        <f aca="false">INDEX((klasyfikacja!$B$2:$B$146),MATCH(A64,klasyfikacja!$A$2:$A$146,0))</f>
        <v>Wpływy z różnych dochodów (Finansowanie programów ze środków bezzwrotnych pochodzących z Unii Europejskiej)</v>
      </c>
      <c r="D64" s="44" t="s">
        <v>18</v>
      </c>
      <c r="E64" s="45" t="s">
        <v>111</v>
      </c>
      <c r="F64" s="46" t="n">
        <f aca="false">SUM(G64:H64)</f>
        <v>0</v>
      </c>
      <c r="G64" s="46" t="n">
        <f aca="false" t="array" ref="G64:G64">SUM(IF(dane!$A$8:$A$1577=D64,IF(dane!$C$8:$C$1577=E64,dane!$L$8:$L$1577,0),0))</f>
        <v>0</v>
      </c>
      <c r="H64" s="46" t="n">
        <f aca="false" t="array" ref="H64:H64">SUM(IF(dane!$A$8:$A$1577=D64,IF(dane!$C$8:$C$1577=E64,dane!$M$8:$M$1577,0),0))</f>
        <v>0</v>
      </c>
    </row>
    <row r="65" s="47" customFormat="true" ht="12.75" hidden="true" customHeight="true" outlineLevel="0" collapsed="false">
      <c r="A65" s="42" t="s">
        <v>112</v>
      </c>
      <c r="B65" s="42"/>
      <c r="C65" s="43" t="str">
        <f aca="false">INDEX((klasyfikacja!$B$2:$B$146),MATCH(A65,klasyfikacja!$A$2:$A$146,0))</f>
        <v>Wpływy z różnych dochodów (Płatności w zakresie budżetu środków europejskich)</v>
      </c>
      <c r="D65" s="44" t="s">
        <v>18</v>
      </c>
      <c r="E65" s="45" t="s">
        <v>113</v>
      </c>
      <c r="F65" s="46" t="n">
        <f aca="false">SUM(G65:H65)</f>
        <v>0</v>
      </c>
      <c r="G65" s="46" t="n">
        <f aca="false" t="array" ref="G65:G65">SUM(IF(dane!$A$8:$A$1577=D65,IF(dane!$C$8:$C$1577=E65,dane!$L$8:$L$1577,0),0))</f>
        <v>0</v>
      </c>
      <c r="H65" s="46" t="n">
        <f aca="false" t="array" ref="H65:H65">SUM(IF(dane!$A$8:$A$1577=D65,IF(dane!$C$8:$C$1577=E65,dane!$M$8:$M$1577,0),0))</f>
        <v>0</v>
      </c>
    </row>
    <row r="66" s="47" customFormat="true" ht="38.25" hidden="true" customHeight="true" outlineLevel="0" collapsed="false">
      <c r="A66" s="42" t="s">
        <v>114</v>
      </c>
      <c r="B66" s="42"/>
      <c r="C66" s="43" t="str">
        <f aca="false">INDEX((klasyfikacja!$B$2:$B$146),MATCH(A66,klasyfikacja!$A$2:$A$146,0))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66" s="44" t="s">
        <v>18</v>
      </c>
      <c r="E66" s="45" t="s">
        <v>115</v>
      </c>
      <c r="F66" s="46" t="n">
        <f aca="false">SUM(G66:H66)</f>
        <v>0</v>
      </c>
      <c r="G66" s="46" t="n">
        <f aca="false" t="array" ref="G66:G66">SUM(IF(dane!$A$8:$A$1577=D66,IF(dane!$C$8:$C$1577=E66,dane!$L$8:$L$1577,0),0))</f>
        <v>0</v>
      </c>
      <c r="H66" s="46" t="n">
        <f aca="false" t="array" ref="H66:H66">SUM(IF(dane!$A$8:$A$1577=D66,IF(dane!$C$8:$C$1577=E66,dane!$M$8:$M$1577,0),0))</f>
        <v>0</v>
      </c>
    </row>
    <row r="67" s="47" customFormat="true" ht="12.75" hidden="true" customHeight="true" outlineLevel="0" collapsed="false">
      <c r="A67" s="42" t="s">
        <v>116</v>
      </c>
      <c r="B67" s="42"/>
      <c r="C67" s="43" t="str">
        <f aca="false">INDEX((klasyfikacja!$B$2:$B$146),MATCH(A67,klasyfikacja!$A$2:$A$146,0))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67" s="44" t="s">
        <v>18</v>
      </c>
      <c r="E67" s="45" t="n">
        <v>2007</v>
      </c>
      <c r="F67" s="46" t="n">
        <f aca="false">SUM(G67:H67)</f>
        <v>0</v>
      </c>
      <c r="G67" s="46" t="n">
        <f aca="false" t="array" ref="G67:G67">SUM(IF(dane!$A$8:$A$1577=D67,IF(dane!$C$8:$C$1577=E67,dane!$L$8:$L$1577,0),0))</f>
        <v>0</v>
      </c>
      <c r="H67" s="46" t="n">
        <f aca="false" t="array" ref="H67:H67">SUM(IF(dane!$A$8:$A$1577=D67,IF(dane!$C$8:$C$1577=E67,dane!$M$8:$M$1577,0),0))</f>
        <v>0</v>
      </c>
    </row>
    <row r="68" s="47" customFormat="true" ht="12.75" hidden="true" customHeight="true" outlineLevel="0" collapsed="false">
      <c r="A68" s="42" t="s">
        <v>117</v>
      </c>
      <c r="B68" s="42"/>
      <c r="C68" s="43" t="str">
        <f aca="false">INDEX((klasyfikacja!$B$2:$B$146),MATCH(A68,klasyfikacja!$A$2:$A$146,0))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68" s="44" t="s">
        <v>18</v>
      </c>
      <c r="E68" s="45" t="n">
        <v>2008</v>
      </c>
      <c r="F68" s="46" t="n">
        <f aca="false">SUM(G68:H68)</f>
        <v>0</v>
      </c>
      <c r="G68" s="46" t="n">
        <f aca="false" t="array" ref="G68:G68">SUM(IF(dane!$A$8:$A$1577=D68,IF(dane!$C$8:$C$1577=E68,dane!$L$8:$L$1577,0),0))</f>
        <v>0</v>
      </c>
      <c r="H68" s="46" t="n">
        <f aca="false" t="array" ref="H68:H68">SUM(IF(dane!$A$8:$A$1577=D68,IF(dane!$C$8:$C$1577=E68,dane!$M$8:$M$1577,0),0))</f>
        <v>0</v>
      </c>
    </row>
    <row r="69" s="47" customFormat="true" ht="12.75" hidden="true" customHeight="true" outlineLevel="0" collapsed="false">
      <c r="A69" s="42" t="s">
        <v>118</v>
      </c>
      <c r="B69" s="42"/>
      <c r="C69" s="43" t="str">
        <f aca="false">INDEX((klasyfikacja!$B$2:$B$146),MATCH(A69,klasyfikacja!$A$2:$A$146,0))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69" s="44" t="s">
        <v>18</v>
      </c>
      <c r="E69" s="45" t="n">
        <v>2009</v>
      </c>
      <c r="F69" s="46" t="n">
        <f aca="false">SUM(G69:H69)</f>
        <v>0</v>
      </c>
      <c r="G69" s="46" t="n">
        <f aca="false" t="array" ref="G69:G69">SUM(IF(dane!$A$8:$A$1577=D69,IF(dane!$C$8:$C$1577=E69,dane!$L$8:$L$1577,0),0))</f>
        <v>0</v>
      </c>
      <c r="H69" s="46" t="n">
        <f aca="false" t="array" ref="H69:H69">SUM(IF(dane!$A$8:$A$1577=D69,IF(dane!$C$8:$C$1577=E69,dane!$M$8:$M$1577,0),0))</f>
        <v>0</v>
      </c>
    </row>
    <row r="70" s="47" customFormat="true" ht="25.5" hidden="true" customHeight="true" outlineLevel="0" collapsed="false">
      <c r="A70" s="42" t="s">
        <v>119</v>
      </c>
      <c r="B70" s="42"/>
      <c r="C70" s="43" t="str">
        <f aca="false">INDEX((klasyfikacja!$B$2:$B$146),MATCH(A70,klasyfikacja!$A$2:$A$146,0))</f>
        <v>Dotacja celowa otrzymana z budżetu państwa na realizację zadań bieżących z zakresu administracji rządowej oraz innych zadań zleconych gminie (związkom gmin, związkom powiatowo-gminnym) ustawami</v>
      </c>
      <c r="D70" s="44" t="s">
        <v>18</v>
      </c>
      <c r="E70" s="45" t="n">
        <v>2010</v>
      </c>
      <c r="F70" s="46" t="n">
        <f aca="false">SUM(G70:H70)</f>
        <v>0</v>
      </c>
      <c r="G70" s="46" t="n">
        <f aca="false" t="array" ref="G70:G70">SUM(IF(dane!$A$8:$A$1577=D70,IF(dane!$C$8:$C$1577=E70,dane!$L$8:$L$1577,0),0))</f>
        <v>0</v>
      </c>
      <c r="H70" s="46" t="n">
        <f aca="false" t="array" ref="H70:H70">SUM(IF(dane!$A$8:$A$1577=D70,IF(dane!$C$8:$C$1577=E70,dane!$M$8:$M$1577,0),0))</f>
        <v>0</v>
      </c>
    </row>
    <row r="71" s="47" customFormat="true" ht="12.75" hidden="true" customHeight="true" outlineLevel="0" collapsed="false">
      <c r="A71" s="42" t="s">
        <v>120</v>
      </c>
      <c r="B71" s="42"/>
      <c r="C71" s="43" t="str">
        <f aca="false">INDEX((klasyfikacja!$B$2:$B$146),MATCH(A71,klasyfikacja!$A$2:$A$146,0))</f>
        <v>Dotacja celowa otrzymana z budżetu państwa na zadania bieżące realizowane przez gminę na podstawie porozumień z organami administracji rządowej</v>
      </c>
      <c r="D71" s="44" t="s">
        <v>18</v>
      </c>
      <c r="E71" s="45" t="n">
        <v>2020</v>
      </c>
      <c r="F71" s="46" t="n">
        <f aca="false">SUM(G71:H71)</f>
        <v>0</v>
      </c>
      <c r="G71" s="46" t="n">
        <f aca="false" t="array" ref="G71:G71">SUM(IF(dane!$A$8:$A$1577=D71,IF(dane!$C$8:$C$1577=E71,dane!$L$8:$L$1577,0),0))</f>
        <v>0</v>
      </c>
      <c r="H71" s="46" t="n">
        <f aca="false" t="array" ref="H71:H71">SUM(IF(dane!$A$8:$A$1577=D71,IF(dane!$C$8:$C$1577=E71,dane!$M$8:$M$1577,0),0))</f>
        <v>0</v>
      </c>
    </row>
    <row r="72" s="47" customFormat="true" ht="12.75" hidden="true" customHeight="true" outlineLevel="0" collapsed="false">
      <c r="A72" s="42" t="s">
        <v>121</v>
      </c>
      <c r="B72" s="42"/>
      <c r="C72" s="43" t="str">
        <f aca="false">INDEX((klasyfikacja!$B$2:$B$146),MATCH(A72,klasyfikacja!$A$2:$A$146,0))</f>
        <v>Dotacja celowa otrzymana z budżetu państwa na realizację własnych zadań bieżących gmin (związków gmin, związków powiatowo-gminnych)</v>
      </c>
      <c r="D72" s="44" t="s">
        <v>18</v>
      </c>
      <c r="E72" s="45" t="n">
        <v>2030</v>
      </c>
      <c r="F72" s="46" t="n">
        <f aca="false">SUM(G72:H72)</f>
        <v>0</v>
      </c>
      <c r="G72" s="46" t="n">
        <f aca="false" t="array" ref="G72:G72">SUM(IF(dane!$A$8:$A$1577=D72,IF(dane!$C$8:$C$1577=E72,dane!$L$8:$L$1577,0),0))</f>
        <v>0</v>
      </c>
      <c r="H72" s="46" t="n">
        <f aca="false" t="array" ref="H72:H72">SUM(IF(dane!$A$8:$A$1577=D72,IF(dane!$C$8:$C$1577=E72,dane!$M$8:$M$1577,0),0))</f>
        <v>0</v>
      </c>
    </row>
    <row r="73" s="47" customFormat="true" ht="25.5" hidden="true" customHeight="true" outlineLevel="0" collapsed="false">
      <c r="A73" s="42" t="s">
        <v>122</v>
      </c>
      <c r="B73" s="42"/>
      <c r="C73" s="43" t="str">
        <f aca="false">INDEX((klasyfikacja!$B$2:$B$146),MATCH(A73,klasyfikacja!$A$2:$A$146,0))</f>
        <v>Dotacja celowa otrzymana z budżetu państwa na realizację zadań bieżących gmin z zakresu edukacyjnej opieki wychowawczej finansowanych w całości przez budżet państwa w ramach programów rządowych</v>
      </c>
      <c r="D73" s="44" t="s">
        <v>18</v>
      </c>
      <c r="E73" s="45" t="n">
        <v>2040</v>
      </c>
      <c r="F73" s="46" t="n">
        <f aca="false">SUM(G73:H73)</f>
        <v>0</v>
      </c>
      <c r="G73" s="46" t="n">
        <f aca="false" t="array" ref="G73:G73">SUM(IF(dane!$A$8:$A$1577=D73,IF(dane!$C$8:$C$1577=E73,dane!$L$8:$L$1577,0),0))</f>
        <v>0</v>
      </c>
      <c r="H73" s="46" t="n">
        <f aca="false" t="array" ref="H73:H73">SUM(IF(dane!$A$8:$A$1577=D73,IF(dane!$C$8:$C$1577=E73,dane!$M$8:$M$1577,0),0))</f>
        <v>0</v>
      </c>
    </row>
    <row r="74" s="47" customFormat="true" ht="37.5" hidden="true" customHeight="true" outlineLevel="0" collapsed="false">
      <c r="A74" s="42" t="s">
        <v>123</v>
      </c>
      <c r="B74" s="42"/>
      <c r="C74" s="43" t="str">
        <f aca="false">INDEX((klasyfikacja!$B$2:$B$146),MATCH(A74,klasyfikacja!$A$2:$A$146,0))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74" s="44" t="s">
        <v>18</v>
      </c>
      <c r="E74" s="45" t="n">
        <v>2057</v>
      </c>
      <c r="F74" s="46" t="n">
        <f aca="false">SUM(G74:H74)</f>
        <v>0</v>
      </c>
      <c r="G74" s="46" t="n">
        <f aca="false" t="array" ref="G74:G74">SUM(IF(dane!$A$8:$A$1577=D74,IF(dane!$C$8:$C$1577=E74,dane!$L$8:$L$1577,0),0))</f>
        <v>0</v>
      </c>
      <c r="H74" s="46" t="n">
        <f aca="false" t="array" ref="H74:H74">SUM(IF(dane!$A$8:$A$1577=D74,IF(dane!$C$8:$C$1577=E74,dane!$M$8:$M$1577,0),0))</f>
        <v>0</v>
      </c>
    </row>
    <row r="75" s="47" customFormat="true" ht="37.5" hidden="true" customHeight="true" outlineLevel="0" collapsed="false">
      <c r="A75" s="42" t="s">
        <v>124</v>
      </c>
      <c r="B75" s="42"/>
      <c r="C75" s="43" t="str">
        <f aca="false">INDEX((klasyfikacja!$B$2:$B$146),MATCH(A75,klasyfikacja!$A$2:$A$146,0))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5" s="44" t="s">
        <v>18</v>
      </c>
      <c r="E75" s="45" t="n">
        <v>2058</v>
      </c>
      <c r="F75" s="46" t="n">
        <f aca="false">SUM(G75:H75)</f>
        <v>0</v>
      </c>
      <c r="G75" s="46" t="n">
        <f aca="false" t="array" ref="G75:G75">SUM(IF(dane!$A$8:$A$1577=D75,IF(dane!$C$8:$C$1577=E75,dane!$L$8:$L$1577,0),0))</f>
        <v>0</v>
      </c>
      <c r="H75" s="46" t="n">
        <f aca="false" t="array" ref="H75:H75">SUM(IF(dane!$A$8:$A$1577=D75,IF(dane!$C$8:$C$1577=E75,dane!$M$8:$M$1577,0),0))</f>
        <v>0</v>
      </c>
    </row>
    <row r="76" s="47" customFormat="true" ht="37.5" hidden="true" customHeight="true" outlineLevel="0" collapsed="false">
      <c r="A76" s="42" t="s">
        <v>125</v>
      </c>
      <c r="B76" s="42"/>
      <c r="C76" s="43" t="str">
        <f aca="false">INDEX((klasyfikacja!$B$2:$B$146),MATCH(A76,klasyfikacja!$A$2:$A$146,0))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6" s="44" t="s">
        <v>18</v>
      </c>
      <c r="E76" s="45" t="n">
        <v>2059</v>
      </c>
      <c r="F76" s="46" t="n">
        <f aca="false">SUM(G76:H76)</f>
        <v>0</v>
      </c>
      <c r="G76" s="46" t="n">
        <f aca="false" t="array" ref="G76:G76">SUM(IF(dane!$A$8:$A$1577=D76,IF(dane!$C$8:$C$1577=E76,dane!$L$8:$L$1577,0),0))</f>
        <v>0</v>
      </c>
      <c r="H76" s="46" t="n">
        <f aca="false" t="array" ref="H76:H76">SUM(IF(dane!$A$8:$A$1577=D76,IF(dane!$C$8:$C$1577=E76,dane!$M$8:$M$1577,0),0))</f>
        <v>0</v>
      </c>
    </row>
    <row r="77" s="47" customFormat="true" ht="37.5" hidden="true" customHeight="true" outlineLevel="0" collapsed="false">
      <c r="A77" s="42" t="s">
        <v>126</v>
      </c>
      <c r="B77" s="42"/>
      <c r="C77" s="43" t="str">
        <f aca="false">INDEX((klasyfikacja!$B$2:$B$146),MATCH(A77,klasyfikacja!$A$2:$A$146,0))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77" s="44" t="s">
        <v>18</v>
      </c>
      <c r="E77" s="45" t="n">
        <v>2060</v>
      </c>
      <c r="F77" s="46" t="n">
        <f aca="false">SUM(G77:H77)</f>
        <v>0</v>
      </c>
      <c r="G77" s="46" t="n">
        <f aca="false" t="array" ref="G77:G77">SUM(IF(dane!$A$8:$A$1577=D77,IF(dane!$C$8:$C$1577=E77,dane!$L$8:$L$1577,0),0))</f>
        <v>0</v>
      </c>
      <c r="H77" s="46" t="n">
        <f aca="false" t="array" ref="H77:H77">SUM(IF(dane!$A$8:$A$1577=D77,IF(dane!$C$8:$C$1577=E77,dane!$M$8:$M$1577,0),0))</f>
        <v>0</v>
      </c>
    </row>
    <row r="78" s="47" customFormat="true" ht="25.5" hidden="false" customHeight="false" outlineLevel="0" collapsed="false">
      <c r="A78" s="42" t="n">
        <v>2110</v>
      </c>
      <c r="B78" s="42"/>
      <c r="C78" s="43" t="e">
        <f aca="false">INDEX((klasyfikacja!$B$2:$B$146),MATCH(A78,klasyfikacja!$A$2:$A$146,0))</f>
        <v>#N/A</v>
      </c>
      <c r="D78" s="44" t="s">
        <v>18</v>
      </c>
      <c r="E78" s="45" t="n">
        <v>2110</v>
      </c>
      <c r="F78" s="46" t="n">
        <f aca="false">SUM(G78:H78)</f>
        <v>49846</v>
      </c>
      <c r="G78" s="46" t="n">
        <f aca="false" t="array" ref="G78:G78">SUM(IF(dane!$A$8:$A$1577=D78,IF(dane!$C$8:$C$1577=E78,dane!$L$8:$L$1577,0),0))</f>
        <v>0</v>
      </c>
      <c r="H78" s="46" t="n">
        <f aca="false" t="array" ref="H78:H78">SUM(IF(dane!$A$8:$A$1577=D78,IF(dane!$C$8:$C$1577=E78,dane!$M$8:$M$1577,0),0))</f>
        <v>49846</v>
      </c>
    </row>
    <row r="79" s="47" customFormat="true" ht="12.75" hidden="true" customHeight="true" outlineLevel="0" collapsed="false">
      <c r="A79" s="42" t="s">
        <v>127</v>
      </c>
      <c r="B79" s="42"/>
      <c r="C79" s="43" t="str">
        <f aca="false">INDEX((klasyfikacja!$B$2:$B$146),MATCH(A79,klasyfikacja!$A$2:$A$146,0))</f>
        <v>Dotacja celowa otrzymana z budżetu państwa na zadania bieżące realizowane przez powiat na podstawie porozumień z organami administracji rządowej</v>
      </c>
      <c r="D79" s="44" t="s">
        <v>18</v>
      </c>
      <c r="E79" s="45" t="n">
        <v>2120</v>
      </c>
      <c r="F79" s="46" t="n">
        <f aca="false">SUM(G79:H79)</f>
        <v>0</v>
      </c>
      <c r="G79" s="46" t="n">
        <f aca="false" t="array" ref="G79:G79">SUM(IF(dane!$A$8:$A$1577=D79,IF(dane!$C$8:$C$1577=E79,dane!$L$8:$L$1577,0),0))</f>
        <v>0</v>
      </c>
      <c r="H79" s="46" t="n">
        <f aca="false" t="array" ref="H79:H79">SUM(IF(dane!$A$8:$A$1577=D79,IF(dane!$C$8:$C$1577=E79,dane!$M$8:$M$1577,0),0))</f>
        <v>0</v>
      </c>
    </row>
    <row r="80" s="47" customFormat="true" ht="12.75" hidden="true" customHeight="true" outlineLevel="0" collapsed="false">
      <c r="A80" s="42" t="s">
        <v>128</v>
      </c>
      <c r="B80" s="42"/>
      <c r="C80" s="43" t="str">
        <f aca="false">INDEX((klasyfikacja!$B$2:$B$146),MATCH(A80,klasyfikacja!$A$2:$A$146,0))</f>
        <v>Dotacja celowa otrzymana z budżetu państwa na realizację bieżących zadań własnych powiatu</v>
      </c>
      <c r="D80" s="44" t="s">
        <v>18</v>
      </c>
      <c r="E80" s="45" t="n">
        <v>2130</v>
      </c>
      <c r="F80" s="46" t="n">
        <f aca="false">SUM(G80:H80)</f>
        <v>0</v>
      </c>
      <c r="G80" s="46" t="n">
        <f aca="false" t="array" ref="G80:G80">SUM(IF(dane!$A$8:$A$1577=D80,IF(dane!$C$8:$C$1577=E80,dane!$L$8:$L$1577,0),0))</f>
        <v>0</v>
      </c>
      <c r="H80" s="46" t="n">
        <f aca="false" t="array" ref="H80:H80">SUM(IF(dane!$A$8:$A$1577=D80,IF(dane!$C$8:$C$1577=E80,dane!$M$8:$M$1577,0),0))</f>
        <v>0</v>
      </c>
    </row>
    <row r="81" s="47" customFormat="true" ht="38.25" hidden="true" customHeight="true" outlineLevel="0" collapsed="false">
      <c r="A81" s="42" t="s">
        <v>129</v>
      </c>
      <c r="B81" s="42"/>
      <c r="C81" s="43" t="str">
        <f aca="false">INDEX((klasyfikacja!$B$2:$B$146),MATCH(A81,klasyfikacja!$A$2:$A$146,0))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81" s="44" t="s">
        <v>18</v>
      </c>
      <c r="E81" s="45" t="n">
        <v>2160</v>
      </c>
      <c r="F81" s="46" t="n">
        <f aca="false">SUM(G81:H81)</f>
        <v>0</v>
      </c>
      <c r="G81" s="46" t="n">
        <f aca="false" t="array" ref="G81:G81">SUM(IF(dane!$A$8:$A$1577=D81,IF(dane!$C$8:$C$1577=E81,dane!$L$8:$L$1577,0),0))</f>
        <v>0</v>
      </c>
      <c r="H81" s="46" t="n">
        <f aca="false" t="array" ref="H81:H81">SUM(IF(dane!$A$8:$A$1577=D81,IF(dane!$C$8:$C$1577=E81,dane!$M$8:$M$1577,0),0))</f>
        <v>0</v>
      </c>
    </row>
    <row r="82" s="47" customFormat="true" ht="25.5" hidden="true" customHeight="false" outlineLevel="0" collapsed="false">
      <c r="A82" s="42" t="s">
        <v>130</v>
      </c>
      <c r="B82" s="42"/>
      <c r="C82" s="43" t="str">
        <f aca="false">INDEX((klasyfikacja!$B$2:$B$146),MATCH(A82,klasyfikacja!$A$2:$A$146,0))</f>
        <v>Środki z Funduszu Przeciwdziałania COVID-19 na finansowanie lub dofinansowanie realizacji zadań związanych z przeciwdziałaniem COVID-19</v>
      </c>
      <c r="D82" s="44" t="s">
        <v>18</v>
      </c>
      <c r="E82" s="45" t="n">
        <v>2180</v>
      </c>
      <c r="F82" s="46" t="n">
        <f aca="false">SUM(G82:H82)</f>
        <v>0</v>
      </c>
      <c r="G82" s="46" t="n">
        <f aca="false" t="array" ref="G82:G82">SUM(IF(dane!$A$8:$A$1577=D82,IF(dane!$C$8:$C$1577=E82,dane!$L$8:$L$1577,0),0))</f>
        <v>0</v>
      </c>
      <c r="H82" s="46" t="n">
        <f aca="false" t="array" ref="H82:H82">SUM(IF(dane!$A$8:$A$1577=D82,IF(dane!$C$8:$C$1577=E82,dane!$M$8:$M$1577,0),0))</f>
        <v>0</v>
      </c>
    </row>
    <row r="83" s="47" customFormat="true" ht="25.5" hidden="true" customHeight="true" outlineLevel="0" collapsed="false">
      <c r="A83" s="42" t="s">
        <v>131</v>
      </c>
      <c r="B83" s="42"/>
      <c r="C83" s="43" t="str">
        <f aca="false">INDEX((klasyfikacja!$B$2:$B$146),MATCH(A83,klasyfikacja!$A$2:$A$146,0))</f>
        <v>Dotacja celowa otrzymana z gminy na zadania bieżące realizowane na podstawie porozumień (umów) między jednostkami samorządu terytorialnego</v>
      </c>
      <c r="D83" s="44" t="s">
        <v>18</v>
      </c>
      <c r="E83" s="45" t="n">
        <v>2310</v>
      </c>
      <c r="F83" s="46" t="n">
        <f aca="false">SUM(G83:H83)</f>
        <v>0</v>
      </c>
      <c r="G83" s="46" t="n">
        <f aca="false" t="array" ref="G83:G83">SUM(IF(dane!$A$8:$A$1577=D83,IF(dane!$C$8:$C$1577=E83,dane!$L$8:$L$1577,0),0))</f>
        <v>0</v>
      </c>
      <c r="H83" s="46" t="n">
        <f aca="false" t="array" ref="H83:H83">SUM(IF(dane!$A$8:$A$1577=D83,IF(dane!$C$8:$C$1577=E83,dane!$M$8:$M$1577,0),0))</f>
        <v>0</v>
      </c>
    </row>
    <row r="84" s="47" customFormat="true" ht="12.75" hidden="true" customHeight="true" outlineLevel="0" collapsed="false">
      <c r="A84" s="42" t="s">
        <v>132</v>
      </c>
      <c r="B84" s="42"/>
      <c r="C84" s="43" t="str">
        <f aca="false">INDEX((klasyfikacja!$B$2:$B$146),MATCH(A84,klasyfikacja!$A$2:$A$146,0))</f>
        <v>Dotacja celowa otrzymana z powiatu na zadania bieżące realizowane na podstawie porozumień (umów) między jednostkami samorządu terytorialnego</v>
      </c>
      <c r="D84" s="44" t="s">
        <v>18</v>
      </c>
      <c r="E84" s="45" t="n">
        <v>2320</v>
      </c>
      <c r="F84" s="46" t="n">
        <f aca="false">SUM(G84:H84)</f>
        <v>0</v>
      </c>
      <c r="G84" s="46" t="n">
        <f aca="false" t="array" ref="G84:G84">SUM(IF(dane!$A$8:$A$1577=D84,IF(dane!$C$8:$C$1577=E84,dane!$L$8:$L$1577,0),0))</f>
        <v>0</v>
      </c>
      <c r="H84" s="46" t="n">
        <f aca="false" t="array" ref="H84:H84">SUM(IF(dane!$A$8:$A$1577=D84,IF(dane!$C$8:$C$1577=E84,dane!$M$8:$M$1577,0),0))</f>
        <v>0</v>
      </c>
    </row>
    <row r="85" s="47" customFormat="true" ht="25.5" hidden="true" customHeight="true" outlineLevel="0" collapsed="false">
      <c r="A85" s="42" t="s">
        <v>133</v>
      </c>
      <c r="B85" s="42"/>
      <c r="C85" s="43" t="str">
        <f aca="false">INDEX((klasyfikacja!$B$2:$B$146),MATCH(A85,klasyfikacja!$A$2:$A$146,0))</f>
        <v>Dotacja celowa otrzymana od samorządu województwa na zadania bieżące realizowane na podstawie porozumień (umów) między jednostkami samorządu terytorialnego</v>
      </c>
      <c r="D85" s="44" t="s">
        <v>18</v>
      </c>
      <c r="E85" s="45" t="n">
        <v>2330</v>
      </c>
      <c r="F85" s="46" t="n">
        <f aca="false">SUM(G85:H85)</f>
        <v>0</v>
      </c>
      <c r="G85" s="46" t="n">
        <f aca="false" t="array" ref="G85:G85">SUM(IF(dane!$A$8:$A$1577=D85,IF(dane!$C$8:$C$1577=E85,dane!$L$8:$L$1577,0),0))</f>
        <v>0</v>
      </c>
      <c r="H85" s="46" t="n">
        <f aca="false" t="array" ref="H85:H85">SUM(IF(dane!$A$8:$A$1577=D85,IF(dane!$C$8:$C$1577=E85,dane!$M$8:$M$1577,0),0))</f>
        <v>0</v>
      </c>
    </row>
    <row r="86" s="47" customFormat="true" ht="12.75" hidden="true" customHeight="true" outlineLevel="0" collapsed="false">
      <c r="A86" s="42" t="s">
        <v>134</v>
      </c>
      <c r="B86" s="42"/>
      <c r="C86" s="43" t="str">
        <f aca="false">INDEX((klasyfikacja!$B$2:$B$146),MATCH(A86,klasyfikacja!$A$2:$A$146,0))</f>
        <v>Dochody jednostek samorządu terytorialnego związane z realizacją zadań z zakresu administracji rządowej oraz innych zadań zleconych ustawami</v>
      </c>
      <c r="D86" s="44" t="s">
        <v>18</v>
      </c>
      <c r="E86" s="45" t="n">
        <v>2360</v>
      </c>
      <c r="F86" s="46" t="n">
        <f aca="false">SUM(G86:H86)</f>
        <v>0</v>
      </c>
      <c r="G86" s="46" t="n">
        <f aca="false" t="array" ref="G86:G86">SUM(IF(dane!$A$8:$A$1577=D86,IF(dane!$C$8:$C$1577=E86,dane!$L$8:$L$1577,0),0))</f>
        <v>0</v>
      </c>
      <c r="H86" s="46" t="n">
        <f aca="false" t="array" ref="H86:H86">SUM(IF(dane!$A$8:$A$1577=D86,IF(dane!$C$8:$C$1577=E86,dane!$M$8:$M$1577,0),0))</f>
        <v>0</v>
      </c>
    </row>
    <row r="87" s="47" customFormat="true" ht="12.75" hidden="true" customHeight="true" outlineLevel="0" collapsed="false">
      <c r="A87" s="42" t="s">
        <v>135</v>
      </c>
      <c r="B87" s="42"/>
      <c r="C87" s="43" t="str">
        <f aca="false">INDEX((klasyfikacja!$B$2:$B$146),MATCH(A87,klasyfikacja!$A$2:$A$146,0))</f>
        <v>Wpływy do budżetu nadwyżki środków obrotowych samorządowego zakładu budżetowego</v>
      </c>
      <c r="D87" s="44" t="s">
        <v>18</v>
      </c>
      <c r="E87" s="45" t="n">
        <v>2370</v>
      </c>
      <c r="F87" s="46" t="n">
        <f aca="false">SUM(G87:H87)</f>
        <v>0</v>
      </c>
      <c r="G87" s="46" t="n">
        <f aca="false" t="array" ref="G87:G87">SUM(IF(dane!$A$8:$A$1577=D87,IF(dane!$C$8:$C$1577=E87,dane!$L$8:$L$1577,0),0))</f>
        <v>0</v>
      </c>
      <c r="H87" s="46" t="n">
        <f aca="false" t="array" ref="H87:H87">SUM(IF(dane!$A$8:$A$1577=D87,IF(dane!$C$8:$C$1577=E87,dane!$M$8:$M$1577,0),0))</f>
        <v>0</v>
      </c>
    </row>
    <row r="88" s="47" customFormat="true" ht="12.75" hidden="true" customHeight="true" outlineLevel="0" collapsed="false">
      <c r="A88" s="42" t="s">
        <v>136</v>
      </c>
      <c r="B88" s="42"/>
      <c r="C88" s="43" t="str">
        <f aca="false">INDEX((klasyfikacja!$B$2:$B$146),MATCH(A88,klasyfikacja!$A$2:$A$146,0))</f>
        <v>Dotacja otrzymana z państwowego funduszu celowego na realizację zadań bieżących jednostek sektora finansów publicznych</v>
      </c>
      <c r="D88" s="44" t="s">
        <v>18</v>
      </c>
      <c r="E88" s="45" t="n">
        <v>2440</v>
      </c>
      <c r="F88" s="46" t="n">
        <f aca="false">SUM(G88:H88)</f>
        <v>0</v>
      </c>
      <c r="G88" s="46" t="n">
        <f aca="false" t="array" ref="G88:G88">SUM(IF(dane!$A$8:$A$1577=D88,IF(dane!$C$8:$C$1577=E88,dane!$L$8:$L$1577,0),0))</f>
        <v>0</v>
      </c>
      <c r="H88" s="46" t="n">
        <f aca="false" t="array" ref="H88:H88">SUM(IF(dane!$A$8:$A$1577=D88,IF(dane!$C$8:$C$1577=E88,dane!$M$8:$M$1577,0),0))</f>
        <v>0</v>
      </c>
    </row>
    <row r="89" s="47" customFormat="true" ht="12.75" hidden="true" customHeight="true" outlineLevel="0" collapsed="false">
      <c r="A89" s="42" t="s">
        <v>137</v>
      </c>
      <c r="B89" s="42"/>
      <c r="C89" s="43" t="str">
        <f aca="false">INDEX((klasyfikacja!$B$2:$B$146),MATCH(A89,klasyfikacja!$A$2:$A$146,0))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89" s="44" t="s">
        <v>18</v>
      </c>
      <c r="E89" s="45" t="n">
        <v>2442</v>
      </c>
      <c r="F89" s="46" t="n">
        <f aca="false">SUM(G89:H89)</f>
        <v>0</v>
      </c>
      <c r="G89" s="46" t="n">
        <f aca="false" t="array" ref="G89:G89">SUM(IF(dane!$A$8:$A$1577=D89,IF(dane!$C$8:$C$1577=E89,dane!$L$8:$L$1577,0),0))</f>
        <v>0</v>
      </c>
      <c r="H89" s="46" t="n">
        <f aca="false" t="array" ref="H89:H89">SUM(IF(dane!$A$8:$A$1577=D89,IF(dane!$C$8:$C$1577=E89,dane!$M$8:$M$1577,0),0))</f>
        <v>0</v>
      </c>
    </row>
    <row r="90" s="47" customFormat="true" ht="25.5" hidden="true" customHeight="true" outlineLevel="0" collapsed="false">
      <c r="A90" s="42" t="s">
        <v>138</v>
      </c>
      <c r="B90" s="42"/>
      <c r="C90" s="43" t="str">
        <f aca="false">INDEX((klasyfikacja!$B$2:$B$146),MATCH(A90,klasyfikacja!$A$2:$A$146,0))</f>
        <v>Środki otrzymane od pozostałych jednostek zaliczanych do sektora finansów publicznych na realizację zadań bieżących jednostek zaliczanych do sektora finansów publicznych</v>
      </c>
      <c r="D90" s="44" t="s">
        <v>18</v>
      </c>
      <c r="E90" s="45" t="n">
        <v>2460</v>
      </c>
      <c r="F90" s="46" t="n">
        <f aca="false">SUM(G90:H90)</f>
        <v>0</v>
      </c>
      <c r="G90" s="46" t="n">
        <f aca="false" t="array" ref="G90:G90">SUM(IF(dane!$A$8:$A$1577=D90,IF(dane!$C$8:$C$1577=E90,dane!$L$8:$L$1577,0),0))</f>
        <v>0</v>
      </c>
      <c r="H90" s="46" t="n">
        <f aca="false" t="array" ref="H90:H90">SUM(IF(dane!$A$8:$A$1577=D90,IF(dane!$C$8:$C$1577=E90,dane!$M$8:$M$1577,0),0))</f>
        <v>0</v>
      </c>
    </row>
    <row r="91" s="47" customFormat="true" ht="12.75" hidden="true" customHeight="true" outlineLevel="0" collapsed="false">
      <c r="A91" s="42" t="s">
        <v>139</v>
      </c>
      <c r="B91" s="42"/>
      <c r="C91" s="43" t="str">
        <f aca="false">INDEX((klasyfikacja!$B$2:$B$146),MATCH(A91,klasyfikacja!$A$2:$A$146,0))</f>
        <v>Rekompensaty utraconych dochodów w podatkach i opłatach lokalnych</v>
      </c>
      <c r="D91" s="44" t="s">
        <v>18</v>
      </c>
      <c r="E91" s="45" t="n">
        <v>2680</v>
      </c>
      <c r="F91" s="46" t="n">
        <f aca="false">SUM(G91:H91)</f>
        <v>0</v>
      </c>
      <c r="G91" s="46" t="n">
        <f aca="false" t="array" ref="G91:G91">SUM(IF(dane!$A$8:$A$1577=D91,IF(dane!$C$8:$C$1577=E91,dane!$L$8:$L$1577,0),0))</f>
        <v>0</v>
      </c>
      <c r="H91" s="46" t="n">
        <f aca="false" t="array" ref="H91:H91">SUM(IF(dane!$A$8:$A$1577=D91,IF(dane!$C$8:$C$1577=E91,dane!$M$8:$M$1577,0),0))</f>
        <v>0</v>
      </c>
    </row>
    <row r="92" s="47" customFormat="true" ht="12.75" hidden="true" customHeight="true" outlineLevel="0" collapsed="false">
      <c r="A92" s="42" t="s">
        <v>140</v>
      </c>
      <c r="B92" s="42"/>
      <c r="C92" s="43" t="str">
        <f aca="false">INDEX((klasyfikacja!$B$2:$B$146),MATCH(A92,klasyfikacja!$A$2:$A$146,0))</f>
        <v>Środki z Funduszu Pracy otrzymane na realizację zadań wynikających z odrębnych ustaw</v>
      </c>
      <c r="D92" s="44" t="s">
        <v>18</v>
      </c>
      <c r="E92" s="45" t="n">
        <v>2690</v>
      </c>
      <c r="F92" s="46" t="n">
        <f aca="false">SUM(G92:H92)</f>
        <v>0</v>
      </c>
      <c r="G92" s="46" t="n">
        <f aca="false" t="array" ref="G92:G92">SUM(IF(dane!$A$8:$A$1577=D92,IF(dane!$C$8:$C$1577=E92,dane!$L$8:$L$1577,0),0))</f>
        <v>0</v>
      </c>
      <c r="H92" s="46" t="n">
        <f aca="false" t="array" ref="H92:H92">SUM(IF(dane!$A$8:$A$1577=D92,IF(dane!$C$8:$C$1577=E92,dane!$M$8:$M$1577,0),0))</f>
        <v>0</v>
      </c>
    </row>
    <row r="93" s="47" customFormat="true" ht="25.5" hidden="true" customHeight="true" outlineLevel="0" collapsed="false">
      <c r="A93" s="42" t="s">
        <v>141</v>
      </c>
      <c r="B93" s="42"/>
      <c r="C93" s="43" t="str">
        <f aca="false">INDEX((klasyfikacja!$B$2:$B$146),MATCH(A93,klasyfikacja!$A$2:$A$146,0))</f>
        <v>Środki na dofinansowanie własnych zadań bieżących gmin, powiatów (związków gmin, związków powiatowo-gminnych, związków powiatów), samorządów województw, pozyskane z innych źródeł</v>
      </c>
      <c r="D93" s="44" t="s">
        <v>18</v>
      </c>
      <c r="E93" s="45" t="n">
        <v>2700</v>
      </c>
      <c r="F93" s="46" t="n">
        <f aca="false">SUM(G93:H93)</f>
        <v>0</v>
      </c>
      <c r="G93" s="46" t="n">
        <f aca="false" t="array" ref="G93:G93">SUM(IF(dane!$A$8:$A$1577=D93,IF(dane!$C$8:$C$1577=E93,dane!$L$8:$L$1577,0),0))</f>
        <v>0</v>
      </c>
      <c r="H93" s="46" t="n">
        <f aca="false" t="array" ref="H93:H93">SUM(IF(dane!$A$8:$A$1577=D93,IF(dane!$C$8:$C$1577=E93,dane!$M$8:$M$1577,0),0))</f>
        <v>0</v>
      </c>
    </row>
    <row r="94" s="47" customFormat="true" ht="12.75" hidden="true" customHeight="true" outlineLevel="0" collapsed="false">
      <c r="A94" s="42" t="s">
        <v>142</v>
      </c>
      <c r="B94" s="42"/>
      <c r="C94" s="43" t="str">
        <f aca="false">INDEX((klasyfikacja!$B$2:$B$146),MATCH(A94,klasyfikacja!$A$2:$A$146,0))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94" s="44" t="s">
        <v>18</v>
      </c>
      <c r="E94" s="45" t="n">
        <v>2701</v>
      </c>
      <c r="F94" s="46" t="n">
        <f aca="false">SUM(G94:H94)</f>
        <v>0</v>
      </c>
      <c r="G94" s="46" t="n">
        <f aca="false" t="array" ref="G94:G94">SUM(IF(dane!$A$8:$A$1577=D94,IF(dane!$C$8:$C$1577=E94,dane!$L$8:$L$1577,0),0))</f>
        <v>0</v>
      </c>
      <c r="H94" s="46" t="n">
        <f aca="false" t="array" ref="H94:H94">SUM(IF(dane!$A$8:$A$1577=D94,IF(dane!$C$8:$C$1577=E94,dane!$M$8:$M$1577,0),0))</f>
        <v>0</v>
      </c>
    </row>
    <row r="95" s="47" customFormat="true" ht="12.75" hidden="true" customHeight="true" outlineLevel="0" collapsed="false">
      <c r="A95" s="42" t="s">
        <v>143</v>
      </c>
      <c r="B95" s="42"/>
      <c r="C95" s="43" t="str">
        <f aca="false">INDEX((klasyfikacja!$B$2:$B$146),MATCH(A95,klasyfikacja!$A$2:$A$146,0))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95" s="44" t="s">
        <v>18</v>
      </c>
      <c r="E95" s="45" t="n">
        <v>2705</v>
      </c>
      <c r="F95" s="46" t="n">
        <f aca="false">SUM(G95:H95)</f>
        <v>0</v>
      </c>
      <c r="G95" s="46" t="n">
        <f aca="false" t="array" ref="G95:G95">SUM(IF(dane!$A$8:$A$1577=D95,IF(dane!$C$8:$C$1577=E95,dane!$L$8:$L$1577,0),0))</f>
        <v>0</v>
      </c>
      <c r="H95" s="46" t="n">
        <f aca="false" t="array" ref="H95:H95">SUM(IF(dane!$A$8:$A$1577=D95,IF(dane!$C$8:$C$1577=E95,dane!$M$8:$M$1577,0),0))</f>
        <v>0</v>
      </c>
    </row>
    <row r="96" s="47" customFormat="true" ht="12.75" hidden="true" customHeight="true" outlineLevel="0" collapsed="false">
      <c r="A96" s="42" t="s">
        <v>144</v>
      </c>
      <c r="B96" s="42"/>
      <c r="C96" s="43" t="str">
        <f aca="false">INDEX((klasyfikacja!$B$2:$B$146),MATCH(A96,klasyfikacja!$A$2:$A$146,0))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96" s="44" t="s">
        <v>18</v>
      </c>
      <c r="E96" s="45" t="n">
        <v>2706</v>
      </c>
      <c r="F96" s="46" t="n">
        <f aca="false">SUM(G96:H96)</f>
        <v>0</v>
      </c>
      <c r="G96" s="46" t="n">
        <f aca="false" t="array" ref="G96:G96">SUM(IF(dane!$A$8:$A$1577=D96,IF(dane!$C$8:$C$1577=E96,dane!$L$8:$L$1577,0),0))</f>
        <v>0</v>
      </c>
      <c r="H96" s="46" t="n">
        <f aca="false" t="array" ref="H96:H96">SUM(IF(dane!$A$8:$A$1577=D96,IF(dane!$C$8:$C$1577=E96,dane!$M$8:$M$1577,0),0))</f>
        <v>0</v>
      </c>
    </row>
    <row r="97" s="47" customFormat="true" ht="12.75" hidden="true" customHeight="true" outlineLevel="0" collapsed="false">
      <c r="A97" s="42" t="s">
        <v>145</v>
      </c>
      <c r="B97" s="42"/>
      <c r="C97" s="43" t="str">
        <f aca="false">INDEX((klasyfikacja!$B$2:$B$146),MATCH(A97,klasyfikacja!$A$2:$A$146,0))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97" s="44" t="s">
        <v>18</v>
      </c>
      <c r="E97" s="45" t="n">
        <v>2707</v>
      </c>
      <c r="F97" s="46" t="n">
        <f aca="false">SUM(G97:H97)</f>
        <v>0</v>
      </c>
      <c r="G97" s="46" t="n">
        <f aca="false" t="array" ref="G97:G97">SUM(IF(dane!$A$8:$A$1577=D97,IF(dane!$C$8:$C$1577=E97,dane!$L$8:$L$1577,0),0))</f>
        <v>0</v>
      </c>
      <c r="H97" s="46" t="n">
        <f aca="false" t="array" ref="H97:H97">SUM(IF(dane!$A$8:$A$1577=D97,IF(dane!$C$8:$C$1577=E97,dane!$M$8:$M$1577,0),0))</f>
        <v>0</v>
      </c>
    </row>
    <row r="98" s="47" customFormat="true" ht="51.75" hidden="true" customHeight="true" outlineLevel="0" collapsed="false">
      <c r="A98" s="42" t="s">
        <v>146</v>
      </c>
      <c r="B98" s="42"/>
      <c r="C98" s="43" t="str">
        <f aca="false">INDEX((klasyfikacja!$B$2:$B$146),MATCH(A98,klasyfikacja!$A$2:$A$146,0))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98" s="44" t="s">
        <v>18</v>
      </c>
      <c r="E98" s="45" t="n">
        <v>2708</v>
      </c>
      <c r="F98" s="46" t="n">
        <f aca="false">SUM(G98:H98)</f>
        <v>0</v>
      </c>
      <c r="G98" s="46" t="n">
        <f aca="false" t="array" ref="G98:G98">SUM(IF(dane!$A$8:$A$1577=D98,IF(dane!$C$8:$C$1577=E98,dane!$L$8:$L$1577,0),0))</f>
        <v>0</v>
      </c>
      <c r="H98" s="46" t="n">
        <f aca="false" t="array" ref="H98:H98">SUM(IF(dane!$A$8:$A$1577=D98,IF(dane!$C$8:$C$1577=E98,dane!$M$8:$M$1577,0),0))</f>
        <v>0</v>
      </c>
    </row>
    <row r="99" s="47" customFormat="true" ht="12.75" hidden="true" customHeight="true" outlineLevel="0" collapsed="false">
      <c r="A99" s="42" t="s">
        <v>147</v>
      </c>
      <c r="B99" s="42"/>
      <c r="C99" s="43" t="str">
        <f aca="false">INDEX((klasyfikacja!$B$2:$B$146),MATCH(A99,klasyfikacja!$A$2:$A$146,0))</f>
        <v>Dotacja celowa otrzymana z tytułu pomocy finansowej udzielanej między jednostkami samorządu terytorialnego na dofinansowanie własnych zadań bieżących</v>
      </c>
      <c r="D99" s="44" t="s">
        <v>18</v>
      </c>
      <c r="E99" s="45" t="n">
        <v>2710</v>
      </c>
      <c r="F99" s="46" t="n">
        <f aca="false">SUM(G99:H99)</f>
        <v>0</v>
      </c>
      <c r="G99" s="46" t="n">
        <f aca="false" t="array" ref="G99:G99">SUM(IF(dane!$A$8:$A$1577=D99,IF(dane!$C$8:$C$1577=E99,dane!$L$8:$L$1577,0),0))</f>
        <v>0</v>
      </c>
      <c r="H99" s="46" t="n">
        <f aca="false" t="array" ref="H99:H99">SUM(IF(dane!$A$8:$A$1577=D99,IF(dane!$C$8:$C$1577=E99,dane!$M$8:$M$1577,0),0))</f>
        <v>0</v>
      </c>
    </row>
    <row r="100" s="47" customFormat="true" ht="12.75" hidden="true" customHeight="true" outlineLevel="0" collapsed="false">
      <c r="A100" s="42" t="s">
        <v>148</v>
      </c>
      <c r="B100" s="42"/>
      <c r="C100" s="43" t="str">
        <f aca="false">INDEX((klasyfikacja!$B$2:$B$146),MATCH(A100,klasyfikacja!$A$2:$A$146,0))</f>
        <v>Środki na uzupełnienie dochodów gmin</v>
      </c>
      <c r="D100" s="44" t="s">
        <v>18</v>
      </c>
      <c r="E100" s="45" t="n">
        <v>2750</v>
      </c>
      <c r="F100" s="46" t="n">
        <f aca="false">SUM(G100:H100)</f>
        <v>0</v>
      </c>
      <c r="G100" s="46" t="n">
        <f aca="false" t="array" ref="G100:G100">SUM(IF(dane!$A$8:$A$1577=D100,IF(dane!$C$8:$C$1577=E100,dane!$L$8:$L$1577,0),0))</f>
        <v>0</v>
      </c>
      <c r="H100" s="46" t="n">
        <f aca="false" t="array" ref="H100:H100">SUM(IF(dane!$A$8:$A$1577=D100,IF(dane!$C$8:$C$1577=E100,dane!$M$8:$M$1577,0),0))</f>
        <v>0</v>
      </c>
    </row>
    <row r="101" s="47" customFormat="true" ht="12.75" hidden="true" customHeight="true" outlineLevel="0" collapsed="false">
      <c r="A101" s="42" t="s">
        <v>149</v>
      </c>
      <c r="B101" s="42"/>
      <c r="C101" s="43" t="str">
        <f aca="false">INDEX((klasyfikacja!$B$2:$B$146),MATCH(A101,klasyfikacja!$A$2:$A$146,0))</f>
        <v>Środki na uzupełnienie dochodów powiatów</v>
      </c>
      <c r="D101" s="44" t="s">
        <v>18</v>
      </c>
      <c r="E101" s="45" t="n">
        <v>2760</v>
      </c>
      <c r="F101" s="46" t="n">
        <f aca="false">SUM(G101:H101)</f>
        <v>0</v>
      </c>
      <c r="G101" s="46" t="n">
        <f aca="false" t="array" ref="G101:G101">SUM(IF(dane!$A$8:$A$1577=D101,IF(dane!$C$8:$C$1577=E101,dane!$L$8:$L$1577,0),0))</f>
        <v>0</v>
      </c>
      <c r="H101" s="46" t="n">
        <f aca="false" t="array" ref="H101:H101">SUM(IF(dane!$A$8:$A$1577=D101,IF(dane!$C$8:$C$1577=E101,dane!$M$8:$M$1577,0),0))</f>
        <v>0</v>
      </c>
    </row>
    <row r="102" s="47" customFormat="true" ht="12.75" hidden="true" customHeight="true" outlineLevel="0" collapsed="false">
      <c r="A102" s="42" t="s">
        <v>150</v>
      </c>
      <c r="B102" s="42"/>
      <c r="C102" s="43" t="str">
        <f aca="false">INDEX((klasyfikacja!$B$2:$B$146),MATCH(A102,klasyfikacja!$A$2:$A$146,0))</f>
        <v>Środki na utrzymanie rzecznych przepraw promowych oraz na remonty, utrzymanie, ochronę i zarządzanie drogami krajowymi i wojewódzkimi w granicach miast na prawach powiatu</v>
      </c>
      <c r="D102" s="44" t="s">
        <v>18</v>
      </c>
      <c r="E102" s="45" t="n">
        <v>2790</v>
      </c>
      <c r="F102" s="46" t="n">
        <f aca="false">SUM(G102:H102)</f>
        <v>0</v>
      </c>
      <c r="G102" s="46" t="n">
        <f aca="false" t="array" ref="G102:G102">SUM(IF(dane!$A$8:$A$1577=D102,IF(dane!$C$8:$C$1577=E102,dane!$L$8:$L$1577,0),0))</f>
        <v>0</v>
      </c>
      <c r="H102" s="46" t="n">
        <f aca="false" t="array" ref="H102:H102">SUM(IF(dane!$A$8:$A$1577=D102,IF(dane!$C$8:$C$1577=E102,dane!$M$8:$M$1577,0),0))</f>
        <v>0</v>
      </c>
    </row>
    <row r="103" s="47" customFormat="true" ht="12.75" hidden="true" customHeight="true" outlineLevel="0" collapsed="false">
      <c r="A103" s="42" t="s">
        <v>151</v>
      </c>
      <c r="B103" s="42"/>
      <c r="C103" s="43" t="str">
        <f aca="false">INDEX((klasyfikacja!$B$2:$B$146),MATCH(A103,klasyfikacja!$A$2:$A$146,0))</f>
        <v>Dotacja z budżetu państwa dla gmin uzdrowiskowych</v>
      </c>
      <c r="D103" s="44" t="s">
        <v>18</v>
      </c>
      <c r="E103" s="45" t="n">
        <v>2870</v>
      </c>
      <c r="F103" s="46" t="n">
        <f aca="false">SUM(G103:H103)</f>
        <v>0</v>
      </c>
      <c r="G103" s="46" t="n">
        <f aca="false" t="array" ref="G103:G103">SUM(IF(dane!$A$8:$A$1577=D103,IF(dane!$C$8:$C$1577=E103,dane!$L$8:$L$1577,0),0))</f>
        <v>0</v>
      </c>
      <c r="H103" s="46" t="n">
        <f aca="false" t="array" ref="H103:H103">SUM(IF(dane!$A$8:$A$1577=D103,IF(dane!$C$8:$C$1577=E103,dane!$M$8:$M$1577,0),0))</f>
        <v>0</v>
      </c>
    </row>
    <row r="104" s="47" customFormat="true" ht="12.75" hidden="true" customHeight="true" outlineLevel="0" collapsed="false">
      <c r="A104" s="42" t="s">
        <v>152</v>
      </c>
      <c r="B104" s="42"/>
      <c r="C104" s="43" t="str">
        <f aca="false">INDEX((klasyfikacja!$B$2:$B$146),MATCH(A104,klasyfikacja!$A$2:$A$146,0))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104" s="44" t="s">
        <v>18</v>
      </c>
      <c r="E104" s="45" t="n">
        <v>2910</v>
      </c>
      <c r="F104" s="46" t="n">
        <f aca="false">SUM(G104:H104)</f>
        <v>0</v>
      </c>
      <c r="G104" s="46" t="n">
        <f aca="false" t="array" ref="G104:G104">SUM(IF(dane!$A$8:$A$1577=D104,IF(dane!$C$8:$C$1577=E104,dane!$L$8:$L$1577,0),0))</f>
        <v>0</v>
      </c>
      <c r="H104" s="46" t="n">
        <f aca="false" t="array" ref="H104:H104">SUM(IF(dane!$A$8:$A$1577=D104,IF(dane!$C$8:$C$1577=E104,dane!$M$8:$M$1577,0),0))</f>
        <v>0</v>
      </c>
    </row>
    <row r="105" s="47" customFormat="true" ht="12.75" hidden="true" customHeight="true" outlineLevel="0" collapsed="false">
      <c r="A105" s="42" t="s">
        <v>153</v>
      </c>
      <c r="B105" s="42"/>
      <c r="C105" s="43" t="str">
        <f aca="false">INDEX((klasyfikacja!$B$2:$B$146),MATCH(A105,klasyfikacja!$A$2:$A$146,0))</f>
        <v>Subwencje ogólne z budżetu państwa</v>
      </c>
      <c r="D105" s="44" t="s">
        <v>18</v>
      </c>
      <c r="E105" s="45" t="n">
        <v>2920</v>
      </c>
      <c r="F105" s="46" t="n">
        <f aca="false">SUM(G105:H105)</f>
        <v>0</v>
      </c>
      <c r="G105" s="46" t="n">
        <f aca="false" t="array" ref="G105:G105">SUM(IF(dane!$A$8:$A$1577=D105,IF(dane!$C$8:$C$1577=E105,dane!$L$8:$L$1577,0),0))</f>
        <v>0</v>
      </c>
      <c r="H105" s="46" t="n">
        <f aca="false" t="array" ref="H105:H105">SUM(IF(dane!$A$8:$A$1577=D105,IF(dane!$C$8:$C$1577=E105,dane!$M$8:$M$1577,0),0))</f>
        <v>0</v>
      </c>
    </row>
    <row r="106" s="47" customFormat="true" ht="12.75" hidden="true" customHeight="true" outlineLevel="0" collapsed="false">
      <c r="A106" s="42" t="s">
        <v>154</v>
      </c>
      <c r="B106" s="42"/>
      <c r="C106" s="43" t="str">
        <f aca="false">INDEX((klasyfikacja!$B$2:$B$146),MATCH(A106,klasyfikacja!$A$2:$A$146,0))</f>
        <v>Wpływy ze zwrotów niewykorzystanych dotacji oraz płatności</v>
      </c>
      <c r="D106" s="44" t="s">
        <v>18</v>
      </c>
      <c r="E106" s="45" t="n">
        <v>2950</v>
      </c>
      <c r="F106" s="46" t="n">
        <f aca="false">SUM(G106:H106)</f>
        <v>0</v>
      </c>
      <c r="G106" s="46" t="n">
        <f aca="false" t="array" ref="G106:G106">SUM(IF(dane!$A$8:$A$1577=D106,IF(dane!$C$8:$C$1577=E106,dane!$L$8:$L$1577,0),0))</f>
        <v>0</v>
      </c>
      <c r="H106" s="46" t="n">
        <f aca="false" t="array" ref="H106:H106">SUM(IF(dane!$A$8:$A$1577=D106,IF(dane!$C$8:$C$1577=E106,dane!$M$8:$M$1577,0),0))</f>
        <v>0</v>
      </c>
    </row>
    <row r="107" s="38" customFormat="true" ht="18" hidden="true" customHeight="true" outlineLevel="0" collapsed="false">
      <c r="A107" s="39"/>
      <c r="B107" s="39"/>
      <c r="C107" s="40" t="s">
        <v>155</v>
      </c>
      <c r="D107" s="35"/>
      <c r="E107" s="48"/>
      <c r="F107" s="41" t="n">
        <f aca="false">SUM(G107:H107)</f>
        <v>0</v>
      </c>
      <c r="G107" s="41" t="n">
        <f aca="false">SUM(G108:G142)</f>
        <v>0</v>
      </c>
      <c r="H107" s="41" t="n">
        <f aca="false">SUM(H108:H142)</f>
        <v>0</v>
      </c>
    </row>
    <row r="108" s="47" customFormat="true" ht="12.75" hidden="true" customHeight="true" outlineLevel="0" collapsed="false">
      <c r="A108" s="42" t="s">
        <v>156</v>
      </c>
      <c r="B108" s="42"/>
      <c r="C108" s="43" t="str">
        <f aca="false">INDEX((klasyfikacja!$B$2:$B$146),MATCH(A108,klasyfikacja!$A$2:$A$146,0))</f>
        <v>Wpływy z tytułu przekształcenia prawa użytkowania wieczystego w prawo własności</v>
      </c>
      <c r="D108" s="44" t="s">
        <v>18</v>
      </c>
      <c r="E108" s="45" t="s">
        <v>157</v>
      </c>
      <c r="F108" s="46" t="n">
        <f aca="false">SUM(G108:H108)</f>
        <v>0</v>
      </c>
      <c r="G108" s="46" t="n">
        <f aca="false" t="array" ref="G108:G108">SUM(IF(dane!$A$8:$A$1577=D108,IF(dane!$C$8:$C$1577=E108,dane!$L$8:$L$1577,0),0))</f>
        <v>0</v>
      </c>
      <c r="H108" s="46" t="n">
        <f aca="false" t="array" ref="H108:H108">SUM(IF(dane!$A$8:$A$1577=D108,IF(dane!$C$8:$C$1577=E108,dane!$M$8:$M$1577,0),0))</f>
        <v>0</v>
      </c>
    </row>
    <row r="109" s="47" customFormat="true" ht="12.75" hidden="true" customHeight="true" outlineLevel="0" collapsed="false">
      <c r="A109" s="42" t="s">
        <v>158</v>
      </c>
      <c r="B109" s="42"/>
      <c r="C109" s="43" t="str">
        <f aca="false">INDEX((klasyfikacja!$B$2:$B$146),MATCH(A109,klasyfikacja!$A$2:$A$146,0))</f>
        <v>Wpłaty z tytułu odpłatnego nabycia prawa własności oraz prawa użytkowania wieczystego nieruchomości</v>
      </c>
      <c r="D109" s="44" t="s">
        <v>18</v>
      </c>
      <c r="E109" s="45" t="s">
        <v>159</v>
      </c>
      <c r="F109" s="46" t="n">
        <f aca="false">SUM(G109:H109)</f>
        <v>0</v>
      </c>
      <c r="G109" s="46" t="n">
        <f aca="false" t="array" ref="G109:G109">SUM(IF(dane!$A$8:$A$1577=D109,IF(dane!$C$8:$C$1577=E109,dane!$L$8:$L$1577,0),0))</f>
        <v>0</v>
      </c>
      <c r="H109" s="46" t="n">
        <f aca="false" t="array" ref="H109:H109">SUM(IF(dane!$A$8:$A$1577=D109,IF(dane!$C$8:$C$1577=E109,dane!$M$8:$M$1577,0),0))</f>
        <v>0</v>
      </c>
    </row>
    <row r="110" s="47" customFormat="true" ht="12.75" hidden="true" customHeight="true" outlineLevel="0" collapsed="false">
      <c r="A110" s="42" t="s">
        <v>160</v>
      </c>
      <c r="B110" s="42"/>
      <c r="C110" s="43" t="str">
        <f aca="false">INDEX((klasyfikacja!$B$2:$B$146),MATCH(A110,klasyfikacja!$A$2:$A$146,0))</f>
        <v>Wpływy ze zbycia praw majątkowych</v>
      </c>
      <c r="D110" s="44" t="s">
        <v>18</v>
      </c>
      <c r="E110" s="45" t="s">
        <v>161</v>
      </c>
      <c r="F110" s="46" t="n">
        <f aca="false">SUM(G110:H110)</f>
        <v>0</v>
      </c>
      <c r="G110" s="46" t="n">
        <f aca="false" t="array" ref="G110:G110">SUM(IF(dane!$A$8:$A$1577=D110,IF(dane!$C$8:$C$1577=E110,dane!$L$8:$L$1577,0),0))</f>
        <v>0</v>
      </c>
      <c r="H110" s="46" t="n">
        <f aca="false" t="array" ref="H110:H110">SUM(IF(dane!$A$8:$A$1577=D110,IF(dane!$C$8:$C$1577=E110,dane!$M$8:$M$1577,0),0))</f>
        <v>0</v>
      </c>
    </row>
    <row r="111" s="47" customFormat="true" ht="12.75" hidden="true" customHeight="true" outlineLevel="0" collapsed="false">
      <c r="A111" s="42" t="s">
        <v>162</v>
      </c>
      <c r="B111" s="42"/>
      <c r="C111" s="43" t="str">
        <f aca="false">INDEX((klasyfikacja!$B$2:$B$146),MATCH(A111,klasyfikacja!$A$2:$A$146,0))</f>
        <v>Wpływy z tytułu odszkodowania za przejęte nieruchomości pod inwestycje celu publicznego</v>
      </c>
      <c r="D111" s="44" t="s">
        <v>18</v>
      </c>
      <c r="E111" s="45" t="s">
        <v>163</v>
      </c>
      <c r="F111" s="46" t="n">
        <f aca="false">SUM(G111:H111)</f>
        <v>0</v>
      </c>
      <c r="G111" s="46" t="n">
        <f aca="false" t="array" ref="G111:G111">SUM(IF(dane!$A$8:$A$1577=D111,IF(dane!$C$8:$C$1577=E111,dane!$L$8:$L$1577,0),0))</f>
        <v>0</v>
      </c>
      <c r="H111" s="46" t="n">
        <f aca="false" t="array" ref="H111:H111">SUM(IF(dane!$A$8:$A$1577=D111,IF(dane!$C$8:$C$1577=E111,dane!$M$8:$M$1577,0),0))</f>
        <v>0</v>
      </c>
    </row>
    <row r="112" s="47" customFormat="true" ht="12.75" hidden="true" customHeight="true" outlineLevel="0" collapsed="false">
      <c r="A112" s="42" t="s">
        <v>164</v>
      </c>
      <c r="B112" s="42"/>
      <c r="C112" s="43" t="str">
        <f aca="false">INDEX((klasyfikacja!$B$2:$B$146),MATCH(A112,klasyfikacja!$A$2:$A$146,0))</f>
        <v>Wpływy ze sprzedaży składników majątkowych</v>
      </c>
      <c r="D112" s="44" t="s">
        <v>18</v>
      </c>
      <c r="E112" s="45" t="s">
        <v>165</v>
      </c>
      <c r="F112" s="46" t="n">
        <f aca="false">SUM(G112:H112)</f>
        <v>0</v>
      </c>
      <c r="G112" s="46" t="n">
        <f aca="false" t="array" ref="G112:G112">SUM(IF(dane!$A$8:$A$1577=D112,IF(dane!$C$8:$C$1577=E112,dane!$L$8:$L$1577,0),0))</f>
        <v>0</v>
      </c>
      <c r="H112" s="46" t="n">
        <f aca="false" t="array" ref="H112:H112">SUM(IF(dane!$A$8:$A$1577=D112,IF(dane!$C$8:$C$1577=E112,dane!$M$8:$M$1577,0),0))</f>
        <v>0</v>
      </c>
    </row>
    <row r="113" s="47" customFormat="true" ht="25.5" hidden="true" customHeight="false" outlineLevel="0" collapsed="false">
      <c r="A113" s="42" t="s">
        <v>166</v>
      </c>
      <c r="B113" s="42"/>
      <c r="C113" s="43" t="str">
        <f aca="false">INDEX((klasyfikacja!$B$2:$B$146),MATCH(A113,klasyfikacja!$A$2:$A$146,0))</f>
        <v>Środki z Funduszu Przeciwdziałania COVID-19 na finansowanie lub dofinansowanie kosztów realizacji inwestycji i zakupów inwestycyjnych związanych z przeciwdziałaniem COVID-19</v>
      </c>
      <c r="D113" s="44" t="s">
        <v>18</v>
      </c>
      <c r="E113" s="45" t="n">
        <v>6090</v>
      </c>
      <c r="F113" s="46" t="n">
        <f aca="false">SUM(G113:H113)</f>
        <v>0</v>
      </c>
      <c r="G113" s="46" t="n">
        <f aca="false" t="array" ref="G113:G113">SUM(IF(dane!$A$8:$A$1577=D113,IF(dane!$C$8:$C$1577=E113,dane!$L$8:$L$1577,0),0))</f>
        <v>0</v>
      </c>
      <c r="H113" s="46" t="n">
        <f aca="false" t="array" ref="H113:H113">SUM(IF(dane!$A$8:$A$1577=D113,IF(dane!$C$8:$C$1577=E113,dane!$M$8:$M$1577,0),0))</f>
        <v>0</v>
      </c>
    </row>
    <row r="114" s="47" customFormat="true" ht="25.5" hidden="true" customHeight="true" outlineLevel="0" collapsed="false">
      <c r="A114" s="42" t="s">
        <v>167</v>
      </c>
      <c r="B114" s="42"/>
      <c r="C114" s="43" t="str">
        <f aca="false">INDEX((klasyfikacja!$B$2:$B$146),MATCH(A114,klasyfikacja!$A$2:$A$146,0))</f>
        <v>Środki na inwestycje na drogach publicznych powiatowych i wojewódzkich oraz na drogach powiatowych, wojewódzkich i krajowych w granicach miast na prawach powiatu</v>
      </c>
      <c r="D114" s="44" t="s">
        <v>18</v>
      </c>
      <c r="E114" s="45" t="n">
        <v>6180</v>
      </c>
      <c r="F114" s="46" t="n">
        <f aca="false">SUM(G114:H114)</f>
        <v>0</v>
      </c>
      <c r="G114" s="46" t="n">
        <f aca="false" t="array" ref="G114:G114">SUM(IF(dane!$A$8:$A$1577=D114,IF(dane!$C$8:$C$1577=E114,dane!$L$8:$L$1577,0),0))</f>
        <v>0</v>
      </c>
      <c r="H114" s="46" t="n">
        <f aca="false" t="array" ref="H114:H114">SUM(IF(dane!$A$8:$A$1577=D114,IF(dane!$C$8:$C$1577=E114,dane!$M$8:$M$1577,0),0))</f>
        <v>0</v>
      </c>
    </row>
    <row r="115" s="47" customFormat="true" ht="51" hidden="true" customHeight="true" outlineLevel="0" collapsed="false">
      <c r="A115" s="42" t="s">
        <v>168</v>
      </c>
      <c r="B115" s="42"/>
      <c r="C115" s="43" t="str">
        <f aca="false">INDEX((klasyfikacja!$B$2:$B$146),MATCH(A115,klasyfikacja!$A$2:$A$146,0))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15" s="44" t="s">
        <v>18</v>
      </c>
      <c r="E115" s="45" t="n">
        <v>6207</v>
      </c>
      <c r="F115" s="46" t="n">
        <f aca="false">SUM(G115:H115)</f>
        <v>0</v>
      </c>
      <c r="G115" s="46" t="n">
        <f aca="false" t="array" ref="G115:G115">SUM(IF(dane!$A$8:$A$1577=D115,IF(dane!$C$8:$C$1577=E115,dane!$L$8:$L$1577,0),0))</f>
        <v>0</v>
      </c>
      <c r="H115" s="46" t="n">
        <f aca="false" t="array" ref="H115:H115">SUM(IF(dane!$A$8:$A$1577=D115,IF(dane!$C$8:$C$1577=E115,dane!$M$8:$M$1577,0),0))</f>
        <v>0</v>
      </c>
    </row>
    <row r="116" s="47" customFormat="true" ht="63.75" hidden="true" customHeight="true" outlineLevel="0" collapsed="false">
      <c r="A116" s="42" t="s">
        <v>169</v>
      </c>
      <c r="B116" s="42"/>
      <c r="C116" s="43" t="str">
        <f aca="false">INDEX((klasyfikacja!$B$2:$B$146),MATCH(A116,klasyfikacja!$A$2:$A$146,0))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16" s="44" t="s">
        <v>18</v>
      </c>
      <c r="E116" s="45" t="n">
        <v>6208</v>
      </c>
      <c r="F116" s="46" t="n">
        <f aca="false">SUM(G116:H116)</f>
        <v>0</v>
      </c>
      <c r="G116" s="46" t="n">
        <f aca="false" t="array" ref="G116:G116">SUM(IF(dane!$A$8:$A$1577=D116,IF(dane!$C$8:$C$1577=E116,dane!$L$8:$L$1577,0),0))</f>
        <v>0</v>
      </c>
      <c r="H116" s="46" t="n">
        <f aca="false" t="array" ref="H116:H116">SUM(IF(dane!$A$8:$A$1577=D116,IF(dane!$C$8:$C$1577=E116,dane!$M$8:$M$1577,0),0))</f>
        <v>0</v>
      </c>
    </row>
    <row r="117" s="47" customFormat="true" ht="63.75" hidden="true" customHeight="true" outlineLevel="0" collapsed="false">
      <c r="A117" s="42" t="s">
        <v>170</v>
      </c>
      <c r="B117" s="42"/>
      <c r="C117" s="43" t="str">
        <f aca="false">INDEX((klasyfikacja!$B$2:$B$146),MATCH(A117,klasyfikacja!$A$2:$A$146,0))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17" s="44" t="s">
        <v>18</v>
      </c>
      <c r="E117" s="45" t="n">
        <v>6209</v>
      </c>
      <c r="F117" s="46" t="n">
        <f aca="false">SUM(G117:H117)</f>
        <v>0</v>
      </c>
      <c r="G117" s="46" t="n">
        <f aca="false" t="array" ref="G117:G117">SUM(IF(dane!$A$8:$A$1577=D117,IF(dane!$C$8:$C$1577=E117,dane!$L$8:$L$1577,0),0))</f>
        <v>0</v>
      </c>
      <c r="H117" s="46" t="n">
        <f aca="false" t="array" ref="H117:H117">SUM(IF(dane!$A$8:$A$1577=D117,IF(dane!$C$8:$C$1577=E117,dane!$M$8:$M$1577,0),0))</f>
        <v>0</v>
      </c>
    </row>
    <row r="118" s="47" customFormat="true" ht="40.5" hidden="true" customHeight="true" outlineLevel="0" collapsed="false">
      <c r="A118" s="42" t="s">
        <v>171</v>
      </c>
      <c r="B118" s="42"/>
      <c r="C118" s="43" t="str">
        <f aca="false">INDEX((klasyfikacja!$B$2:$B$146),MATCH(A118,klasyfikacja!$A$2:$A$146,0))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18" s="44" t="s">
        <v>18</v>
      </c>
      <c r="E118" s="45" t="n">
        <v>6257</v>
      </c>
      <c r="F118" s="46" t="n">
        <f aca="false">SUM(G118:H118)</f>
        <v>0</v>
      </c>
      <c r="G118" s="46" t="n">
        <f aca="false" t="array" ref="G118:G118">SUM(IF(dane!$A$8:$A$1577=D118,IF(dane!$C$8:$C$1577=E118,dane!$L$8:$L$1577,0),0))</f>
        <v>0</v>
      </c>
      <c r="H118" s="46" t="n">
        <f aca="false" t="array" ref="H118:H118">SUM(IF(dane!$A$8:$A$1577=D118,IF(dane!$C$8:$C$1577=E118,dane!$M$8:$M$1577,0),0))</f>
        <v>0</v>
      </c>
    </row>
    <row r="119" s="47" customFormat="true" ht="63.75" hidden="true" customHeight="true" outlineLevel="0" collapsed="false">
      <c r="A119" s="42" t="s">
        <v>172</v>
      </c>
      <c r="B119" s="42"/>
      <c r="C119" s="43" t="str">
        <f aca="false">INDEX((klasyfikacja!$B$2:$B$146),MATCH(A119,klasyfikacja!$A$2:$A$146,0))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19" s="44" t="s">
        <v>18</v>
      </c>
      <c r="E119" s="45" t="n">
        <v>6258</v>
      </c>
      <c r="F119" s="46" t="n">
        <f aca="false">SUM(G119:H119)</f>
        <v>0</v>
      </c>
      <c r="G119" s="46" t="n">
        <f aca="false" t="array" ref="G119:G119">SUM(IF(dane!$A$8:$A$1577=D119,IF(dane!$C$8:$C$1577=E119,dane!$L$8:$L$1577,0),0))</f>
        <v>0</v>
      </c>
      <c r="H119" s="46" t="n">
        <f aca="false" t="array" ref="H119:H119">SUM(IF(dane!$A$8:$A$1577=D119,IF(dane!$C$8:$C$1577=E119,dane!$M$8:$M$1577,0),0))</f>
        <v>0</v>
      </c>
    </row>
    <row r="120" s="47" customFormat="true" ht="63.75" hidden="true" customHeight="true" outlineLevel="0" collapsed="false">
      <c r="A120" s="42" t="s">
        <v>173</v>
      </c>
      <c r="B120" s="42"/>
      <c r="C120" s="43" t="str">
        <f aca="false">INDEX((klasyfikacja!$B$2:$B$146),MATCH(A120,klasyfikacja!$A$2:$A$146,0))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20" s="44" t="s">
        <v>18</v>
      </c>
      <c r="E120" s="45" t="n">
        <v>6259</v>
      </c>
      <c r="F120" s="46" t="n">
        <f aca="false">SUM(G120:H120)</f>
        <v>0</v>
      </c>
      <c r="G120" s="46" t="n">
        <f aca="false" t="array" ref="G120:G120">SUM(IF(dane!$A$8:$A$1577=D120,IF(dane!$C$8:$C$1577=E120,dane!$L$8:$L$1577,0),0))</f>
        <v>0</v>
      </c>
      <c r="H120" s="46" t="n">
        <f aca="false" t="array" ref="H120:H120">SUM(IF(dane!$A$8:$A$1577=D120,IF(dane!$C$8:$C$1577=E120,dane!$M$8:$M$1577,0),0))</f>
        <v>0</v>
      </c>
    </row>
    <row r="121" s="47" customFormat="true" ht="12.75" hidden="true" customHeight="true" outlineLevel="0" collapsed="false">
      <c r="A121" s="42" t="s">
        <v>174</v>
      </c>
      <c r="B121" s="42"/>
      <c r="C121" s="43" t="str">
        <f aca="false">INDEX((klasyfikacja!$B$2:$B$146),MATCH(A121,klasyfikacja!$A$2:$A$146,0))</f>
        <v>Dotacja otrzymana z państwowego funduszu celowego na finansowanie lub dofinansowanie kosztów realizacji inwestycji i zakupów inwestycyjnych jednostek sektora finansów publicznych</v>
      </c>
      <c r="D121" s="44" t="s">
        <v>18</v>
      </c>
      <c r="E121" s="45" t="n">
        <v>6260</v>
      </c>
      <c r="F121" s="46" t="n">
        <f aca="false">SUM(G121:H121)</f>
        <v>0</v>
      </c>
      <c r="G121" s="46" t="n">
        <f aca="false" t="array" ref="G121:G121">SUM(IF(dane!$A$8:$A$1577=D121,IF(dane!$C$8:$C$1577=E121,dane!$L$8:$L$1577,0),0))</f>
        <v>0</v>
      </c>
      <c r="H121" s="46" t="n">
        <f aca="false" t="array" ref="H121:H121">SUM(IF(dane!$A$8:$A$1577=D121,IF(dane!$C$8:$C$1577=E121,dane!$M$8:$M$1577,0),0))</f>
        <v>0</v>
      </c>
    </row>
    <row r="122" s="47" customFormat="true" ht="12.75" hidden="true" customHeight="true" outlineLevel="0" collapsed="false">
      <c r="A122" s="42" t="s">
        <v>175</v>
      </c>
      <c r="B122" s="42"/>
      <c r="C122" s="43" t="str">
        <f aca="false">INDEX((klasyfikacja!$B$2:$B$146),MATCH(A122,klasyfikacja!$A$2:$A$146,0))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22" s="44" t="s">
        <v>18</v>
      </c>
      <c r="E122" s="45" t="n">
        <v>6280</v>
      </c>
      <c r="F122" s="46" t="n">
        <f aca="false">SUM(G122:H122)</f>
        <v>0</v>
      </c>
      <c r="G122" s="46" t="n">
        <f aca="false" t="array" ref="G122:G122">SUM(IF(dane!$A$8:$A$1577=D122,IF(dane!$C$8:$C$1577=E122,dane!$L$8:$L$1577,0),0))</f>
        <v>0</v>
      </c>
      <c r="H122" s="46" t="n">
        <f aca="false" t="array" ref="H122:H122">SUM(IF(dane!$A$8:$A$1577=D122,IF(dane!$C$8:$C$1577=E122,dane!$M$8:$M$1577,0),0))</f>
        <v>0</v>
      </c>
    </row>
    <row r="123" s="47" customFormat="true" ht="25.5" hidden="true" customHeight="true" outlineLevel="0" collapsed="false">
      <c r="A123" s="42" t="s">
        <v>176</v>
      </c>
      <c r="B123" s="42"/>
      <c r="C123" s="43" t="str">
        <f aca="false">INDEX((klasyfikacja!$B$2:$B$146),MATCH(A123,klasyfikacja!$A$2:$A$146,0))</f>
        <v>Środki na dofinansowanie własnych inwestycji gmin, powiatów (związków gmin, związków powiatowo-gminnych, związków powiatów), samorządów województw, pozyskane z innych źródeł</v>
      </c>
      <c r="D123" s="44" t="s">
        <v>18</v>
      </c>
      <c r="E123" s="45" t="n">
        <v>6290</v>
      </c>
      <c r="F123" s="46" t="n">
        <f aca="false">SUM(G123:H123)</f>
        <v>0</v>
      </c>
      <c r="G123" s="46" t="n">
        <f aca="false" t="array" ref="G123:G123">SUM(IF(dane!$A$8:$A$1577=D123,IF(dane!$C$8:$C$1577=E123,dane!$L$8:$L$1577,0),0))</f>
        <v>0</v>
      </c>
      <c r="H123" s="46" t="n">
        <f aca="false" t="array" ref="H123:H123">SUM(IF(dane!$A$8:$A$1577=D123,IF(dane!$C$8:$C$1577=E123,dane!$M$8:$M$1577,0),0))</f>
        <v>0</v>
      </c>
    </row>
    <row r="124" s="47" customFormat="true" ht="12.75" hidden="true" customHeight="true" outlineLevel="0" collapsed="false">
      <c r="A124" s="42" t="s">
        <v>177</v>
      </c>
      <c r="B124" s="42"/>
      <c r="C124" s="43" t="str">
        <f aca="false">INDEX((klasyfikacja!$B$2:$B$146),MATCH(A124,klasyfikacja!$A$2:$A$146,0))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24" s="44" t="s">
        <v>18</v>
      </c>
      <c r="E124" s="45" t="n">
        <v>6291</v>
      </c>
      <c r="F124" s="46" t="n">
        <f aca="false">SUM(G124:H124)</f>
        <v>0</v>
      </c>
      <c r="G124" s="46" t="n">
        <f aca="false" t="array" ref="G124:G124">SUM(IF(dane!$A$8:$A$1577=D124,IF(dane!$C$8:$C$1577=E124,dane!$L$8:$L$1577,0),0))</f>
        <v>0</v>
      </c>
      <c r="H124" s="46" t="n">
        <f aca="false" t="array" ref="H124:H124">SUM(IF(dane!$A$8:$A$1577=D124,IF(dane!$C$8:$C$1577=E124,dane!$M$8:$M$1577,0),0))</f>
        <v>0</v>
      </c>
    </row>
    <row r="125" s="47" customFormat="true" ht="12.75" hidden="true" customHeight="true" outlineLevel="0" collapsed="false">
      <c r="A125" s="42" t="s">
        <v>178</v>
      </c>
      <c r="B125" s="42"/>
      <c r="C125" s="43" t="str">
        <f aca="false">INDEX((klasyfikacja!$B$2:$B$146),MATCH(A125,klasyfikacja!$A$2:$A$146,0))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25" s="44" t="s">
        <v>18</v>
      </c>
      <c r="E125" s="45" t="n">
        <v>6296</v>
      </c>
      <c r="F125" s="46" t="n">
        <f aca="false">SUM(G125:H125)</f>
        <v>0</v>
      </c>
      <c r="G125" s="46" t="n">
        <f aca="false" t="array" ref="G125:G125">SUM(IF(dane!$A$8:$A$1577=D125,IF(dane!$C$8:$C$1577=E125,dane!$L$8:$L$1577,0),0))</f>
        <v>0</v>
      </c>
      <c r="H125" s="46" t="n">
        <f aca="false" t="array" ref="H125:H125">SUM(IF(dane!$A$8:$A$1577=D125,IF(dane!$C$8:$C$1577=E125,dane!$M$8:$M$1577,0),0))</f>
        <v>0</v>
      </c>
    </row>
    <row r="126" s="47" customFormat="true" ht="12.75" hidden="true" customHeight="true" outlineLevel="0" collapsed="false">
      <c r="A126" s="42" t="s">
        <v>179</v>
      </c>
      <c r="B126" s="42"/>
      <c r="C126" s="43" t="str">
        <f aca="false">INDEX((klasyfikacja!$B$2:$B$146),MATCH(A126,klasyfikacja!$A$2:$A$146,0))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26" s="44" t="s">
        <v>18</v>
      </c>
      <c r="E126" s="45" t="n">
        <v>6297</v>
      </c>
      <c r="F126" s="46" t="n">
        <f aca="false">SUM(G126:H126)</f>
        <v>0</v>
      </c>
      <c r="G126" s="46" t="n">
        <f aca="false" t="array" ref="G126:G126">SUM(IF(dane!$A$8:$A$1577=D126,IF(dane!$C$8:$C$1577=E126,dane!$L$8:$L$1577,0),0))</f>
        <v>0</v>
      </c>
      <c r="H126" s="46" t="n">
        <f aca="false" t="array" ref="H126:H126">SUM(IF(dane!$A$8:$A$1577=D126,IF(dane!$C$8:$C$1577=E126,dane!$M$8:$M$1577,0),0))</f>
        <v>0</v>
      </c>
    </row>
    <row r="127" s="47" customFormat="true" ht="12.75" hidden="true" customHeight="true" outlineLevel="0" collapsed="false">
      <c r="A127" s="42" t="s">
        <v>180</v>
      </c>
      <c r="B127" s="42"/>
      <c r="C127" s="43" t="str">
        <f aca="false">INDEX((klasyfikacja!$B$2:$B$146),MATCH(A127,klasyfikacja!$A$2:$A$146,0))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7" s="44" t="s">
        <v>18</v>
      </c>
      <c r="E127" s="45" t="n">
        <v>6298</v>
      </c>
      <c r="F127" s="46" t="n">
        <f aca="false">SUM(G127:H127)</f>
        <v>0</v>
      </c>
      <c r="G127" s="46" t="n">
        <f aca="false" t="array" ref="G127:G127">SUM(IF(dane!$A$8:$A$1577=D127,IF(dane!$C$8:$C$1577=E127,dane!$L$8:$L$1577,0),0))</f>
        <v>0</v>
      </c>
      <c r="H127" s="46" t="n">
        <f aca="false" t="array" ref="H127:H127">SUM(IF(dane!$A$8:$A$1577=D127,IF(dane!$C$8:$C$1577=E127,dane!$M$8:$M$1577,0),0))</f>
        <v>0</v>
      </c>
    </row>
    <row r="128" s="47" customFormat="true" ht="12.75" hidden="true" customHeight="true" outlineLevel="0" collapsed="false">
      <c r="A128" s="42" t="s">
        <v>181</v>
      </c>
      <c r="B128" s="42"/>
      <c r="C128" s="43" t="str">
        <f aca="false">INDEX((klasyfikacja!$B$2:$B$146),MATCH(A128,klasyfikacja!$A$2:$A$146,0))</f>
        <v>Dotacja celowa otrzymana z tytułu pomocy finansowej udzielanej między jednostkami samorządu terytorialnego na dofinansowanie własnych zadań inwestycyjnych i zakupów inwestycyjnych</v>
      </c>
      <c r="D128" s="44" t="s">
        <v>18</v>
      </c>
      <c r="E128" s="45" t="n">
        <v>6300</v>
      </c>
      <c r="F128" s="46" t="n">
        <f aca="false">SUM(G128:H128)</f>
        <v>0</v>
      </c>
      <c r="G128" s="46" t="n">
        <f aca="false" t="array" ref="G128:G128">SUM(IF(dane!$A$8:$A$1577=D128,IF(dane!$C$8:$C$1577=E128,dane!$L$8:$L$1577,0),0))</f>
        <v>0</v>
      </c>
      <c r="H128" s="46" t="n">
        <f aca="false" t="array" ref="H128:H128">SUM(IF(dane!$A$8:$A$1577=D128,IF(dane!$C$8:$C$1577=E128,dane!$M$8:$M$1577,0),0))</f>
        <v>0</v>
      </c>
    </row>
    <row r="129" s="47" customFormat="true" ht="12.75" hidden="true" customHeight="true" outlineLevel="0" collapsed="false">
      <c r="A129" s="42" t="s">
        <v>182</v>
      </c>
      <c r="B129" s="42"/>
      <c r="C129" s="43" t="str">
        <f aca="false">INDEX((klasyfikacja!$B$2:$B$146),MATCH(A129,klasyfikacja!$A$2:$A$146,0))</f>
        <v>Dotacja celowa otrzymana z budżetu państwa na inwestycje i zakupy inwestycyjne z zakresu administracji rządowej oraz innych zadań zleconych gminom ustawami</v>
      </c>
      <c r="D129" s="44" t="s">
        <v>18</v>
      </c>
      <c r="E129" s="45" t="n">
        <v>6310</v>
      </c>
      <c r="F129" s="46" t="n">
        <f aca="false">SUM(G129:H129)</f>
        <v>0</v>
      </c>
      <c r="G129" s="46" t="n">
        <f aca="false" t="array" ref="G129:G129">SUM(IF(dane!$A$8:$A$1577=D129,IF(dane!$C$8:$C$1577=E129,dane!$L$8:$L$1577,0),0))</f>
        <v>0</v>
      </c>
      <c r="H129" s="46" t="n">
        <f aca="false" t="array" ref="H129:H129">SUM(IF(dane!$A$8:$A$1577=D129,IF(dane!$C$8:$C$1577=E129,dane!$M$8:$M$1577,0),0))</f>
        <v>0</v>
      </c>
    </row>
    <row r="130" s="47" customFormat="true" ht="12.75" hidden="true" customHeight="true" outlineLevel="0" collapsed="false">
      <c r="A130" s="42" t="s">
        <v>183</v>
      </c>
      <c r="B130" s="42"/>
      <c r="C130" s="43" t="str">
        <f aca="false">INDEX((klasyfikacja!$B$2:$B$146),MATCH(A130,klasyfikacja!$A$2:$A$146,0))</f>
        <v>Dotacja celowa otrzymana z budżetu państwa na inwestycje i zakupy inwestycyjne realizowane przez gminę na podstawie porozumień z organami administracji rządowej</v>
      </c>
      <c r="D130" s="44" t="s">
        <v>18</v>
      </c>
      <c r="E130" s="45" t="n">
        <v>6320</v>
      </c>
      <c r="F130" s="46" t="n">
        <f aca="false">SUM(G130:H130)</f>
        <v>0</v>
      </c>
      <c r="G130" s="46" t="n">
        <f aca="false" t="array" ref="G130:G130">SUM(IF(dane!$A$8:$A$1577=D130,IF(dane!$C$8:$C$1577=E130,dane!$L$8:$L$1577,0),0))</f>
        <v>0</v>
      </c>
      <c r="H130" s="46" t="n">
        <f aca="false" t="array" ref="H130:H130">SUM(IF(dane!$A$8:$A$1577=D130,IF(dane!$C$8:$C$1577=E130,dane!$M$8:$M$1577,0),0))</f>
        <v>0</v>
      </c>
    </row>
    <row r="131" s="47" customFormat="true" ht="12.75" hidden="true" customHeight="true" outlineLevel="0" collapsed="false">
      <c r="A131" s="42" t="s">
        <v>184</v>
      </c>
      <c r="B131" s="42"/>
      <c r="C131" s="43" t="str">
        <f aca="false">INDEX((klasyfikacja!$B$2:$B$146),MATCH(A131,klasyfikacja!$A$2:$A$146,0))</f>
        <v>Dotacja celowa otrzymana z budżetu państwa na realizację inwestycji i zakupów inwestycyjnych własnych gmin (związków gmin, związków powiatowo-gminnych)</v>
      </c>
      <c r="D131" s="44" t="s">
        <v>18</v>
      </c>
      <c r="E131" s="45" t="n">
        <v>6330</v>
      </c>
      <c r="F131" s="46" t="n">
        <f aca="false">SUM(G131:H131)</f>
        <v>0</v>
      </c>
      <c r="G131" s="46" t="n">
        <f aca="false" t="array" ref="G131:G131">SUM(IF(dane!$A$8:$A$1577=D131,IF(dane!$C$8:$C$1577=E131,dane!$L$8:$L$1577,0),0))</f>
        <v>0</v>
      </c>
      <c r="H131" s="46" t="n">
        <f aca="false" t="array" ref="H131:H131">SUM(IF(dane!$A$8:$A$1577=D131,IF(dane!$C$8:$C$1577=E131,dane!$M$8:$M$1577,0),0))</f>
        <v>0</v>
      </c>
    </row>
    <row r="132" s="47" customFormat="true" ht="38.25" hidden="true" customHeight="true" outlineLevel="0" collapsed="false">
      <c r="A132" s="42" t="s">
        <v>185</v>
      </c>
      <c r="B132" s="42"/>
      <c r="C132" s="43" t="str">
        <f aca="false">INDEX((klasyfikacja!$B$2:$B$146),MATCH(A132,klasyfikacja!$A$2:$A$146,0))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32" s="44" t="s">
        <v>18</v>
      </c>
      <c r="E132" s="45" t="n">
        <v>6340</v>
      </c>
      <c r="F132" s="46" t="n">
        <f aca="false">SUM(G132:H132)</f>
        <v>0</v>
      </c>
      <c r="G132" s="46" t="n">
        <f aca="false" t="array" ref="G132:G132">SUM(IF(dane!$A$8:$A$1577=D132,IF(dane!$C$8:$C$1577=E132,dane!$L$8:$L$1577,0),0))</f>
        <v>0</v>
      </c>
      <c r="H132" s="46" t="n">
        <f aca="false" t="array" ref="H132:H132">SUM(IF(dane!$A$8:$A$1577=D132,IF(dane!$C$8:$C$1577=E132,dane!$M$8:$M$1577,0),0))</f>
        <v>0</v>
      </c>
    </row>
    <row r="133" s="47" customFormat="true" ht="25.5" hidden="true" customHeight="true" outlineLevel="0" collapsed="false">
      <c r="A133" s="42" t="s">
        <v>186</v>
      </c>
      <c r="B133" s="42"/>
      <c r="C133" s="43" t="str">
        <f aca="false">INDEX((klasyfikacja!$B$2:$B$146),MATCH(A133,klasyfikacja!$A$2:$A$146,0))</f>
        <v>Dotacja celowa otrzymana z budżetu państwa na inwestycje i zakupy inwestycyjne z zakresu administracji rządowej oraz inne zadania zlecone ustawami realizowane przez powiat</v>
      </c>
      <c r="D133" s="44" t="s">
        <v>18</v>
      </c>
      <c r="E133" s="45" t="n">
        <v>6410</v>
      </c>
      <c r="F133" s="46" t="n">
        <f aca="false">SUM(G133:H133)</f>
        <v>0</v>
      </c>
      <c r="G133" s="46" t="n">
        <f aca="false" t="array" ref="G133:G133">SUM(IF(dane!$A$8:$A$1577=D133,IF(dane!$C$8:$C$1577=E133,dane!$L$8:$L$1577,0),0))</f>
        <v>0</v>
      </c>
      <c r="H133" s="46" t="n">
        <f aca="false" t="array" ref="H133:H133">SUM(IF(dane!$A$8:$A$1577=D133,IF(dane!$C$8:$C$1577=E133,dane!$M$8:$M$1577,0),0))</f>
        <v>0</v>
      </c>
    </row>
    <row r="134" s="47" customFormat="true" ht="12.75" hidden="true" customHeight="true" outlineLevel="0" collapsed="false">
      <c r="A134" s="42" t="s">
        <v>187</v>
      </c>
      <c r="B134" s="42"/>
      <c r="C134" s="43" t="str">
        <f aca="false">INDEX((klasyfikacja!$B$2:$B$146),MATCH(A134,klasyfikacja!$A$2:$A$146,0))</f>
        <v>Dotacja celowa otrzymana z budżetu państwa na inwestycje i zakupy inwestycyjne realizowane przez powiat na podstawie porozumień z organami administracji rządowej</v>
      </c>
      <c r="D134" s="44" t="s">
        <v>18</v>
      </c>
      <c r="E134" s="45" t="n">
        <v>6420</v>
      </c>
      <c r="F134" s="46" t="n">
        <f aca="false">SUM(G134:H134)</f>
        <v>0</v>
      </c>
      <c r="G134" s="46" t="n">
        <f aca="false" t="array" ref="G134:G134">SUM(IF(dane!$A$8:$A$1577=D134,IF(dane!$C$8:$C$1577=E134,dane!$L$8:$L$1577,0),0))</f>
        <v>0</v>
      </c>
      <c r="H134" s="46" t="n">
        <f aca="false" t="array" ref="H134:H134">SUM(IF(dane!$A$8:$A$1577=D134,IF(dane!$C$8:$C$1577=E134,dane!$M$8:$M$1577,0),0))</f>
        <v>0</v>
      </c>
    </row>
    <row r="135" s="47" customFormat="true" ht="12.75" hidden="true" customHeight="true" outlineLevel="0" collapsed="false">
      <c r="A135" s="42" t="s">
        <v>188</v>
      </c>
      <c r="B135" s="42"/>
      <c r="C135" s="43" t="str">
        <f aca="false">INDEX((klasyfikacja!$B$2:$B$146),MATCH(A135,klasyfikacja!$A$2:$A$146,0))</f>
        <v>Dotacja celowa otrzymana z budżetu państwa na realizację inwestycji i zakupów inwestycyjnych własnych powiatu</v>
      </c>
      <c r="D135" s="44" t="s">
        <v>18</v>
      </c>
      <c r="E135" s="45" t="n">
        <v>6430</v>
      </c>
      <c r="F135" s="46" t="n">
        <f aca="false">SUM(G135:H135)</f>
        <v>0</v>
      </c>
      <c r="G135" s="46" t="n">
        <f aca="false" t="array" ref="G135:G135">SUM(IF(dane!$A$8:$A$1577=D135,IF(dane!$C$8:$C$1577=E135,dane!$L$8:$L$1577,0),0))</f>
        <v>0</v>
      </c>
      <c r="H135" s="46" t="n">
        <f aca="false" t="array" ref="H135:H135">SUM(IF(dane!$A$8:$A$1577=D135,IF(dane!$C$8:$C$1577=E135,dane!$M$8:$M$1577,0),0))</f>
        <v>0</v>
      </c>
    </row>
    <row r="136" s="47" customFormat="true" ht="38.25" hidden="true" customHeight="true" outlineLevel="0" collapsed="false">
      <c r="A136" s="42" t="s">
        <v>189</v>
      </c>
      <c r="B136" s="42"/>
      <c r="C136" s="43" t="str">
        <f aca="false">INDEX((klasyfikacja!$B$2:$B$146),MATCH(A136,klasyfikacja!$A$2:$A$146,0))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36" s="44" t="s">
        <v>18</v>
      </c>
      <c r="E136" s="45" t="n">
        <v>6440</v>
      </c>
      <c r="F136" s="46" t="n">
        <f aca="false">SUM(G136:H136)</f>
        <v>0</v>
      </c>
      <c r="G136" s="46" t="n">
        <f aca="false" t="array" ref="G136:G136">SUM(IF(dane!$A$8:$A$1577=D136,IF(dane!$C$8:$C$1577=E136,dane!$L$8:$L$1577,0),0))</f>
        <v>0</v>
      </c>
      <c r="H136" s="46" t="n">
        <f aca="false" t="array" ref="H136:H136">SUM(IF(dane!$A$8:$A$1577=D136,IF(dane!$C$8:$C$1577=E136,dane!$M$8:$M$1577,0),0))</f>
        <v>0</v>
      </c>
    </row>
    <row r="137" s="47" customFormat="true" ht="12.75" hidden="true" customHeight="true" outlineLevel="0" collapsed="false">
      <c r="A137" s="42" t="s">
        <v>190</v>
      </c>
      <c r="B137" s="42"/>
      <c r="C137" s="43" t="str">
        <f aca="false">INDEX((klasyfikacja!$B$2:$B$146),MATCH(A137,klasyfikacja!$A$2:$A$146,0))</f>
        <v>Dotacja celowa otrzymana z gminy na inwestycje i zakupy inwestycyjne realizowane na podstawie porozumień (umów) między jednostkami samorządu terytorialnego</v>
      </c>
      <c r="D137" s="44" t="s">
        <v>18</v>
      </c>
      <c r="E137" s="45" t="n">
        <v>6610</v>
      </c>
      <c r="F137" s="46" t="n">
        <f aca="false">SUM(G137:H137)</f>
        <v>0</v>
      </c>
      <c r="G137" s="46" t="n">
        <f aca="false" t="array" ref="G137:G137">SUM(IF(dane!$A$8:$A$1577=D137,IF(dane!$C$8:$C$1577=E137,dane!$L$8:$L$1577,0),0))</f>
        <v>0</v>
      </c>
      <c r="H137" s="46" t="n">
        <f aca="false" t="array" ref="H137:H137">SUM(IF(dane!$A$8:$A$1577=D137,IF(dane!$C$8:$C$1577=E137,dane!$M$8:$M$1577,0),0))</f>
        <v>0</v>
      </c>
    </row>
    <row r="138" s="47" customFormat="true" ht="12.75" hidden="true" customHeight="true" outlineLevel="0" collapsed="false">
      <c r="A138" s="42" t="s">
        <v>191</v>
      </c>
      <c r="B138" s="42"/>
      <c r="C138" s="43" t="str">
        <f aca="false">INDEX((klasyfikacja!$B$2:$B$146),MATCH(A138,klasyfikacja!$A$2:$A$146,0))</f>
        <v>Dotacja celowa otrzymana z powiatu na inwestycje i zakupy inwestycyjne realizowane na podstawie porozumień (umów) między jednostkami samorządu terytorialnego</v>
      </c>
      <c r="D138" s="44" t="s">
        <v>18</v>
      </c>
      <c r="E138" s="45" t="n">
        <v>6620</v>
      </c>
      <c r="F138" s="46" t="n">
        <f aca="false">SUM(G138:H138)</f>
        <v>0</v>
      </c>
      <c r="G138" s="46" t="n">
        <f aca="false" t="array" ref="G138:G138">SUM(IF(dane!$A$8:$A$1577=D138,IF(dane!$C$8:$C$1577=E138,dane!$L$8:$L$1577,0),0))</f>
        <v>0</v>
      </c>
      <c r="H138" s="46" t="n">
        <f aca="false" t="array" ref="H138:H138">SUM(IF(dane!$A$8:$A$1577=D138,IF(dane!$C$8:$C$1577=E138,dane!$M$8:$M$1577,0),0))</f>
        <v>0</v>
      </c>
    </row>
    <row r="139" s="47" customFormat="true" ht="25.5" hidden="true" customHeight="true" outlineLevel="0" collapsed="false">
      <c r="A139" s="42" t="s">
        <v>192</v>
      </c>
      <c r="B139" s="42"/>
      <c r="C139" s="43" t="str">
        <f aca="false">INDEX((klasyfikacja!$B$2:$B$146),MATCH(A139,klasyfikacja!$A$2:$A$146,0))</f>
        <v>Dotacja celowa otrzymana z samorządu województwa na inwestycje i zakupy inwestycyjne realizowane na podstawie porozumień (umów) między jednostkami samorządu terytorialnego</v>
      </c>
      <c r="D139" s="44" t="s">
        <v>18</v>
      </c>
      <c r="E139" s="45" t="n">
        <v>6630</v>
      </c>
      <c r="F139" s="46" t="n">
        <f aca="false">SUM(G139:H139)</f>
        <v>0</v>
      </c>
      <c r="G139" s="46" t="n">
        <f aca="false" t="array" ref="G139:G139">SUM(IF(dane!$A$8:$A$1577=D139,IF(dane!$C$8:$C$1577=E139,dane!$L$8:$L$1577,0),0))</f>
        <v>0</v>
      </c>
      <c r="H139" s="46" t="n">
        <f aca="false" t="array" ref="H139:H139">SUM(IF(dane!$A$8:$A$1577=D139,IF(dane!$C$8:$C$1577=E139,dane!$M$8:$M$1577,0),0))</f>
        <v>0</v>
      </c>
    </row>
    <row r="140" s="47" customFormat="true" ht="12.75" hidden="true" customHeight="true" outlineLevel="0" collapsed="false">
      <c r="A140" s="42" t="s">
        <v>193</v>
      </c>
      <c r="B140" s="42"/>
      <c r="C140" s="43" t="str">
        <f aca="false">INDEX((klasyfikacja!$B$2:$B$146),MATCH(A140,klasyfikacja!$A$2:$A$146,0))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40" s="44" t="s">
        <v>18</v>
      </c>
      <c r="E140" s="45" t="n">
        <v>6660</v>
      </c>
      <c r="F140" s="46" t="n">
        <f aca="false">SUM(G140:H140)</f>
        <v>0</v>
      </c>
      <c r="G140" s="46" t="n">
        <f aca="false" t="array" ref="G140:G140">SUM(IF(dane!$A$8:$A$1577=D140,IF(dane!$C$8:$C$1577=E140,dane!$L$8:$L$1577,0),0))</f>
        <v>0</v>
      </c>
      <c r="H140" s="46" t="n">
        <f aca="false" t="array" ref="H140:H140">SUM(IF(dane!$A$8:$A$1577=D140,IF(dane!$C$8:$C$1577=E140,dane!$M$8:$M$1577,0),0))</f>
        <v>0</v>
      </c>
    </row>
    <row r="141" s="47" customFormat="true" ht="12.75" hidden="true" customHeight="true" outlineLevel="0" collapsed="false">
      <c r="A141" s="42" t="s">
        <v>194</v>
      </c>
      <c r="B141" s="42"/>
      <c r="C141" s="43" t="str">
        <f aca="false">INDEX((klasyfikacja!$B$2:$B$146),MATCH(A141,klasyfikacja!$A$2:$A$146,0))</f>
        <v>Wpłata środków finansowych z niewykorzystanych w terminie wydatków, które nie wygasają z upływem roku budżetowego</v>
      </c>
      <c r="D141" s="44" t="s">
        <v>18</v>
      </c>
      <c r="E141" s="45" t="n">
        <v>6680</v>
      </c>
      <c r="F141" s="46" t="n">
        <f aca="false">SUM(G141:H141)</f>
        <v>0</v>
      </c>
      <c r="G141" s="46" t="n">
        <f aca="false" t="array" ref="G141:G141">SUM(IF(dane!$A$8:$A$1577=D141,IF(dane!$C$8:$C$1577=E141,dane!$L$8:$L$1577,0),0))</f>
        <v>0</v>
      </c>
      <c r="H141" s="46" t="n">
        <f aca="false" t="array" ref="H141:H141">SUM(IF(dane!$A$8:$A$1577=D141,IF(dane!$C$8:$C$1577=E141,dane!$M$8:$M$1577,0),0))</f>
        <v>0</v>
      </c>
    </row>
    <row r="142" s="47" customFormat="true" ht="12.75" hidden="true" customHeight="true" outlineLevel="0" collapsed="false">
      <c r="A142" s="42" t="s">
        <v>195</v>
      </c>
      <c r="B142" s="42"/>
      <c r="C142" s="43" t="str">
        <f aca="false">INDEX((klasyfikacja!$B$2:$B$146),MATCH(A142,klasyfikacja!$A$2:$A$146,0))</f>
        <v>Wpływy ze zwrotów niewykorzystanych dotacji oraz płatności, dotyczące dochodów majątkowych</v>
      </c>
      <c r="D142" s="49" t="s">
        <v>18</v>
      </c>
      <c r="E142" s="50" t="n">
        <v>6690</v>
      </c>
      <c r="F142" s="46" t="n">
        <f aca="false">SUM(G142:H142)</f>
        <v>0</v>
      </c>
      <c r="G142" s="46" t="n">
        <f aca="false" t="array" ref="G142:G142">SUM(IF(dane!$A$8:$A$1577=D142,IF(dane!$C$8:$C$1577=E142,dane!$L$8:$L$1577,0),0))</f>
        <v>0</v>
      </c>
      <c r="H142" s="46" t="n">
        <f aca="false" t="array" ref="H142:H142">SUM(IF(dane!$A$8:$A$1577=D142,IF(dane!$C$8:$C$1577=E142,dane!$M$8:$M$1577,0),0))</f>
        <v>0</v>
      </c>
    </row>
    <row r="143" s="47" customFormat="true" ht="31.5" hidden="true" customHeight="true" outlineLevel="0" collapsed="false">
      <c r="A143" s="33" t="s">
        <v>196</v>
      </c>
      <c r="B143" s="33" t="n">
        <v>1</v>
      </c>
      <c r="C143" s="34" t="s">
        <v>197</v>
      </c>
      <c r="D143" s="51"/>
      <c r="E143" s="52"/>
      <c r="F143" s="36" t="n">
        <f aca="false">SUM(G143:H143)</f>
        <v>0</v>
      </c>
      <c r="G143" s="37" t="n">
        <f aca="false">SUM(G144+G233)</f>
        <v>0</v>
      </c>
      <c r="H143" s="37" t="n">
        <f aca="false">SUM(H144+H233)</f>
        <v>0</v>
      </c>
    </row>
    <row r="144" s="47" customFormat="true" ht="18" hidden="true" customHeight="true" outlineLevel="0" collapsed="false">
      <c r="A144" s="39"/>
      <c r="B144" s="39"/>
      <c r="C144" s="40" t="s">
        <v>20</v>
      </c>
      <c r="D144" s="35"/>
      <c r="E144" s="35"/>
      <c r="F144" s="41" t="n">
        <f aca="false">SUM(G144:H144)</f>
        <v>0</v>
      </c>
      <c r="G144" s="41" t="n">
        <f aca="false">SUM(G145:G232)</f>
        <v>0</v>
      </c>
      <c r="H144" s="41" t="n">
        <f aca="false">SUM(H145:H232)</f>
        <v>0</v>
      </c>
    </row>
    <row r="145" s="47" customFormat="true" ht="12.75" hidden="true" customHeight="true" outlineLevel="0" collapsed="false">
      <c r="A145" s="42" t="s">
        <v>21</v>
      </c>
      <c r="B145" s="42"/>
      <c r="C145" s="43" t="str">
        <f aca="false">INDEX((klasyfikacja!$B$2:$B$146),MATCH(A145,klasyfikacja!$A$2:$A$146,0))</f>
        <v>Wpływy z podatku dochodowego od osób fizycznych</v>
      </c>
      <c r="D145" s="44" t="s">
        <v>196</v>
      </c>
      <c r="E145" s="45" t="s">
        <v>22</v>
      </c>
      <c r="F145" s="46" t="n">
        <f aca="false">SUM(G145:H145)</f>
        <v>0</v>
      </c>
      <c r="G145" s="46" t="n">
        <f aca="false" t="array" ref="G145:G145">SUM(IF(dane!$A$8:$A$1577=D145,IF(dane!$C$8:$C$1577=E145,dane!$L$8:$L$1577,0),0))</f>
        <v>0</v>
      </c>
      <c r="H145" s="46" t="n">
        <f aca="false" t="array" ref="H145:H145">SUM(IF(dane!$A$8:$A$1577=D145,IF(dane!$C$8:$C$1577=E145,dane!$M$8:$M$1577,0),0))</f>
        <v>0</v>
      </c>
    </row>
    <row r="146" s="47" customFormat="true" ht="12.75" hidden="true" customHeight="true" outlineLevel="0" collapsed="false">
      <c r="A146" s="42" t="s">
        <v>23</v>
      </c>
      <c r="B146" s="42"/>
      <c r="C146" s="43" t="str">
        <f aca="false">INDEX((klasyfikacja!$B$2:$B$146),MATCH(A146,klasyfikacja!$A$2:$A$146,0))</f>
        <v>Wpływy z podatku dochodowego od osób prawnych</v>
      </c>
      <c r="D146" s="44" t="s">
        <v>196</v>
      </c>
      <c r="E146" s="45" t="s">
        <v>24</v>
      </c>
      <c r="F146" s="46" t="n">
        <f aca="false">SUM(G146:H146)</f>
        <v>0</v>
      </c>
      <c r="G146" s="46" t="n">
        <f aca="false" t="array" ref="G146:G146">SUM(IF(dane!$A$8:$A$1577=D146,IF(dane!$C$8:$C$1577=E146,dane!$L$8:$L$1577,0),0))</f>
        <v>0</v>
      </c>
      <c r="H146" s="46" t="n">
        <f aca="false" t="array" ref="H146:H146">SUM(IF(dane!$A$8:$A$1577=D146,IF(dane!$C$8:$C$1577=E146,dane!$M$8:$M$1577,0),0))</f>
        <v>0</v>
      </c>
    </row>
    <row r="147" s="47" customFormat="true" ht="12.75" hidden="true" customHeight="true" outlineLevel="0" collapsed="false">
      <c r="A147" s="42" t="s">
        <v>25</v>
      </c>
      <c r="B147" s="42"/>
      <c r="C147" s="43" t="str">
        <f aca="false">INDEX((klasyfikacja!$B$2:$B$146),MATCH(A147,klasyfikacja!$A$2:$A$146,0))</f>
        <v>Wpływy z części opłaty za zezwolenie na sprzedaż napojów alkoholowych w obrocie hurtowym</v>
      </c>
      <c r="D147" s="44" t="s">
        <v>196</v>
      </c>
      <c r="E147" s="45" t="s">
        <v>26</v>
      </c>
      <c r="F147" s="46" t="n">
        <f aca="false">SUM(G147:H147)</f>
        <v>0</v>
      </c>
      <c r="G147" s="46" t="n">
        <f aca="false" t="array" ref="G147:G147">SUM(IF(dane!$A$8:$A$1577=D147,IF(dane!$C$8:$C$1577=E147,dane!$L$8:$L$1577,0),0))</f>
        <v>0</v>
      </c>
      <c r="H147" s="46" t="n">
        <f aca="false" t="array" ref="H147:H147">SUM(IF(dane!$A$8:$A$1577=D147,IF(dane!$C$8:$C$1577=E147,dane!$M$8:$M$1577,0),0))</f>
        <v>0</v>
      </c>
    </row>
    <row r="148" s="47" customFormat="true" ht="12.75" hidden="true" customHeight="true" outlineLevel="0" collapsed="false">
      <c r="A148" s="42" t="s">
        <v>27</v>
      </c>
      <c r="B148" s="42"/>
      <c r="C148" s="43" t="str">
        <f aca="false">INDEX((klasyfikacja!$B$2:$B$146),MATCH(A148,klasyfikacja!$A$2:$A$146,0))</f>
        <v>Wpływy z podatku od nieruchomości</v>
      </c>
      <c r="D148" s="44" t="s">
        <v>196</v>
      </c>
      <c r="E148" s="45" t="s">
        <v>28</v>
      </c>
      <c r="F148" s="46" t="n">
        <f aca="false">SUM(G148:H148)</f>
        <v>0</v>
      </c>
      <c r="G148" s="46" t="n">
        <f aca="false" t="array" ref="G148:G148">SUM(IF(dane!$A$8:$A$1577=D148,IF(dane!$C$8:$C$1577=E148,dane!$L$8:$L$1577,0),0))</f>
        <v>0</v>
      </c>
      <c r="H148" s="46" t="n">
        <f aca="false" t="array" ref="H148:H148">SUM(IF(dane!$A$8:$A$1577=D148,IF(dane!$C$8:$C$1577=E148,dane!$M$8:$M$1577,0),0))</f>
        <v>0</v>
      </c>
    </row>
    <row r="149" s="47" customFormat="true" ht="12.75" hidden="true" customHeight="true" outlineLevel="0" collapsed="false">
      <c r="A149" s="42" t="s">
        <v>29</v>
      </c>
      <c r="B149" s="42"/>
      <c r="C149" s="43" t="str">
        <f aca="false">INDEX((klasyfikacja!$B$2:$B$146),MATCH(A149,klasyfikacja!$A$2:$A$146,0))</f>
        <v>Wpływy z podatku rolnego</v>
      </c>
      <c r="D149" s="44" t="s">
        <v>196</v>
      </c>
      <c r="E149" s="45" t="s">
        <v>30</v>
      </c>
      <c r="F149" s="46" t="n">
        <f aca="false">SUM(G149:H149)</f>
        <v>0</v>
      </c>
      <c r="G149" s="46" t="n">
        <f aca="false" t="array" ref="G149:G149">SUM(IF(dane!$A$8:$A$1577=D149,IF(dane!$C$8:$C$1577=E149,dane!$L$8:$L$1577,0),0))</f>
        <v>0</v>
      </c>
      <c r="H149" s="46" t="n">
        <f aca="false" t="array" ref="H149:H149">SUM(IF(dane!$A$8:$A$1577=D149,IF(dane!$C$8:$C$1577=E149,dane!$M$8:$M$1577,0),0))</f>
        <v>0</v>
      </c>
    </row>
    <row r="150" s="47" customFormat="true" ht="12.75" hidden="true" customHeight="true" outlineLevel="0" collapsed="false">
      <c r="A150" s="42" t="s">
        <v>31</v>
      </c>
      <c r="B150" s="42"/>
      <c r="C150" s="43" t="str">
        <f aca="false">INDEX((klasyfikacja!$B$2:$B$146),MATCH(A150,klasyfikacja!$A$2:$A$146,0))</f>
        <v>Wpływy z podatku leśnego</v>
      </c>
      <c r="D150" s="44" t="s">
        <v>196</v>
      </c>
      <c r="E150" s="45" t="s">
        <v>32</v>
      </c>
      <c r="F150" s="46" t="n">
        <f aca="false">SUM(G150:H150)</f>
        <v>0</v>
      </c>
      <c r="G150" s="46" t="n">
        <f aca="false" t="array" ref="G150:G150">SUM(IF(dane!$A$8:$A$1577=D150,IF(dane!$C$8:$C$1577=E150,dane!$L$8:$L$1577,0),0))</f>
        <v>0</v>
      </c>
      <c r="H150" s="46" t="n">
        <f aca="false" t="array" ref="H150:H150">SUM(IF(dane!$A$8:$A$1577=D150,IF(dane!$C$8:$C$1577=E150,dane!$M$8:$M$1577,0),0))</f>
        <v>0</v>
      </c>
    </row>
    <row r="151" s="47" customFormat="true" ht="12.75" hidden="true" customHeight="true" outlineLevel="0" collapsed="false">
      <c r="A151" s="42" t="s">
        <v>33</v>
      </c>
      <c r="B151" s="42"/>
      <c r="C151" s="43" t="str">
        <f aca="false">INDEX((klasyfikacja!$B$2:$B$146),MATCH(A151,klasyfikacja!$A$2:$A$146,0))</f>
        <v>Wpływy z podatku od środków transportowych</v>
      </c>
      <c r="D151" s="44" t="s">
        <v>196</v>
      </c>
      <c r="E151" s="45" t="s">
        <v>34</v>
      </c>
      <c r="F151" s="46" t="n">
        <f aca="false">SUM(G151:H151)</f>
        <v>0</v>
      </c>
      <c r="G151" s="46" t="n">
        <f aca="false" t="array" ref="G151:G151">SUM(IF(dane!$A$8:$A$1577=D151,IF(dane!$C$8:$C$1577=E151,dane!$L$8:$L$1577,0),0))</f>
        <v>0</v>
      </c>
      <c r="H151" s="46" t="n">
        <f aca="false" t="array" ref="H151:H151">SUM(IF(dane!$A$8:$A$1577=D151,IF(dane!$C$8:$C$1577=E151,dane!$M$8:$M$1577,0),0))</f>
        <v>0</v>
      </c>
    </row>
    <row r="152" s="47" customFormat="true" ht="12.75" hidden="true" customHeight="true" outlineLevel="0" collapsed="false">
      <c r="A152" s="42" t="s">
        <v>35</v>
      </c>
      <c r="B152" s="42"/>
      <c r="C152" s="43" t="str">
        <f aca="false">INDEX((klasyfikacja!$B$2:$B$146),MATCH(A152,klasyfikacja!$A$2:$A$146,0))</f>
        <v>Wpływy z podatku od działalności gospodarczej osób fizycznych, opłacanego w formie karty podatkowej</v>
      </c>
      <c r="D152" s="44" t="s">
        <v>196</v>
      </c>
      <c r="E152" s="45" t="s">
        <v>36</v>
      </c>
      <c r="F152" s="46" t="n">
        <f aca="false">SUM(G152:H152)</f>
        <v>0</v>
      </c>
      <c r="G152" s="46" t="n">
        <f aca="false" t="array" ref="G152:G152">SUM(IF(dane!$A$8:$A$1577=D152,IF(dane!$C$8:$C$1577=E152,dane!$L$8:$L$1577,0),0))</f>
        <v>0</v>
      </c>
      <c r="H152" s="46" t="n">
        <f aca="false" t="array" ref="H152:H152">SUM(IF(dane!$A$8:$A$1577=D152,IF(dane!$C$8:$C$1577=E152,dane!$M$8:$M$1577,0),0))</f>
        <v>0</v>
      </c>
    </row>
    <row r="153" s="47" customFormat="true" ht="12.75" hidden="true" customHeight="true" outlineLevel="0" collapsed="false">
      <c r="A153" s="42" t="s">
        <v>37</v>
      </c>
      <c r="B153" s="42"/>
      <c r="C153" s="43" t="str">
        <f aca="false">INDEX((klasyfikacja!$B$2:$B$146),MATCH(A153,klasyfikacja!$A$2:$A$146,0))</f>
        <v>Wpływy z podatku od spadków i darowizn</v>
      </c>
      <c r="D153" s="44" t="s">
        <v>196</v>
      </c>
      <c r="E153" s="45" t="s">
        <v>38</v>
      </c>
      <c r="F153" s="46" t="n">
        <f aca="false">SUM(G153:H153)</f>
        <v>0</v>
      </c>
      <c r="G153" s="46" t="n">
        <f aca="false" t="array" ref="G153:G153">SUM(IF(dane!$A$8:$A$1577=D153,IF(dane!$C$8:$C$1577=E153,dane!$L$8:$L$1577,0),0))</f>
        <v>0</v>
      </c>
      <c r="H153" s="46" t="n">
        <f aca="false" t="array" ref="H153:H153">SUM(IF(dane!$A$8:$A$1577=D153,IF(dane!$C$8:$C$1577=E153,dane!$M$8:$M$1577,0),0))</f>
        <v>0</v>
      </c>
    </row>
    <row r="154" s="47" customFormat="true" ht="12.75" hidden="true" customHeight="true" outlineLevel="0" collapsed="false">
      <c r="A154" s="42" t="s">
        <v>39</v>
      </c>
      <c r="B154" s="42"/>
      <c r="C154" s="43" t="str">
        <f aca="false">INDEX((klasyfikacja!$B$2:$B$146),MATCH(A154,klasyfikacja!$A$2:$A$146,0))</f>
        <v>Wpływy z opłaty od posiadania psów</v>
      </c>
      <c r="D154" s="44" t="s">
        <v>196</v>
      </c>
      <c r="E154" s="45" t="s">
        <v>40</v>
      </c>
      <c r="F154" s="46" t="n">
        <f aca="false">SUM(G154:H154)</f>
        <v>0</v>
      </c>
      <c r="G154" s="46" t="n">
        <f aca="false" t="array" ref="G154:G154">SUM(IF(dane!$A$8:$A$1577=D154,IF(dane!$C$8:$C$1577=E154,dane!$L$8:$L$1577,0),0))</f>
        <v>0</v>
      </c>
      <c r="H154" s="46" t="n">
        <f aca="false" t="array" ref="H154:H154">SUM(IF(dane!$A$8:$A$1577=D154,IF(dane!$C$8:$C$1577=E154,dane!$M$8:$M$1577,0),0))</f>
        <v>0</v>
      </c>
    </row>
    <row r="155" s="47" customFormat="true" ht="12.75" hidden="true" customHeight="true" outlineLevel="0" collapsed="false">
      <c r="A155" s="42" t="s">
        <v>41</v>
      </c>
      <c r="B155" s="42"/>
      <c r="C155" s="43" t="str">
        <f aca="false">INDEX((klasyfikacja!$B$2:$B$146),MATCH(A155,klasyfikacja!$A$2:$A$146,0))</f>
        <v>Wpływy z opłaty uzdrowiskowej, pobieranej w gminach posiadających status gminy uzdrowiskowej</v>
      </c>
      <c r="D155" s="44" t="s">
        <v>196</v>
      </c>
      <c r="E155" s="45" t="s">
        <v>42</v>
      </c>
      <c r="F155" s="46" t="n">
        <f aca="false">SUM(G155:H155)</f>
        <v>0</v>
      </c>
      <c r="G155" s="46" t="n">
        <f aca="false" t="array" ref="G155:G155">SUM(IF(dane!$A$8:$A$1577=D155,IF(dane!$C$8:$C$1577=E155,dane!$L$8:$L$1577,0),0))</f>
        <v>0</v>
      </c>
      <c r="H155" s="46" t="n">
        <f aca="false" t="array" ref="H155:H155">SUM(IF(dane!$A$8:$A$1577=D155,IF(dane!$C$8:$C$1577=E155,dane!$M$8:$M$1577,0),0))</f>
        <v>0</v>
      </c>
    </row>
    <row r="156" s="47" customFormat="true" ht="12.75" hidden="true" customHeight="true" outlineLevel="0" collapsed="false">
      <c r="A156" s="42" t="s">
        <v>43</v>
      </c>
      <c r="B156" s="42"/>
      <c r="C156" s="43" t="str">
        <f aca="false">INDEX((klasyfikacja!$B$2:$B$146),MATCH(A156,klasyfikacja!$A$2:$A$146,0))</f>
        <v>Wpływy z opłaty produktowej</v>
      </c>
      <c r="D156" s="44" t="s">
        <v>196</v>
      </c>
      <c r="E156" s="45" t="s">
        <v>44</v>
      </c>
      <c r="F156" s="46" t="n">
        <f aca="false">SUM(G156:H156)</f>
        <v>0</v>
      </c>
      <c r="G156" s="46" t="n">
        <f aca="false" t="array" ref="G156:G156">SUM(IF(dane!$A$8:$A$1577=D156,IF(dane!$C$8:$C$1577=E156,dane!$L$8:$L$1577,0),0))</f>
        <v>0</v>
      </c>
      <c r="H156" s="46" t="n">
        <f aca="false" t="array" ref="H156:H156">SUM(IF(dane!$A$8:$A$1577=D156,IF(dane!$C$8:$C$1577=E156,dane!$M$8:$M$1577,0),0))</f>
        <v>0</v>
      </c>
    </row>
    <row r="157" s="47" customFormat="true" ht="12.75" hidden="true" customHeight="true" outlineLevel="0" collapsed="false">
      <c r="A157" s="42" t="s">
        <v>45</v>
      </c>
      <c r="B157" s="42"/>
      <c r="C157" s="43" t="str">
        <f aca="false">INDEX((klasyfikacja!$B$2:$B$146),MATCH(A157,klasyfikacja!$A$2:$A$146,0))</f>
        <v>Wpływy z opłaty skarbowej</v>
      </c>
      <c r="D157" s="44" t="s">
        <v>196</v>
      </c>
      <c r="E157" s="45" t="s">
        <v>46</v>
      </c>
      <c r="F157" s="46" t="n">
        <f aca="false">SUM(G157:H157)</f>
        <v>0</v>
      </c>
      <c r="G157" s="46" t="n">
        <f aca="false" t="array" ref="G157:G157">SUM(IF(dane!$A$8:$A$1577=D157,IF(dane!$C$8:$C$1577=E157,dane!$L$8:$L$1577,0),0))</f>
        <v>0</v>
      </c>
      <c r="H157" s="46" t="n">
        <f aca="false" t="array" ref="H157:H157">SUM(IF(dane!$A$8:$A$1577=D157,IF(dane!$C$8:$C$1577=E157,dane!$M$8:$M$1577,0),0))</f>
        <v>0</v>
      </c>
    </row>
    <row r="158" s="47" customFormat="true" ht="12.75" hidden="true" customHeight="true" outlineLevel="0" collapsed="false">
      <c r="A158" s="42" t="s">
        <v>47</v>
      </c>
      <c r="B158" s="42"/>
      <c r="C158" s="43" t="str">
        <f aca="false">INDEX((klasyfikacja!$B$2:$B$146),MATCH(A158,klasyfikacja!$A$2:$A$146,0))</f>
        <v>Wpływy z opłaty komunikacyjnej</v>
      </c>
      <c r="D158" s="44" t="s">
        <v>196</v>
      </c>
      <c r="E158" s="45" t="s">
        <v>48</v>
      </c>
      <c r="F158" s="46" t="n">
        <f aca="false">SUM(G158:H158)</f>
        <v>0</v>
      </c>
      <c r="G158" s="46" t="n">
        <f aca="false" t="array" ref="G158:G158">SUM(IF(dane!$A$8:$A$1577=D158,IF(dane!$C$8:$C$1577=E158,dane!$L$8:$L$1577,0),0))</f>
        <v>0</v>
      </c>
      <c r="H158" s="46" t="n">
        <f aca="false" t="array" ref="H158:H158">SUM(IF(dane!$A$8:$A$1577=D158,IF(dane!$C$8:$C$1577=E158,dane!$M$8:$M$1577,0),0))</f>
        <v>0</v>
      </c>
    </row>
    <row r="159" s="47" customFormat="true" ht="12.75" hidden="true" customHeight="true" outlineLevel="0" collapsed="false">
      <c r="A159" s="42" t="s">
        <v>49</v>
      </c>
      <c r="B159" s="42"/>
      <c r="C159" s="43" t="str">
        <f aca="false">INDEX((klasyfikacja!$B$2:$B$146),MATCH(A159,klasyfikacja!$A$2:$A$146,0))</f>
        <v>Wpływy z opłaty targowej</v>
      </c>
      <c r="D159" s="44" t="s">
        <v>196</v>
      </c>
      <c r="E159" s="45" t="s">
        <v>50</v>
      </c>
      <c r="F159" s="46" t="n">
        <f aca="false">SUM(G159:H159)</f>
        <v>0</v>
      </c>
      <c r="G159" s="46" t="n">
        <f aca="false" t="array" ref="G159:G159">SUM(IF(dane!$A$8:$A$1577=D159,IF(dane!$C$8:$C$1577=E159,dane!$L$8:$L$1577,0),0))</f>
        <v>0</v>
      </c>
      <c r="H159" s="46" t="n">
        <f aca="false" t="array" ref="H159:H159">SUM(IF(dane!$A$8:$A$1577=D159,IF(dane!$C$8:$C$1577=E159,dane!$M$8:$M$1577,0),0))</f>
        <v>0</v>
      </c>
    </row>
    <row r="160" s="47" customFormat="true" ht="12.75" hidden="true" customHeight="true" outlineLevel="0" collapsed="false">
      <c r="A160" s="42" t="s">
        <v>51</v>
      </c>
      <c r="B160" s="42"/>
      <c r="C160" s="43" t="str">
        <f aca="false">INDEX((klasyfikacja!$B$2:$B$146),MATCH(A160,klasyfikacja!$A$2:$A$146,0))</f>
        <v>Wpływy z opłaty miejscowej</v>
      </c>
      <c r="D160" s="44" t="s">
        <v>196</v>
      </c>
      <c r="E160" s="45" t="s">
        <v>52</v>
      </c>
      <c r="F160" s="46" t="n">
        <f aca="false">SUM(G160:H160)</f>
        <v>0</v>
      </c>
      <c r="G160" s="46" t="n">
        <f aca="false" t="array" ref="G160:G160">SUM(IF(dane!$A$8:$A$1577=D160,IF(dane!$C$8:$C$1577=E160,dane!$L$8:$L$1577,0),0))</f>
        <v>0</v>
      </c>
      <c r="H160" s="46" t="n">
        <f aca="false" t="array" ref="H160:H160">SUM(IF(dane!$A$8:$A$1577=D160,IF(dane!$C$8:$C$1577=E160,dane!$M$8:$M$1577,0),0))</f>
        <v>0</v>
      </c>
    </row>
    <row r="161" s="47" customFormat="true" ht="12.75" hidden="true" customHeight="true" outlineLevel="0" collapsed="false">
      <c r="A161" s="42" t="s">
        <v>53</v>
      </c>
      <c r="B161" s="42"/>
      <c r="C161" s="43" t="str">
        <f aca="false">INDEX((klasyfikacja!$B$2:$B$146),MATCH(A161,klasyfikacja!$A$2:$A$146,0))</f>
        <v>Wpływy z opłaty eksploatacyjnej</v>
      </c>
      <c r="D161" s="44" t="s">
        <v>196</v>
      </c>
      <c r="E161" s="45" t="s">
        <v>54</v>
      </c>
      <c r="F161" s="46" t="n">
        <f aca="false">SUM(G161:H161)</f>
        <v>0</v>
      </c>
      <c r="G161" s="46" t="n">
        <f aca="false" t="array" ref="G161:G161">SUM(IF(dane!$A$8:$A$1577=D161,IF(dane!$C$8:$C$1577=E161,dane!$L$8:$L$1577,0),0))</f>
        <v>0</v>
      </c>
      <c r="H161" s="46" t="n">
        <f aca="false" t="array" ref="H161:H161">SUM(IF(dane!$A$8:$A$1577=D161,IF(dane!$C$8:$C$1577=E161,dane!$M$8:$M$1577,0),0))</f>
        <v>0</v>
      </c>
    </row>
    <row r="162" s="47" customFormat="true" ht="12.75" hidden="true" customHeight="true" outlineLevel="0" collapsed="false">
      <c r="A162" s="42" t="s">
        <v>55</v>
      </c>
      <c r="B162" s="42"/>
      <c r="C162" s="43" t="str">
        <f aca="false">INDEX((klasyfikacja!$B$2:$B$146),MATCH(A162,klasyfikacja!$A$2:$A$146,0))</f>
        <v>Wpływy z opłat za trwały zarząd, użytkowanie i służebności</v>
      </c>
      <c r="D162" s="44" t="s">
        <v>196</v>
      </c>
      <c r="E162" s="45" t="s">
        <v>56</v>
      </c>
      <c r="F162" s="46" t="n">
        <f aca="false">SUM(G162:H162)</f>
        <v>0</v>
      </c>
      <c r="G162" s="46" t="n">
        <f aca="false" t="array" ref="G162:G162">SUM(IF(dane!$A$8:$A$1577=D162,IF(dane!$C$8:$C$1577=E162,dane!$L$8:$L$1577,0),0))</f>
        <v>0</v>
      </c>
      <c r="H162" s="46" t="n">
        <f aca="false" t="array" ref="H162:H162">SUM(IF(dane!$A$8:$A$1577=D162,IF(dane!$C$8:$C$1577=E162,dane!$M$8:$M$1577,0),0))</f>
        <v>0</v>
      </c>
    </row>
    <row r="163" s="47" customFormat="true" ht="12.75" hidden="true" customHeight="true" outlineLevel="0" collapsed="false">
      <c r="A163" s="42" t="s">
        <v>57</v>
      </c>
      <c r="B163" s="42"/>
      <c r="C163" s="43" t="str">
        <f aca="false">INDEX((klasyfikacja!$B$2:$B$146),MATCH(A163,klasyfikacja!$A$2:$A$146,0))</f>
        <v>Wpływy z opłat za zezwolenia na sprzedaż napojów alkoholowych</v>
      </c>
      <c r="D163" s="44" t="s">
        <v>196</v>
      </c>
      <c r="E163" s="45" t="s">
        <v>58</v>
      </c>
      <c r="F163" s="46" t="n">
        <f aca="false">SUM(G163:H163)</f>
        <v>0</v>
      </c>
      <c r="G163" s="46" t="n">
        <f aca="false" t="array" ref="G163:G163">SUM(IF(dane!$A$8:$A$1577=D163,IF(dane!$C$8:$C$1577=E163,dane!$L$8:$L$1577,0),0))</f>
        <v>0</v>
      </c>
      <c r="H163" s="46" t="n">
        <f aca="false" t="array" ref="H163:H163">SUM(IF(dane!$A$8:$A$1577=D163,IF(dane!$C$8:$C$1577=E163,dane!$M$8:$M$1577,0),0))</f>
        <v>0</v>
      </c>
    </row>
    <row r="164" s="47" customFormat="true" ht="12.75" hidden="true" customHeight="true" outlineLevel="0" collapsed="false">
      <c r="A164" s="42" t="s">
        <v>59</v>
      </c>
      <c r="B164" s="42"/>
      <c r="C164" s="43" t="str">
        <f aca="false">INDEX((klasyfikacja!$B$2:$B$146),MATCH(A164,klasyfikacja!$A$2:$A$146,0))</f>
        <v>Wpływy z innych lokalnych opłat pobieranych przez jednostki samorządu terytorialnego na podstawie odrębnych ustaw</v>
      </c>
      <c r="D164" s="44" t="s">
        <v>196</v>
      </c>
      <c r="E164" s="45" t="s">
        <v>60</v>
      </c>
      <c r="F164" s="46" t="n">
        <f aca="false">SUM(G164:H164)</f>
        <v>0</v>
      </c>
      <c r="G164" s="46" t="n">
        <f aca="false" t="array" ref="G164:G164">SUM(IF(dane!$A$8:$A$1577=D164,IF(dane!$C$8:$C$1577=E164,dane!$L$8:$L$1577,0),0))</f>
        <v>0</v>
      </c>
      <c r="H164" s="46" t="n">
        <f aca="false" t="array" ref="H164:H164">SUM(IF(dane!$A$8:$A$1577=D164,IF(dane!$C$8:$C$1577=E164,dane!$M$8:$M$1577,0),0))</f>
        <v>0</v>
      </c>
    </row>
    <row r="165" s="47" customFormat="true" ht="12.75" hidden="true" customHeight="true" outlineLevel="0" collapsed="false">
      <c r="A165" s="42" t="s">
        <v>61</v>
      </c>
      <c r="B165" s="42"/>
      <c r="C165" s="43" t="str">
        <f aca="false">INDEX((klasyfikacja!$B$2:$B$146),MATCH(A165,klasyfikacja!$A$2:$A$146,0))</f>
        <v>Wpływy z podatku od czynności cywilnoprawnych</v>
      </c>
      <c r="D165" s="44" t="s">
        <v>196</v>
      </c>
      <c r="E165" s="45" t="s">
        <v>62</v>
      </c>
      <c r="F165" s="46" t="n">
        <f aca="false">SUM(G165:H165)</f>
        <v>0</v>
      </c>
      <c r="G165" s="46" t="n">
        <f aca="false" t="array" ref="G165:G165">SUM(IF(dane!$A$8:$A$1577=D165,IF(dane!$C$8:$C$1577=E165,dane!$L$8:$L$1577,0),0))</f>
        <v>0</v>
      </c>
      <c r="H165" s="46" t="n">
        <f aca="false" t="array" ref="H165:H165">SUM(IF(dane!$A$8:$A$1577=D165,IF(dane!$C$8:$C$1577=E165,dane!$M$8:$M$1577,0),0))</f>
        <v>0</v>
      </c>
    </row>
    <row r="166" s="47" customFormat="true" ht="12.75" hidden="true" customHeight="true" outlineLevel="0" collapsed="false">
      <c r="A166" s="42" t="s">
        <v>63</v>
      </c>
      <c r="B166" s="42"/>
      <c r="C166" s="43" t="str">
        <f aca="false">INDEX((klasyfikacja!$B$2:$B$146),MATCH(A166,klasyfikacja!$A$2:$A$146,0))</f>
        <v>Wpływy z opłat z tytułu użytkowania wieczystego nieruchomości</v>
      </c>
      <c r="D166" s="44" t="s">
        <v>196</v>
      </c>
      <c r="E166" s="45" t="s">
        <v>64</v>
      </c>
      <c r="F166" s="46" t="n">
        <f aca="false">SUM(G166:H166)</f>
        <v>0</v>
      </c>
      <c r="G166" s="46" t="n">
        <f aca="false" t="array" ref="G166:G166">SUM(IF(dane!$A$8:$A$1577=D166,IF(dane!$C$8:$C$1577=E166,dane!$L$8:$L$1577,0),0))</f>
        <v>0</v>
      </c>
      <c r="H166" s="46" t="n">
        <f aca="false" t="array" ref="H166:H166">SUM(IF(dane!$A$8:$A$1577=D166,IF(dane!$C$8:$C$1577=E166,dane!$M$8:$M$1577,0),0))</f>
        <v>0</v>
      </c>
    </row>
    <row r="167" s="47" customFormat="true" ht="12.75" hidden="true" customHeight="true" outlineLevel="0" collapsed="false">
      <c r="A167" s="42" t="s">
        <v>65</v>
      </c>
      <c r="B167" s="42"/>
      <c r="C167" s="43" t="str">
        <f aca="false">INDEX((klasyfikacja!$B$2:$B$146),MATCH(A167,klasyfikacja!$A$2:$A$146,0))</f>
        <v>Wpływy z tytułu grzywien, mandatów i innych kar pieniężnych od osób fizycznych</v>
      </c>
      <c r="D167" s="44" t="s">
        <v>196</v>
      </c>
      <c r="E167" s="45" t="s">
        <v>66</v>
      </c>
      <c r="F167" s="46" t="n">
        <f aca="false">SUM(G167:H167)</f>
        <v>0</v>
      </c>
      <c r="G167" s="46" t="n">
        <f aca="false" t="array" ref="G167:G167">SUM(IF(dane!$A$8:$A$1577=D167,IF(dane!$C$8:$C$1577=E167,dane!$L$8:$L$1577,0),0))</f>
        <v>0</v>
      </c>
      <c r="H167" s="46" t="n">
        <f aca="false" t="array" ref="H167:H167">SUM(IF(dane!$A$8:$A$1577=D167,IF(dane!$C$8:$C$1577=E167,dane!$M$8:$M$1577,0),0))</f>
        <v>0</v>
      </c>
    </row>
    <row r="168" s="47" customFormat="true" ht="12.75" hidden="true" customHeight="true" outlineLevel="0" collapsed="false">
      <c r="A168" s="42" t="s">
        <v>67</v>
      </c>
      <c r="B168" s="42"/>
      <c r="C168" s="43" t="str">
        <f aca="false">INDEX((klasyfikacja!$B$2:$B$146),MATCH(A168,klasyfikacja!$A$2:$A$146,0))</f>
        <v>Wpływy z tytułu grzywien i innych kar pieniężnych od osób prawnych i innych jednostek organizacyjnych</v>
      </c>
      <c r="D168" s="44" t="s">
        <v>196</v>
      </c>
      <c r="E168" s="45" t="s">
        <v>68</v>
      </c>
      <c r="F168" s="46" t="n">
        <f aca="false">SUM(G168:H168)</f>
        <v>0</v>
      </c>
      <c r="G168" s="46" t="n">
        <f aca="false" t="array" ref="G168:G168">SUM(IF(dane!$A$8:$A$1577=D168,IF(dane!$C$8:$C$1577=E168,dane!$L$8:$L$1577,0),0))</f>
        <v>0</v>
      </c>
      <c r="H168" s="46" t="n">
        <f aca="false" t="array" ref="H168:H168">SUM(IF(dane!$A$8:$A$1577=D168,IF(dane!$C$8:$C$1577=E168,dane!$M$8:$M$1577,0),0))</f>
        <v>0</v>
      </c>
    </row>
    <row r="169" s="47" customFormat="true" ht="12.75" hidden="true" customHeight="true" outlineLevel="0" collapsed="false">
      <c r="A169" s="42" t="s">
        <v>69</v>
      </c>
      <c r="B169" s="42"/>
      <c r="C169" s="43" t="str">
        <f aca="false">INDEX((klasyfikacja!$B$2:$B$146),MATCH(A169,klasyfikacja!$A$2:$A$146,0))</f>
        <v>Wpływy z opłat za koncesje i licencje</v>
      </c>
      <c r="D169" s="44" t="s">
        <v>196</v>
      </c>
      <c r="E169" s="45" t="s">
        <v>70</v>
      </c>
      <c r="F169" s="46" t="n">
        <f aca="false">SUM(G169:H169)</f>
        <v>0</v>
      </c>
      <c r="G169" s="46" t="n">
        <f aca="false" t="array" ref="G169:G169">SUM(IF(dane!$A$8:$A$1577=D169,IF(dane!$C$8:$C$1577=E169,dane!$L$8:$L$1577,0),0))</f>
        <v>0</v>
      </c>
      <c r="H169" s="46" t="n">
        <f aca="false" t="array" ref="H169:H169">SUM(IF(dane!$A$8:$A$1577=D169,IF(dane!$C$8:$C$1577=E169,dane!$M$8:$M$1577,0),0))</f>
        <v>0</v>
      </c>
    </row>
    <row r="170" s="47" customFormat="true" ht="12.75" hidden="true" customHeight="true" outlineLevel="0" collapsed="false">
      <c r="A170" s="42" t="s">
        <v>71</v>
      </c>
      <c r="B170" s="42"/>
      <c r="C170" s="43" t="str">
        <f aca="false">INDEX((klasyfikacja!$B$2:$B$146),MATCH(A170,klasyfikacja!$A$2:$A$146,0))</f>
        <v>Wpływy z opłat egzaminacyjnych oraz opłat za wydawanie świadectw, dyplomów, zaświadczeń, certyfikatów i ich duplikatów</v>
      </c>
      <c r="D170" s="44" t="s">
        <v>196</v>
      </c>
      <c r="E170" s="45" t="s">
        <v>72</v>
      </c>
      <c r="F170" s="46" t="n">
        <f aca="false">SUM(G170:H170)</f>
        <v>0</v>
      </c>
      <c r="G170" s="46" t="n">
        <f aca="false" t="array" ref="G170:G170">SUM(IF(dane!$A$8:$A$1577=D170,IF(dane!$C$8:$C$1577=E170,dane!$L$8:$L$1577,0),0))</f>
        <v>0</v>
      </c>
      <c r="H170" s="46" t="n">
        <f aca="false" t="array" ref="H170:H170">SUM(IF(dane!$A$8:$A$1577=D170,IF(dane!$C$8:$C$1577=E170,dane!$M$8:$M$1577,0),0))</f>
        <v>0</v>
      </c>
    </row>
    <row r="171" s="47" customFormat="true" ht="12.75" hidden="true" customHeight="true" outlineLevel="0" collapsed="false">
      <c r="A171" s="42" t="s">
        <v>73</v>
      </c>
      <c r="B171" s="42"/>
      <c r="C171" s="43" t="str">
        <f aca="false">INDEX((klasyfikacja!$B$2:$B$146),MATCH(A171,klasyfikacja!$A$2:$A$146,0))</f>
        <v>Wpływy z opłat za zezwolenia, akredytacje oraz opłaty ewidencyjne, w tym opłaty za częstotliwości</v>
      </c>
      <c r="D171" s="44" t="s">
        <v>196</v>
      </c>
      <c r="E171" s="45" t="s">
        <v>74</v>
      </c>
      <c r="F171" s="46" t="n">
        <f aca="false">SUM(G171:H171)</f>
        <v>0</v>
      </c>
      <c r="G171" s="46" t="n">
        <f aca="false" t="array" ref="G171:G171">SUM(IF(dane!$A$8:$A$1577=D171,IF(dane!$C$8:$C$1577=E171,dane!$L$8:$L$1577,0),0))</f>
        <v>0</v>
      </c>
      <c r="H171" s="46" t="n">
        <f aca="false" t="array" ref="H171:H171">SUM(IF(dane!$A$8:$A$1577=D171,IF(dane!$C$8:$C$1577=E171,dane!$M$8:$M$1577,0),0))</f>
        <v>0</v>
      </c>
    </row>
    <row r="172" s="47" customFormat="true" ht="12.75" hidden="true" customHeight="true" outlineLevel="0" collapsed="false">
      <c r="A172" s="42" t="s">
        <v>75</v>
      </c>
      <c r="B172" s="42"/>
      <c r="C172" s="43" t="str">
        <f aca="false">INDEX((klasyfikacja!$B$2:$B$146),MATCH(A172,klasyfikacja!$A$2:$A$146,0))</f>
        <v>Wpływy z tytułu opłat i kosztów sądowych oraz innych opłat uiszczanych na rzecz Skarbu Państwa z tytułu postępowania sądowego i prokuratorskiego</v>
      </c>
      <c r="D172" s="44" t="s">
        <v>196</v>
      </c>
      <c r="E172" s="45" t="s">
        <v>76</v>
      </c>
      <c r="F172" s="46" t="n">
        <f aca="false">SUM(G172:H172)</f>
        <v>0</v>
      </c>
      <c r="G172" s="46" t="n">
        <f aca="false" t="array" ref="G172:G172">SUM(IF(dane!$A$8:$A$1577=D172,IF(dane!$C$8:$C$1577=E172,dane!$L$8:$L$1577,0),0))</f>
        <v>0</v>
      </c>
      <c r="H172" s="46" t="n">
        <f aca="false" t="array" ref="H172:H172">SUM(IF(dane!$A$8:$A$1577=D172,IF(dane!$C$8:$C$1577=E172,dane!$M$8:$M$1577,0),0))</f>
        <v>0</v>
      </c>
    </row>
    <row r="173" s="47" customFormat="true" ht="12.75" hidden="true" customHeight="true" outlineLevel="0" collapsed="false">
      <c r="A173" s="42" t="s">
        <v>77</v>
      </c>
      <c r="B173" s="42"/>
      <c r="C173" s="43" t="str">
        <f aca="false">INDEX((klasyfikacja!$B$2:$B$146),MATCH(A173,klasyfikacja!$A$2:$A$146,0))</f>
        <v>Wpływy z tytułu kosztów egzekucyjnych, opłaty komorniczej i kosztów upomnień</v>
      </c>
      <c r="D173" s="44" t="s">
        <v>196</v>
      </c>
      <c r="E173" s="45" t="s">
        <v>78</v>
      </c>
      <c r="F173" s="46" t="n">
        <f aca="false">SUM(G173:H173)</f>
        <v>0</v>
      </c>
      <c r="G173" s="46" t="n">
        <f aca="false" t="array" ref="G173:G173">SUM(IF(dane!$A$8:$A$1577=D173,IF(dane!$C$8:$C$1577=E173,dane!$L$8:$L$1577,0),0))</f>
        <v>0</v>
      </c>
      <c r="H173" s="46" t="n">
        <f aca="false" t="array" ref="H173:H173">SUM(IF(dane!$A$8:$A$1577=D173,IF(dane!$C$8:$C$1577=E173,dane!$M$8:$M$1577,0),0))</f>
        <v>0</v>
      </c>
    </row>
    <row r="174" s="47" customFormat="true" ht="12.75" hidden="true" customHeight="true" outlineLevel="0" collapsed="false">
      <c r="A174" s="42" t="s">
        <v>79</v>
      </c>
      <c r="B174" s="42"/>
      <c r="C174" s="43" t="str">
        <f aca="false">INDEX((klasyfikacja!$B$2:$B$146),MATCH(A174,klasyfikacja!$A$2:$A$146,0))</f>
        <v>Wpływy z opłat za wydanie prawa jazdy oraz innych dokumentów uprawniających do kierowania pojazdami</v>
      </c>
      <c r="D174" s="44" t="s">
        <v>196</v>
      </c>
      <c r="E174" s="45" t="s">
        <v>80</v>
      </c>
      <c r="F174" s="46" t="n">
        <f aca="false">SUM(G174:H174)</f>
        <v>0</v>
      </c>
      <c r="G174" s="46" t="n">
        <f aca="false" t="array" ref="G174:G174">SUM(IF(dane!$A$8:$A$1577=D174,IF(dane!$C$8:$C$1577=E174,dane!$L$8:$L$1577,0),0))</f>
        <v>0</v>
      </c>
      <c r="H174" s="46" t="n">
        <f aca="false" t="array" ref="H174:H174">SUM(IF(dane!$A$8:$A$1577=D174,IF(dane!$C$8:$C$1577=E174,dane!$M$8:$M$1577,0),0))</f>
        <v>0</v>
      </c>
    </row>
    <row r="175" s="47" customFormat="true" ht="12.75" hidden="true" customHeight="true" outlineLevel="0" collapsed="false">
      <c r="A175" s="42" t="s">
        <v>81</v>
      </c>
      <c r="B175" s="42"/>
      <c r="C175" s="43" t="str">
        <f aca="false">INDEX((klasyfikacja!$B$2:$B$146),MATCH(A175,klasyfikacja!$A$2:$A$146,0))</f>
        <v>Wpływy z opłat za korzystanie z wychowania przedszkolnego</v>
      </c>
      <c r="D175" s="44" t="s">
        <v>196</v>
      </c>
      <c r="E175" s="45" t="s">
        <v>82</v>
      </c>
      <c r="F175" s="46" t="n">
        <f aca="false">SUM(G175:H175)</f>
        <v>0</v>
      </c>
      <c r="G175" s="46" t="n">
        <f aca="false" t="array" ref="G175:G175">SUM(IF(dane!$A$8:$A$1577=D175,IF(dane!$C$8:$C$1577=E175,dane!$L$8:$L$1577,0),0))</f>
        <v>0</v>
      </c>
      <c r="H175" s="46" t="n">
        <f aca="false" t="array" ref="H175:H175">SUM(IF(dane!$A$8:$A$1577=D175,IF(dane!$C$8:$C$1577=E175,dane!$M$8:$M$1577,0),0))</f>
        <v>0</v>
      </c>
    </row>
    <row r="176" s="47" customFormat="true" ht="12.75" hidden="true" customHeight="true" outlineLevel="0" collapsed="false">
      <c r="A176" s="42" t="s">
        <v>83</v>
      </c>
      <c r="B176" s="42"/>
      <c r="C176" s="43" t="str">
        <f aca="false">INDEX((klasyfikacja!$B$2:$B$146),MATCH(A176,klasyfikacja!$A$2:$A$146,0))</f>
        <v>Wpływy z opłat za korzystanie z wyżywienia w jednostkach realizujących zadania z zakresu wychowania przedszkolnego</v>
      </c>
      <c r="D176" s="44" t="s">
        <v>196</v>
      </c>
      <c r="E176" s="45" t="s">
        <v>84</v>
      </c>
      <c r="F176" s="46" t="n">
        <f aca="false">SUM(G176:H176)</f>
        <v>0</v>
      </c>
      <c r="G176" s="46" t="n">
        <f aca="false" t="array" ref="G176:G176">SUM(IF(dane!$A$8:$A$1577=D176,IF(dane!$C$8:$C$1577=E176,dane!$L$8:$L$1577,0),0))</f>
        <v>0</v>
      </c>
      <c r="H176" s="46" t="n">
        <f aca="false" t="array" ref="H176:H176">SUM(IF(dane!$A$8:$A$1577=D176,IF(dane!$C$8:$C$1577=E176,dane!$M$8:$M$1577,0),0))</f>
        <v>0</v>
      </c>
    </row>
    <row r="177" s="47" customFormat="true" ht="12.75" hidden="true" customHeight="true" outlineLevel="0" collapsed="false">
      <c r="A177" s="42" t="s">
        <v>85</v>
      </c>
      <c r="B177" s="42"/>
      <c r="C177" s="43" t="str">
        <f aca="false">INDEX((klasyfikacja!$B$2:$B$146),MATCH(A177,klasyfikacja!$A$2:$A$146,0))</f>
        <v>Wpływy od rodziców z tytułu opłaty za pobyt dziecka w pieczy zastępczej</v>
      </c>
      <c r="D177" s="44" t="s">
        <v>196</v>
      </c>
      <c r="E177" s="45" t="s">
        <v>86</v>
      </c>
      <c r="F177" s="46" t="n">
        <f aca="false">SUM(G177:H177)</f>
        <v>0</v>
      </c>
      <c r="G177" s="46" t="n">
        <f aca="false" t="array" ref="G177:G177">SUM(IF(dane!$A$8:$A$1577=D177,IF(dane!$C$8:$C$1577=E177,dane!$L$8:$L$1577,0),0))</f>
        <v>0</v>
      </c>
      <c r="H177" s="46" t="n">
        <f aca="false" t="array" ref="H177:H177">SUM(IF(dane!$A$8:$A$1577=D177,IF(dane!$C$8:$C$1577=E177,dane!$M$8:$M$1577,0),0))</f>
        <v>0</v>
      </c>
    </row>
    <row r="178" s="47" customFormat="true" ht="12.75" hidden="true" customHeight="true" outlineLevel="0" collapsed="false">
      <c r="A178" s="42" t="s">
        <v>198</v>
      </c>
      <c r="B178" s="42"/>
      <c r="C178" s="43" t="str">
        <f aca="false">INDEX((klasyfikacja!$B$2:$B$146),MATCH(A178,klasyfikacja!$A$2:$A$146,0))</f>
        <v>Wpływy z różnych opłat</v>
      </c>
      <c r="D178" s="44" t="s">
        <v>196</v>
      </c>
      <c r="E178" s="45" t="s">
        <v>87</v>
      </c>
      <c r="F178" s="46" t="n">
        <f aca="false">SUM(G178:H178)</f>
        <v>0</v>
      </c>
      <c r="G178" s="46" t="n">
        <f aca="false" t="array" ref="G178:G178">SUM(IF(dane!$A$8:$A$1577=D178,IF(dane!$C$8:$C$1577=E178,dane!$L$8:$L$1577,0),0))</f>
        <v>0</v>
      </c>
      <c r="H178" s="46" t="n">
        <f aca="false" t="array" ref="H178:H178">SUM(IF(dane!$A$8:$A$1577=D178,IF(dane!$C$8:$C$1577=E178,dane!$M$8:$M$1577,0),0))</f>
        <v>0</v>
      </c>
    </row>
    <row r="179" s="47" customFormat="true" ht="12.75" hidden="true" customHeight="true" outlineLevel="0" collapsed="false">
      <c r="A179" s="42" t="s">
        <v>88</v>
      </c>
      <c r="B179" s="42"/>
      <c r="C179" s="43" t="str">
        <f aca="false">INDEX((klasyfikacja!$B$2:$B$146),MATCH(A179,klasyfikacja!$A$2:$A$146,0))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179" s="44" t="s">
        <v>196</v>
      </c>
      <c r="E179" s="45" t="s">
        <v>89</v>
      </c>
      <c r="F179" s="46" t="n">
        <f aca="false">SUM(G179:H179)</f>
        <v>0</v>
      </c>
      <c r="G179" s="46" t="n">
        <f aca="false" t="array" ref="G179:G179">SUM(IF(dane!$A$8:$A$1577=D179,IF(dane!$C$8:$C$1577=E179,dane!$L$8:$L$1577,0),0))</f>
        <v>0</v>
      </c>
      <c r="H179" s="46" t="n">
        <f aca="false" t="array" ref="H179:H179">SUM(IF(dane!$A$8:$A$1577=D179,IF(dane!$C$8:$C$1577=E179,dane!$M$8:$M$1577,0),0))</f>
        <v>0</v>
      </c>
    </row>
    <row r="180" s="47" customFormat="true" ht="12.75" hidden="true" customHeight="true" outlineLevel="0" collapsed="false">
      <c r="A180" s="42" t="s">
        <v>90</v>
      </c>
      <c r="B180" s="42"/>
      <c r="C180" s="43" t="str">
        <f aca="false">INDEX((klasyfikacja!$B$2:$B$146),MATCH(A180,klasyfikacja!$A$2:$A$146,0))</f>
        <v>Wpływy z usług</v>
      </c>
      <c r="D180" s="44" t="s">
        <v>196</v>
      </c>
      <c r="E180" s="45" t="s">
        <v>91</v>
      </c>
      <c r="F180" s="46" t="n">
        <f aca="false">SUM(G180:H180)</f>
        <v>0</v>
      </c>
      <c r="G180" s="46" t="n">
        <f aca="false" t="array" ref="G180:G180">SUM(IF(dane!$A$8:$A$1577=D180,IF(dane!$C$8:$C$1577=E180,dane!$L$8:$L$1577,0),0))</f>
        <v>0</v>
      </c>
      <c r="H180" s="46" t="n">
        <f aca="false" t="array" ref="H180:H180">SUM(IF(dane!$A$8:$A$1577=D180,IF(dane!$C$8:$C$1577=E180,dane!$M$8:$M$1577,0),0))</f>
        <v>0</v>
      </c>
    </row>
    <row r="181" s="47" customFormat="true" ht="12.75" hidden="true" customHeight="true" outlineLevel="0" collapsed="false">
      <c r="A181" s="42" t="s">
        <v>92</v>
      </c>
      <c r="B181" s="42"/>
      <c r="C181" s="43" t="str">
        <f aca="false">INDEX((klasyfikacja!$B$2:$B$146),MATCH(A181,klasyfikacja!$A$2:$A$146,0))</f>
        <v>Wpływy ze sprzedaży wyrobów</v>
      </c>
      <c r="D181" s="44" t="s">
        <v>196</v>
      </c>
      <c r="E181" s="45" t="s">
        <v>93</v>
      </c>
      <c r="F181" s="46" t="n">
        <f aca="false">SUM(G181:H181)</f>
        <v>0</v>
      </c>
      <c r="G181" s="46" t="n">
        <f aca="false" t="array" ref="G181:G181">SUM(IF(dane!$A$8:$A$1577=D181,IF(dane!$C$8:$C$1577=E181,dane!$L$8:$L$1577,0),0))</f>
        <v>0</v>
      </c>
      <c r="H181" s="46" t="n">
        <f aca="false" t="array" ref="H181:H181">SUM(IF(dane!$A$8:$A$1577=D181,IF(dane!$C$8:$C$1577=E181,dane!$M$8:$M$1577,0),0))</f>
        <v>0</v>
      </c>
    </row>
    <row r="182" s="47" customFormat="true" ht="12.75" hidden="true" customHeight="true" outlineLevel="0" collapsed="false">
      <c r="A182" s="42" t="s">
        <v>94</v>
      </c>
      <c r="B182" s="42"/>
      <c r="C182" s="43" t="str">
        <f aca="false">INDEX((klasyfikacja!$B$2:$B$146),MATCH(A182,klasyfikacja!$A$2:$A$146,0))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82" s="44" t="s">
        <v>196</v>
      </c>
      <c r="E182" s="45" t="s">
        <v>95</v>
      </c>
      <c r="F182" s="46" t="n">
        <f aca="false">SUM(G182:H182)</f>
        <v>0</v>
      </c>
      <c r="G182" s="46" t="n">
        <f aca="false" t="array" ref="G182:G182">SUM(IF(dane!$A$8:$A$1577=D182,IF(dane!$C$8:$C$1577=E182,dane!$L$8:$L$1577,0),0))</f>
        <v>0</v>
      </c>
      <c r="H182" s="46" t="n">
        <f aca="false" t="array" ref="H182:H182">SUM(IF(dane!$A$8:$A$1577=D182,IF(dane!$C$8:$C$1577=E182,dane!$M$8:$M$1577,0),0))</f>
        <v>0</v>
      </c>
    </row>
    <row r="183" s="47" customFormat="true" ht="12.75" hidden="true" customHeight="true" outlineLevel="0" collapsed="false">
      <c r="A183" s="42" t="s">
        <v>96</v>
      </c>
      <c r="B183" s="42"/>
      <c r="C183" s="43" t="str">
        <f aca="false">INDEX((klasyfikacja!$B$2:$B$146),MATCH(A183,klasyfikacja!$A$2:$A$146,0))</f>
        <v>Wpływy z odsetek od nieterminowych wpłat z tytułu podatków i opłat</v>
      </c>
      <c r="D183" s="44" t="s">
        <v>196</v>
      </c>
      <c r="E183" s="45" t="s">
        <v>97</v>
      </c>
      <c r="F183" s="46" t="n">
        <f aca="false">SUM(G183:H183)</f>
        <v>0</v>
      </c>
      <c r="G183" s="46" t="n">
        <f aca="false" t="array" ref="G183:G183">SUM(IF(dane!$A$8:$A$1577=D183,IF(dane!$C$8:$C$1577=E183,dane!$L$8:$L$1577,0),0))</f>
        <v>0</v>
      </c>
      <c r="H183" s="46" t="n">
        <f aca="false" t="array" ref="H183:H183">SUM(IF(dane!$A$8:$A$1577=D183,IF(dane!$C$8:$C$1577=E183,dane!$M$8:$M$1577,0),0))</f>
        <v>0</v>
      </c>
    </row>
    <row r="184" s="47" customFormat="true" ht="12.75" hidden="true" customHeight="true" outlineLevel="0" collapsed="false">
      <c r="A184" s="42" t="s">
        <v>98</v>
      </c>
      <c r="B184" s="42"/>
      <c r="C184" s="43" t="str">
        <f aca="false">INDEX((klasyfikacja!$B$2:$B$146),MATCH(A184,klasyfikacja!$A$2:$A$146,0))</f>
        <v>Wpływy z pozostałych odsetek</v>
      </c>
      <c r="D184" s="44" t="s">
        <v>196</v>
      </c>
      <c r="E184" s="45" t="s">
        <v>99</v>
      </c>
      <c r="F184" s="46" t="n">
        <f aca="false">SUM(G184:H184)</f>
        <v>0</v>
      </c>
      <c r="G184" s="46" t="n">
        <f aca="false" t="array" ref="G184:G184">SUM(IF(dane!$A$8:$A$1577=D184,IF(dane!$C$8:$C$1577=E184,dane!$L$8:$L$1577,0),0))</f>
        <v>0</v>
      </c>
      <c r="H184" s="46" t="n">
        <f aca="false" t="array" ref="H184:H184">SUM(IF(dane!$A$8:$A$1577=D184,IF(dane!$C$8:$C$1577=E184,dane!$M$8:$M$1577,0),0))</f>
        <v>0</v>
      </c>
    </row>
    <row r="185" s="47" customFormat="true" ht="12.75" hidden="true" customHeight="true" outlineLevel="0" collapsed="false">
      <c r="A185" s="42" t="s">
        <v>100</v>
      </c>
      <c r="B185" s="42"/>
      <c r="C185" s="43" t="str">
        <f aca="false">INDEX((klasyfikacja!$B$2:$B$146),MATCH(A185,klasyfikacja!$A$2:$A$146,0))</f>
        <v>Wpływy z pozostałych odsetek (Finansowanie programów ze środków bezzwrotnych pochodzących z Unii Europejskiej)</v>
      </c>
      <c r="D185" s="44" t="s">
        <v>196</v>
      </c>
      <c r="E185" s="45" t="s">
        <v>101</v>
      </c>
      <c r="F185" s="46" t="n">
        <f aca="false">SUM(G185:H185)</f>
        <v>0</v>
      </c>
      <c r="G185" s="46" t="n">
        <f aca="false" t="array" ref="G185:G185">SUM(IF(dane!$A$8:$A$1577=D185,IF(dane!$C$8:$C$1577=E185,dane!$L$8:$L$1577,0),0))</f>
        <v>0</v>
      </c>
      <c r="H185" s="46" t="n">
        <f aca="false" t="array" ref="H185:H185">SUM(IF(dane!$A$8:$A$1577=D185,IF(dane!$C$8:$C$1577=E185,dane!$M$8:$M$1577,0),0))</f>
        <v>0</v>
      </c>
    </row>
    <row r="186" s="47" customFormat="true" ht="12.75" hidden="true" customHeight="true" outlineLevel="0" collapsed="false">
      <c r="A186" s="42" t="s">
        <v>102</v>
      </c>
      <c r="B186" s="42"/>
      <c r="C186" s="43" t="str">
        <f aca="false">INDEX((klasyfikacja!$B$2:$B$146),MATCH(A186,klasyfikacja!$A$2:$A$146,0))</f>
        <v>Wpływy z rozliczeń/zwrotów z lat ubiegłych</v>
      </c>
      <c r="D186" s="44" t="s">
        <v>196</v>
      </c>
      <c r="E186" s="45" t="s">
        <v>103</v>
      </c>
      <c r="F186" s="46" t="n">
        <f aca="false">SUM(G186:H186)</f>
        <v>0</v>
      </c>
      <c r="G186" s="46" t="n">
        <f aca="false" t="array" ref="G186:G186">SUM(IF(dane!$A$8:$A$1577=D186,IF(dane!$C$8:$C$1577=E186,dane!$L$8:$L$1577,0),0))</f>
        <v>0</v>
      </c>
      <c r="H186" s="46" t="n">
        <f aca="false" t="array" ref="H186:H186">SUM(IF(dane!$A$8:$A$1577=D186,IF(dane!$C$8:$C$1577=E186,dane!$M$8:$M$1577,0),0))</f>
        <v>0</v>
      </c>
    </row>
    <row r="187" s="47" customFormat="true" ht="12.75" hidden="true" customHeight="true" outlineLevel="0" collapsed="false">
      <c r="A187" s="42" t="s">
        <v>104</v>
      </c>
      <c r="B187" s="42"/>
      <c r="C187" s="43" t="str">
        <f aca="false">INDEX((klasyfikacja!$B$2:$B$146),MATCH(A187,klasyfikacja!$A$2:$A$146,0))</f>
        <v>Wpływy z tytułu kar i odszkodowań wynikających z umów</v>
      </c>
      <c r="D187" s="44" t="s">
        <v>196</v>
      </c>
      <c r="E187" s="45" t="s">
        <v>105</v>
      </c>
      <c r="F187" s="46" t="n">
        <f aca="false">SUM(G187:H187)</f>
        <v>0</v>
      </c>
      <c r="G187" s="46" t="n">
        <f aca="false" t="array" ref="G187:G187">SUM(IF(dane!$A$8:$A$1577=D187,IF(dane!$C$8:$C$1577=E187,dane!$L$8:$L$1577,0),0))</f>
        <v>0</v>
      </c>
      <c r="H187" s="46" t="n">
        <f aca="false" t="array" ref="H187:H187">SUM(IF(dane!$A$8:$A$1577=D187,IF(dane!$C$8:$C$1577=E187,dane!$M$8:$M$1577,0),0))</f>
        <v>0</v>
      </c>
    </row>
    <row r="188" s="47" customFormat="true" ht="12.75" hidden="true" customHeight="true" outlineLevel="0" collapsed="false">
      <c r="A188" s="42" t="s">
        <v>106</v>
      </c>
      <c r="B188" s="42"/>
      <c r="C188" s="43" t="str">
        <f aca="false">INDEX((klasyfikacja!$B$2:$B$146),MATCH(A188,klasyfikacja!$A$2:$A$146,0))</f>
        <v>Wpływy z otrzymanych spadków, zapisów i darowizn w postaci pieniężnej</v>
      </c>
      <c r="D188" s="44" t="s">
        <v>196</v>
      </c>
      <c r="E188" s="45" t="s">
        <v>107</v>
      </c>
      <c r="F188" s="46" t="n">
        <f aca="false">SUM(G188:H188)</f>
        <v>0</v>
      </c>
      <c r="G188" s="46" t="n">
        <f aca="false" t="array" ref="G188:G188">SUM(IF(dane!$A$8:$A$1577=D188,IF(dane!$C$8:$C$1577=E188,dane!$L$8:$L$1577,0),0))</f>
        <v>0</v>
      </c>
      <c r="H188" s="46" t="n">
        <f aca="false" t="array" ref="H188:H188">SUM(IF(dane!$A$8:$A$1577=D188,IF(dane!$C$8:$C$1577=E188,dane!$M$8:$M$1577,0),0))</f>
        <v>0</v>
      </c>
    </row>
    <row r="189" s="47" customFormat="true" ht="12.75" hidden="true" customHeight="true" outlineLevel="0" collapsed="false">
      <c r="A189" s="42" t="s">
        <v>108</v>
      </c>
      <c r="B189" s="42"/>
      <c r="C189" s="43" t="str">
        <f aca="false">INDEX((klasyfikacja!$B$2:$B$146),MATCH(A189,klasyfikacja!$A$2:$A$146,0))</f>
        <v>Wpływy z różnych dochodów</v>
      </c>
      <c r="D189" s="44" t="s">
        <v>196</v>
      </c>
      <c r="E189" s="45" t="s">
        <v>109</v>
      </c>
      <c r="F189" s="46" t="n">
        <f aca="false">SUM(G189:H189)</f>
        <v>0</v>
      </c>
      <c r="G189" s="46" t="n">
        <f aca="false" t="array" ref="G189:G189">SUM(IF(dane!$A$8:$A$1577=D189,IF(dane!$C$8:$C$1577=E189,dane!$L$8:$L$1577,0),0))</f>
        <v>0</v>
      </c>
      <c r="H189" s="46" t="n">
        <f aca="false" t="array" ref="H189:H189">SUM(IF(dane!$A$8:$A$1577=D189,IF(dane!$C$8:$C$1577=E189,dane!$M$8:$M$1577,0),0))</f>
        <v>0</v>
      </c>
    </row>
    <row r="190" s="47" customFormat="true" ht="12.75" hidden="true" customHeight="true" outlineLevel="0" collapsed="false">
      <c r="A190" s="42" t="s">
        <v>110</v>
      </c>
      <c r="B190" s="42"/>
      <c r="C190" s="43" t="str">
        <f aca="false">INDEX((klasyfikacja!$B$2:$B$146),MATCH(A190,klasyfikacja!$A$2:$A$146,0))</f>
        <v>Wpływy z różnych dochodów (Finansowanie programów ze środków bezzwrotnych pochodzących z Unii Europejskiej)</v>
      </c>
      <c r="D190" s="44" t="s">
        <v>196</v>
      </c>
      <c r="E190" s="45" t="s">
        <v>111</v>
      </c>
      <c r="F190" s="46" t="n">
        <f aca="false">SUM(G190:H190)</f>
        <v>0</v>
      </c>
      <c r="G190" s="46" t="n">
        <f aca="false" t="array" ref="G190:G190">SUM(IF(dane!$A$8:$A$1577=D190,IF(dane!$C$8:$C$1577=E190,dane!$L$8:$L$1577,0),0))</f>
        <v>0</v>
      </c>
      <c r="H190" s="46" t="n">
        <f aca="false" t="array" ref="H190:H190">SUM(IF(dane!$A$8:$A$1577=D190,IF(dane!$C$8:$C$1577=E190,dane!$M$8:$M$1577,0),0))</f>
        <v>0</v>
      </c>
    </row>
    <row r="191" s="47" customFormat="true" ht="12.75" hidden="true" customHeight="true" outlineLevel="0" collapsed="false">
      <c r="A191" s="42" t="s">
        <v>112</v>
      </c>
      <c r="B191" s="42"/>
      <c r="C191" s="43" t="str">
        <f aca="false">INDEX((klasyfikacja!$B$2:$B$146),MATCH(A191,klasyfikacja!$A$2:$A$146,0))</f>
        <v>Wpływy z różnych dochodów (Płatności w zakresie budżetu środków europejskich)</v>
      </c>
      <c r="D191" s="44" t="s">
        <v>196</v>
      </c>
      <c r="E191" s="45" t="s">
        <v>113</v>
      </c>
      <c r="F191" s="46" t="n">
        <f aca="false">SUM(G191:H191)</f>
        <v>0</v>
      </c>
      <c r="G191" s="46" t="n">
        <f aca="false" t="array" ref="G191:G191">SUM(IF(dane!$A$8:$A$1577=D191,IF(dane!$C$8:$C$1577=E191,dane!$L$8:$L$1577,0),0))</f>
        <v>0</v>
      </c>
      <c r="H191" s="46" t="n">
        <f aca="false" t="array" ref="H191:H191">SUM(IF(dane!$A$8:$A$1577=D191,IF(dane!$C$8:$C$1577=E191,dane!$M$8:$M$1577,0),0))</f>
        <v>0</v>
      </c>
    </row>
    <row r="192" s="47" customFormat="true" ht="12.75" hidden="true" customHeight="true" outlineLevel="0" collapsed="false">
      <c r="A192" s="42" t="s">
        <v>114</v>
      </c>
      <c r="B192" s="42"/>
      <c r="C192" s="43" t="str">
        <f aca="false">INDEX((klasyfikacja!$B$2:$B$146),MATCH(A192,klasyfikacja!$A$2:$A$146,0))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92" s="44" t="s">
        <v>196</v>
      </c>
      <c r="E192" s="45" t="s">
        <v>115</v>
      </c>
      <c r="F192" s="46" t="n">
        <f aca="false">SUM(G192:H192)</f>
        <v>0</v>
      </c>
      <c r="G192" s="46" t="n">
        <f aca="false" t="array" ref="G192:G192">SUM(IF(dane!$A$8:$A$1577=D192,IF(dane!$C$8:$C$1577=E192,dane!$L$8:$L$1577,0),0))</f>
        <v>0</v>
      </c>
      <c r="H192" s="46" t="n">
        <f aca="false" t="array" ref="H192:H192">SUM(IF(dane!$A$8:$A$1577=D192,IF(dane!$C$8:$C$1577=E192,dane!$M$8:$M$1577,0),0))</f>
        <v>0</v>
      </c>
    </row>
    <row r="193" s="47" customFormat="true" ht="12.75" hidden="true" customHeight="true" outlineLevel="0" collapsed="false">
      <c r="A193" s="42" t="s">
        <v>116</v>
      </c>
      <c r="B193" s="42"/>
      <c r="C193" s="43" t="str">
        <f aca="false">INDEX((klasyfikacja!$B$2:$B$146),MATCH(A193,klasyfikacja!$A$2:$A$146,0))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93" s="44" t="s">
        <v>196</v>
      </c>
      <c r="E193" s="45" t="n">
        <v>2007</v>
      </c>
      <c r="F193" s="46" t="n">
        <f aca="false">SUM(G193:H193)</f>
        <v>0</v>
      </c>
      <c r="G193" s="46" t="n">
        <f aca="false" t="array" ref="G193:G193">SUM(IF(dane!$A$8:$A$1577=D193,IF(dane!$C$8:$C$1577=E193,dane!$L$8:$L$1577,0),0))</f>
        <v>0</v>
      </c>
      <c r="H193" s="46" t="n">
        <f aca="false" t="array" ref="H193:H193">SUM(IF(dane!$A$8:$A$1577=D193,IF(dane!$C$8:$C$1577=E193,dane!$M$8:$M$1577,0),0))</f>
        <v>0</v>
      </c>
    </row>
    <row r="194" s="47" customFormat="true" ht="12.75" hidden="true" customHeight="true" outlineLevel="0" collapsed="false">
      <c r="A194" s="42" t="s">
        <v>117</v>
      </c>
      <c r="B194" s="42"/>
      <c r="C194" s="43" t="str">
        <f aca="false">INDEX((klasyfikacja!$B$2:$B$146),MATCH(A194,klasyfikacja!$A$2:$A$146,0))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94" s="44" t="s">
        <v>196</v>
      </c>
      <c r="E194" s="45" t="n">
        <v>2008</v>
      </c>
      <c r="F194" s="46" t="n">
        <f aca="false">SUM(G194:H194)</f>
        <v>0</v>
      </c>
      <c r="G194" s="46" t="n">
        <f aca="false" t="array" ref="G194:G194">SUM(IF(dane!$A$8:$A$1577=D194,IF(dane!$C$8:$C$1577=E194,dane!$L$8:$L$1577,0),0))</f>
        <v>0</v>
      </c>
      <c r="H194" s="46" t="n">
        <f aca="false" t="array" ref="H194:H194">SUM(IF(dane!$A$8:$A$1577=D194,IF(dane!$C$8:$C$1577=E194,dane!$M$8:$M$1577,0),0))</f>
        <v>0</v>
      </c>
    </row>
    <row r="195" s="47" customFormat="true" ht="12.75" hidden="true" customHeight="true" outlineLevel="0" collapsed="false">
      <c r="A195" s="42" t="s">
        <v>118</v>
      </c>
      <c r="B195" s="42"/>
      <c r="C195" s="43" t="str">
        <f aca="false">INDEX((klasyfikacja!$B$2:$B$146),MATCH(A195,klasyfikacja!$A$2:$A$146,0))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95" s="44" t="s">
        <v>196</v>
      </c>
      <c r="E195" s="45" t="n">
        <v>2009</v>
      </c>
      <c r="F195" s="46" t="n">
        <f aca="false">SUM(G195:H195)</f>
        <v>0</v>
      </c>
      <c r="G195" s="46" t="n">
        <f aca="false" t="array" ref="G195:G195">SUM(IF(dane!$A$8:$A$1577=D195,IF(dane!$C$8:$C$1577=E195,dane!$L$8:$L$1577,0),0))</f>
        <v>0</v>
      </c>
      <c r="H195" s="46" t="n">
        <f aca="false" t="array" ref="H195:H195">SUM(IF(dane!$A$8:$A$1577=D195,IF(dane!$C$8:$C$1577=E195,dane!$M$8:$M$1577,0),0))</f>
        <v>0</v>
      </c>
    </row>
    <row r="196" s="47" customFormat="true" ht="12.75" hidden="true" customHeight="true" outlineLevel="0" collapsed="false">
      <c r="A196" s="42" t="s">
        <v>119</v>
      </c>
      <c r="B196" s="42"/>
      <c r="C196" s="43" t="str">
        <f aca="false">INDEX((klasyfikacja!$B$2:$B$146),MATCH(A196,klasyfikacja!$A$2:$A$146,0))</f>
        <v>Dotacja celowa otrzymana z budżetu państwa na realizację zadań bieżących z zakresu administracji rządowej oraz innych zadań zleconych gminie (związkom gmin, związkom powiatowo-gminnym) ustawami</v>
      </c>
      <c r="D196" s="44" t="s">
        <v>196</v>
      </c>
      <c r="E196" s="45" t="n">
        <v>2010</v>
      </c>
      <c r="F196" s="46" t="n">
        <f aca="false">SUM(G196:H196)</f>
        <v>0</v>
      </c>
      <c r="G196" s="46" t="n">
        <f aca="false" t="array" ref="G196:G196">SUM(IF(dane!$A$8:$A$1577=D196,IF(dane!$C$8:$C$1577=E196,dane!$L$8:$L$1577,0),0))</f>
        <v>0</v>
      </c>
      <c r="H196" s="46" t="n">
        <f aca="false" t="array" ref="H196:H196">SUM(IF(dane!$A$8:$A$1577=D196,IF(dane!$C$8:$C$1577=E196,dane!$M$8:$M$1577,0),0))</f>
        <v>0</v>
      </c>
    </row>
    <row r="197" s="47" customFormat="true" ht="12.75" hidden="true" customHeight="true" outlineLevel="0" collapsed="false">
      <c r="A197" s="42" t="s">
        <v>120</v>
      </c>
      <c r="B197" s="42"/>
      <c r="C197" s="43" t="str">
        <f aca="false">INDEX((klasyfikacja!$B$2:$B$146),MATCH(A197,klasyfikacja!$A$2:$A$146,0))</f>
        <v>Dotacja celowa otrzymana z budżetu państwa na zadania bieżące realizowane przez gminę na podstawie porozumień z organami administracji rządowej</v>
      </c>
      <c r="D197" s="44" t="s">
        <v>196</v>
      </c>
      <c r="E197" s="45" t="n">
        <v>2020</v>
      </c>
      <c r="F197" s="46" t="n">
        <f aca="false">SUM(G197:H197)</f>
        <v>0</v>
      </c>
      <c r="G197" s="46" t="n">
        <f aca="false" t="array" ref="G197:G197">SUM(IF(dane!$A$8:$A$1577=D197,IF(dane!$C$8:$C$1577=E197,dane!$L$8:$L$1577,0),0))</f>
        <v>0</v>
      </c>
      <c r="H197" s="46" t="n">
        <f aca="false" t="array" ref="H197:H197">SUM(IF(dane!$A$8:$A$1577=D197,IF(dane!$C$8:$C$1577=E197,dane!$M$8:$M$1577,0),0))</f>
        <v>0</v>
      </c>
    </row>
    <row r="198" s="47" customFormat="true" ht="12.75" hidden="true" customHeight="true" outlineLevel="0" collapsed="false">
      <c r="A198" s="42" t="s">
        <v>121</v>
      </c>
      <c r="B198" s="42"/>
      <c r="C198" s="43" t="str">
        <f aca="false">INDEX((klasyfikacja!$B$2:$B$146),MATCH(A198,klasyfikacja!$A$2:$A$146,0))</f>
        <v>Dotacja celowa otrzymana z budżetu państwa na realizację własnych zadań bieżących gmin (związków gmin, związków powiatowo-gminnych)</v>
      </c>
      <c r="D198" s="44" t="s">
        <v>196</v>
      </c>
      <c r="E198" s="45" t="n">
        <v>2030</v>
      </c>
      <c r="F198" s="46" t="n">
        <f aca="false">SUM(G198:H198)</f>
        <v>0</v>
      </c>
      <c r="G198" s="46" t="n">
        <f aca="false" t="array" ref="G198:G198">SUM(IF(dane!$A$8:$A$1577=D198,IF(dane!$C$8:$C$1577=E198,dane!$L$8:$L$1577,0),0))</f>
        <v>0</v>
      </c>
      <c r="H198" s="46" t="n">
        <f aca="false" t="array" ref="H198:H198">SUM(IF(dane!$A$8:$A$1577=D198,IF(dane!$C$8:$C$1577=E198,dane!$M$8:$M$1577,0),0))</f>
        <v>0</v>
      </c>
    </row>
    <row r="199" s="47" customFormat="true" ht="12.75" hidden="true" customHeight="true" outlineLevel="0" collapsed="false">
      <c r="A199" s="42" t="s">
        <v>122</v>
      </c>
      <c r="B199" s="42"/>
      <c r="C199" s="43" t="str">
        <f aca="false">INDEX((klasyfikacja!$B$2:$B$146),MATCH(A199,klasyfikacja!$A$2:$A$146,0))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99" s="44" t="s">
        <v>196</v>
      </c>
      <c r="E199" s="45" t="n">
        <v>2040</v>
      </c>
      <c r="F199" s="46" t="n">
        <f aca="false">SUM(G199:H199)</f>
        <v>0</v>
      </c>
      <c r="G199" s="46" t="n">
        <f aca="false" t="array" ref="G199:G199">SUM(IF(dane!$A$8:$A$1577=D199,IF(dane!$C$8:$C$1577=E199,dane!$L$8:$L$1577,0),0))</f>
        <v>0</v>
      </c>
      <c r="H199" s="46" t="n">
        <f aca="false" t="array" ref="H199:H199">SUM(IF(dane!$A$8:$A$1577=D199,IF(dane!$C$8:$C$1577=E199,dane!$M$8:$M$1577,0),0))</f>
        <v>0</v>
      </c>
    </row>
    <row r="200" s="47" customFormat="true" ht="12.75" hidden="true" customHeight="true" outlineLevel="0" collapsed="false">
      <c r="A200" s="42" t="s">
        <v>123</v>
      </c>
      <c r="B200" s="42"/>
      <c r="C200" s="43" t="str">
        <f aca="false">INDEX((klasyfikacja!$B$2:$B$146),MATCH(A200,klasyfikacja!$A$2:$A$146,0))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00" s="44" t="s">
        <v>196</v>
      </c>
      <c r="E200" s="45" t="n">
        <v>2057</v>
      </c>
      <c r="F200" s="46" t="n">
        <f aca="false">SUM(G200:H200)</f>
        <v>0</v>
      </c>
      <c r="G200" s="46" t="n">
        <f aca="false" t="array" ref="G200:G200">SUM(IF(dane!$A$8:$A$1577=D200,IF(dane!$C$8:$C$1577=E200,dane!$L$8:$L$1577,0),0))</f>
        <v>0</v>
      </c>
      <c r="H200" s="46" t="n">
        <f aca="false" t="array" ref="H200:H200">SUM(IF(dane!$A$8:$A$1577=D200,IF(dane!$C$8:$C$1577=E200,dane!$M$8:$M$1577,0),0))</f>
        <v>0</v>
      </c>
    </row>
    <row r="201" s="47" customFormat="true" ht="12.75" hidden="true" customHeight="true" outlineLevel="0" collapsed="false">
      <c r="A201" s="42" t="s">
        <v>124</v>
      </c>
      <c r="B201" s="42"/>
      <c r="C201" s="43" t="str">
        <f aca="false">INDEX((klasyfikacja!$B$2:$B$146),MATCH(A201,klasyfikacja!$A$2:$A$146,0))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01" s="44" t="s">
        <v>196</v>
      </c>
      <c r="E201" s="45" t="n">
        <v>2058</v>
      </c>
      <c r="F201" s="46" t="n">
        <f aca="false">SUM(G201:H201)</f>
        <v>0</v>
      </c>
      <c r="G201" s="46" t="n">
        <f aca="false" t="array" ref="G201:G201">SUM(IF(dane!$A$8:$A$1577=D201,IF(dane!$C$8:$C$1577=E201,dane!$L$8:$L$1577,0),0))</f>
        <v>0</v>
      </c>
      <c r="H201" s="46" t="n">
        <f aca="false" t="array" ref="H201:H201">SUM(IF(dane!$A$8:$A$1577=D201,IF(dane!$C$8:$C$1577=E201,dane!$M$8:$M$1577,0),0))</f>
        <v>0</v>
      </c>
    </row>
    <row r="202" s="47" customFormat="true" ht="12.75" hidden="true" customHeight="true" outlineLevel="0" collapsed="false">
      <c r="A202" s="42" t="s">
        <v>125</v>
      </c>
      <c r="B202" s="42"/>
      <c r="C202" s="43" t="str">
        <f aca="false">INDEX((klasyfikacja!$B$2:$B$146),MATCH(A202,klasyfikacja!$A$2:$A$146,0))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02" s="44" t="s">
        <v>196</v>
      </c>
      <c r="E202" s="45" t="n">
        <v>2059</v>
      </c>
      <c r="F202" s="46" t="n">
        <f aca="false">SUM(G202:H202)</f>
        <v>0</v>
      </c>
      <c r="G202" s="46" t="n">
        <f aca="false" t="array" ref="G202:G202">SUM(IF(dane!$A$8:$A$1577=D202,IF(dane!$C$8:$C$1577=E202,dane!$L$8:$L$1577,0),0))</f>
        <v>0</v>
      </c>
      <c r="H202" s="46" t="n">
        <f aca="false" t="array" ref="H202:H202">SUM(IF(dane!$A$8:$A$1577=D202,IF(dane!$C$8:$C$1577=E202,dane!$M$8:$M$1577,0),0))</f>
        <v>0</v>
      </c>
    </row>
    <row r="203" s="47" customFormat="true" ht="12.75" hidden="true" customHeight="true" outlineLevel="0" collapsed="false">
      <c r="A203" s="42" t="s">
        <v>126</v>
      </c>
      <c r="B203" s="42"/>
      <c r="C203" s="43" t="str">
        <f aca="false">INDEX((klasyfikacja!$B$2:$B$146),MATCH(A203,klasyfikacja!$A$2:$A$146,0))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03" s="44" t="s">
        <v>196</v>
      </c>
      <c r="E203" s="45" t="n">
        <v>2060</v>
      </c>
      <c r="F203" s="46" t="n">
        <f aca="false">SUM(G203:H203)</f>
        <v>0</v>
      </c>
      <c r="G203" s="46" t="n">
        <f aca="false" t="array" ref="G203:G203">SUM(IF(dane!$A$8:$A$1577=D203,IF(dane!$C$8:$C$1577=E203,dane!$L$8:$L$1577,0),0))</f>
        <v>0</v>
      </c>
      <c r="H203" s="46" t="n">
        <f aca="false" t="array" ref="H203:H203">SUM(IF(dane!$A$8:$A$1577=D203,IF(dane!$C$8:$C$1577=E203,dane!$M$8:$M$1577,0),0))</f>
        <v>0</v>
      </c>
    </row>
    <row r="204" s="47" customFormat="true" ht="25.5" hidden="true" customHeight="true" outlineLevel="0" collapsed="false">
      <c r="A204" s="42" t="s">
        <v>199</v>
      </c>
      <c r="B204" s="42"/>
      <c r="C204" s="43" t="str">
        <f aca="false">INDEX((klasyfikacja!$B$2:$B$146),MATCH(A204,klasyfikacja!$A$2:$A$146,0))</f>
        <v>Dotacja celowa otrzymana z budżetu państwa na zadania bieżące z zakresu administracji rządowej oraz inne zadania zlecone ustawami realizowane przez powiat</v>
      </c>
      <c r="D204" s="44" t="s">
        <v>196</v>
      </c>
      <c r="E204" s="45" t="n">
        <v>2110</v>
      </c>
      <c r="F204" s="46" t="n">
        <f aca="false">SUM(G204:H204)</f>
        <v>0</v>
      </c>
      <c r="G204" s="46" t="n">
        <f aca="false" t="array" ref="G204:G204">SUM(IF(dane!$A$8:$A$1577=D204,IF(dane!$C$8:$C$1577=E204,dane!$L$8:$L$1577,0),0))</f>
        <v>0</v>
      </c>
      <c r="H204" s="46" t="n">
        <f aca="false" t="array" ref="H204:H204">SUM(IF(dane!$A$8:$A$1577=D204,IF(dane!$C$8:$C$1577=E204,dane!$M$8:$M$1577,0),0))</f>
        <v>0</v>
      </c>
    </row>
    <row r="205" s="47" customFormat="true" ht="12.75" hidden="true" customHeight="true" outlineLevel="0" collapsed="false">
      <c r="A205" s="42" t="s">
        <v>127</v>
      </c>
      <c r="B205" s="42"/>
      <c r="C205" s="43" t="str">
        <f aca="false">INDEX((klasyfikacja!$B$2:$B$146),MATCH(A205,klasyfikacja!$A$2:$A$146,0))</f>
        <v>Dotacja celowa otrzymana z budżetu państwa na zadania bieżące realizowane przez powiat na podstawie porozumień z organami administracji rządowej</v>
      </c>
      <c r="D205" s="44" t="s">
        <v>196</v>
      </c>
      <c r="E205" s="45" t="n">
        <v>2120</v>
      </c>
      <c r="F205" s="46" t="n">
        <f aca="false">SUM(G205:H205)</f>
        <v>0</v>
      </c>
      <c r="G205" s="46" t="n">
        <f aca="false" t="array" ref="G205:G205">SUM(IF(dane!$A$8:$A$1577=D205,IF(dane!$C$8:$C$1577=E205,dane!$L$8:$L$1577,0),0))</f>
        <v>0</v>
      </c>
      <c r="H205" s="46" t="n">
        <f aca="false" t="array" ref="H205:H205">SUM(IF(dane!$A$8:$A$1577=D205,IF(dane!$C$8:$C$1577=E205,dane!$M$8:$M$1577,0),0))</f>
        <v>0</v>
      </c>
    </row>
    <row r="206" s="47" customFormat="true" ht="12.75" hidden="true" customHeight="true" outlineLevel="0" collapsed="false">
      <c r="A206" s="42" t="s">
        <v>128</v>
      </c>
      <c r="B206" s="42"/>
      <c r="C206" s="43" t="str">
        <f aca="false">INDEX((klasyfikacja!$B$2:$B$146),MATCH(A206,klasyfikacja!$A$2:$A$146,0))</f>
        <v>Dotacja celowa otrzymana z budżetu państwa na realizację bieżących zadań własnych powiatu</v>
      </c>
      <c r="D206" s="44" t="s">
        <v>196</v>
      </c>
      <c r="E206" s="45" t="n">
        <v>2130</v>
      </c>
      <c r="F206" s="46" t="n">
        <f aca="false">SUM(G206:H206)</f>
        <v>0</v>
      </c>
      <c r="G206" s="46" t="n">
        <f aca="false" t="array" ref="G206:G206">SUM(IF(dane!$A$8:$A$1577=D206,IF(dane!$C$8:$C$1577=E206,dane!$L$8:$L$1577,0),0))</f>
        <v>0</v>
      </c>
      <c r="H206" s="46" t="n">
        <f aca="false" t="array" ref="H206:H206">SUM(IF(dane!$A$8:$A$1577=D206,IF(dane!$C$8:$C$1577=E206,dane!$M$8:$M$1577,0),0))</f>
        <v>0</v>
      </c>
    </row>
    <row r="207" s="47" customFormat="true" ht="12.75" hidden="true" customHeight="true" outlineLevel="0" collapsed="false">
      <c r="A207" s="42" t="s">
        <v>129</v>
      </c>
      <c r="B207" s="42"/>
      <c r="C207" s="43" t="str">
        <f aca="false">INDEX((klasyfikacja!$B$2:$B$146),MATCH(A207,klasyfikacja!$A$2:$A$146,0))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07" s="44" t="s">
        <v>196</v>
      </c>
      <c r="E207" s="45" t="n">
        <v>2160</v>
      </c>
      <c r="F207" s="46" t="n">
        <f aca="false">SUM(G207:H207)</f>
        <v>0</v>
      </c>
      <c r="G207" s="46" t="n">
        <f aca="false" t="array" ref="G207:G207">SUM(IF(dane!$A$8:$A$1577=D207,IF(dane!$C$8:$C$1577=E207,dane!$L$8:$L$1577,0),0))</f>
        <v>0</v>
      </c>
      <c r="H207" s="46" t="n">
        <f aca="false" t="array" ref="H207:H207">SUM(IF(dane!$A$8:$A$1577=D207,IF(dane!$C$8:$C$1577=E207,dane!$M$8:$M$1577,0),0))</f>
        <v>0</v>
      </c>
    </row>
    <row r="208" s="47" customFormat="true" ht="12.75" hidden="true" customHeight="true" outlineLevel="0" collapsed="false">
      <c r="A208" s="42" t="s">
        <v>130</v>
      </c>
      <c r="B208" s="42"/>
      <c r="C208" s="43" t="str">
        <f aca="false">INDEX((klasyfikacja!$B$2:$B$146),MATCH(A208,klasyfikacja!$A$2:$A$146,0))</f>
        <v>Środki z Funduszu Przeciwdziałania COVID-19 na finansowanie lub dofinansowanie realizacji zadań związanych z przeciwdziałaniem COVID-19</v>
      </c>
      <c r="D208" s="44" t="s">
        <v>196</v>
      </c>
      <c r="E208" s="45" t="n">
        <v>2180</v>
      </c>
      <c r="F208" s="46" t="n">
        <f aca="false">SUM(G208:H208)</f>
        <v>0</v>
      </c>
      <c r="G208" s="46" t="n">
        <f aca="false" t="array" ref="G208:G208">SUM(IF(dane!$A$8:$A$1577=D208,IF(dane!$C$8:$C$1577=E208,dane!$L$8:$L$1577,0),0))</f>
        <v>0</v>
      </c>
      <c r="H208" s="46" t="n">
        <f aca="false" t="array" ref="H208:H208">SUM(IF(dane!$A$8:$A$1577=D208,IF(dane!$C$8:$C$1577=E208,dane!$M$8:$M$1577,0),0))</f>
        <v>0</v>
      </c>
    </row>
    <row r="209" s="47" customFormat="true" ht="12.75" hidden="true" customHeight="true" outlineLevel="0" collapsed="false">
      <c r="A209" s="42" t="s">
        <v>131</v>
      </c>
      <c r="B209" s="42"/>
      <c r="C209" s="43" t="str">
        <f aca="false">INDEX((klasyfikacja!$B$2:$B$146),MATCH(A209,klasyfikacja!$A$2:$A$146,0))</f>
        <v>Dotacja celowa otrzymana z gminy na zadania bieżące realizowane na podstawie porozumień (umów) między jednostkami samorządu terytorialnego</v>
      </c>
      <c r="D209" s="44" t="s">
        <v>196</v>
      </c>
      <c r="E209" s="45" t="n">
        <v>2310</v>
      </c>
      <c r="F209" s="46" t="n">
        <f aca="false">SUM(G209:H209)</f>
        <v>0</v>
      </c>
      <c r="G209" s="46" t="n">
        <f aca="false" t="array" ref="G209:G209">SUM(IF(dane!$A$8:$A$1577=D209,IF(dane!$C$8:$C$1577=E209,dane!$L$8:$L$1577,0),0))</f>
        <v>0</v>
      </c>
      <c r="H209" s="46" t="n">
        <f aca="false" t="array" ref="H209:H209">SUM(IF(dane!$A$8:$A$1577=D209,IF(dane!$C$8:$C$1577=E209,dane!$M$8:$M$1577,0),0))</f>
        <v>0</v>
      </c>
    </row>
    <row r="210" s="47" customFormat="true" ht="12.75" hidden="true" customHeight="true" outlineLevel="0" collapsed="false">
      <c r="A210" s="42" t="s">
        <v>132</v>
      </c>
      <c r="B210" s="42"/>
      <c r="C210" s="43" t="str">
        <f aca="false">INDEX((klasyfikacja!$B$2:$B$146),MATCH(A210,klasyfikacja!$A$2:$A$146,0))</f>
        <v>Dotacja celowa otrzymana z powiatu na zadania bieżące realizowane na podstawie porozumień (umów) między jednostkami samorządu terytorialnego</v>
      </c>
      <c r="D210" s="44" t="s">
        <v>196</v>
      </c>
      <c r="E210" s="45" t="n">
        <v>2320</v>
      </c>
      <c r="F210" s="46" t="n">
        <f aca="false">SUM(G210:H210)</f>
        <v>0</v>
      </c>
      <c r="G210" s="46" t="n">
        <f aca="false" t="array" ref="G210:G210">SUM(IF(dane!$A$8:$A$1577=D210,IF(dane!$C$8:$C$1577=E210,dane!$L$8:$L$1577,0),0))</f>
        <v>0</v>
      </c>
      <c r="H210" s="46" t="n">
        <f aca="false" t="array" ref="H210:H210">SUM(IF(dane!$A$8:$A$1577=D210,IF(dane!$C$8:$C$1577=E210,dane!$M$8:$M$1577,0),0))</f>
        <v>0</v>
      </c>
    </row>
    <row r="211" s="47" customFormat="true" ht="12.75" hidden="true" customHeight="true" outlineLevel="0" collapsed="false">
      <c r="A211" s="42" t="s">
        <v>133</v>
      </c>
      <c r="B211" s="42"/>
      <c r="C211" s="43" t="str">
        <f aca="false">INDEX((klasyfikacja!$B$2:$B$146),MATCH(A211,klasyfikacja!$A$2:$A$146,0))</f>
        <v>Dotacja celowa otrzymana od samorządu województwa na zadania bieżące realizowane na podstawie porozumień (umów) między jednostkami samorządu terytorialnego</v>
      </c>
      <c r="D211" s="44" t="s">
        <v>196</v>
      </c>
      <c r="E211" s="45" t="n">
        <v>2330</v>
      </c>
      <c r="F211" s="46" t="n">
        <f aca="false">SUM(G211:H211)</f>
        <v>0</v>
      </c>
      <c r="G211" s="46" t="n">
        <f aca="false" t="array" ref="G211:G211">SUM(IF(dane!$A$8:$A$1577=D211,IF(dane!$C$8:$C$1577=E211,dane!$L$8:$L$1577,0),0))</f>
        <v>0</v>
      </c>
      <c r="H211" s="46" t="n">
        <f aca="false" t="array" ref="H211:H211">SUM(IF(dane!$A$8:$A$1577=D211,IF(dane!$C$8:$C$1577=E211,dane!$M$8:$M$1577,0),0))</f>
        <v>0</v>
      </c>
    </row>
    <row r="212" s="47" customFormat="true" ht="12.75" hidden="true" customHeight="true" outlineLevel="0" collapsed="false">
      <c r="A212" s="42" t="s">
        <v>134</v>
      </c>
      <c r="B212" s="42"/>
      <c r="C212" s="43" t="str">
        <f aca="false">INDEX((klasyfikacja!$B$2:$B$146),MATCH(A212,klasyfikacja!$A$2:$A$146,0))</f>
        <v>Dochody jednostek samorządu terytorialnego związane z realizacją zadań z zakresu administracji rządowej oraz innych zadań zleconych ustawami</v>
      </c>
      <c r="D212" s="44" t="s">
        <v>196</v>
      </c>
      <c r="E212" s="45" t="n">
        <v>2360</v>
      </c>
      <c r="F212" s="46" t="n">
        <f aca="false">SUM(G212:H212)</f>
        <v>0</v>
      </c>
      <c r="G212" s="46" t="n">
        <f aca="false" t="array" ref="G212:G212">SUM(IF(dane!$A$8:$A$1577=D212,IF(dane!$C$8:$C$1577=E212,dane!$L$8:$L$1577,0),0))</f>
        <v>0</v>
      </c>
      <c r="H212" s="46" t="n">
        <f aca="false" t="array" ref="H212:H212">SUM(IF(dane!$A$8:$A$1577=D212,IF(dane!$C$8:$C$1577=E212,dane!$M$8:$M$1577,0),0))</f>
        <v>0</v>
      </c>
    </row>
    <row r="213" s="47" customFormat="true" ht="12.75" hidden="true" customHeight="true" outlineLevel="0" collapsed="false">
      <c r="A213" s="42" t="s">
        <v>135</v>
      </c>
      <c r="B213" s="42"/>
      <c r="C213" s="43" t="str">
        <f aca="false">INDEX((klasyfikacja!$B$2:$B$146),MATCH(A213,klasyfikacja!$A$2:$A$146,0))</f>
        <v>Wpływy do budżetu nadwyżki środków obrotowych samorządowego zakładu budżetowego</v>
      </c>
      <c r="D213" s="44" t="s">
        <v>196</v>
      </c>
      <c r="E213" s="45" t="n">
        <v>2370</v>
      </c>
      <c r="F213" s="46" t="n">
        <f aca="false">SUM(G213:H213)</f>
        <v>0</v>
      </c>
      <c r="G213" s="46" t="n">
        <f aca="false" t="array" ref="G213:G213">SUM(IF(dane!$A$8:$A$1577=D213,IF(dane!$C$8:$C$1577=E213,dane!$L$8:$L$1577,0),0))</f>
        <v>0</v>
      </c>
      <c r="H213" s="46" t="n">
        <f aca="false" t="array" ref="H213:H213">SUM(IF(dane!$A$8:$A$1577=D213,IF(dane!$C$8:$C$1577=E213,dane!$M$8:$M$1577,0),0))</f>
        <v>0</v>
      </c>
    </row>
    <row r="214" s="47" customFormat="true" ht="12.75" hidden="true" customHeight="true" outlineLevel="0" collapsed="false">
      <c r="A214" s="42" t="s">
        <v>136</v>
      </c>
      <c r="B214" s="42"/>
      <c r="C214" s="43" t="str">
        <f aca="false">INDEX((klasyfikacja!$B$2:$B$146),MATCH(A214,klasyfikacja!$A$2:$A$146,0))</f>
        <v>Dotacja otrzymana z państwowego funduszu celowego na realizację zadań bieżących jednostek sektora finansów publicznych</v>
      </c>
      <c r="D214" s="44" t="s">
        <v>196</v>
      </c>
      <c r="E214" s="45" t="n">
        <v>2440</v>
      </c>
      <c r="F214" s="46" t="n">
        <f aca="false">SUM(G214:H214)</f>
        <v>0</v>
      </c>
      <c r="G214" s="46" t="n">
        <f aca="false" t="array" ref="G214:G214">SUM(IF(dane!$A$8:$A$1577=D214,IF(dane!$C$8:$C$1577=E214,dane!$L$8:$L$1577,0),0))</f>
        <v>0</v>
      </c>
      <c r="H214" s="46" t="n">
        <f aca="false" t="array" ref="H214:H214">SUM(IF(dane!$A$8:$A$1577=D214,IF(dane!$C$8:$C$1577=E214,dane!$M$8:$M$1577,0),0))</f>
        <v>0</v>
      </c>
    </row>
    <row r="215" s="47" customFormat="true" ht="12.75" hidden="true" customHeight="true" outlineLevel="0" collapsed="false">
      <c r="A215" s="42" t="s">
        <v>137</v>
      </c>
      <c r="B215" s="42"/>
      <c r="C215" s="43" t="str">
        <f aca="false">INDEX((klasyfikacja!$B$2:$B$146),MATCH(A215,klasyfikacja!$A$2:$A$146,0))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15" s="44" t="s">
        <v>196</v>
      </c>
      <c r="E215" s="45" t="n">
        <v>2442</v>
      </c>
      <c r="F215" s="46" t="n">
        <f aca="false">SUM(G215:H215)</f>
        <v>0</v>
      </c>
      <c r="G215" s="46" t="n">
        <f aca="false" t="array" ref="G215:G215">SUM(IF(dane!$A$8:$A$1577=D215,IF(dane!$C$8:$C$1577=E215,dane!$L$8:$L$1577,0),0))</f>
        <v>0</v>
      </c>
      <c r="H215" s="46" t="n">
        <f aca="false" t="array" ref="H215:H215">SUM(IF(dane!$A$8:$A$1577=D215,IF(dane!$C$8:$C$1577=E215,dane!$M$8:$M$1577,0),0))</f>
        <v>0</v>
      </c>
    </row>
    <row r="216" s="47" customFormat="true" ht="12.75" hidden="true" customHeight="true" outlineLevel="0" collapsed="false">
      <c r="A216" s="42" t="s">
        <v>138</v>
      </c>
      <c r="B216" s="42"/>
      <c r="C216" s="43" t="str">
        <f aca="false">INDEX((klasyfikacja!$B$2:$B$146),MATCH(A216,klasyfikacja!$A$2:$A$146,0))</f>
        <v>Środki otrzymane od pozostałych jednostek zaliczanych do sektora finansów publicznych na realizację zadań bieżących jednostek zaliczanych do sektora finansów publicznych</v>
      </c>
      <c r="D216" s="44" t="s">
        <v>196</v>
      </c>
      <c r="E216" s="45" t="n">
        <v>2460</v>
      </c>
      <c r="F216" s="46" t="n">
        <f aca="false">SUM(G216:H216)</f>
        <v>0</v>
      </c>
      <c r="G216" s="46" t="n">
        <f aca="false" t="array" ref="G216:G216">SUM(IF(dane!$A$8:$A$1577=D216,IF(dane!$C$8:$C$1577=E216,dane!$L$8:$L$1577,0),0))</f>
        <v>0</v>
      </c>
      <c r="H216" s="46" t="n">
        <f aca="false" t="array" ref="H216:H216">SUM(IF(dane!$A$8:$A$1577=D216,IF(dane!$C$8:$C$1577=E216,dane!$M$8:$M$1577,0),0))</f>
        <v>0</v>
      </c>
    </row>
    <row r="217" s="47" customFormat="true" ht="12.75" hidden="true" customHeight="true" outlineLevel="0" collapsed="false">
      <c r="A217" s="42" t="s">
        <v>139</v>
      </c>
      <c r="B217" s="42"/>
      <c r="C217" s="43" t="str">
        <f aca="false">INDEX((klasyfikacja!$B$2:$B$146),MATCH(A217,klasyfikacja!$A$2:$A$146,0))</f>
        <v>Rekompensaty utraconych dochodów w podatkach i opłatach lokalnych</v>
      </c>
      <c r="D217" s="44" t="s">
        <v>196</v>
      </c>
      <c r="E217" s="45" t="n">
        <v>2680</v>
      </c>
      <c r="F217" s="46" t="n">
        <f aca="false">SUM(G217:H217)</f>
        <v>0</v>
      </c>
      <c r="G217" s="46" t="n">
        <f aca="false" t="array" ref="G217:G217">SUM(IF(dane!$A$8:$A$1577=D217,IF(dane!$C$8:$C$1577=E217,dane!$L$8:$L$1577,0),0))</f>
        <v>0</v>
      </c>
      <c r="H217" s="46" t="n">
        <f aca="false" t="array" ref="H217:H217">SUM(IF(dane!$A$8:$A$1577=D217,IF(dane!$C$8:$C$1577=E217,dane!$M$8:$M$1577,0),0))</f>
        <v>0</v>
      </c>
    </row>
    <row r="218" s="47" customFormat="true" ht="12.75" hidden="true" customHeight="true" outlineLevel="0" collapsed="false">
      <c r="A218" s="42" t="s">
        <v>140</v>
      </c>
      <c r="B218" s="42"/>
      <c r="C218" s="43" t="str">
        <f aca="false">INDEX((klasyfikacja!$B$2:$B$146),MATCH(A218,klasyfikacja!$A$2:$A$146,0))</f>
        <v>Środki z Funduszu Pracy otrzymane na realizację zadań wynikających z odrębnych ustaw</v>
      </c>
      <c r="D218" s="44" t="s">
        <v>196</v>
      </c>
      <c r="E218" s="45" t="n">
        <v>2690</v>
      </c>
      <c r="F218" s="46" t="n">
        <f aca="false">SUM(G218:H218)</f>
        <v>0</v>
      </c>
      <c r="G218" s="46" t="n">
        <f aca="false" t="array" ref="G218:G218">SUM(IF(dane!$A$8:$A$1577=D218,IF(dane!$C$8:$C$1577=E218,dane!$L$8:$L$1577,0),0))</f>
        <v>0</v>
      </c>
      <c r="H218" s="46" t="n">
        <f aca="false" t="array" ref="H218:H218">SUM(IF(dane!$A$8:$A$1577=D218,IF(dane!$C$8:$C$1577=E218,dane!$M$8:$M$1577,0),0))</f>
        <v>0</v>
      </c>
    </row>
    <row r="219" s="47" customFormat="true" ht="12.75" hidden="true" customHeight="true" outlineLevel="0" collapsed="false">
      <c r="A219" s="42" t="s">
        <v>141</v>
      </c>
      <c r="B219" s="42"/>
      <c r="C219" s="43" t="str">
        <f aca="false">INDEX((klasyfikacja!$B$2:$B$146),MATCH(A219,klasyfikacja!$A$2:$A$146,0))</f>
        <v>Środki na dofinansowanie własnych zadań bieżących gmin, powiatów (związków gmin, związków powiatowo-gminnych, związków powiatów), samorządów województw, pozyskane z innych źródeł</v>
      </c>
      <c r="D219" s="44" t="s">
        <v>196</v>
      </c>
      <c r="E219" s="45" t="n">
        <v>2700</v>
      </c>
      <c r="F219" s="46" t="n">
        <f aca="false">SUM(G219:H219)</f>
        <v>0</v>
      </c>
      <c r="G219" s="46" t="n">
        <f aca="false" t="array" ref="G219:G219">SUM(IF(dane!$A$8:$A$1577=D219,IF(dane!$C$8:$C$1577=E219,dane!$L$8:$L$1577,0),0))</f>
        <v>0</v>
      </c>
      <c r="H219" s="46" t="n">
        <f aca="false" t="array" ref="H219:H219">SUM(IF(dane!$A$8:$A$1577=D219,IF(dane!$C$8:$C$1577=E219,dane!$M$8:$M$1577,0),0))</f>
        <v>0</v>
      </c>
    </row>
    <row r="220" s="47" customFormat="true" ht="12.75" hidden="true" customHeight="true" outlineLevel="0" collapsed="false">
      <c r="A220" s="42" t="s">
        <v>142</v>
      </c>
      <c r="B220" s="42"/>
      <c r="C220" s="43" t="str">
        <f aca="false">INDEX((klasyfikacja!$B$2:$B$146),MATCH(A220,klasyfikacja!$A$2:$A$146,0))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20" s="44" t="s">
        <v>196</v>
      </c>
      <c r="E220" s="45" t="n">
        <v>2701</v>
      </c>
      <c r="F220" s="46" t="n">
        <f aca="false">SUM(G220:H220)</f>
        <v>0</v>
      </c>
      <c r="G220" s="46" t="n">
        <f aca="false" t="array" ref="G220:G220">SUM(IF(dane!$A$8:$A$1577=D220,IF(dane!$C$8:$C$1577=E220,dane!$L$8:$L$1577,0),0))</f>
        <v>0</v>
      </c>
      <c r="H220" s="46" t="n">
        <f aca="false" t="array" ref="H220:H220">SUM(IF(dane!$A$8:$A$1577=D220,IF(dane!$C$8:$C$1577=E220,dane!$M$8:$M$1577,0),0))</f>
        <v>0</v>
      </c>
    </row>
    <row r="221" s="47" customFormat="true" ht="12.75" hidden="true" customHeight="true" outlineLevel="0" collapsed="false">
      <c r="A221" s="42" t="s">
        <v>143</v>
      </c>
      <c r="B221" s="42"/>
      <c r="C221" s="43" t="str">
        <f aca="false">INDEX((klasyfikacja!$B$2:$B$146),MATCH(A221,klasyfikacja!$A$2:$A$146,0))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21" s="44" t="s">
        <v>196</v>
      </c>
      <c r="E221" s="45" t="n">
        <v>2705</v>
      </c>
      <c r="F221" s="46" t="n">
        <f aca="false">SUM(G221:H221)</f>
        <v>0</v>
      </c>
      <c r="G221" s="46" t="n">
        <f aca="false" t="array" ref="G221:G221">SUM(IF(dane!$A$8:$A$1577=D221,IF(dane!$C$8:$C$1577=E221,dane!$L$8:$L$1577,0),0))</f>
        <v>0</v>
      </c>
      <c r="H221" s="46" t="n">
        <f aca="false" t="array" ref="H221:H221">SUM(IF(dane!$A$8:$A$1577=D221,IF(dane!$C$8:$C$1577=E221,dane!$M$8:$M$1577,0),0))</f>
        <v>0</v>
      </c>
    </row>
    <row r="222" s="47" customFormat="true" ht="12.75" hidden="true" customHeight="true" outlineLevel="0" collapsed="false">
      <c r="A222" s="42" t="s">
        <v>144</v>
      </c>
      <c r="B222" s="42"/>
      <c r="C222" s="43" t="str">
        <f aca="false">INDEX((klasyfikacja!$B$2:$B$146),MATCH(A222,klasyfikacja!$A$2:$A$146,0))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22" s="44" t="s">
        <v>196</v>
      </c>
      <c r="E222" s="45" t="n">
        <v>2706</v>
      </c>
      <c r="F222" s="46" t="n">
        <f aca="false">SUM(G222:H222)</f>
        <v>0</v>
      </c>
      <c r="G222" s="46" t="n">
        <f aca="false" t="array" ref="G222:G222">SUM(IF(dane!$A$8:$A$1577=D222,IF(dane!$C$8:$C$1577=E222,dane!$L$8:$L$1577,0),0))</f>
        <v>0</v>
      </c>
      <c r="H222" s="46" t="n">
        <f aca="false" t="array" ref="H222:H222">SUM(IF(dane!$A$8:$A$1577=D222,IF(dane!$C$8:$C$1577=E222,dane!$M$8:$M$1577,0),0))</f>
        <v>0</v>
      </c>
    </row>
    <row r="223" s="47" customFormat="true" ht="12.75" hidden="true" customHeight="true" outlineLevel="0" collapsed="false">
      <c r="A223" s="42" t="s">
        <v>145</v>
      </c>
      <c r="B223" s="42"/>
      <c r="C223" s="43" t="str">
        <f aca="false">INDEX((klasyfikacja!$B$2:$B$146),MATCH(A223,klasyfikacja!$A$2:$A$146,0))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23" s="44" t="s">
        <v>196</v>
      </c>
      <c r="E223" s="45" t="n">
        <v>2707</v>
      </c>
      <c r="F223" s="46" t="n">
        <f aca="false">SUM(G223:H223)</f>
        <v>0</v>
      </c>
      <c r="G223" s="46" t="n">
        <f aca="false" t="array" ref="G223:G223">SUM(IF(dane!$A$8:$A$1577=D223,IF(dane!$C$8:$C$1577=E223,dane!$L$8:$L$1577,0),0))</f>
        <v>0</v>
      </c>
      <c r="H223" s="46" t="n">
        <f aca="false" t="array" ref="H223:H223">SUM(IF(dane!$A$8:$A$1577=D223,IF(dane!$C$8:$C$1577=E223,dane!$M$8:$M$1577,0),0))</f>
        <v>0</v>
      </c>
    </row>
    <row r="224" s="47" customFormat="true" ht="12.75" hidden="true" customHeight="true" outlineLevel="0" collapsed="false">
      <c r="A224" s="42" t="s">
        <v>146</v>
      </c>
      <c r="B224" s="42"/>
      <c r="C224" s="43" t="str">
        <f aca="false">INDEX((klasyfikacja!$B$2:$B$146),MATCH(A224,klasyfikacja!$A$2:$A$146,0))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24" s="44" t="s">
        <v>196</v>
      </c>
      <c r="E224" s="45" t="n">
        <v>2708</v>
      </c>
      <c r="F224" s="46" t="n">
        <f aca="false">SUM(G224:H224)</f>
        <v>0</v>
      </c>
      <c r="G224" s="46" t="n">
        <f aca="false" t="array" ref="G224:G224">SUM(IF(dane!$A$8:$A$1577=D224,IF(dane!$C$8:$C$1577=E224,dane!$L$8:$L$1577,0),0))</f>
        <v>0</v>
      </c>
      <c r="H224" s="46" t="n">
        <f aca="false" t="array" ref="H224:H224">SUM(IF(dane!$A$8:$A$1577=D224,IF(dane!$C$8:$C$1577=E224,dane!$M$8:$M$1577,0),0))</f>
        <v>0</v>
      </c>
    </row>
    <row r="225" s="47" customFormat="true" ht="12.75" hidden="true" customHeight="true" outlineLevel="0" collapsed="false">
      <c r="A225" s="42" t="s">
        <v>147</v>
      </c>
      <c r="B225" s="42"/>
      <c r="C225" s="43" t="str">
        <f aca="false">INDEX((klasyfikacja!$B$2:$B$146),MATCH(A225,klasyfikacja!$A$2:$A$146,0))</f>
        <v>Dotacja celowa otrzymana z tytułu pomocy finansowej udzielanej między jednostkami samorządu terytorialnego na dofinansowanie własnych zadań bieżących</v>
      </c>
      <c r="D225" s="44" t="s">
        <v>196</v>
      </c>
      <c r="E225" s="45" t="n">
        <v>2710</v>
      </c>
      <c r="F225" s="46" t="n">
        <f aca="false">SUM(G225:H225)</f>
        <v>0</v>
      </c>
      <c r="G225" s="46" t="n">
        <f aca="false" t="array" ref="G225:G225">SUM(IF(dane!$A$8:$A$1577=D225,IF(dane!$C$8:$C$1577=E225,dane!$L$8:$L$1577,0),0))</f>
        <v>0</v>
      </c>
      <c r="H225" s="46" t="n">
        <f aca="false" t="array" ref="H225:H225">SUM(IF(dane!$A$8:$A$1577=D225,IF(dane!$C$8:$C$1577=E225,dane!$M$8:$M$1577,0),0))</f>
        <v>0</v>
      </c>
    </row>
    <row r="226" s="47" customFormat="true" ht="12.75" hidden="true" customHeight="true" outlineLevel="0" collapsed="false">
      <c r="A226" s="42" t="s">
        <v>148</v>
      </c>
      <c r="B226" s="42"/>
      <c r="C226" s="43" t="str">
        <f aca="false">INDEX((klasyfikacja!$B$2:$B$146),MATCH(A226,klasyfikacja!$A$2:$A$146,0))</f>
        <v>Środki na uzupełnienie dochodów gmin</v>
      </c>
      <c r="D226" s="44" t="s">
        <v>196</v>
      </c>
      <c r="E226" s="45" t="n">
        <v>2750</v>
      </c>
      <c r="F226" s="46" t="n">
        <f aca="false">SUM(G226:H226)</f>
        <v>0</v>
      </c>
      <c r="G226" s="46" t="n">
        <f aca="false" t="array" ref="G226:G226">SUM(IF(dane!$A$8:$A$1577=D226,IF(dane!$C$8:$C$1577=E226,dane!$L$8:$L$1577,0),0))</f>
        <v>0</v>
      </c>
      <c r="H226" s="46" t="n">
        <f aca="false" t="array" ref="H226:H226">SUM(IF(dane!$A$8:$A$1577=D226,IF(dane!$C$8:$C$1577=E226,dane!$M$8:$M$1577,0),0))</f>
        <v>0</v>
      </c>
    </row>
    <row r="227" s="47" customFormat="true" ht="12.75" hidden="true" customHeight="true" outlineLevel="0" collapsed="false">
      <c r="A227" s="42" t="s">
        <v>149</v>
      </c>
      <c r="B227" s="42"/>
      <c r="C227" s="43" t="str">
        <f aca="false">INDEX((klasyfikacja!$B$2:$B$146),MATCH(A227,klasyfikacja!$A$2:$A$146,0))</f>
        <v>Środki na uzupełnienie dochodów powiatów</v>
      </c>
      <c r="D227" s="44" t="s">
        <v>196</v>
      </c>
      <c r="E227" s="45" t="n">
        <v>2760</v>
      </c>
      <c r="F227" s="46" t="n">
        <f aca="false">SUM(G227:H227)</f>
        <v>0</v>
      </c>
      <c r="G227" s="46" t="n">
        <f aca="false" t="array" ref="G227:G227">SUM(IF(dane!$A$8:$A$1577=D227,IF(dane!$C$8:$C$1577=E227,dane!$L$8:$L$1577,0),0))</f>
        <v>0</v>
      </c>
      <c r="H227" s="46" t="n">
        <f aca="false" t="array" ref="H227:H227">SUM(IF(dane!$A$8:$A$1577=D227,IF(dane!$C$8:$C$1577=E227,dane!$M$8:$M$1577,0),0))</f>
        <v>0</v>
      </c>
    </row>
    <row r="228" s="47" customFormat="true" ht="12.75" hidden="true" customHeight="true" outlineLevel="0" collapsed="false">
      <c r="A228" s="42" t="s">
        <v>150</v>
      </c>
      <c r="B228" s="42"/>
      <c r="C228" s="43" t="str">
        <f aca="false">INDEX((klasyfikacja!$B$2:$B$146),MATCH(A228,klasyfikacja!$A$2:$A$146,0))</f>
        <v>Środki na utrzymanie rzecznych przepraw promowych oraz na remonty, utrzymanie, ochronę i zarządzanie drogami krajowymi i wojewódzkimi w granicach miast na prawach powiatu</v>
      </c>
      <c r="D228" s="44" t="s">
        <v>196</v>
      </c>
      <c r="E228" s="45" t="n">
        <v>2790</v>
      </c>
      <c r="F228" s="46" t="n">
        <f aca="false">SUM(G228:H228)</f>
        <v>0</v>
      </c>
      <c r="G228" s="46" t="n">
        <f aca="false" t="array" ref="G228:G228">SUM(IF(dane!$A$8:$A$1577=D228,IF(dane!$C$8:$C$1577=E228,dane!$L$8:$L$1577,0),0))</f>
        <v>0</v>
      </c>
      <c r="H228" s="46" t="n">
        <f aca="false" t="array" ref="H228:H228">SUM(IF(dane!$A$8:$A$1577=D228,IF(dane!$C$8:$C$1577=E228,dane!$M$8:$M$1577,0),0))</f>
        <v>0</v>
      </c>
    </row>
    <row r="229" s="47" customFormat="true" ht="12.75" hidden="true" customHeight="true" outlineLevel="0" collapsed="false">
      <c r="A229" s="42" t="s">
        <v>151</v>
      </c>
      <c r="B229" s="42"/>
      <c r="C229" s="43" t="str">
        <f aca="false">INDEX((klasyfikacja!$B$2:$B$146),MATCH(A229,klasyfikacja!$A$2:$A$146,0))</f>
        <v>Dotacja z budżetu państwa dla gmin uzdrowiskowych</v>
      </c>
      <c r="D229" s="44" t="s">
        <v>196</v>
      </c>
      <c r="E229" s="45" t="n">
        <v>2870</v>
      </c>
      <c r="F229" s="46" t="n">
        <f aca="false">SUM(G229:H229)</f>
        <v>0</v>
      </c>
      <c r="G229" s="46" t="n">
        <f aca="false" t="array" ref="G229:G229">SUM(IF(dane!$A$8:$A$1577=D229,IF(dane!$C$8:$C$1577=E229,dane!$L$8:$L$1577,0),0))</f>
        <v>0</v>
      </c>
      <c r="H229" s="46" t="n">
        <f aca="false" t="array" ref="H229:H229">SUM(IF(dane!$A$8:$A$1577=D229,IF(dane!$C$8:$C$1577=E229,dane!$M$8:$M$1577,0),0))</f>
        <v>0</v>
      </c>
    </row>
    <row r="230" s="47" customFormat="true" ht="12.75" hidden="true" customHeight="true" outlineLevel="0" collapsed="false">
      <c r="A230" s="42" t="s">
        <v>152</v>
      </c>
      <c r="B230" s="42"/>
      <c r="C230" s="43" t="str">
        <f aca="false">INDEX((klasyfikacja!$B$2:$B$146),MATCH(A230,klasyfikacja!$A$2:$A$146,0))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230" s="44" t="s">
        <v>196</v>
      </c>
      <c r="E230" s="45" t="n">
        <v>2910</v>
      </c>
      <c r="F230" s="46" t="n">
        <f aca="false">SUM(G230:H230)</f>
        <v>0</v>
      </c>
      <c r="G230" s="46" t="n">
        <f aca="false" t="array" ref="G230:G230">SUM(IF(dane!$A$8:$A$1577=D230,IF(dane!$C$8:$C$1577=E230,dane!$L$8:$L$1577,0),0))</f>
        <v>0</v>
      </c>
      <c r="H230" s="46" t="n">
        <f aca="false" t="array" ref="H230:H230">SUM(IF(dane!$A$8:$A$1577=D230,IF(dane!$C$8:$C$1577=E230,dane!$M$8:$M$1577,0),0))</f>
        <v>0</v>
      </c>
    </row>
    <row r="231" s="47" customFormat="true" ht="12.75" hidden="true" customHeight="true" outlineLevel="0" collapsed="false">
      <c r="A231" s="42" t="s">
        <v>153</v>
      </c>
      <c r="B231" s="42"/>
      <c r="C231" s="43" t="str">
        <f aca="false">INDEX((klasyfikacja!$B$2:$B$146),MATCH(A231,klasyfikacja!$A$2:$A$146,0))</f>
        <v>Subwencje ogólne z budżetu państwa</v>
      </c>
      <c r="D231" s="44" t="s">
        <v>196</v>
      </c>
      <c r="E231" s="45" t="n">
        <v>2920</v>
      </c>
      <c r="F231" s="46" t="n">
        <f aca="false">SUM(G231:H231)</f>
        <v>0</v>
      </c>
      <c r="G231" s="46" t="n">
        <f aca="false" t="array" ref="G231:G231">SUM(IF(dane!$A$8:$A$1577=D231,IF(dane!$C$8:$C$1577=E231,dane!$L$8:$L$1577,0),0))</f>
        <v>0</v>
      </c>
      <c r="H231" s="46" t="n">
        <f aca="false" t="array" ref="H231:H231">SUM(IF(dane!$A$8:$A$1577=D231,IF(dane!$C$8:$C$1577=E231,dane!$M$8:$M$1577,0),0))</f>
        <v>0</v>
      </c>
    </row>
    <row r="232" s="47" customFormat="true" ht="12.75" hidden="true" customHeight="true" outlineLevel="0" collapsed="false">
      <c r="A232" s="42" t="s">
        <v>154</v>
      </c>
      <c r="B232" s="42"/>
      <c r="C232" s="43" t="str">
        <f aca="false">INDEX((klasyfikacja!$B$2:$B$146),MATCH(A232,klasyfikacja!$A$2:$A$146,0))</f>
        <v>Wpływy ze zwrotów niewykorzystanych dotacji oraz płatności</v>
      </c>
      <c r="D232" s="44" t="s">
        <v>196</v>
      </c>
      <c r="E232" s="45" t="n">
        <v>2950</v>
      </c>
      <c r="F232" s="46" t="n">
        <f aca="false">SUM(G232:H232)</f>
        <v>0</v>
      </c>
      <c r="G232" s="46" t="n">
        <f aca="false" t="array" ref="G232:G232">SUM(IF(dane!$A$8:$A$1577=D232,IF(dane!$C$8:$C$1577=E232,dane!$L$8:$L$1577,0),0))</f>
        <v>0</v>
      </c>
      <c r="H232" s="46" t="n">
        <f aca="false" t="array" ref="H232:H232">SUM(IF(dane!$A$8:$A$1577=D232,IF(dane!$C$8:$C$1577=E232,dane!$M$8:$M$1577,0),0))</f>
        <v>0</v>
      </c>
    </row>
    <row r="233" s="47" customFormat="true" ht="18" hidden="true" customHeight="true" outlineLevel="0" collapsed="false">
      <c r="A233" s="39"/>
      <c r="B233" s="39"/>
      <c r="C233" s="40" t="s">
        <v>155</v>
      </c>
      <c r="D233" s="35"/>
      <c r="E233" s="48"/>
      <c r="F233" s="41" t="n">
        <f aca="false">SUM(G233:H233)</f>
        <v>0</v>
      </c>
      <c r="G233" s="41" t="n">
        <f aca="false">SUM(G234:G268)</f>
        <v>0</v>
      </c>
      <c r="H233" s="41" t="n">
        <f aca="false">SUM(H234:H268)</f>
        <v>0</v>
      </c>
    </row>
    <row r="234" s="47" customFormat="true" ht="12.75" hidden="true" customHeight="true" outlineLevel="0" collapsed="false">
      <c r="A234" s="42" t="s">
        <v>156</v>
      </c>
      <c r="B234" s="42"/>
      <c r="C234" s="43" t="str">
        <f aca="false">INDEX((klasyfikacja!$B$2:$B$146),MATCH(A234,klasyfikacja!$A$2:$A$146,0))</f>
        <v>Wpływy z tytułu przekształcenia prawa użytkowania wieczystego w prawo własności</v>
      </c>
      <c r="D234" s="44" t="s">
        <v>196</v>
      </c>
      <c r="E234" s="45" t="s">
        <v>157</v>
      </c>
      <c r="F234" s="46" t="n">
        <f aca="false">SUM(G234:H234)</f>
        <v>0</v>
      </c>
      <c r="G234" s="46" t="n">
        <f aca="false" t="array" ref="G234:G234">SUM(IF(dane!$A$8:$A$1577=D234,IF(dane!$C$8:$C$1577=E234,dane!$L$8:$L$1577,0),0))</f>
        <v>0</v>
      </c>
      <c r="H234" s="46" t="n">
        <f aca="false" t="array" ref="H234:H234">SUM(IF(dane!$A$8:$A$1577=D234,IF(dane!$C$8:$C$1577=E234,dane!$M$8:$M$1577,0),0))</f>
        <v>0</v>
      </c>
    </row>
    <row r="235" s="47" customFormat="true" ht="12.75" hidden="true" customHeight="true" outlineLevel="0" collapsed="false">
      <c r="A235" s="42" t="s">
        <v>158</v>
      </c>
      <c r="B235" s="42"/>
      <c r="C235" s="43" t="str">
        <f aca="false">INDEX((klasyfikacja!$B$2:$B$146),MATCH(A235,klasyfikacja!$A$2:$A$146,0))</f>
        <v>Wpłaty z tytułu odpłatnego nabycia prawa własności oraz prawa użytkowania wieczystego nieruchomości</v>
      </c>
      <c r="D235" s="44" t="s">
        <v>196</v>
      </c>
      <c r="E235" s="45" t="s">
        <v>159</v>
      </c>
      <c r="F235" s="46" t="n">
        <f aca="false">SUM(G235:H235)</f>
        <v>0</v>
      </c>
      <c r="G235" s="46" t="n">
        <f aca="false" t="array" ref="G235:G235">SUM(IF(dane!$A$8:$A$1577=D235,IF(dane!$C$8:$C$1577=E235,dane!$L$8:$L$1577,0),0))</f>
        <v>0</v>
      </c>
      <c r="H235" s="46" t="n">
        <f aca="false" t="array" ref="H235:H235">SUM(IF(dane!$A$8:$A$1577=D235,IF(dane!$C$8:$C$1577=E235,dane!$M$8:$M$1577,0),0))</f>
        <v>0</v>
      </c>
    </row>
    <row r="236" s="47" customFormat="true" ht="12.75" hidden="true" customHeight="true" outlineLevel="0" collapsed="false">
      <c r="A236" s="42" t="s">
        <v>160</v>
      </c>
      <c r="B236" s="42"/>
      <c r="C236" s="43" t="str">
        <f aca="false">INDEX((klasyfikacja!$B$2:$B$146),MATCH(A236,klasyfikacja!$A$2:$A$146,0))</f>
        <v>Wpływy ze zbycia praw majątkowych</v>
      </c>
      <c r="D236" s="44" t="s">
        <v>196</v>
      </c>
      <c r="E236" s="45" t="s">
        <v>161</v>
      </c>
      <c r="F236" s="46" t="n">
        <f aca="false">SUM(G236:H236)</f>
        <v>0</v>
      </c>
      <c r="G236" s="46" t="n">
        <f aca="false" t="array" ref="G236:G236">SUM(IF(dane!$A$8:$A$1577=D236,IF(dane!$C$8:$C$1577=E236,dane!$L$8:$L$1577,0),0))</f>
        <v>0</v>
      </c>
      <c r="H236" s="46" t="n">
        <f aca="false" t="array" ref="H236:H236">SUM(IF(dane!$A$8:$A$1577=D236,IF(dane!$C$8:$C$1577=E236,dane!$M$8:$M$1577,0),0))</f>
        <v>0</v>
      </c>
    </row>
    <row r="237" s="47" customFormat="true" ht="12.75" hidden="true" customHeight="true" outlineLevel="0" collapsed="false">
      <c r="A237" s="42" t="s">
        <v>162</v>
      </c>
      <c r="B237" s="42"/>
      <c r="C237" s="43" t="str">
        <f aca="false">INDEX((klasyfikacja!$B$2:$B$146),MATCH(A237,klasyfikacja!$A$2:$A$146,0))</f>
        <v>Wpływy z tytułu odszkodowania za przejęte nieruchomości pod inwestycje celu publicznego</v>
      </c>
      <c r="D237" s="44" t="s">
        <v>196</v>
      </c>
      <c r="E237" s="45" t="s">
        <v>163</v>
      </c>
      <c r="F237" s="46" t="n">
        <f aca="false">SUM(G237:H237)</f>
        <v>0</v>
      </c>
      <c r="G237" s="46" t="n">
        <f aca="false" t="array" ref="G237:G237">SUM(IF(dane!$A$8:$A$1577=D237,IF(dane!$C$8:$C$1577=E237,dane!$L$8:$L$1577,0),0))</f>
        <v>0</v>
      </c>
      <c r="H237" s="46" t="n">
        <f aca="false" t="array" ref="H237:H237">SUM(IF(dane!$A$8:$A$1577=D237,IF(dane!$C$8:$C$1577=E237,dane!$M$8:$M$1577,0),0))</f>
        <v>0</v>
      </c>
    </row>
    <row r="238" s="47" customFormat="true" ht="12.75" hidden="true" customHeight="true" outlineLevel="0" collapsed="false">
      <c r="A238" s="42" t="s">
        <v>164</v>
      </c>
      <c r="B238" s="42"/>
      <c r="C238" s="43" t="str">
        <f aca="false">INDEX((klasyfikacja!$B$2:$B$146),MATCH(A238,klasyfikacja!$A$2:$A$146,0))</f>
        <v>Wpływy ze sprzedaży składników majątkowych</v>
      </c>
      <c r="D238" s="44" t="s">
        <v>196</v>
      </c>
      <c r="E238" s="45" t="s">
        <v>165</v>
      </c>
      <c r="F238" s="46" t="n">
        <f aca="false">SUM(G238:H238)</f>
        <v>0</v>
      </c>
      <c r="G238" s="46" t="n">
        <f aca="false" t="array" ref="G238:G238">SUM(IF(dane!$A$8:$A$1577=D238,IF(dane!$C$8:$C$1577=E238,dane!$L$8:$L$1577,0),0))</f>
        <v>0</v>
      </c>
      <c r="H238" s="46" t="n">
        <f aca="false" t="array" ref="H238:H238">SUM(IF(dane!$A$8:$A$1577=D238,IF(dane!$C$8:$C$1577=E238,dane!$M$8:$M$1577,0),0))</f>
        <v>0</v>
      </c>
    </row>
    <row r="239" s="47" customFormat="true" ht="12.75" hidden="true" customHeight="true" outlineLevel="0" collapsed="false">
      <c r="A239" s="42" t="s">
        <v>166</v>
      </c>
      <c r="B239" s="42"/>
      <c r="C239" s="43" t="str">
        <f aca="false">INDEX((klasyfikacja!$B$2:$B$146),MATCH(A239,klasyfikacja!$A$2:$A$146,0))</f>
        <v>Środki z Funduszu Przeciwdziałania COVID-19 na finansowanie lub dofinansowanie kosztów realizacji inwestycji i zakupów inwestycyjnych związanych z przeciwdziałaniem COVID-19</v>
      </c>
      <c r="D239" s="44" t="s">
        <v>196</v>
      </c>
      <c r="E239" s="45" t="n">
        <v>6090</v>
      </c>
      <c r="F239" s="46" t="n">
        <f aca="false">SUM(G239:H239)</f>
        <v>0</v>
      </c>
      <c r="G239" s="46" t="n">
        <f aca="false" t="array" ref="G239:G239">SUM(IF(dane!$A$8:$A$1577=D239,IF(dane!$C$8:$C$1577=E239,dane!$L$8:$L$1577,0),0))</f>
        <v>0</v>
      </c>
      <c r="H239" s="46" t="n">
        <f aca="false" t="array" ref="H239:H239">SUM(IF(dane!$A$8:$A$1577=D239,IF(dane!$C$8:$C$1577=E239,dane!$M$8:$M$1577,0),0))</f>
        <v>0</v>
      </c>
    </row>
    <row r="240" s="47" customFormat="true" ht="12.75" hidden="true" customHeight="true" outlineLevel="0" collapsed="false">
      <c r="A240" s="42" t="s">
        <v>167</v>
      </c>
      <c r="B240" s="42"/>
      <c r="C240" s="43" t="str">
        <f aca="false">INDEX((klasyfikacja!$B$2:$B$146),MATCH(A240,klasyfikacja!$A$2:$A$146,0))</f>
        <v>Środki na inwestycje na drogach publicznych powiatowych i wojewódzkich oraz na drogach powiatowych, wojewódzkich i krajowych w granicach miast na prawach powiatu</v>
      </c>
      <c r="D240" s="44" t="s">
        <v>196</v>
      </c>
      <c r="E240" s="45" t="n">
        <v>6180</v>
      </c>
      <c r="F240" s="46" t="n">
        <f aca="false">SUM(G240:H240)</f>
        <v>0</v>
      </c>
      <c r="G240" s="46" t="n">
        <f aca="false" t="array" ref="G240:G240">SUM(IF(dane!$A$8:$A$1577=D240,IF(dane!$C$8:$C$1577=E240,dane!$L$8:$L$1577,0),0))</f>
        <v>0</v>
      </c>
      <c r="H240" s="46" t="n">
        <f aca="false" t="array" ref="H240:H240">SUM(IF(dane!$A$8:$A$1577=D240,IF(dane!$C$8:$C$1577=E240,dane!$M$8:$M$1577,0),0))</f>
        <v>0</v>
      </c>
    </row>
    <row r="241" s="47" customFormat="true" ht="12.75" hidden="true" customHeight="true" outlineLevel="0" collapsed="false">
      <c r="A241" s="42" t="s">
        <v>168</v>
      </c>
      <c r="B241" s="42"/>
      <c r="C241" s="43" t="str">
        <f aca="false">INDEX((klasyfikacja!$B$2:$B$146),MATCH(A241,klasyfikacja!$A$2:$A$146,0))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41" s="44" t="s">
        <v>196</v>
      </c>
      <c r="E241" s="45" t="n">
        <v>6207</v>
      </c>
      <c r="F241" s="46" t="n">
        <f aca="false">SUM(G241:H241)</f>
        <v>0</v>
      </c>
      <c r="G241" s="46" t="n">
        <f aca="false" t="array" ref="G241:G241">SUM(IF(dane!$A$8:$A$1577=D241,IF(dane!$C$8:$C$1577=E241,dane!$L$8:$L$1577,0),0))</f>
        <v>0</v>
      </c>
      <c r="H241" s="46" t="n">
        <f aca="false" t="array" ref="H241:H241">SUM(IF(dane!$A$8:$A$1577=D241,IF(dane!$C$8:$C$1577=E241,dane!$M$8:$M$1577,0),0))</f>
        <v>0</v>
      </c>
    </row>
    <row r="242" s="47" customFormat="true" ht="12.75" hidden="true" customHeight="true" outlineLevel="0" collapsed="false">
      <c r="A242" s="42" t="s">
        <v>169</v>
      </c>
      <c r="B242" s="42"/>
      <c r="C242" s="43" t="str">
        <f aca="false">INDEX((klasyfikacja!$B$2:$B$146),MATCH(A242,klasyfikacja!$A$2:$A$146,0))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42" s="44" t="s">
        <v>196</v>
      </c>
      <c r="E242" s="45" t="n">
        <v>6208</v>
      </c>
      <c r="F242" s="46" t="n">
        <f aca="false">SUM(G242:H242)</f>
        <v>0</v>
      </c>
      <c r="G242" s="46" t="n">
        <f aca="false" t="array" ref="G242:G242">SUM(IF(dane!$A$8:$A$1577=D242,IF(dane!$C$8:$C$1577=E242,dane!$L$8:$L$1577,0),0))</f>
        <v>0</v>
      </c>
      <c r="H242" s="46" t="n">
        <f aca="false" t="array" ref="H242:H242">SUM(IF(dane!$A$8:$A$1577=D242,IF(dane!$C$8:$C$1577=E242,dane!$M$8:$M$1577,0),0))</f>
        <v>0</v>
      </c>
    </row>
    <row r="243" s="47" customFormat="true" ht="12.75" hidden="true" customHeight="true" outlineLevel="0" collapsed="false">
      <c r="A243" s="42" t="s">
        <v>170</v>
      </c>
      <c r="B243" s="42"/>
      <c r="C243" s="43" t="str">
        <f aca="false">INDEX((klasyfikacja!$B$2:$B$146),MATCH(A243,klasyfikacja!$A$2:$A$146,0))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43" s="44" t="s">
        <v>196</v>
      </c>
      <c r="E243" s="45" t="n">
        <v>6209</v>
      </c>
      <c r="F243" s="46" t="n">
        <f aca="false">SUM(G243:H243)</f>
        <v>0</v>
      </c>
      <c r="G243" s="46" t="n">
        <f aca="false" t="array" ref="G243:G243">SUM(IF(dane!$A$8:$A$1577=D243,IF(dane!$C$8:$C$1577=E243,dane!$L$8:$L$1577,0),0))</f>
        <v>0</v>
      </c>
      <c r="H243" s="46" t="n">
        <f aca="false" t="array" ref="H243:H243">SUM(IF(dane!$A$8:$A$1577=D243,IF(dane!$C$8:$C$1577=E243,dane!$M$8:$M$1577,0),0))</f>
        <v>0</v>
      </c>
    </row>
    <row r="244" s="47" customFormat="true" ht="12.75" hidden="true" customHeight="true" outlineLevel="0" collapsed="false">
      <c r="A244" s="42" t="s">
        <v>171</v>
      </c>
      <c r="B244" s="42"/>
      <c r="C244" s="43" t="str">
        <f aca="false">INDEX((klasyfikacja!$B$2:$B$146),MATCH(A244,klasyfikacja!$A$2:$A$146,0))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44" s="44" t="s">
        <v>196</v>
      </c>
      <c r="E244" s="45" t="n">
        <v>6257</v>
      </c>
      <c r="F244" s="46" t="n">
        <f aca="false">SUM(G244:H244)</f>
        <v>0</v>
      </c>
      <c r="G244" s="46" t="n">
        <f aca="false" t="array" ref="G244:G244">SUM(IF(dane!$A$8:$A$1577=D244,IF(dane!$C$8:$C$1577=E244,dane!$L$8:$L$1577,0),0))</f>
        <v>0</v>
      </c>
      <c r="H244" s="46" t="n">
        <f aca="false" t="array" ref="H244:H244">SUM(IF(dane!$A$8:$A$1577=D244,IF(dane!$C$8:$C$1577=E244,dane!$M$8:$M$1577,0),0))</f>
        <v>0</v>
      </c>
    </row>
    <row r="245" s="47" customFormat="true" ht="12.75" hidden="true" customHeight="true" outlineLevel="0" collapsed="false">
      <c r="A245" s="42" t="s">
        <v>172</v>
      </c>
      <c r="B245" s="42"/>
      <c r="C245" s="43" t="str">
        <f aca="false">INDEX((klasyfikacja!$B$2:$B$146),MATCH(A245,klasyfikacja!$A$2:$A$146,0))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45" s="44" t="s">
        <v>196</v>
      </c>
      <c r="E245" s="45" t="n">
        <v>6258</v>
      </c>
      <c r="F245" s="46" t="n">
        <f aca="false">SUM(G245:H245)</f>
        <v>0</v>
      </c>
      <c r="G245" s="46" t="n">
        <f aca="false" t="array" ref="G245:G245">SUM(IF(dane!$A$8:$A$1577=D245,IF(dane!$C$8:$C$1577=E245,dane!$L$8:$L$1577,0),0))</f>
        <v>0</v>
      </c>
      <c r="H245" s="46" t="n">
        <f aca="false" t="array" ref="H245:H245">SUM(IF(dane!$A$8:$A$1577=D245,IF(dane!$C$8:$C$1577=E245,dane!$M$8:$M$1577,0),0))</f>
        <v>0</v>
      </c>
    </row>
    <row r="246" s="47" customFormat="true" ht="12.75" hidden="true" customHeight="true" outlineLevel="0" collapsed="false">
      <c r="A246" s="42" t="s">
        <v>173</v>
      </c>
      <c r="B246" s="42"/>
      <c r="C246" s="43" t="str">
        <f aca="false">INDEX((klasyfikacja!$B$2:$B$146),MATCH(A246,klasyfikacja!$A$2:$A$146,0))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46" s="44" t="s">
        <v>196</v>
      </c>
      <c r="E246" s="45" t="n">
        <v>6259</v>
      </c>
      <c r="F246" s="46" t="n">
        <f aca="false">SUM(G246:H246)</f>
        <v>0</v>
      </c>
      <c r="G246" s="46" t="n">
        <f aca="false" t="array" ref="G246:G246">SUM(IF(dane!$A$8:$A$1577=D246,IF(dane!$C$8:$C$1577=E246,dane!$L$8:$L$1577,0),0))</f>
        <v>0</v>
      </c>
      <c r="H246" s="46" t="n">
        <f aca="false" t="array" ref="H246:H246">SUM(IF(dane!$A$8:$A$1577=D246,IF(dane!$C$8:$C$1577=E246,dane!$M$8:$M$1577,0),0))</f>
        <v>0</v>
      </c>
    </row>
    <row r="247" s="47" customFormat="true" ht="12.75" hidden="true" customHeight="true" outlineLevel="0" collapsed="false">
      <c r="A247" s="42" t="s">
        <v>174</v>
      </c>
      <c r="B247" s="42"/>
      <c r="C247" s="43" t="str">
        <f aca="false">INDEX((klasyfikacja!$B$2:$B$146),MATCH(A247,klasyfikacja!$A$2:$A$146,0))</f>
        <v>Dotacja otrzymana z państwowego funduszu celowego na finansowanie lub dofinansowanie kosztów realizacji inwestycji i zakupów inwestycyjnych jednostek sektora finansów publicznych</v>
      </c>
      <c r="D247" s="44" t="s">
        <v>196</v>
      </c>
      <c r="E247" s="45" t="n">
        <v>6260</v>
      </c>
      <c r="F247" s="46" t="n">
        <f aca="false">SUM(G247:H247)</f>
        <v>0</v>
      </c>
      <c r="G247" s="46" t="n">
        <f aca="false" t="array" ref="G247:G247">SUM(IF(dane!$A$8:$A$1577=D247,IF(dane!$C$8:$C$1577=E247,dane!$L$8:$L$1577,0),0))</f>
        <v>0</v>
      </c>
      <c r="H247" s="46" t="n">
        <f aca="false" t="array" ref="H247:H247">SUM(IF(dane!$A$8:$A$1577=D247,IF(dane!$C$8:$C$1577=E247,dane!$M$8:$M$1577,0),0))</f>
        <v>0</v>
      </c>
    </row>
    <row r="248" s="47" customFormat="true" ht="12.75" hidden="true" customHeight="true" outlineLevel="0" collapsed="false">
      <c r="A248" s="42" t="s">
        <v>175</v>
      </c>
      <c r="B248" s="42"/>
      <c r="C248" s="43" t="str">
        <f aca="false">INDEX((klasyfikacja!$B$2:$B$146),MATCH(A248,klasyfikacja!$A$2:$A$146,0))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48" s="44" t="s">
        <v>196</v>
      </c>
      <c r="E248" s="45" t="n">
        <v>6280</v>
      </c>
      <c r="F248" s="46" t="n">
        <f aca="false">SUM(G248:H248)</f>
        <v>0</v>
      </c>
      <c r="G248" s="46" t="n">
        <f aca="false" t="array" ref="G248:G248">SUM(IF(dane!$A$8:$A$1577=D248,IF(dane!$C$8:$C$1577=E248,dane!$L$8:$L$1577,0),0))</f>
        <v>0</v>
      </c>
      <c r="H248" s="46" t="n">
        <f aca="false" t="array" ref="H248:H248">SUM(IF(dane!$A$8:$A$1577=D248,IF(dane!$C$8:$C$1577=E248,dane!$M$8:$M$1577,0),0))</f>
        <v>0</v>
      </c>
    </row>
    <row r="249" s="47" customFormat="true" ht="12.75" hidden="true" customHeight="true" outlineLevel="0" collapsed="false">
      <c r="A249" s="42" t="s">
        <v>176</v>
      </c>
      <c r="B249" s="42"/>
      <c r="C249" s="43" t="str">
        <f aca="false">INDEX((klasyfikacja!$B$2:$B$146),MATCH(A249,klasyfikacja!$A$2:$A$146,0))</f>
        <v>Środki na dofinansowanie własnych inwestycji gmin, powiatów (związków gmin, związków powiatowo-gminnych, związków powiatów), samorządów województw, pozyskane z innych źródeł</v>
      </c>
      <c r="D249" s="44" t="s">
        <v>196</v>
      </c>
      <c r="E249" s="45" t="n">
        <v>6290</v>
      </c>
      <c r="F249" s="46" t="n">
        <f aca="false">SUM(G249:H249)</f>
        <v>0</v>
      </c>
      <c r="G249" s="46" t="n">
        <f aca="false" t="array" ref="G249:G249">SUM(IF(dane!$A$8:$A$1577=D249,IF(dane!$C$8:$C$1577=E249,dane!$L$8:$L$1577,0),0))</f>
        <v>0</v>
      </c>
      <c r="H249" s="46" t="n">
        <f aca="false" t="array" ref="H249:H249">SUM(IF(dane!$A$8:$A$1577=D249,IF(dane!$C$8:$C$1577=E249,dane!$M$8:$M$1577,0),0))</f>
        <v>0</v>
      </c>
    </row>
    <row r="250" s="47" customFormat="true" ht="12.75" hidden="true" customHeight="true" outlineLevel="0" collapsed="false">
      <c r="A250" s="42" t="s">
        <v>177</v>
      </c>
      <c r="B250" s="42"/>
      <c r="C250" s="43" t="str">
        <f aca="false">INDEX((klasyfikacja!$B$2:$B$146),MATCH(A250,klasyfikacja!$A$2:$A$146,0))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50" s="44" t="s">
        <v>196</v>
      </c>
      <c r="E250" s="45" t="n">
        <v>6291</v>
      </c>
      <c r="F250" s="46" t="n">
        <f aca="false">SUM(G250:H250)</f>
        <v>0</v>
      </c>
      <c r="G250" s="46" t="n">
        <f aca="false" t="array" ref="G250:G250">SUM(IF(dane!$A$8:$A$1577=D250,IF(dane!$C$8:$C$1577=E250,dane!$L$8:$L$1577,0),0))</f>
        <v>0</v>
      </c>
      <c r="H250" s="46" t="n">
        <f aca="false" t="array" ref="H250:H250">SUM(IF(dane!$A$8:$A$1577=D250,IF(dane!$C$8:$C$1577=E250,dane!$M$8:$M$1577,0),0))</f>
        <v>0</v>
      </c>
    </row>
    <row r="251" s="47" customFormat="true" ht="12.75" hidden="true" customHeight="true" outlineLevel="0" collapsed="false">
      <c r="A251" s="42" t="s">
        <v>178</v>
      </c>
      <c r="B251" s="42"/>
      <c r="C251" s="43" t="str">
        <f aca="false">INDEX((klasyfikacja!$B$2:$B$146),MATCH(A251,klasyfikacja!$A$2:$A$146,0))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51" s="44" t="s">
        <v>196</v>
      </c>
      <c r="E251" s="45" t="n">
        <v>6296</v>
      </c>
      <c r="F251" s="46" t="n">
        <f aca="false">SUM(G251:H251)</f>
        <v>0</v>
      </c>
      <c r="G251" s="46" t="n">
        <f aca="false" t="array" ref="G251:G251">SUM(IF(dane!$A$8:$A$1577=D251,IF(dane!$C$8:$C$1577=E251,dane!$L$8:$L$1577,0),0))</f>
        <v>0</v>
      </c>
      <c r="H251" s="46" t="n">
        <f aca="false" t="array" ref="H251:H251">SUM(IF(dane!$A$8:$A$1577=D251,IF(dane!$C$8:$C$1577=E251,dane!$M$8:$M$1577,0),0))</f>
        <v>0</v>
      </c>
    </row>
    <row r="252" s="47" customFormat="true" ht="12.75" hidden="true" customHeight="true" outlineLevel="0" collapsed="false">
      <c r="A252" s="42" t="s">
        <v>179</v>
      </c>
      <c r="B252" s="42"/>
      <c r="C252" s="43" t="str">
        <f aca="false">INDEX((klasyfikacja!$B$2:$B$146),MATCH(A252,klasyfikacja!$A$2:$A$146,0))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52" s="44" t="s">
        <v>196</v>
      </c>
      <c r="E252" s="45" t="n">
        <v>6297</v>
      </c>
      <c r="F252" s="46" t="n">
        <f aca="false">SUM(G252:H252)</f>
        <v>0</v>
      </c>
      <c r="G252" s="46" t="n">
        <f aca="false" t="array" ref="G252:G252">SUM(IF(dane!$A$8:$A$1577=D252,IF(dane!$C$8:$C$1577=E252,dane!$L$8:$L$1577,0),0))</f>
        <v>0</v>
      </c>
      <c r="H252" s="46" t="n">
        <f aca="false" t="array" ref="H252:H252">SUM(IF(dane!$A$8:$A$1577=D252,IF(dane!$C$8:$C$1577=E252,dane!$M$8:$M$1577,0),0))</f>
        <v>0</v>
      </c>
    </row>
    <row r="253" s="47" customFormat="true" ht="12.75" hidden="true" customHeight="true" outlineLevel="0" collapsed="false">
      <c r="A253" s="42" t="s">
        <v>180</v>
      </c>
      <c r="B253" s="42"/>
      <c r="C253" s="43" t="str">
        <f aca="false">INDEX((klasyfikacja!$B$2:$B$146),MATCH(A253,klasyfikacja!$A$2:$A$146,0))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53" s="44" t="s">
        <v>196</v>
      </c>
      <c r="E253" s="45" t="n">
        <v>6298</v>
      </c>
      <c r="F253" s="46" t="n">
        <f aca="false">SUM(G253:H253)</f>
        <v>0</v>
      </c>
      <c r="G253" s="46" t="n">
        <f aca="false" t="array" ref="G253:G253">SUM(IF(dane!$A$8:$A$1577=D253,IF(dane!$C$8:$C$1577=E253,dane!$L$8:$L$1577,0),0))</f>
        <v>0</v>
      </c>
      <c r="H253" s="46" t="n">
        <f aca="false" t="array" ref="H253:H253">SUM(IF(dane!$A$8:$A$1577=D253,IF(dane!$C$8:$C$1577=E253,dane!$M$8:$M$1577,0),0))</f>
        <v>0</v>
      </c>
    </row>
    <row r="254" s="47" customFormat="true" ht="12.75" hidden="true" customHeight="true" outlineLevel="0" collapsed="false">
      <c r="A254" s="42" t="s">
        <v>181</v>
      </c>
      <c r="B254" s="42"/>
      <c r="C254" s="43" t="str">
        <f aca="false">INDEX((klasyfikacja!$B$2:$B$146),MATCH(A254,klasyfikacja!$A$2:$A$146,0))</f>
        <v>Dotacja celowa otrzymana z tytułu pomocy finansowej udzielanej między jednostkami samorządu terytorialnego na dofinansowanie własnych zadań inwestycyjnych i zakupów inwestycyjnych</v>
      </c>
      <c r="D254" s="44" t="s">
        <v>196</v>
      </c>
      <c r="E254" s="45" t="n">
        <v>6300</v>
      </c>
      <c r="F254" s="46" t="n">
        <f aca="false">SUM(G254:H254)</f>
        <v>0</v>
      </c>
      <c r="G254" s="46" t="n">
        <f aca="false" t="array" ref="G254:G254">SUM(IF(dane!$A$8:$A$1577=D254,IF(dane!$C$8:$C$1577=E254,dane!$L$8:$L$1577,0),0))</f>
        <v>0</v>
      </c>
      <c r="H254" s="46" t="n">
        <f aca="false" t="array" ref="H254:H254">SUM(IF(dane!$A$8:$A$1577=D254,IF(dane!$C$8:$C$1577=E254,dane!$M$8:$M$1577,0),0))</f>
        <v>0</v>
      </c>
    </row>
    <row r="255" s="47" customFormat="true" ht="12.75" hidden="true" customHeight="true" outlineLevel="0" collapsed="false">
      <c r="A255" s="42" t="s">
        <v>182</v>
      </c>
      <c r="B255" s="42"/>
      <c r="C255" s="43" t="str">
        <f aca="false">INDEX((klasyfikacja!$B$2:$B$146),MATCH(A255,klasyfikacja!$A$2:$A$146,0))</f>
        <v>Dotacja celowa otrzymana z budżetu państwa na inwestycje i zakupy inwestycyjne z zakresu administracji rządowej oraz innych zadań zleconych gminom ustawami</v>
      </c>
      <c r="D255" s="44" t="s">
        <v>196</v>
      </c>
      <c r="E255" s="45" t="n">
        <v>6310</v>
      </c>
      <c r="F255" s="46" t="n">
        <f aca="false">SUM(G255:H255)</f>
        <v>0</v>
      </c>
      <c r="G255" s="46" t="n">
        <f aca="false" t="array" ref="G255:G255">SUM(IF(dane!$A$8:$A$1577=D255,IF(dane!$C$8:$C$1577=E255,dane!$L$8:$L$1577,0),0))</f>
        <v>0</v>
      </c>
      <c r="H255" s="46" t="n">
        <f aca="false" t="array" ref="H255:H255">SUM(IF(dane!$A$8:$A$1577=D255,IF(dane!$C$8:$C$1577=E255,dane!$M$8:$M$1577,0),0))</f>
        <v>0</v>
      </c>
    </row>
    <row r="256" s="47" customFormat="true" ht="12.75" hidden="true" customHeight="true" outlineLevel="0" collapsed="false">
      <c r="A256" s="42" t="s">
        <v>183</v>
      </c>
      <c r="B256" s="42"/>
      <c r="C256" s="43" t="str">
        <f aca="false">INDEX((klasyfikacja!$B$2:$B$146),MATCH(A256,klasyfikacja!$A$2:$A$146,0))</f>
        <v>Dotacja celowa otrzymana z budżetu państwa na inwestycje i zakupy inwestycyjne realizowane przez gminę na podstawie porozumień z organami administracji rządowej</v>
      </c>
      <c r="D256" s="44" t="s">
        <v>196</v>
      </c>
      <c r="E256" s="45" t="n">
        <v>6320</v>
      </c>
      <c r="F256" s="46" t="n">
        <f aca="false">SUM(G256:H256)</f>
        <v>0</v>
      </c>
      <c r="G256" s="46" t="n">
        <f aca="false" t="array" ref="G256:G256">SUM(IF(dane!$A$8:$A$1577=D256,IF(dane!$C$8:$C$1577=E256,dane!$L$8:$L$1577,0),0))</f>
        <v>0</v>
      </c>
      <c r="H256" s="46" t="n">
        <f aca="false" t="array" ref="H256:H256">SUM(IF(dane!$A$8:$A$1577=D256,IF(dane!$C$8:$C$1577=E256,dane!$M$8:$M$1577,0),0))</f>
        <v>0</v>
      </c>
    </row>
    <row r="257" s="47" customFormat="true" ht="12.75" hidden="true" customHeight="true" outlineLevel="0" collapsed="false">
      <c r="A257" s="42" t="s">
        <v>184</v>
      </c>
      <c r="B257" s="42"/>
      <c r="C257" s="43" t="str">
        <f aca="false">INDEX((klasyfikacja!$B$2:$B$146),MATCH(A257,klasyfikacja!$A$2:$A$146,0))</f>
        <v>Dotacja celowa otrzymana z budżetu państwa na realizację inwestycji i zakupów inwestycyjnych własnych gmin (związków gmin, związków powiatowo-gminnych)</v>
      </c>
      <c r="D257" s="44" t="s">
        <v>196</v>
      </c>
      <c r="E257" s="45" t="n">
        <v>6330</v>
      </c>
      <c r="F257" s="46" t="n">
        <f aca="false">SUM(G257:H257)</f>
        <v>0</v>
      </c>
      <c r="G257" s="46" t="n">
        <f aca="false" t="array" ref="G257:G257">SUM(IF(dane!$A$8:$A$1577=D257,IF(dane!$C$8:$C$1577=E257,dane!$L$8:$L$1577,0),0))</f>
        <v>0</v>
      </c>
      <c r="H257" s="46" t="n">
        <f aca="false" t="array" ref="H257:H257">SUM(IF(dane!$A$8:$A$1577=D257,IF(dane!$C$8:$C$1577=E257,dane!$M$8:$M$1577,0),0))</f>
        <v>0</v>
      </c>
    </row>
    <row r="258" s="47" customFormat="true" ht="12.75" hidden="true" customHeight="true" outlineLevel="0" collapsed="false">
      <c r="A258" s="42" t="s">
        <v>185</v>
      </c>
      <c r="B258" s="42"/>
      <c r="C258" s="43" t="str">
        <f aca="false">INDEX((klasyfikacja!$B$2:$B$146),MATCH(A258,klasyfikacja!$A$2:$A$146,0))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58" s="44" t="s">
        <v>196</v>
      </c>
      <c r="E258" s="45" t="n">
        <v>6340</v>
      </c>
      <c r="F258" s="46" t="n">
        <f aca="false">SUM(G258:H258)</f>
        <v>0</v>
      </c>
      <c r="G258" s="46" t="n">
        <f aca="false" t="array" ref="G258:G258">SUM(IF(dane!$A$8:$A$1577=D258,IF(dane!$C$8:$C$1577=E258,dane!$L$8:$L$1577,0),0))</f>
        <v>0</v>
      </c>
      <c r="H258" s="46" t="n">
        <f aca="false" t="array" ref="H258:H258">SUM(IF(dane!$A$8:$A$1577=D258,IF(dane!$C$8:$C$1577=E258,dane!$M$8:$M$1577,0),0))</f>
        <v>0</v>
      </c>
    </row>
    <row r="259" s="47" customFormat="true" ht="12.75" hidden="true" customHeight="true" outlineLevel="0" collapsed="false">
      <c r="A259" s="42" t="s">
        <v>186</v>
      </c>
      <c r="B259" s="42"/>
      <c r="C259" s="43" t="str">
        <f aca="false">INDEX((klasyfikacja!$B$2:$B$146),MATCH(A259,klasyfikacja!$A$2:$A$146,0))</f>
        <v>Dotacja celowa otrzymana z budżetu państwa na inwestycje i zakupy inwestycyjne z zakresu administracji rządowej oraz inne zadania zlecone ustawami realizowane przez powiat</v>
      </c>
      <c r="D259" s="44" t="s">
        <v>196</v>
      </c>
      <c r="E259" s="45" t="n">
        <v>6410</v>
      </c>
      <c r="F259" s="46" t="n">
        <f aca="false">SUM(G259:H259)</f>
        <v>0</v>
      </c>
      <c r="G259" s="46" t="n">
        <f aca="false" t="array" ref="G259:G259">SUM(IF(dane!$A$8:$A$1577=D259,IF(dane!$C$8:$C$1577=E259,dane!$L$8:$L$1577,0),0))</f>
        <v>0</v>
      </c>
      <c r="H259" s="46" t="n">
        <f aca="false" t="array" ref="H259:H259">SUM(IF(dane!$A$8:$A$1577=D259,IF(dane!$C$8:$C$1577=E259,dane!$M$8:$M$1577,0),0))</f>
        <v>0</v>
      </c>
    </row>
    <row r="260" s="47" customFormat="true" ht="12.75" hidden="true" customHeight="true" outlineLevel="0" collapsed="false">
      <c r="A260" s="42" t="s">
        <v>187</v>
      </c>
      <c r="B260" s="42"/>
      <c r="C260" s="43" t="str">
        <f aca="false">INDEX((klasyfikacja!$B$2:$B$146),MATCH(A260,klasyfikacja!$A$2:$A$146,0))</f>
        <v>Dotacja celowa otrzymana z budżetu państwa na inwestycje i zakupy inwestycyjne realizowane przez powiat na podstawie porozumień z organami administracji rządowej</v>
      </c>
      <c r="D260" s="44" t="s">
        <v>196</v>
      </c>
      <c r="E260" s="45" t="n">
        <v>6420</v>
      </c>
      <c r="F260" s="46" t="n">
        <f aca="false">SUM(G260:H260)</f>
        <v>0</v>
      </c>
      <c r="G260" s="46" t="n">
        <f aca="false" t="array" ref="G260:G260">SUM(IF(dane!$A$8:$A$1577=D260,IF(dane!$C$8:$C$1577=E260,dane!$L$8:$L$1577,0),0))</f>
        <v>0</v>
      </c>
      <c r="H260" s="46" t="n">
        <f aca="false" t="array" ref="H260:H260">SUM(IF(dane!$A$8:$A$1577=D260,IF(dane!$C$8:$C$1577=E260,dane!$M$8:$M$1577,0),0))</f>
        <v>0</v>
      </c>
    </row>
    <row r="261" s="47" customFormat="true" ht="12.75" hidden="true" customHeight="true" outlineLevel="0" collapsed="false">
      <c r="A261" s="42" t="s">
        <v>188</v>
      </c>
      <c r="B261" s="42"/>
      <c r="C261" s="43" t="str">
        <f aca="false">INDEX((klasyfikacja!$B$2:$B$146),MATCH(A261,klasyfikacja!$A$2:$A$146,0))</f>
        <v>Dotacja celowa otrzymana z budżetu państwa na realizację inwestycji i zakupów inwestycyjnych własnych powiatu</v>
      </c>
      <c r="D261" s="44" t="s">
        <v>196</v>
      </c>
      <c r="E261" s="45" t="n">
        <v>6430</v>
      </c>
      <c r="F261" s="46" t="n">
        <f aca="false">SUM(G261:H261)</f>
        <v>0</v>
      </c>
      <c r="G261" s="46" t="n">
        <f aca="false" t="array" ref="G261:G261">SUM(IF(dane!$A$8:$A$1577=D261,IF(dane!$C$8:$C$1577=E261,dane!$L$8:$L$1577,0),0))</f>
        <v>0</v>
      </c>
      <c r="H261" s="46" t="n">
        <f aca="false" t="array" ref="H261:H261">SUM(IF(dane!$A$8:$A$1577=D261,IF(dane!$C$8:$C$1577=E261,dane!$M$8:$M$1577,0),0))</f>
        <v>0</v>
      </c>
    </row>
    <row r="262" s="47" customFormat="true" ht="12.75" hidden="true" customHeight="true" outlineLevel="0" collapsed="false">
      <c r="A262" s="42" t="s">
        <v>189</v>
      </c>
      <c r="B262" s="42"/>
      <c r="C262" s="43" t="str">
        <f aca="false">INDEX((klasyfikacja!$B$2:$B$146),MATCH(A262,klasyfikacja!$A$2:$A$146,0))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62" s="44" t="s">
        <v>196</v>
      </c>
      <c r="E262" s="45" t="n">
        <v>6440</v>
      </c>
      <c r="F262" s="46" t="n">
        <f aca="false">SUM(G262:H262)</f>
        <v>0</v>
      </c>
      <c r="G262" s="46" t="n">
        <f aca="false" t="array" ref="G262:G262">SUM(IF(dane!$A$8:$A$1577=D262,IF(dane!$C$8:$C$1577=E262,dane!$L$8:$L$1577,0),0))</f>
        <v>0</v>
      </c>
      <c r="H262" s="46" t="n">
        <f aca="false" t="array" ref="H262:H262">SUM(IF(dane!$A$8:$A$1577=D262,IF(dane!$C$8:$C$1577=E262,dane!$M$8:$M$1577,0),0))</f>
        <v>0</v>
      </c>
    </row>
    <row r="263" s="47" customFormat="true" ht="12.75" hidden="true" customHeight="true" outlineLevel="0" collapsed="false">
      <c r="A263" s="42" t="s">
        <v>190</v>
      </c>
      <c r="B263" s="42"/>
      <c r="C263" s="43" t="str">
        <f aca="false">INDEX((klasyfikacja!$B$2:$B$146),MATCH(A263,klasyfikacja!$A$2:$A$146,0))</f>
        <v>Dotacja celowa otrzymana z gminy na inwestycje i zakupy inwestycyjne realizowane na podstawie porozumień (umów) między jednostkami samorządu terytorialnego</v>
      </c>
      <c r="D263" s="44" t="s">
        <v>196</v>
      </c>
      <c r="E263" s="45" t="n">
        <v>6610</v>
      </c>
      <c r="F263" s="46" t="n">
        <f aca="false">SUM(G263:H263)</f>
        <v>0</v>
      </c>
      <c r="G263" s="46" t="n">
        <f aca="false" t="array" ref="G263:G263">SUM(IF(dane!$A$8:$A$1577=D263,IF(dane!$C$8:$C$1577=E263,dane!$L$8:$L$1577,0),0))</f>
        <v>0</v>
      </c>
      <c r="H263" s="46" t="n">
        <f aca="false" t="array" ref="H263:H263">SUM(IF(dane!$A$8:$A$1577=D263,IF(dane!$C$8:$C$1577=E263,dane!$M$8:$M$1577,0),0))</f>
        <v>0</v>
      </c>
    </row>
    <row r="264" s="47" customFormat="true" ht="12.75" hidden="true" customHeight="true" outlineLevel="0" collapsed="false">
      <c r="A264" s="42" t="s">
        <v>191</v>
      </c>
      <c r="B264" s="42"/>
      <c r="C264" s="43" t="str">
        <f aca="false">INDEX((klasyfikacja!$B$2:$B$146),MATCH(A264,klasyfikacja!$A$2:$A$146,0))</f>
        <v>Dotacja celowa otrzymana z powiatu na inwestycje i zakupy inwestycyjne realizowane na podstawie porozumień (umów) między jednostkami samorządu terytorialnego</v>
      </c>
      <c r="D264" s="44" t="s">
        <v>196</v>
      </c>
      <c r="E264" s="45" t="n">
        <v>6620</v>
      </c>
      <c r="F264" s="46" t="n">
        <f aca="false">SUM(G264:H264)</f>
        <v>0</v>
      </c>
      <c r="G264" s="46" t="n">
        <f aca="false" t="array" ref="G264:G264">SUM(IF(dane!$A$8:$A$1577=D264,IF(dane!$C$8:$C$1577=E264,dane!$L$8:$L$1577,0),0))</f>
        <v>0</v>
      </c>
      <c r="H264" s="46" t="n">
        <f aca="false" t="array" ref="H264:H264">SUM(IF(dane!$A$8:$A$1577=D264,IF(dane!$C$8:$C$1577=E264,dane!$M$8:$M$1577,0),0))</f>
        <v>0</v>
      </c>
    </row>
    <row r="265" s="47" customFormat="true" ht="12.75" hidden="true" customHeight="true" outlineLevel="0" collapsed="false">
      <c r="A265" s="42" t="s">
        <v>192</v>
      </c>
      <c r="B265" s="42"/>
      <c r="C265" s="43" t="str">
        <f aca="false">INDEX((klasyfikacja!$B$2:$B$146),MATCH(A265,klasyfikacja!$A$2:$A$146,0))</f>
        <v>Dotacja celowa otrzymana z samorządu województwa na inwestycje i zakupy inwestycyjne realizowane na podstawie porozumień (umów) między jednostkami samorządu terytorialnego</v>
      </c>
      <c r="D265" s="44" t="s">
        <v>196</v>
      </c>
      <c r="E265" s="45" t="n">
        <v>6630</v>
      </c>
      <c r="F265" s="46" t="n">
        <f aca="false">SUM(G265:H265)</f>
        <v>0</v>
      </c>
      <c r="G265" s="46" t="n">
        <f aca="false" t="array" ref="G265:G265">SUM(IF(dane!$A$8:$A$1577=D265,IF(dane!$C$8:$C$1577=E265,dane!$L$8:$L$1577,0),0))</f>
        <v>0</v>
      </c>
      <c r="H265" s="46" t="n">
        <f aca="false" t="array" ref="H265:H265">SUM(IF(dane!$A$8:$A$1577=D265,IF(dane!$C$8:$C$1577=E265,dane!$M$8:$M$1577,0),0))</f>
        <v>0</v>
      </c>
    </row>
    <row r="266" s="47" customFormat="true" ht="12.75" hidden="true" customHeight="true" outlineLevel="0" collapsed="false">
      <c r="A266" s="42" t="s">
        <v>193</v>
      </c>
      <c r="B266" s="42"/>
      <c r="C266" s="43" t="str">
        <f aca="false">INDEX((klasyfikacja!$B$2:$B$146),MATCH(A266,klasyfikacja!$A$2:$A$146,0))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66" s="44" t="s">
        <v>196</v>
      </c>
      <c r="E266" s="45" t="n">
        <v>6660</v>
      </c>
      <c r="F266" s="46" t="n">
        <f aca="false">SUM(G266:H266)</f>
        <v>0</v>
      </c>
      <c r="G266" s="46" t="n">
        <f aca="false" t="array" ref="G266:G266">SUM(IF(dane!$A$8:$A$1577=D266,IF(dane!$C$8:$C$1577=E266,dane!$L$8:$L$1577,0),0))</f>
        <v>0</v>
      </c>
      <c r="H266" s="46" t="n">
        <f aca="false" t="array" ref="H266:H266">SUM(IF(dane!$A$8:$A$1577=D266,IF(dane!$C$8:$C$1577=E266,dane!$M$8:$M$1577,0),0))</f>
        <v>0</v>
      </c>
    </row>
    <row r="267" s="47" customFormat="true" ht="12.75" hidden="true" customHeight="true" outlineLevel="0" collapsed="false">
      <c r="A267" s="42" t="s">
        <v>194</v>
      </c>
      <c r="B267" s="42"/>
      <c r="C267" s="43" t="str">
        <f aca="false">INDEX((klasyfikacja!$B$2:$B$146),MATCH(A267,klasyfikacja!$A$2:$A$146,0))</f>
        <v>Wpłata środków finansowych z niewykorzystanych w terminie wydatków, które nie wygasają z upływem roku budżetowego</v>
      </c>
      <c r="D267" s="44" t="s">
        <v>196</v>
      </c>
      <c r="E267" s="45" t="n">
        <v>6680</v>
      </c>
      <c r="F267" s="46" t="n">
        <f aca="false">SUM(G267:H267)</f>
        <v>0</v>
      </c>
      <c r="G267" s="46" t="n">
        <f aca="false" t="array" ref="G267:G267">SUM(IF(dane!$A$8:$A$1577=D267,IF(dane!$C$8:$C$1577=E267,dane!$L$8:$L$1577,0),0))</f>
        <v>0</v>
      </c>
      <c r="H267" s="46" t="n">
        <f aca="false" t="array" ref="H267:H267">SUM(IF(dane!$A$8:$A$1577=D267,IF(dane!$C$8:$C$1577=E267,dane!$M$8:$M$1577,0),0))</f>
        <v>0</v>
      </c>
    </row>
    <row r="268" s="47" customFormat="true" ht="12.75" hidden="true" customHeight="true" outlineLevel="0" collapsed="false">
      <c r="A268" s="42" t="s">
        <v>195</v>
      </c>
      <c r="B268" s="42"/>
      <c r="C268" s="43" t="str">
        <f aca="false">INDEX((klasyfikacja!$B$2:$B$146),MATCH(A268,klasyfikacja!$A$2:$A$146,0))</f>
        <v>Wpływy ze zwrotów niewykorzystanych dotacji oraz płatności, dotyczące dochodów majątkowych</v>
      </c>
      <c r="D268" s="44" t="s">
        <v>196</v>
      </c>
      <c r="E268" s="50" t="n">
        <v>6690</v>
      </c>
      <c r="F268" s="46" t="n">
        <f aca="false">SUM(G268:H268)</f>
        <v>0</v>
      </c>
      <c r="G268" s="46" t="n">
        <f aca="false" t="array" ref="G268:G268">SUM(IF(dane!$A$8:$A$1577=D268,IF(dane!$C$8:$C$1577=E268,dane!$L$8:$L$1577,0),0))</f>
        <v>0</v>
      </c>
      <c r="H268" s="46" t="n">
        <f aca="false" t="array" ref="H268:H268">SUM(IF(dane!$A$8:$A$1577=D268,IF(dane!$C$8:$C$1577=E268,dane!$M$8:$M$1577,0),0))</f>
        <v>0</v>
      </c>
    </row>
    <row r="269" s="47" customFormat="true" ht="30.75" hidden="false" customHeight="true" outlineLevel="0" collapsed="false">
      <c r="A269" s="33" t="n">
        <v>600</v>
      </c>
      <c r="B269" s="33" t="n">
        <v>1</v>
      </c>
      <c r="C269" s="34" t="s">
        <v>200</v>
      </c>
      <c r="D269" s="51"/>
      <c r="E269" s="52"/>
      <c r="F269" s="36" t="n">
        <f aca="false">SUM(G269:H269)</f>
        <v>740883394</v>
      </c>
      <c r="G269" s="37" t="n">
        <f aca="false">SUM(G270+G361)</f>
        <v>739117823</v>
      </c>
      <c r="H269" s="37" t="n">
        <f aca="false">SUM(H270+H361)</f>
        <v>1765571</v>
      </c>
    </row>
    <row r="270" s="47" customFormat="true" ht="18" hidden="false" customHeight="true" outlineLevel="0" collapsed="false">
      <c r="A270" s="39"/>
      <c r="B270" s="39"/>
      <c r="C270" s="40" t="s">
        <v>20</v>
      </c>
      <c r="D270" s="35"/>
      <c r="E270" s="35"/>
      <c r="F270" s="41" t="n">
        <f aca="false">SUM(G270:H270)</f>
        <v>704887350</v>
      </c>
      <c r="G270" s="41" t="n">
        <f aca="false">SUM(G271:G360)</f>
        <v>703121779</v>
      </c>
      <c r="H270" s="41" t="n">
        <f aca="false">SUM(H271:H360)</f>
        <v>1765571</v>
      </c>
    </row>
    <row r="271" s="47" customFormat="true" ht="12.75" hidden="true" customHeight="true" outlineLevel="0" collapsed="false">
      <c r="A271" s="42" t="s">
        <v>21</v>
      </c>
      <c r="B271" s="42"/>
      <c r="C271" s="43" t="str">
        <f aca="false">INDEX((klasyfikacja!$B$2:$B$146),MATCH(A271,klasyfikacja!$A$2:$A$146,0))</f>
        <v>Wpływy z podatku dochodowego od osób fizycznych</v>
      </c>
      <c r="D271" s="44" t="n">
        <v>600</v>
      </c>
      <c r="E271" s="45" t="s">
        <v>22</v>
      </c>
      <c r="F271" s="46" t="n">
        <f aca="false">SUM(G271:H271)</f>
        <v>0</v>
      </c>
      <c r="G271" s="46" t="n">
        <f aca="false" t="array" ref="G271:G271">SUM(IF(dane!$A$8:$A$1577=D271,IF(dane!$C$8:$C$1577=E271,dane!$L$8:$L$1577,0),0))</f>
        <v>0</v>
      </c>
      <c r="H271" s="46" t="n">
        <f aca="false" t="array" ref="H271:H271">SUM(IF(dane!$A$8:$A$1577=D271,IF(dane!$C$8:$C$1577=E271,dane!$M$8:$M$1577,0),0))</f>
        <v>0</v>
      </c>
    </row>
    <row r="272" s="47" customFormat="true" ht="12.75" hidden="true" customHeight="true" outlineLevel="0" collapsed="false">
      <c r="A272" s="42" t="s">
        <v>23</v>
      </c>
      <c r="B272" s="42"/>
      <c r="C272" s="43" t="str">
        <f aca="false">INDEX((klasyfikacja!$B$2:$B$146),MATCH(A272,klasyfikacja!$A$2:$A$146,0))</f>
        <v>Wpływy z podatku dochodowego od osób prawnych</v>
      </c>
      <c r="D272" s="44" t="n">
        <v>600</v>
      </c>
      <c r="E272" s="45" t="s">
        <v>24</v>
      </c>
      <c r="F272" s="46" t="n">
        <f aca="false">SUM(G272:H272)</f>
        <v>0</v>
      </c>
      <c r="G272" s="46" t="n">
        <f aca="false" t="array" ref="G272:G272">SUM(IF(dane!$A$8:$A$1577=D272,IF(dane!$C$8:$C$1577=E272,dane!$L$8:$L$1577,0),0))</f>
        <v>0</v>
      </c>
      <c r="H272" s="46" t="n">
        <f aca="false" t="array" ref="H272:H272">SUM(IF(dane!$A$8:$A$1577=D272,IF(dane!$C$8:$C$1577=E272,dane!$M$8:$M$1577,0),0))</f>
        <v>0</v>
      </c>
    </row>
    <row r="273" s="47" customFormat="true" ht="12.75" hidden="true" customHeight="true" outlineLevel="0" collapsed="false">
      <c r="A273" s="42" t="s">
        <v>25</v>
      </c>
      <c r="B273" s="42"/>
      <c r="C273" s="43" t="str">
        <f aca="false">INDEX((klasyfikacja!$B$2:$B$146),MATCH(A273,klasyfikacja!$A$2:$A$146,0))</f>
        <v>Wpływy z części opłaty za zezwolenie na sprzedaż napojów alkoholowych w obrocie hurtowym</v>
      </c>
      <c r="D273" s="44" t="n">
        <v>600</v>
      </c>
      <c r="E273" s="45" t="s">
        <v>26</v>
      </c>
      <c r="F273" s="46" t="n">
        <f aca="false">SUM(G273:H273)</f>
        <v>0</v>
      </c>
      <c r="G273" s="46" t="n">
        <f aca="false" t="array" ref="G273:G273">SUM(IF(dane!$A$8:$A$1577=D273,IF(dane!$C$8:$C$1577=E273,dane!$L$8:$L$1577,0),0))</f>
        <v>0</v>
      </c>
      <c r="H273" s="46" t="n">
        <f aca="false" t="array" ref="H273:H273">SUM(IF(dane!$A$8:$A$1577=D273,IF(dane!$C$8:$C$1577=E273,dane!$M$8:$M$1577,0),0))</f>
        <v>0</v>
      </c>
    </row>
    <row r="274" s="47" customFormat="true" ht="12.75" hidden="true" customHeight="true" outlineLevel="0" collapsed="false">
      <c r="A274" s="42" t="s">
        <v>27</v>
      </c>
      <c r="B274" s="42"/>
      <c r="C274" s="43" t="str">
        <f aca="false">INDEX((klasyfikacja!$B$2:$B$146),MATCH(A274,klasyfikacja!$A$2:$A$146,0))</f>
        <v>Wpływy z podatku od nieruchomości</v>
      </c>
      <c r="D274" s="44" t="n">
        <v>600</v>
      </c>
      <c r="E274" s="45" t="s">
        <v>28</v>
      </c>
      <c r="F274" s="46" t="n">
        <f aca="false">SUM(G274:H274)</f>
        <v>0</v>
      </c>
      <c r="G274" s="46" t="n">
        <f aca="false" t="array" ref="G274:G274">SUM(IF(dane!$A$8:$A$1577=D274,IF(dane!$C$8:$C$1577=E274,dane!$L$8:$L$1577,0),0))</f>
        <v>0</v>
      </c>
      <c r="H274" s="46" t="n">
        <f aca="false" t="array" ref="H274:H274">SUM(IF(dane!$A$8:$A$1577=D274,IF(dane!$C$8:$C$1577=E274,dane!$M$8:$M$1577,0),0))</f>
        <v>0</v>
      </c>
    </row>
    <row r="275" s="47" customFormat="true" ht="12.75" hidden="true" customHeight="true" outlineLevel="0" collapsed="false">
      <c r="A275" s="42" t="s">
        <v>29</v>
      </c>
      <c r="B275" s="42"/>
      <c r="C275" s="43" t="str">
        <f aca="false">INDEX((klasyfikacja!$B$2:$B$146),MATCH(A275,klasyfikacja!$A$2:$A$146,0))</f>
        <v>Wpływy z podatku rolnego</v>
      </c>
      <c r="D275" s="44" t="n">
        <v>600</v>
      </c>
      <c r="E275" s="45" t="s">
        <v>30</v>
      </c>
      <c r="F275" s="46" t="n">
        <f aca="false">SUM(G275:H275)</f>
        <v>0</v>
      </c>
      <c r="G275" s="46" t="n">
        <f aca="false" t="array" ref="G275:G275">SUM(IF(dane!$A$8:$A$1577=D275,IF(dane!$C$8:$C$1577=E275,dane!$L$8:$L$1577,0),0))</f>
        <v>0</v>
      </c>
      <c r="H275" s="46" t="n">
        <f aca="false" t="array" ref="H275:H275">SUM(IF(dane!$A$8:$A$1577=D275,IF(dane!$C$8:$C$1577=E275,dane!$M$8:$M$1577,0),0))</f>
        <v>0</v>
      </c>
    </row>
    <row r="276" s="47" customFormat="true" ht="12.75" hidden="true" customHeight="true" outlineLevel="0" collapsed="false">
      <c r="A276" s="42" t="s">
        <v>31</v>
      </c>
      <c r="B276" s="42"/>
      <c r="C276" s="43" t="str">
        <f aca="false">INDEX((klasyfikacja!$B$2:$B$146),MATCH(A276,klasyfikacja!$A$2:$A$146,0))</f>
        <v>Wpływy z podatku leśnego</v>
      </c>
      <c r="D276" s="44" t="n">
        <v>600</v>
      </c>
      <c r="E276" s="45" t="s">
        <v>32</v>
      </c>
      <c r="F276" s="46" t="n">
        <f aca="false">SUM(G276:H276)</f>
        <v>0</v>
      </c>
      <c r="G276" s="46" t="n">
        <f aca="false" t="array" ref="G276:G276">SUM(IF(dane!$A$8:$A$1577=D276,IF(dane!$C$8:$C$1577=E276,dane!$L$8:$L$1577,0),0))</f>
        <v>0</v>
      </c>
      <c r="H276" s="46" t="n">
        <f aca="false" t="array" ref="H276:H276">SUM(IF(dane!$A$8:$A$1577=D276,IF(dane!$C$8:$C$1577=E276,dane!$M$8:$M$1577,0),0))</f>
        <v>0</v>
      </c>
    </row>
    <row r="277" s="47" customFormat="true" ht="12.75" hidden="true" customHeight="true" outlineLevel="0" collapsed="false">
      <c r="A277" s="42" t="s">
        <v>33</v>
      </c>
      <c r="B277" s="42"/>
      <c r="C277" s="43" t="str">
        <f aca="false">INDEX((klasyfikacja!$B$2:$B$146),MATCH(A277,klasyfikacja!$A$2:$A$146,0))</f>
        <v>Wpływy z podatku od środków transportowych</v>
      </c>
      <c r="D277" s="44" t="n">
        <v>600</v>
      </c>
      <c r="E277" s="45" t="s">
        <v>34</v>
      </c>
      <c r="F277" s="46" t="n">
        <f aca="false">SUM(G277:H277)</f>
        <v>0</v>
      </c>
      <c r="G277" s="46" t="n">
        <f aca="false" t="array" ref="G277:G277">SUM(IF(dane!$A$8:$A$1577=D277,IF(dane!$C$8:$C$1577=E277,dane!$L$8:$L$1577,0),0))</f>
        <v>0</v>
      </c>
      <c r="H277" s="46" t="n">
        <f aca="false" t="array" ref="H277:H277">SUM(IF(dane!$A$8:$A$1577=D277,IF(dane!$C$8:$C$1577=E277,dane!$M$8:$M$1577,0),0))</f>
        <v>0</v>
      </c>
    </row>
    <row r="278" s="47" customFormat="true" ht="12.75" hidden="true" customHeight="true" outlineLevel="0" collapsed="false">
      <c r="A278" s="42" t="s">
        <v>35</v>
      </c>
      <c r="B278" s="42"/>
      <c r="C278" s="43" t="str">
        <f aca="false">INDEX((klasyfikacja!$B$2:$B$146),MATCH(A278,klasyfikacja!$A$2:$A$146,0))</f>
        <v>Wpływy z podatku od działalności gospodarczej osób fizycznych, opłacanego w formie karty podatkowej</v>
      </c>
      <c r="D278" s="44" t="n">
        <v>600</v>
      </c>
      <c r="E278" s="45" t="s">
        <v>36</v>
      </c>
      <c r="F278" s="46" t="n">
        <f aca="false">SUM(G278:H278)</f>
        <v>0</v>
      </c>
      <c r="G278" s="46" t="n">
        <f aca="false" t="array" ref="G278:G278">SUM(IF(dane!$A$8:$A$1577=D278,IF(dane!$C$8:$C$1577=E278,dane!$L$8:$L$1577,0),0))</f>
        <v>0</v>
      </c>
      <c r="H278" s="46" t="n">
        <f aca="false" t="array" ref="H278:H278">SUM(IF(dane!$A$8:$A$1577=D278,IF(dane!$C$8:$C$1577=E278,dane!$M$8:$M$1577,0),0))</f>
        <v>0</v>
      </c>
    </row>
    <row r="279" s="47" customFormat="true" ht="12.75" hidden="true" customHeight="true" outlineLevel="0" collapsed="false">
      <c r="A279" s="42" t="s">
        <v>39</v>
      </c>
      <c r="B279" s="42"/>
      <c r="C279" s="43" t="str">
        <f aca="false">INDEX((klasyfikacja!$B$2:$B$146),MATCH(A279,klasyfikacja!$A$2:$A$146,0))</f>
        <v>Wpływy z opłaty od posiadania psów</v>
      </c>
      <c r="D279" s="44" t="n">
        <v>600</v>
      </c>
      <c r="E279" s="45" t="s">
        <v>40</v>
      </c>
      <c r="F279" s="46" t="n">
        <f aca="false">SUM(G279:H279)</f>
        <v>0</v>
      </c>
      <c r="G279" s="46" t="n">
        <f aca="false" t="array" ref="G279:G279">SUM(IF(dane!$A$8:$A$1577=D279,IF(dane!$C$8:$C$1577=E279,dane!$L$8:$L$1577,0),0))</f>
        <v>0</v>
      </c>
      <c r="H279" s="46" t="n">
        <f aca="false" t="array" ref="H279:H279">SUM(IF(dane!$A$8:$A$1577=D279,IF(dane!$C$8:$C$1577=E279,dane!$M$8:$M$1577,0),0))</f>
        <v>0</v>
      </c>
    </row>
    <row r="280" s="47" customFormat="true" ht="12.75" hidden="true" customHeight="true" outlineLevel="0" collapsed="false">
      <c r="A280" s="42" t="s">
        <v>37</v>
      </c>
      <c r="B280" s="42"/>
      <c r="C280" s="43" t="str">
        <f aca="false">INDEX((klasyfikacja!$B$2:$B$146),MATCH(A280,klasyfikacja!$A$2:$A$146,0))</f>
        <v>Wpływy z podatku od spadków i darowizn</v>
      </c>
      <c r="D280" s="44" t="n">
        <v>600</v>
      </c>
      <c r="E280" s="45" t="s">
        <v>38</v>
      </c>
      <c r="F280" s="46" t="n">
        <f aca="false">SUM(G280:H280)</f>
        <v>0</v>
      </c>
      <c r="G280" s="46" t="n">
        <f aca="false" t="array" ref="G280:G280">SUM(IF(dane!$A$8:$A$1577=D280,IF(dane!$C$8:$C$1577=E280,dane!$L$8:$L$1577,0),0))</f>
        <v>0</v>
      </c>
      <c r="H280" s="46" t="n">
        <f aca="false" t="array" ref="H280:H280">SUM(IF(dane!$A$8:$A$1577=D280,IF(dane!$C$8:$C$1577=E280,dane!$M$8:$M$1577,0),0))</f>
        <v>0</v>
      </c>
    </row>
    <row r="281" s="47" customFormat="true" ht="12.75" hidden="true" customHeight="true" outlineLevel="0" collapsed="false">
      <c r="A281" s="42" t="s">
        <v>41</v>
      </c>
      <c r="B281" s="42"/>
      <c r="C281" s="43" t="str">
        <f aca="false">INDEX((klasyfikacja!$B$2:$B$146),MATCH(A281,klasyfikacja!$A$2:$A$146,0))</f>
        <v>Wpływy z opłaty uzdrowiskowej, pobieranej w gminach posiadających status gminy uzdrowiskowej</v>
      </c>
      <c r="D281" s="44" t="n">
        <v>600</v>
      </c>
      <c r="E281" s="45" t="s">
        <v>42</v>
      </c>
      <c r="F281" s="46" t="n">
        <f aca="false">SUM(G281:H281)</f>
        <v>0</v>
      </c>
      <c r="G281" s="46" t="n">
        <f aca="false" t="array" ref="G281:G281">SUM(IF(dane!$A$8:$A$1577=D281,IF(dane!$C$8:$C$1577=E281,dane!$L$8:$L$1577,0),0))</f>
        <v>0</v>
      </c>
      <c r="H281" s="46" t="n">
        <f aca="false" t="array" ref="H281:H281">SUM(IF(dane!$A$8:$A$1577=D281,IF(dane!$C$8:$C$1577=E281,dane!$M$8:$M$1577,0),0))</f>
        <v>0</v>
      </c>
    </row>
    <row r="282" s="47" customFormat="true" ht="12.75" hidden="true" customHeight="true" outlineLevel="0" collapsed="false">
      <c r="A282" s="42" t="s">
        <v>43</v>
      </c>
      <c r="B282" s="42"/>
      <c r="C282" s="43" t="str">
        <f aca="false">INDEX((klasyfikacja!$B$2:$B$146),MATCH(A282,klasyfikacja!$A$2:$A$146,0))</f>
        <v>Wpływy z opłaty produktowej</v>
      </c>
      <c r="D282" s="44" t="n">
        <v>600</v>
      </c>
      <c r="E282" s="45" t="s">
        <v>44</v>
      </c>
      <c r="F282" s="46" t="n">
        <f aca="false">SUM(G282:H282)</f>
        <v>0</v>
      </c>
      <c r="G282" s="46" t="n">
        <f aca="false" t="array" ref="G282:G282">SUM(IF(dane!$A$8:$A$1577=D282,IF(dane!$C$8:$C$1577=E282,dane!$L$8:$L$1577,0),0))</f>
        <v>0</v>
      </c>
      <c r="H282" s="46" t="n">
        <f aca="false" t="array" ref="H282:H282">SUM(IF(dane!$A$8:$A$1577=D282,IF(dane!$C$8:$C$1577=E282,dane!$M$8:$M$1577,0),0))</f>
        <v>0</v>
      </c>
    </row>
    <row r="283" s="47" customFormat="true" ht="12.75" hidden="true" customHeight="true" outlineLevel="0" collapsed="false">
      <c r="A283" s="42" t="s">
        <v>45</v>
      </c>
      <c r="B283" s="42"/>
      <c r="C283" s="43" t="str">
        <f aca="false">INDEX((klasyfikacja!$B$2:$B$146),MATCH(A283,klasyfikacja!$A$2:$A$146,0))</f>
        <v>Wpływy z opłaty skarbowej</v>
      </c>
      <c r="D283" s="44" t="n">
        <v>600</v>
      </c>
      <c r="E283" s="45" t="s">
        <v>46</v>
      </c>
      <c r="F283" s="46" t="n">
        <f aca="false">SUM(G283:H283)</f>
        <v>0</v>
      </c>
      <c r="G283" s="46" t="n">
        <f aca="false" t="array" ref="G283:G283">SUM(IF(dane!$A$8:$A$1577=D283,IF(dane!$C$8:$C$1577=E283,dane!$L$8:$L$1577,0),0))</f>
        <v>0</v>
      </c>
      <c r="H283" s="46" t="n">
        <f aca="false" t="array" ref="H283:H283">SUM(IF(dane!$A$8:$A$1577=D283,IF(dane!$C$8:$C$1577=E283,dane!$M$8:$M$1577,0),0))</f>
        <v>0</v>
      </c>
    </row>
    <row r="284" s="47" customFormat="true" ht="12.75" hidden="true" customHeight="true" outlineLevel="0" collapsed="false">
      <c r="A284" s="42" t="s">
        <v>47</v>
      </c>
      <c r="B284" s="42"/>
      <c r="C284" s="43" t="str">
        <f aca="false">INDEX((klasyfikacja!$B$2:$B$146),MATCH(A284,klasyfikacja!$A$2:$A$146,0))</f>
        <v>Wpływy z opłaty komunikacyjnej</v>
      </c>
      <c r="D284" s="44" t="n">
        <v>600</v>
      </c>
      <c r="E284" s="45" t="s">
        <v>48</v>
      </c>
      <c r="F284" s="46" t="n">
        <f aca="false">SUM(G284:H284)</f>
        <v>0</v>
      </c>
      <c r="G284" s="46" t="n">
        <f aca="false" t="array" ref="G284:G284">SUM(IF(dane!$A$8:$A$1577=D284,IF(dane!$C$8:$C$1577=E284,dane!$L$8:$L$1577,0),0))</f>
        <v>0</v>
      </c>
      <c r="H284" s="46" t="n">
        <f aca="false" t="array" ref="H284:H284">SUM(IF(dane!$A$8:$A$1577=D284,IF(dane!$C$8:$C$1577=E284,dane!$M$8:$M$1577,0),0))</f>
        <v>0</v>
      </c>
    </row>
    <row r="285" s="47" customFormat="true" ht="12.75" hidden="true" customHeight="true" outlineLevel="0" collapsed="false">
      <c r="A285" s="42" t="s">
        <v>49</v>
      </c>
      <c r="B285" s="42"/>
      <c r="C285" s="43" t="str">
        <f aca="false">INDEX((klasyfikacja!$B$2:$B$146),MATCH(A285,klasyfikacja!$A$2:$A$146,0))</f>
        <v>Wpływy z opłaty targowej</v>
      </c>
      <c r="D285" s="44" t="n">
        <v>600</v>
      </c>
      <c r="E285" s="45" t="s">
        <v>50</v>
      </c>
      <c r="F285" s="46" t="n">
        <f aca="false">SUM(G285:H285)</f>
        <v>0</v>
      </c>
      <c r="G285" s="46" t="n">
        <f aca="false" t="array" ref="G285:G285">SUM(IF(dane!$A$8:$A$1577=D285,IF(dane!$C$8:$C$1577=E285,dane!$L$8:$L$1577,0),0))</f>
        <v>0</v>
      </c>
      <c r="H285" s="46" t="n">
        <f aca="false" t="array" ref="H285:H285">SUM(IF(dane!$A$8:$A$1577=D285,IF(dane!$C$8:$C$1577=E285,dane!$M$8:$M$1577,0),0))</f>
        <v>0</v>
      </c>
    </row>
    <row r="286" s="47" customFormat="true" ht="12.75" hidden="true" customHeight="true" outlineLevel="0" collapsed="false">
      <c r="A286" s="42" t="s">
        <v>51</v>
      </c>
      <c r="B286" s="42"/>
      <c r="C286" s="43" t="str">
        <f aca="false">INDEX((klasyfikacja!$B$2:$B$146),MATCH(A286,klasyfikacja!$A$2:$A$146,0))</f>
        <v>Wpływy z opłaty miejscowej</v>
      </c>
      <c r="D286" s="44" t="n">
        <v>600</v>
      </c>
      <c r="E286" s="45" t="s">
        <v>52</v>
      </c>
      <c r="F286" s="46" t="n">
        <f aca="false">SUM(G286:H286)</f>
        <v>0</v>
      </c>
      <c r="G286" s="46" t="n">
        <f aca="false" t="array" ref="G286:G286">SUM(IF(dane!$A$8:$A$1577=D286,IF(dane!$C$8:$C$1577=E286,dane!$L$8:$L$1577,0),0))</f>
        <v>0</v>
      </c>
      <c r="H286" s="46" t="n">
        <f aca="false" t="array" ref="H286:H286">SUM(IF(dane!$A$8:$A$1577=D286,IF(dane!$C$8:$C$1577=E286,dane!$M$8:$M$1577,0),0))</f>
        <v>0</v>
      </c>
    </row>
    <row r="287" s="47" customFormat="true" ht="12.75" hidden="true" customHeight="true" outlineLevel="0" collapsed="false">
      <c r="A287" s="42" t="s">
        <v>53</v>
      </c>
      <c r="B287" s="42"/>
      <c r="C287" s="43" t="str">
        <f aca="false">INDEX((klasyfikacja!$B$2:$B$146),MATCH(A287,klasyfikacja!$A$2:$A$146,0))</f>
        <v>Wpływy z opłaty eksploatacyjnej</v>
      </c>
      <c r="D287" s="44" t="n">
        <v>600</v>
      </c>
      <c r="E287" s="45" t="s">
        <v>54</v>
      </c>
      <c r="F287" s="46" t="n">
        <f aca="false">SUM(G287:H287)</f>
        <v>0</v>
      </c>
      <c r="G287" s="46" t="n">
        <f aca="false" t="array" ref="G287:G287">SUM(IF(dane!$A$8:$A$1577=D287,IF(dane!$C$8:$C$1577=E287,dane!$L$8:$L$1577,0),0))</f>
        <v>0</v>
      </c>
      <c r="H287" s="46" t="n">
        <f aca="false" t="array" ref="H287:H287">SUM(IF(dane!$A$8:$A$1577=D287,IF(dane!$C$8:$C$1577=E287,dane!$M$8:$M$1577,0),0))</f>
        <v>0</v>
      </c>
    </row>
    <row r="288" s="47" customFormat="true" ht="12.75" hidden="true" customHeight="true" outlineLevel="0" collapsed="false">
      <c r="A288" s="42" t="s">
        <v>55</v>
      </c>
      <c r="B288" s="42"/>
      <c r="C288" s="43" t="str">
        <f aca="false">INDEX((klasyfikacja!$B$2:$B$146),MATCH(A288,klasyfikacja!$A$2:$A$146,0))</f>
        <v>Wpływy z opłat za trwały zarząd, użytkowanie i służebności</v>
      </c>
      <c r="D288" s="44" t="n">
        <v>600</v>
      </c>
      <c r="E288" s="45" t="s">
        <v>56</v>
      </c>
      <c r="F288" s="46" t="n">
        <f aca="false">SUM(G288:H288)</f>
        <v>0</v>
      </c>
      <c r="G288" s="46" t="n">
        <f aca="false" t="array" ref="G288:G288">SUM(IF(dane!$A$8:$A$1577=D288,IF(dane!$C$8:$C$1577=E288,dane!$L$8:$L$1577,0),0))</f>
        <v>0</v>
      </c>
      <c r="H288" s="46" t="n">
        <f aca="false" t="array" ref="H288:H288">SUM(IF(dane!$A$8:$A$1577=D288,IF(dane!$C$8:$C$1577=E288,dane!$M$8:$M$1577,0),0))</f>
        <v>0</v>
      </c>
    </row>
    <row r="289" s="47" customFormat="true" ht="12.75" hidden="true" customHeight="true" outlineLevel="0" collapsed="false">
      <c r="A289" s="42" t="s">
        <v>57</v>
      </c>
      <c r="B289" s="42"/>
      <c r="C289" s="43" t="str">
        <f aca="false">INDEX((klasyfikacja!$B$2:$B$146),MATCH(A289,klasyfikacja!$A$2:$A$146,0))</f>
        <v>Wpływy z opłat za zezwolenia na sprzedaż napojów alkoholowych</v>
      </c>
      <c r="D289" s="44" t="n">
        <v>600</v>
      </c>
      <c r="E289" s="45" t="s">
        <v>58</v>
      </c>
      <c r="F289" s="46" t="n">
        <f aca="false">SUM(G289:H289)</f>
        <v>0</v>
      </c>
      <c r="G289" s="46" t="n">
        <f aca="false" t="array" ref="G289:G289">SUM(IF(dane!$A$8:$A$1577=D289,IF(dane!$C$8:$C$1577=E289,dane!$L$8:$L$1577,0),0))</f>
        <v>0</v>
      </c>
      <c r="H289" s="46" t="n">
        <f aca="false" t="array" ref="H289:H289">SUM(IF(dane!$A$8:$A$1577=D289,IF(dane!$C$8:$C$1577=E289,dane!$M$8:$M$1577,0),0))</f>
        <v>0</v>
      </c>
    </row>
    <row r="290" s="47" customFormat="true" ht="25.5" hidden="false" customHeight="false" outlineLevel="0" collapsed="false">
      <c r="A290" s="42" t="n">
        <v>490</v>
      </c>
      <c r="B290" s="42"/>
      <c r="C290" s="43" t="e">
        <f aca="false">INDEX((klasyfikacja!$B$2:$B$146),MATCH(A290,klasyfikacja!$A$2:$A$146,0))</f>
        <v>#N/A</v>
      </c>
      <c r="D290" s="44" t="n">
        <v>600</v>
      </c>
      <c r="E290" s="45" t="s">
        <v>60</v>
      </c>
      <c r="F290" s="46" t="n">
        <f aca="false">SUM(G290:H290)</f>
        <v>122750000</v>
      </c>
      <c r="G290" s="46" t="n">
        <f aca="false" t="array" ref="G290:G290">SUM(IF(dane!$A$8:$A$1577=D290,IF(dane!$C$8:$C$1577=E290,dane!$L$8:$L$1577,0),0))</f>
        <v>122750000</v>
      </c>
      <c r="H290" s="46" t="n">
        <f aca="false" t="array" ref="H290:H290">SUM(IF(dane!$A$8:$A$1577=D290,IF(dane!$C$8:$C$1577=E290,dane!$M$8:$M$1577,0),0))</f>
        <v>0</v>
      </c>
    </row>
    <row r="291" s="47" customFormat="true" ht="12.75" hidden="true" customHeight="true" outlineLevel="0" collapsed="false">
      <c r="A291" s="42" t="s">
        <v>61</v>
      </c>
      <c r="B291" s="42"/>
      <c r="C291" s="43" t="str">
        <f aca="false">INDEX((klasyfikacja!$B$2:$B$146),MATCH(A291,klasyfikacja!$A$2:$A$146,0))</f>
        <v>Wpływy z podatku od czynności cywilnoprawnych</v>
      </c>
      <c r="D291" s="44" t="n">
        <v>600</v>
      </c>
      <c r="E291" s="45" t="s">
        <v>62</v>
      </c>
      <c r="F291" s="46" t="n">
        <f aca="false">SUM(G291:H291)</f>
        <v>0</v>
      </c>
      <c r="G291" s="46" t="n">
        <f aca="false" t="array" ref="G291:G291">SUM(IF(dane!$A$8:$A$1577=D291,IF(dane!$C$8:$C$1577=E291,dane!$L$8:$L$1577,0),0))</f>
        <v>0</v>
      </c>
      <c r="H291" s="46" t="n">
        <f aca="false" t="array" ref="H291:H291">SUM(IF(dane!$A$8:$A$1577=D291,IF(dane!$C$8:$C$1577=E291,dane!$M$8:$M$1577,0),0))</f>
        <v>0</v>
      </c>
    </row>
    <row r="292" s="47" customFormat="true" ht="12.75" hidden="true" customHeight="true" outlineLevel="0" collapsed="false">
      <c r="A292" s="42" t="s">
        <v>63</v>
      </c>
      <c r="B292" s="42"/>
      <c r="C292" s="43" t="str">
        <f aca="false">INDEX((klasyfikacja!$B$2:$B$146),MATCH(A292,klasyfikacja!$A$2:$A$146,0))</f>
        <v>Wpływy z opłat z tytułu użytkowania wieczystego nieruchomości</v>
      </c>
      <c r="D292" s="44" t="n">
        <v>600</v>
      </c>
      <c r="E292" s="45" t="s">
        <v>64</v>
      </c>
      <c r="F292" s="46" t="n">
        <f aca="false">SUM(G292:H292)</f>
        <v>0</v>
      </c>
      <c r="G292" s="46" t="n">
        <f aca="false" t="array" ref="G292:G292">SUM(IF(dane!$A$8:$A$1577=D292,IF(dane!$C$8:$C$1577=E292,dane!$L$8:$L$1577,0),0))</f>
        <v>0</v>
      </c>
      <c r="H292" s="46" t="n">
        <f aca="false" t="array" ref="H292:H292">SUM(IF(dane!$A$8:$A$1577=D292,IF(dane!$C$8:$C$1577=E292,dane!$M$8:$M$1577,0),0))</f>
        <v>0</v>
      </c>
    </row>
    <row r="293" s="47" customFormat="true" ht="12.75" hidden="true" customHeight="true" outlineLevel="0" collapsed="false">
      <c r="A293" s="42" t="s">
        <v>65</v>
      </c>
      <c r="B293" s="42"/>
      <c r="C293" s="43" t="str">
        <f aca="false">INDEX((klasyfikacja!$B$2:$B$146),MATCH(A293,klasyfikacja!$A$2:$A$146,0))</f>
        <v>Wpływy z tytułu grzywien, mandatów i innych kar pieniężnych od osób fizycznych</v>
      </c>
      <c r="D293" s="44" t="n">
        <v>600</v>
      </c>
      <c r="E293" s="45" t="s">
        <v>66</v>
      </c>
      <c r="F293" s="46" t="n">
        <f aca="false">SUM(G293:H293)</f>
        <v>0</v>
      </c>
      <c r="G293" s="46" t="n">
        <f aca="false" t="array" ref="G293:G293">SUM(IF(dane!$A$8:$A$1577=D293,IF(dane!$C$8:$C$1577=E293,dane!$L$8:$L$1577,0),0))</f>
        <v>0</v>
      </c>
      <c r="H293" s="46" t="n">
        <f aca="false" t="array" ref="H293:H293">SUM(IF(dane!$A$8:$A$1577=D293,IF(dane!$C$8:$C$1577=E293,dane!$M$8:$M$1577,0),0))</f>
        <v>0</v>
      </c>
    </row>
    <row r="294" s="47" customFormat="true" ht="12.75" hidden="true" customHeight="true" outlineLevel="0" collapsed="false">
      <c r="A294" s="42" t="s">
        <v>67</v>
      </c>
      <c r="B294" s="42"/>
      <c r="C294" s="43" t="str">
        <f aca="false">INDEX((klasyfikacja!$B$2:$B$146),MATCH(A294,klasyfikacja!$A$2:$A$146,0))</f>
        <v>Wpływy z tytułu grzywien i innych kar pieniężnych od osób prawnych i innych jednostek organizacyjnych</v>
      </c>
      <c r="D294" s="44" t="n">
        <v>600</v>
      </c>
      <c r="E294" s="45" t="s">
        <v>68</v>
      </c>
      <c r="F294" s="46" t="n">
        <f aca="false">SUM(G294:H294)</f>
        <v>0</v>
      </c>
      <c r="G294" s="46" t="n">
        <f aca="false" t="array" ref="G294:G294">SUM(IF(dane!$A$8:$A$1577=D294,IF(dane!$C$8:$C$1577=E294,dane!$L$8:$L$1577,0),0))</f>
        <v>0</v>
      </c>
      <c r="H294" s="46" t="n">
        <f aca="false" t="array" ref="H294:H294">SUM(IF(dane!$A$8:$A$1577=D294,IF(dane!$C$8:$C$1577=E294,dane!$M$8:$M$1577,0),0))</f>
        <v>0</v>
      </c>
    </row>
    <row r="295" s="47" customFormat="true" ht="12.75" hidden="true" customHeight="true" outlineLevel="0" collapsed="false">
      <c r="A295" s="42" t="s">
        <v>69</v>
      </c>
      <c r="B295" s="42"/>
      <c r="C295" s="43" t="str">
        <f aca="false">INDEX((klasyfikacja!$B$2:$B$146),MATCH(A295,klasyfikacja!$A$2:$A$146,0))</f>
        <v>Wpływy z opłat za koncesje i licencje</v>
      </c>
      <c r="D295" s="44" t="n">
        <v>600</v>
      </c>
      <c r="E295" s="45" t="s">
        <v>70</v>
      </c>
      <c r="F295" s="46" t="n">
        <f aca="false">SUM(G295:H295)</f>
        <v>0</v>
      </c>
      <c r="G295" s="46" t="n">
        <f aca="false" t="array" ref="G295:G295">SUM(IF(dane!$A$8:$A$1577=D295,IF(dane!$C$8:$C$1577=E295,dane!$L$8:$L$1577,0),0))</f>
        <v>0</v>
      </c>
      <c r="H295" s="46" t="n">
        <f aca="false" t="array" ref="H295:H295">SUM(IF(dane!$A$8:$A$1577=D295,IF(dane!$C$8:$C$1577=E295,dane!$M$8:$M$1577,0),0))</f>
        <v>0</v>
      </c>
    </row>
    <row r="296" s="47" customFormat="true" ht="12.75" hidden="true" customHeight="true" outlineLevel="0" collapsed="false">
      <c r="A296" s="42" t="s">
        <v>71</v>
      </c>
      <c r="B296" s="42"/>
      <c r="C296" s="43" t="str">
        <f aca="false">INDEX((klasyfikacja!$B$2:$B$146),MATCH(A296,klasyfikacja!$A$2:$A$146,0))</f>
        <v>Wpływy z opłat egzaminacyjnych oraz opłat za wydawanie świadectw, dyplomów, zaświadczeń, certyfikatów i ich duplikatów</v>
      </c>
      <c r="D296" s="44" t="n">
        <v>600</v>
      </c>
      <c r="E296" s="45" t="s">
        <v>72</v>
      </c>
      <c r="F296" s="46" t="n">
        <f aca="false">SUM(G296:H296)</f>
        <v>0</v>
      </c>
      <c r="G296" s="46" t="n">
        <f aca="false" t="array" ref="G296:G296">SUM(IF(dane!$A$8:$A$1577=D296,IF(dane!$C$8:$C$1577=E296,dane!$L$8:$L$1577,0),0))</f>
        <v>0</v>
      </c>
      <c r="H296" s="46" t="n">
        <f aca="false" t="array" ref="H296:H296">SUM(IF(dane!$A$8:$A$1577=D296,IF(dane!$C$8:$C$1577=E296,dane!$M$8:$M$1577,0),0))</f>
        <v>0</v>
      </c>
    </row>
    <row r="297" s="47" customFormat="true" ht="12.75" hidden="true" customHeight="true" outlineLevel="0" collapsed="false">
      <c r="A297" s="42" t="s">
        <v>73</v>
      </c>
      <c r="B297" s="42"/>
      <c r="C297" s="43" t="str">
        <f aca="false">INDEX((klasyfikacja!$B$2:$B$146),MATCH(A297,klasyfikacja!$A$2:$A$146,0))</f>
        <v>Wpływy z opłat za zezwolenia, akredytacje oraz opłaty ewidencyjne, w tym opłaty za częstotliwości</v>
      </c>
      <c r="D297" s="44" t="n">
        <v>600</v>
      </c>
      <c r="E297" s="45" t="s">
        <v>74</v>
      </c>
      <c r="F297" s="46" t="n">
        <f aca="false">SUM(G297:H297)</f>
        <v>0</v>
      </c>
      <c r="G297" s="46" t="n">
        <f aca="false" t="array" ref="G297:G297">SUM(IF(dane!$A$8:$A$1577=D297,IF(dane!$C$8:$C$1577=E297,dane!$L$8:$L$1577,0),0))</f>
        <v>0</v>
      </c>
      <c r="H297" s="46" t="n">
        <f aca="false" t="array" ref="H297:H297">SUM(IF(dane!$A$8:$A$1577=D297,IF(dane!$C$8:$C$1577=E297,dane!$M$8:$M$1577,0),0))</f>
        <v>0</v>
      </c>
    </row>
    <row r="298" s="47" customFormat="true" ht="12.75" hidden="true" customHeight="true" outlineLevel="0" collapsed="false">
      <c r="A298" s="42" t="s">
        <v>75</v>
      </c>
      <c r="B298" s="42"/>
      <c r="C298" s="43" t="str">
        <f aca="false">INDEX((klasyfikacja!$B$2:$B$146),MATCH(A298,klasyfikacja!$A$2:$A$146,0))</f>
        <v>Wpływy z tytułu opłat i kosztów sądowych oraz innych opłat uiszczanych na rzecz Skarbu Państwa z tytułu postępowania sądowego i prokuratorskiego</v>
      </c>
      <c r="D298" s="44" t="n">
        <v>600</v>
      </c>
      <c r="E298" s="45" t="s">
        <v>76</v>
      </c>
      <c r="F298" s="46" t="n">
        <f aca="false">SUM(G298:H298)</f>
        <v>0</v>
      </c>
      <c r="G298" s="46" t="n">
        <f aca="false" t="array" ref="G298:G298">SUM(IF(dane!$A$8:$A$1577=D298,IF(dane!$C$8:$C$1577=E298,dane!$L$8:$L$1577,0),0))</f>
        <v>0</v>
      </c>
      <c r="H298" s="46" t="n">
        <f aca="false" t="array" ref="H298:H298">SUM(IF(dane!$A$8:$A$1577=D298,IF(dane!$C$8:$C$1577=E298,dane!$M$8:$M$1577,0),0))</f>
        <v>0</v>
      </c>
    </row>
    <row r="299" s="47" customFormat="true" ht="12.75" hidden="false" customHeight="true" outlineLevel="0" collapsed="false">
      <c r="A299" s="42" t="n">
        <v>640</v>
      </c>
      <c r="B299" s="42"/>
      <c r="C299" s="43" t="e">
        <f aca="false">INDEX((klasyfikacja!$B$2:$B$146),MATCH(A299,klasyfikacja!$A$2:$A$146,0))</f>
        <v>#N/A</v>
      </c>
      <c r="D299" s="44" t="n">
        <v>600</v>
      </c>
      <c r="E299" s="45" t="s">
        <v>78</v>
      </c>
      <c r="F299" s="46" t="n">
        <f aca="false">SUM(G299:H299)</f>
        <v>760000</v>
      </c>
      <c r="G299" s="46" t="n">
        <f aca="false" t="array" ref="G299:G299">SUM(IF(dane!$A$8:$A$1577=D299,IF(dane!$C$8:$C$1577=E299,dane!$L$8:$L$1577,0),0))</f>
        <v>760000</v>
      </c>
      <c r="H299" s="46" t="n">
        <f aca="false" t="array" ref="H299:H299">SUM(IF(dane!$A$8:$A$1577=D299,IF(dane!$C$8:$C$1577=E299,dane!$M$8:$M$1577,0),0))</f>
        <v>0</v>
      </c>
    </row>
    <row r="300" s="47" customFormat="true" ht="12.75" hidden="true" customHeight="true" outlineLevel="0" collapsed="false">
      <c r="A300" s="42" t="s">
        <v>79</v>
      </c>
      <c r="B300" s="42"/>
      <c r="C300" s="43" t="str">
        <f aca="false">INDEX((klasyfikacja!$B$2:$B$146),MATCH(A300,klasyfikacja!$A$2:$A$146,0))</f>
        <v>Wpływy z opłat za wydanie prawa jazdy oraz innych dokumentów uprawniających do kierowania pojazdami</v>
      </c>
      <c r="D300" s="44" t="n">
        <v>600</v>
      </c>
      <c r="E300" s="45" t="s">
        <v>80</v>
      </c>
      <c r="F300" s="46" t="n">
        <f aca="false">SUM(G300:H300)</f>
        <v>0</v>
      </c>
      <c r="G300" s="46" t="n">
        <f aca="false" t="array" ref="G300:G300">SUM(IF(dane!$A$8:$A$1577=D300,IF(dane!$C$8:$C$1577=E300,dane!$L$8:$L$1577,0),0))</f>
        <v>0</v>
      </c>
      <c r="H300" s="46" t="n">
        <f aca="false" t="array" ref="H300:H300">SUM(IF(dane!$A$8:$A$1577=D300,IF(dane!$C$8:$C$1577=E300,dane!$M$8:$M$1577,0),0))</f>
        <v>0</v>
      </c>
    </row>
    <row r="301" s="47" customFormat="true" ht="12.75" hidden="true" customHeight="true" outlineLevel="0" collapsed="false">
      <c r="A301" s="42" t="s">
        <v>81</v>
      </c>
      <c r="B301" s="42"/>
      <c r="C301" s="43" t="str">
        <f aca="false">INDEX((klasyfikacja!$B$2:$B$146),MATCH(A301,klasyfikacja!$A$2:$A$146,0))</f>
        <v>Wpływy z opłat za korzystanie z wychowania przedszkolnego</v>
      </c>
      <c r="D301" s="44" t="n">
        <v>600</v>
      </c>
      <c r="E301" s="45" t="s">
        <v>82</v>
      </c>
      <c r="F301" s="46" t="n">
        <f aca="false">SUM(G301:H301)</f>
        <v>0</v>
      </c>
      <c r="G301" s="46" t="n">
        <f aca="false" t="array" ref="G301:G301">SUM(IF(dane!$A$8:$A$1577=D301,IF(dane!$C$8:$C$1577=E301,dane!$L$8:$L$1577,0),0))</f>
        <v>0</v>
      </c>
      <c r="H301" s="46" t="n">
        <f aca="false" t="array" ref="H301:H301">SUM(IF(dane!$A$8:$A$1577=D301,IF(dane!$C$8:$C$1577=E301,dane!$M$8:$M$1577,0),0))</f>
        <v>0</v>
      </c>
    </row>
    <row r="302" s="47" customFormat="true" ht="12.75" hidden="true" customHeight="true" outlineLevel="0" collapsed="false">
      <c r="A302" s="42" t="s">
        <v>83</v>
      </c>
      <c r="B302" s="42"/>
      <c r="C302" s="43" t="str">
        <f aca="false">INDEX((klasyfikacja!$B$2:$B$146),MATCH(A302,klasyfikacja!$A$2:$A$146,0))</f>
        <v>Wpływy z opłat za korzystanie z wyżywienia w jednostkach realizujących zadania z zakresu wychowania przedszkolnego</v>
      </c>
      <c r="D302" s="44" t="n">
        <v>600</v>
      </c>
      <c r="E302" s="45" t="s">
        <v>84</v>
      </c>
      <c r="F302" s="46" t="n">
        <f aca="false">SUM(G302:H302)</f>
        <v>0</v>
      </c>
      <c r="G302" s="46" t="n">
        <f aca="false" t="array" ref="G302:G302">SUM(IF(dane!$A$8:$A$1577=D302,IF(dane!$C$8:$C$1577=E302,dane!$L$8:$L$1577,0),0))</f>
        <v>0</v>
      </c>
      <c r="H302" s="46" t="n">
        <f aca="false" t="array" ref="H302:H302">SUM(IF(dane!$A$8:$A$1577=D302,IF(dane!$C$8:$C$1577=E302,dane!$M$8:$M$1577,0),0))</f>
        <v>0</v>
      </c>
    </row>
    <row r="303" s="47" customFormat="true" ht="12.75" hidden="true" customHeight="true" outlineLevel="0" collapsed="false">
      <c r="A303" s="42" t="s">
        <v>85</v>
      </c>
      <c r="B303" s="42"/>
      <c r="C303" s="43" t="str">
        <f aca="false">INDEX((klasyfikacja!$B$2:$B$146),MATCH(A303,klasyfikacja!$A$2:$A$146,0))</f>
        <v>Wpływy od rodziców z tytułu opłaty za pobyt dziecka w pieczy zastępczej</v>
      </c>
      <c r="D303" s="44" t="n">
        <v>600</v>
      </c>
      <c r="E303" s="45" t="s">
        <v>86</v>
      </c>
      <c r="F303" s="46" t="n">
        <f aca="false">SUM(G303:H303)</f>
        <v>0</v>
      </c>
      <c r="G303" s="46" t="n">
        <f aca="false" t="array" ref="G303:G303">SUM(IF(dane!$A$8:$A$1577=D303,IF(dane!$C$8:$C$1577=E303,dane!$L$8:$L$1577,0),0))</f>
        <v>0</v>
      </c>
      <c r="H303" s="46" t="n">
        <f aca="false" t="array" ref="H303:H303">SUM(IF(dane!$A$8:$A$1577=D303,IF(dane!$C$8:$C$1577=E303,dane!$M$8:$M$1577,0),0))</f>
        <v>0</v>
      </c>
    </row>
    <row r="304" s="47" customFormat="true" ht="12.75" hidden="true" customHeight="true" outlineLevel="0" collapsed="false">
      <c r="A304" s="42" t="s">
        <v>198</v>
      </c>
      <c r="B304" s="42"/>
      <c r="C304" s="43" t="str">
        <f aca="false">INDEX((klasyfikacja!$B$2:$B$146),MATCH(A304,klasyfikacja!$A$2:$A$146,0))</f>
        <v>Wpływy z różnych opłat</v>
      </c>
      <c r="D304" s="44" t="n">
        <v>600</v>
      </c>
      <c r="E304" s="45" t="s">
        <v>87</v>
      </c>
      <c r="F304" s="46" t="n">
        <f aca="false">SUM(G304:H304)</f>
        <v>0</v>
      </c>
      <c r="G304" s="46" t="n">
        <f aca="false" t="array" ref="G304:G304">SUM(IF(dane!$A$8:$A$1577=D304,IF(dane!$C$8:$C$1577=E304,dane!$L$8:$L$1577,0),0))</f>
        <v>0</v>
      </c>
      <c r="H304" s="46" t="n">
        <f aca="false" t="array" ref="H304:H304">SUM(IF(dane!$A$8:$A$1577=D304,IF(dane!$C$8:$C$1577=E304,dane!$M$8:$M$1577,0),0))</f>
        <v>0</v>
      </c>
    </row>
    <row r="305" s="47" customFormat="true" ht="25.5" hidden="false" customHeight="true" outlineLevel="0" collapsed="false">
      <c r="A305" s="42" t="n">
        <v>750</v>
      </c>
      <c r="B305" s="42"/>
      <c r="C305" s="43" t="e">
        <f aca="false">INDEX((klasyfikacja!$B$2:$B$146),MATCH(A305,klasyfikacja!$A$2:$A$146,0))</f>
        <v>#N/A</v>
      </c>
      <c r="D305" s="44" t="n">
        <v>600</v>
      </c>
      <c r="E305" s="45" t="s">
        <v>89</v>
      </c>
      <c r="F305" s="46" t="n">
        <f aca="false">SUM(G305:H305)</f>
        <v>57000</v>
      </c>
      <c r="G305" s="46" t="n">
        <f aca="false" t="array" ref="G305:G305">SUM(IF(dane!$A$8:$A$1577=D305,IF(dane!$C$8:$C$1577=E305,dane!$L$8:$L$1577,0),0))</f>
        <v>57000</v>
      </c>
      <c r="H305" s="46" t="n">
        <f aca="false" t="array" ref="H305:H305">SUM(IF(dane!$A$8:$A$1577=D305,IF(dane!$C$8:$C$1577=E305,dane!$M$8:$M$1577,0),0))</f>
        <v>0</v>
      </c>
    </row>
    <row r="306" s="47" customFormat="true" ht="12.75" hidden="false" customHeight="true" outlineLevel="0" collapsed="false">
      <c r="A306" s="42" t="n">
        <v>830</v>
      </c>
      <c r="B306" s="42"/>
      <c r="C306" s="43" t="e">
        <f aca="false">INDEX((klasyfikacja!$B$2:$B$146),MATCH(A306,klasyfikacja!$A$2:$A$146,0))</f>
        <v>#N/A</v>
      </c>
      <c r="D306" s="44" t="n">
        <v>600</v>
      </c>
      <c r="E306" s="45" t="s">
        <v>91</v>
      </c>
      <c r="F306" s="46" t="n">
        <f aca="false">SUM(G306:H306)</f>
        <v>452467000</v>
      </c>
      <c r="G306" s="46" t="n">
        <f aca="false" t="array" ref="G306:G306">SUM(IF(dane!$A$8:$A$1577=D306,IF(dane!$C$8:$C$1577=E306,dane!$L$8:$L$1577,0),0))</f>
        <v>450767000</v>
      </c>
      <c r="H306" s="46" t="n">
        <f aca="false" t="array" ref="H306:H306">SUM(IF(dane!$A$8:$A$1577=D306,IF(dane!$C$8:$C$1577=E306,dane!$M$8:$M$1577,0),0))</f>
        <v>1700000</v>
      </c>
    </row>
    <row r="307" s="47" customFormat="true" ht="12.75" hidden="true" customHeight="true" outlineLevel="0" collapsed="false">
      <c r="A307" s="42" t="s">
        <v>92</v>
      </c>
      <c r="B307" s="42"/>
      <c r="C307" s="43" t="str">
        <f aca="false">INDEX((klasyfikacja!$B$2:$B$146),MATCH(A307,klasyfikacja!$A$2:$A$146,0))</f>
        <v>Wpływy ze sprzedaży wyrobów</v>
      </c>
      <c r="D307" s="44" t="n">
        <v>600</v>
      </c>
      <c r="E307" s="45" t="s">
        <v>93</v>
      </c>
      <c r="F307" s="46" t="n">
        <f aca="false">SUM(G307:H307)</f>
        <v>0</v>
      </c>
      <c r="G307" s="46" t="n">
        <f aca="false" t="array" ref="G307:G307">SUM(IF(dane!$A$8:$A$1577=D307,IF(dane!$C$8:$C$1577=E307,dane!$L$8:$L$1577,0),0))</f>
        <v>0</v>
      </c>
      <c r="H307" s="46" t="n">
        <f aca="false" t="array" ref="H307:H307">SUM(IF(dane!$A$8:$A$1577=D307,IF(dane!$C$8:$C$1577=E307,dane!$M$8:$M$1577,0),0))</f>
        <v>0</v>
      </c>
    </row>
    <row r="308" s="47" customFormat="true" ht="12.75" hidden="true" customHeight="true" outlineLevel="0" collapsed="false">
      <c r="A308" s="42" t="s">
        <v>94</v>
      </c>
      <c r="B308" s="42"/>
      <c r="C308" s="43" t="str">
        <f aca="false">INDEX((klasyfikacja!$B$2:$B$146),MATCH(A308,klasyfikacja!$A$2:$A$146,0))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308" s="44" t="n">
        <v>600</v>
      </c>
      <c r="E308" s="45" t="s">
        <v>95</v>
      </c>
      <c r="F308" s="46" t="n">
        <f aca="false">SUM(G308:H308)</f>
        <v>0</v>
      </c>
      <c r="G308" s="46" t="n">
        <f aca="false" t="array" ref="G308:G308">SUM(IF(dane!$A$8:$A$1577=D308,IF(dane!$C$8:$C$1577=E308,dane!$L$8:$L$1577,0),0))</f>
        <v>0</v>
      </c>
      <c r="H308" s="46" t="n">
        <f aca="false" t="array" ref="H308:H308">SUM(IF(dane!$A$8:$A$1577=D308,IF(dane!$C$8:$C$1577=E308,dane!$M$8:$M$1577,0),0))</f>
        <v>0</v>
      </c>
    </row>
    <row r="309" s="47" customFormat="true" ht="12.75" hidden="true" customHeight="true" outlineLevel="0" collapsed="false">
      <c r="A309" s="42" t="s">
        <v>96</v>
      </c>
      <c r="B309" s="42"/>
      <c r="C309" s="43" t="str">
        <f aca="false">INDEX((klasyfikacja!$B$2:$B$146),MATCH(A309,klasyfikacja!$A$2:$A$146,0))</f>
        <v>Wpływy z odsetek od nieterminowych wpłat z tytułu podatków i opłat</v>
      </c>
      <c r="D309" s="44" t="n">
        <v>600</v>
      </c>
      <c r="E309" s="45" t="s">
        <v>97</v>
      </c>
      <c r="F309" s="46" t="n">
        <f aca="false">SUM(G309:H309)</f>
        <v>0</v>
      </c>
      <c r="G309" s="46" t="n">
        <f aca="false" t="array" ref="G309:G309">SUM(IF(dane!$A$8:$A$1577=D309,IF(dane!$C$8:$C$1577=E309,dane!$L$8:$L$1577,0),0))</f>
        <v>0</v>
      </c>
      <c r="H309" s="46" t="n">
        <f aca="false" t="array" ref="H309:H309">SUM(IF(dane!$A$8:$A$1577=D309,IF(dane!$C$8:$C$1577=E309,dane!$M$8:$M$1577,0),0))</f>
        <v>0</v>
      </c>
    </row>
    <row r="310" s="47" customFormat="true" ht="12.75" hidden="false" customHeight="true" outlineLevel="0" collapsed="false">
      <c r="A310" s="42" t="n">
        <v>920</v>
      </c>
      <c r="B310" s="42"/>
      <c r="C310" s="43" t="e">
        <f aca="false">INDEX((klasyfikacja!$B$2:$B$146),MATCH(A310,klasyfikacja!$A$2:$A$146,0))</f>
        <v>#N/A</v>
      </c>
      <c r="D310" s="44" t="n">
        <v>600</v>
      </c>
      <c r="E310" s="45" t="s">
        <v>99</v>
      </c>
      <c r="F310" s="46" t="n">
        <f aca="false">SUM(G310:H310)</f>
        <v>1588000</v>
      </c>
      <c r="G310" s="46" t="n">
        <f aca="false" t="array" ref="G310:G310">SUM(IF(dane!$A$8:$A$1577=D310,IF(dane!$C$8:$C$1577=E310,dane!$L$8:$L$1577,0),0))</f>
        <v>1588000</v>
      </c>
      <c r="H310" s="46" t="n">
        <f aca="false" t="array" ref="H310:H310">SUM(IF(dane!$A$8:$A$1577=D310,IF(dane!$C$8:$C$1577=E310,dane!$M$8:$M$1577,0),0))</f>
        <v>0</v>
      </c>
    </row>
    <row r="311" s="47" customFormat="true" ht="12.75" hidden="true" customHeight="true" outlineLevel="0" collapsed="false">
      <c r="A311" s="42" t="s">
        <v>100</v>
      </c>
      <c r="B311" s="42"/>
      <c r="C311" s="43" t="str">
        <f aca="false">INDEX((klasyfikacja!$B$2:$B$146),MATCH(A311,klasyfikacja!$A$2:$A$146,0))</f>
        <v>Wpływy z pozostałych odsetek (Finansowanie programów ze środków bezzwrotnych pochodzących z Unii Europejskiej)</v>
      </c>
      <c r="D311" s="44" t="n">
        <v>600</v>
      </c>
      <c r="E311" s="45" t="s">
        <v>101</v>
      </c>
      <c r="F311" s="46" t="n">
        <f aca="false">SUM(G311:H311)</f>
        <v>0</v>
      </c>
      <c r="G311" s="46" t="n">
        <f aca="false" t="array" ref="G311:G311">SUM(IF(dane!$A$8:$A$1577=D311,IF(dane!$C$8:$C$1577=E311,dane!$L$8:$L$1577,0),0))</f>
        <v>0</v>
      </c>
      <c r="H311" s="46" t="n">
        <f aca="false" t="array" ref="H311:H311">SUM(IF(dane!$A$8:$A$1577=D311,IF(dane!$C$8:$C$1577=E311,dane!$M$8:$M$1577,0),0))</f>
        <v>0</v>
      </c>
    </row>
    <row r="312" s="47" customFormat="true" ht="12.75" hidden="true" customHeight="true" outlineLevel="0" collapsed="false">
      <c r="A312" s="42" t="s">
        <v>102</v>
      </c>
      <c r="B312" s="42"/>
      <c r="C312" s="43" t="str">
        <f aca="false">INDEX((klasyfikacja!$B$2:$B$146),MATCH(A312,klasyfikacja!$A$2:$A$146,0))</f>
        <v>Wpływy z rozliczeń/zwrotów z lat ubiegłych</v>
      </c>
      <c r="D312" s="44" t="n">
        <v>600</v>
      </c>
      <c r="E312" s="45" t="s">
        <v>103</v>
      </c>
      <c r="F312" s="46" t="n">
        <f aca="false">SUM(G312:H312)</f>
        <v>0</v>
      </c>
      <c r="G312" s="46" t="n">
        <f aca="false" t="array" ref="G312:G312">SUM(IF(dane!$A$8:$A$1577=D312,IF(dane!$C$8:$C$1577=E312,dane!$L$8:$L$1577,0),0))</f>
        <v>0</v>
      </c>
      <c r="H312" s="46" t="n">
        <f aca="false" t="array" ref="H312:H312">SUM(IF(dane!$A$8:$A$1577=D312,IF(dane!$C$8:$C$1577=E312,dane!$M$8:$M$1577,0),0))</f>
        <v>0</v>
      </c>
    </row>
    <row r="313" s="47" customFormat="true" ht="12.75" hidden="false" customHeight="true" outlineLevel="0" collapsed="false">
      <c r="A313" s="42" t="n">
        <v>950</v>
      </c>
      <c r="B313" s="42"/>
      <c r="C313" s="43" t="e">
        <f aca="false">INDEX((klasyfikacja!$B$2:$B$146),MATCH(A313,klasyfikacja!$A$2:$A$146,0))</f>
        <v>#N/A</v>
      </c>
      <c r="D313" s="44" t="n">
        <v>600</v>
      </c>
      <c r="E313" s="45" t="s">
        <v>105</v>
      </c>
      <c r="F313" s="46" t="n">
        <f aca="false">SUM(G313:H313)</f>
        <v>1200000</v>
      </c>
      <c r="G313" s="46" t="n">
        <f aca="false" t="array" ref="G313:G313">SUM(IF(dane!$A$8:$A$1577=D313,IF(dane!$C$8:$C$1577=E313,dane!$L$8:$L$1577,0),0))</f>
        <v>1180000</v>
      </c>
      <c r="H313" s="46" t="n">
        <f aca="false" t="array" ref="H313:H313">SUM(IF(dane!$A$8:$A$1577=D313,IF(dane!$C$8:$C$1577=E313,dane!$M$8:$M$1577,0),0))</f>
        <v>20000</v>
      </c>
    </row>
    <row r="314" s="47" customFormat="true" ht="12.75" hidden="true" customHeight="true" outlineLevel="0" collapsed="false">
      <c r="A314" s="42" t="s">
        <v>106</v>
      </c>
      <c r="B314" s="42"/>
      <c r="C314" s="43" t="str">
        <f aca="false">INDEX((klasyfikacja!$B$2:$B$146),MATCH(A314,klasyfikacja!$A$2:$A$146,0))</f>
        <v>Wpływy z otrzymanych spadków, zapisów i darowizn w postaci pieniężnej</v>
      </c>
      <c r="D314" s="44" t="n">
        <v>600</v>
      </c>
      <c r="E314" s="45" t="s">
        <v>107</v>
      </c>
      <c r="F314" s="46" t="n">
        <f aca="false">SUM(G314:H314)</f>
        <v>0</v>
      </c>
      <c r="G314" s="46" t="n">
        <f aca="false" t="array" ref="G314:G314">SUM(IF(dane!$A$8:$A$1577=D314,IF(dane!$C$8:$C$1577=E314,dane!$L$8:$L$1577,0),0))</f>
        <v>0</v>
      </c>
      <c r="H314" s="46" t="n">
        <f aca="false" t="array" ref="H314:H314">SUM(IF(dane!$A$8:$A$1577=D314,IF(dane!$C$8:$C$1577=E314,dane!$M$8:$M$1577,0),0))</f>
        <v>0</v>
      </c>
    </row>
    <row r="315" s="47" customFormat="true" ht="12.75" hidden="false" customHeight="true" outlineLevel="0" collapsed="false">
      <c r="A315" s="42" t="n">
        <v>970</v>
      </c>
      <c r="B315" s="42"/>
      <c r="C315" s="43" t="e">
        <f aca="false">INDEX((klasyfikacja!$B$2:$B$146),MATCH(A315,klasyfikacja!$A$2:$A$146,0))</f>
        <v>#N/A</v>
      </c>
      <c r="D315" s="44" t="n">
        <v>600</v>
      </c>
      <c r="E315" s="45" t="s">
        <v>109</v>
      </c>
      <c r="F315" s="46" t="n">
        <f aca="false">SUM(G315:H315)</f>
        <v>78833000</v>
      </c>
      <c r="G315" s="46" t="n">
        <f aca="false" t="array" ref="G315:G315">SUM(IF(dane!$A$8:$A$1577=D315,IF(dane!$C$8:$C$1577=E315,dane!$L$8:$L$1577,0),0))</f>
        <v>78833000</v>
      </c>
      <c r="H315" s="46" t="n">
        <f aca="false" t="array" ref="H315:H315">SUM(IF(dane!$A$8:$A$1577=D315,IF(dane!$C$8:$C$1577=E315,dane!$M$8:$M$1577,0),0))</f>
        <v>0</v>
      </c>
    </row>
    <row r="316" s="47" customFormat="true" ht="25.5" hidden="true" customHeight="true" outlineLevel="0" collapsed="false">
      <c r="A316" s="42" t="s">
        <v>110</v>
      </c>
      <c r="B316" s="42"/>
      <c r="C316" s="43" t="str">
        <f aca="false">INDEX((klasyfikacja!$B$2:$B$146),MATCH(A316,klasyfikacja!$A$2:$A$146,0))</f>
        <v>Wpływy z różnych dochodów (Finansowanie programów ze środków bezzwrotnych pochodzących z Unii Europejskiej)</v>
      </c>
      <c r="D316" s="44" t="n">
        <v>600</v>
      </c>
      <c r="E316" s="45" t="s">
        <v>111</v>
      </c>
      <c r="F316" s="46" t="n">
        <f aca="false">SUM(G316:H316)</f>
        <v>0</v>
      </c>
      <c r="G316" s="46" t="n">
        <f aca="false" t="array" ref="G316:G316">SUM(IF(dane!$A$8:$A$1577=D316,IF(dane!$C$8:$C$1577=E316,dane!$L$8:$L$1577,0),0))</f>
        <v>0</v>
      </c>
      <c r="H316" s="46" t="n">
        <f aca="false" t="array" ref="H316:H316">SUM(IF(dane!$A$8:$A$1577=D316,IF(dane!$C$8:$C$1577=E316,dane!$M$8:$M$1577,0),0))</f>
        <v>0</v>
      </c>
    </row>
    <row r="317" s="47" customFormat="true" ht="12.75" hidden="true" customHeight="true" outlineLevel="0" collapsed="false">
      <c r="A317" s="42" t="s">
        <v>112</v>
      </c>
      <c r="B317" s="42"/>
      <c r="C317" s="43" t="str">
        <f aca="false">INDEX((klasyfikacja!$B$2:$B$146),MATCH(A317,klasyfikacja!$A$2:$A$146,0))</f>
        <v>Wpływy z różnych dochodów (Płatności w zakresie budżetu środków europejskich)</v>
      </c>
      <c r="D317" s="44" t="n">
        <v>600</v>
      </c>
      <c r="E317" s="45" t="s">
        <v>113</v>
      </c>
      <c r="F317" s="46" t="n">
        <f aca="false">SUM(G317:H317)</f>
        <v>0</v>
      </c>
      <c r="G317" s="46" t="n">
        <f aca="false" t="array" ref="G317:G317">SUM(IF(dane!$A$8:$A$1577=D317,IF(dane!$C$8:$C$1577=E317,dane!$L$8:$L$1577,0),0))</f>
        <v>0</v>
      </c>
      <c r="H317" s="46" t="n">
        <f aca="false" t="array" ref="H317:H317">SUM(IF(dane!$A$8:$A$1577=D317,IF(dane!$C$8:$C$1577=E317,dane!$M$8:$M$1577,0),0))</f>
        <v>0</v>
      </c>
    </row>
    <row r="318" s="47" customFormat="true" ht="38.25" hidden="true" customHeight="true" outlineLevel="0" collapsed="false">
      <c r="A318" s="42" t="s">
        <v>114</v>
      </c>
      <c r="B318" s="42"/>
      <c r="C318" s="43" t="str">
        <f aca="false">INDEX((klasyfikacja!$B$2:$B$146),MATCH(A318,klasyfikacja!$A$2:$A$146,0))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318" s="44" t="n">
        <v>600</v>
      </c>
      <c r="E318" s="45" t="s">
        <v>115</v>
      </c>
      <c r="F318" s="46" t="n">
        <f aca="false">SUM(G318:H318)</f>
        <v>0</v>
      </c>
      <c r="G318" s="46" t="n">
        <f aca="false" t="array" ref="G318:G318">SUM(IF(dane!$A$8:$A$1577=D318,IF(dane!$C$8:$C$1577=E318,dane!$L$8:$L$1577,0),0))</f>
        <v>0</v>
      </c>
      <c r="H318" s="46" t="n">
        <f aca="false" t="array" ref="H318:H318">SUM(IF(dane!$A$8:$A$1577=D318,IF(dane!$C$8:$C$1577=E318,dane!$M$8:$M$1577,0),0))</f>
        <v>0</v>
      </c>
    </row>
    <row r="319" s="47" customFormat="true" ht="38.25" hidden="true" customHeight="true" outlineLevel="0" collapsed="false">
      <c r="A319" s="42" t="s">
        <v>116</v>
      </c>
      <c r="B319" s="42"/>
      <c r="C319" s="43" t="str">
        <f aca="false">INDEX((klasyfikacja!$B$2:$B$146),MATCH(A319,klasyfikacja!$A$2:$A$146,0))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319" s="44" t="n">
        <v>600</v>
      </c>
      <c r="E319" s="45" t="n">
        <v>2007</v>
      </c>
      <c r="F319" s="46" t="n">
        <f aca="false">SUM(G319:H319)</f>
        <v>0</v>
      </c>
      <c r="G319" s="46" t="n">
        <f aca="false" t="array" ref="G319:G319">SUM(IF(dane!$A$8:$A$1577=D319,IF(dane!$C$8:$C$1577=E319,dane!$L$8:$L$1577,0),0))</f>
        <v>0</v>
      </c>
      <c r="H319" s="46" t="n">
        <f aca="false" t="array" ref="H319:H319">SUM(IF(dane!$A$8:$A$1577=D319,IF(dane!$C$8:$C$1577=E319,dane!$M$8:$M$1577,0),0))</f>
        <v>0</v>
      </c>
    </row>
    <row r="320" s="47" customFormat="true" ht="63.75" hidden="true" customHeight="true" outlineLevel="0" collapsed="false">
      <c r="A320" s="42" t="s">
        <v>117</v>
      </c>
      <c r="B320" s="42"/>
      <c r="C320" s="43" t="str">
        <f aca="false">INDEX((klasyfikacja!$B$2:$B$146),MATCH(A320,klasyfikacja!$A$2:$A$146,0))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320" s="44" t="n">
        <v>600</v>
      </c>
      <c r="E320" s="45" t="n">
        <v>2008</v>
      </c>
      <c r="F320" s="46" t="n">
        <f aca="false">SUM(G320:H320)</f>
        <v>0</v>
      </c>
      <c r="G320" s="46" t="n">
        <f aca="false" t="array" ref="G320:G320">SUM(IF(dane!$A$8:$A$1577=D320,IF(dane!$C$8:$C$1577=E320,dane!$L$8:$L$1577,0),0))</f>
        <v>0</v>
      </c>
      <c r="H320" s="46" t="n">
        <f aca="false" t="array" ref="H320:H320">SUM(IF(dane!$A$8:$A$1577=D320,IF(dane!$C$8:$C$1577=E320,dane!$M$8:$M$1577,0),0))</f>
        <v>0</v>
      </c>
    </row>
    <row r="321" s="47" customFormat="true" ht="63.75" hidden="true" customHeight="true" outlineLevel="0" collapsed="false">
      <c r="A321" s="42" t="s">
        <v>118</v>
      </c>
      <c r="B321" s="42"/>
      <c r="C321" s="43" t="str">
        <f aca="false">INDEX((klasyfikacja!$B$2:$B$146),MATCH(A321,klasyfikacja!$A$2:$A$146,0))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321" s="44" t="n">
        <v>600</v>
      </c>
      <c r="E321" s="45" t="n">
        <v>2009</v>
      </c>
      <c r="F321" s="46" t="n">
        <f aca="false">SUM(G321:H321)</f>
        <v>0</v>
      </c>
      <c r="G321" s="46" t="n">
        <f aca="false" t="array" ref="G321:G321">SUM(IF(dane!$A$8:$A$1577=D321,IF(dane!$C$8:$C$1577=E321,dane!$L$8:$L$1577,0),0))</f>
        <v>0</v>
      </c>
      <c r="H321" s="46" t="n">
        <f aca="false" t="array" ref="H321:H321">SUM(IF(dane!$A$8:$A$1577=D321,IF(dane!$C$8:$C$1577=E321,dane!$M$8:$M$1577,0),0))</f>
        <v>0</v>
      </c>
    </row>
    <row r="322" s="47" customFormat="true" ht="12.75" hidden="true" customHeight="true" outlineLevel="0" collapsed="false">
      <c r="A322" s="42" t="s">
        <v>119</v>
      </c>
      <c r="B322" s="42"/>
      <c r="C322" s="43" t="str">
        <f aca="false">INDEX((klasyfikacja!$B$2:$B$146),MATCH(A322,klasyfikacja!$A$2:$A$146,0))</f>
        <v>Dotacja celowa otrzymana z budżetu państwa na realizację zadań bieżących z zakresu administracji rządowej oraz innych zadań zleconych gminie (związkom gmin, związkom powiatowo-gminnym) ustawami</v>
      </c>
      <c r="D322" s="44" t="n">
        <v>600</v>
      </c>
      <c r="E322" s="45" t="n">
        <v>2010</v>
      </c>
      <c r="F322" s="46" t="n">
        <f aca="false">SUM(G322:H322)</f>
        <v>0</v>
      </c>
      <c r="G322" s="46" t="n">
        <f aca="false" t="array" ref="G322:G322">SUM(IF(dane!$A$8:$A$1577=D322,IF(dane!$C$8:$C$1577=E322,dane!$L$8:$L$1577,0),0))</f>
        <v>0</v>
      </c>
      <c r="H322" s="46" t="n">
        <f aca="false" t="array" ref="H322:H322">SUM(IF(dane!$A$8:$A$1577=D322,IF(dane!$C$8:$C$1577=E322,dane!$M$8:$M$1577,0),0))</f>
        <v>0</v>
      </c>
    </row>
    <row r="323" s="47" customFormat="true" ht="12.75" hidden="true" customHeight="true" outlineLevel="0" collapsed="false">
      <c r="A323" s="42" t="s">
        <v>120</v>
      </c>
      <c r="B323" s="42"/>
      <c r="C323" s="43" t="str">
        <f aca="false">INDEX((klasyfikacja!$B$2:$B$146),MATCH(A323,klasyfikacja!$A$2:$A$146,0))</f>
        <v>Dotacja celowa otrzymana z budżetu państwa na zadania bieżące realizowane przez gminę na podstawie porozumień z organami administracji rządowej</v>
      </c>
      <c r="D323" s="44" t="n">
        <v>600</v>
      </c>
      <c r="E323" s="45" t="n">
        <v>2020</v>
      </c>
      <c r="F323" s="46" t="n">
        <f aca="false">SUM(G323:H323)</f>
        <v>0</v>
      </c>
      <c r="G323" s="46" t="n">
        <f aca="false" t="array" ref="G323:G323">SUM(IF(dane!$A$8:$A$1577=D323,IF(dane!$C$8:$C$1577=E323,dane!$L$8:$L$1577,0),0))</f>
        <v>0</v>
      </c>
      <c r="H323" s="46" t="n">
        <f aca="false" t="array" ref="H323:H323">SUM(IF(dane!$A$8:$A$1577=D323,IF(dane!$C$8:$C$1577=E323,dane!$M$8:$M$1577,0),0))</f>
        <v>0</v>
      </c>
    </row>
    <row r="324" s="47" customFormat="true" ht="12.75" hidden="true" customHeight="true" outlineLevel="0" collapsed="false">
      <c r="A324" s="42" t="s">
        <v>121</v>
      </c>
      <c r="B324" s="42"/>
      <c r="C324" s="43" t="str">
        <f aca="false">INDEX((klasyfikacja!$B$2:$B$146),MATCH(A324,klasyfikacja!$A$2:$A$146,0))</f>
        <v>Dotacja celowa otrzymana z budżetu państwa na realizację własnych zadań bieżących gmin (związków gmin, związków powiatowo-gminnych)</v>
      </c>
      <c r="D324" s="44" t="n">
        <v>600</v>
      </c>
      <c r="E324" s="45" t="n">
        <v>2030</v>
      </c>
      <c r="F324" s="46" t="n">
        <f aca="false">SUM(G324:H324)</f>
        <v>0</v>
      </c>
      <c r="G324" s="46" t="n">
        <f aca="false" t="array" ref="G324:G324">SUM(IF(dane!$A$8:$A$1577=D324,IF(dane!$C$8:$C$1577=E324,dane!$L$8:$L$1577,0),0))</f>
        <v>0</v>
      </c>
      <c r="H324" s="46" t="n">
        <f aca="false" t="array" ref="H324:H324">SUM(IF(dane!$A$8:$A$1577=D324,IF(dane!$C$8:$C$1577=E324,dane!$M$8:$M$1577,0),0))</f>
        <v>0</v>
      </c>
    </row>
    <row r="325" s="47" customFormat="true" ht="25.5" hidden="true" customHeight="true" outlineLevel="0" collapsed="false">
      <c r="A325" s="42" t="s">
        <v>122</v>
      </c>
      <c r="B325" s="42"/>
      <c r="C325" s="43" t="str">
        <f aca="false">INDEX((klasyfikacja!$B$2:$B$146),MATCH(A325,klasyfikacja!$A$2:$A$146,0))</f>
        <v>Dotacja celowa otrzymana z budżetu państwa na realizację zadań bieżących gmin z zakresu edukacyjnej opieki wychowawczej finansowanych w całości przez budżet państwa w ramach programów rządowych</v>
      </c>
      <c r="D325" s="44" t="n">
        <v>600</v>
      </c>
      <c r="E325" s="45" t="n">
        <v>2040</v>
      </c>
      <c r="F325" s="46" t="n">
        <f aca="false">SUM(G325:H325)</f>
        <v>0</v>
      </c>
      <c r="G325" s="46" t="n">
        <f aca="false" t="array" ref="G325:G325">SUM(IF(dane!$A$8:$A$1577=D325,IF(dane!$C$8:$C$1577=E325,dane!$L$8:$L$1577,0),0))</f>
        <v>0</v>
      </c>
      <c r="H325" s="46" t="n">
        <f aca="false" t="array" ref="H325:H325">SUM(IF(dane!$A$8:$A$1577=D325,IF(dane!$C$8:$C$1577=E325,dane!$M$8:$M$1577,0),0))</f>
        <v>0</v>
      </c>
    </row>
    <row r="326" s="47" customFormat="true" ht="39" hidden="true" customHeight="true" outlineLevel="0" collapsed="false">
      <c r="A326" s="42" t="s">
        <v>123</v>
      </c>
      <c r="B326" s="42"/>
      <c r="C326" s="43" t="str">
        <f aca="false">INDEX((klasyfikacja!$B$2:$B$146),MATCH(A326,klasyfikacja!$A$2:$A$146,0))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326" s="44" t="n">
        <v>600</v>
      </c>
      <c r="E326" s="45" t="n">
        <v>2057</v>
      </c>
      <c r="F326" s="46" t="n">
        <f aca="false">SUM(G326:H326)</f>
        <v>0</v>
      </c>
      <c r="G326" s="46" t="n">
        <f aca="false" t="array" ref="G326:G326">SUM(IF(dane!$A$8:$A$1577=D326,IF(dane!$C$8:$C$1577=E326,dane!$L$8:$L$1577,0),0))</f>
        <v>0</v>
      </c>
      <c r="H326" s="46" t="n">
        <f aca="false" t="array" ref="H326:H326">SUM(IF(dane!$A$8:$A$1577=D326,IF(dane!$C$8:$C$1577=E326,dane!$M$8:$M$1577,0),0))</f>
        <v>0</v>
      </c>
    </row>
    <row r="327" s="47" customFormat="true" ht="63.75" hidden="true" customHeight="false" outlineLevel="0" collapsed="false">
      <c r="A327" s="42" t="s">
        <v>124</v>
      </c>
      <c r="B327" s="42"/>
      <c r="C327" s="43" t="str">
        <f aca="false">INDEX((klasyfikacja!$B$2:$B$146),MATCH(A327,klasyfikacja!$A$2:$A$146,0))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327" s="44" t="n">
        <v>600</v>
      </c>
      <c r="E327" s="45" t="n">
        <v>2058</v>
      </c>
      <c r="F327" s="46" t="n">
        <f aca="false">SUM(G327:H327)</f>
        <v>0</v>
      </c>
      <c r="G327" s="46" t="n">
        <f aca="false" t="array" ref="G327:G327">SUM(IF(dane!$A$8:$A$1577=D327,IF(dane!$C$8:$C$1577=E327,dane!$L$8:$L$1577,0),0))</f>
        <v>0</v>
      </c>
      <c r="H327" s="46" t="n">
        <f aca="false" t="array" ref="H327:H327">SUM(IF(dane!$A$8:$A$1577=D327,IF(dane!$C$8:$C$1577=E327,dane!$M$8:$M$1577,0),0))</f>
        <v>0</v>
      </c>
    </row>
    <row r="328" s="47" customFormat="true" ht="37.5" hidden="true" customHeight="true" outlineLevel="0" collapsed="false">
      <c r="A328" s="42" t="s">
        <v>125</v>
      </c>
      <c r="B328" s="42"/>
      <c r="C328" s="43" t="str">
        <f aca="false">INDEX((klasyfikacja!$B$2:$B$146),MATCH(A328,klasyfikacja!$A$2:$A$146,0))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328" s="44" t="n">
        <v>600</v>
      </c>
      <c r="E328" s="45" t="n">
        <v>2059</v>
      </c>
      <c r="F328" s="46" t="n">
        <f aca="false">SUM(G328:H328)</f>
        <v>0</v>
      </c>
      <c r="G328" s="46" t="n">
        <f aca="false" t="array" ref="G328:G328">SUM(IF(dane!$A$8:$A$1577=D328,IF(dane!$C$8:$C$1577=E328,dane!$L$8:$L$1577,0),0))</f>
        <v>0</v>
      </c>
      <c r="H328" s="46" t="n">
        <f aca="false" t="array" ref="H328:H328">SUM(IF(dane!$A$8:$A$1577=D328,IF(dane!$C$8:$C$1577=E328,dane!$M$8:$M$1577,0),0))</f>
        <v>0</v>
      </c>
    </row>
    <row r="329" s="47" customFormat="true" ht="37.5" hidden="true" customHeight="true" outlineLevel="0" collapsed="false">
      <c r="A329" s="42" t="s">
        <v>126</v>
      </c>
      <c r="B329" s="42"/>
      <c r="C329" s="43" t="str">
        <f aca="false">INDEX((klasyfikacja!$B$2:$B$146),MATCH(A329,klasyfikacja!$A$2:$A$146,0))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329" s="44" t="n">
        <v>600</v>
      </c>
      <c r="E329" s="45" t="n">
        <v>2060</v>
      </c>
      <c r="F329" s="46" t="n">
        <f aca="false">SUM(G329:H329)</f>
        <v>0</v>
      </c>
      <c r="G329" s="46" t="n">
        <f aca="false" t="array" ref="G329:G329">SUM(IF(dane!$A$8:$A$1577=D329,IF(dane!$C$8:$C$1577=E329,dane!$L$8:$L$1577,0),0))</f>
        <v>0</v>
      </c>
      <c r="H329" s="46" t="n">
        <f aca="false" t="array" ref="H329:H329">SUM(IF(dane!$A$8:$A$1577=D329,IF(dane!$C$8:$C$1577=E329,dane!$M$8:$M$1577,0),0))</f>
        <v>0</v>
      </c>
    </row>
    <row r="330" s="47" customFormat="true" ht="25.5" hidden="false" customHeight="false" outlineLevel="0" collapsed="false">
      <c r="A330" s="42" t="n">
        <v>2110</v>
      </c>
      <c r="B330" s="42"/>
      <c r="C330" s="43" t="e">
        <f aca="false">INDEX((klasyfikacja!$B$2:$B$146),MATCH(A330,klasyfikacja!$A$2:$A$146,0))</f>
        <v>#N/A</v>
      </c>
      <c r="D330" s="44" t="n">
        <v>600</v>
      </c>
      <c r="E330" s="45" t="n">
        <v>2110</v>
      </c>
      <c r="F330" s="46" t="n">
        <f aca="false">SUM(G330:H330)</f>
        <v>45571</v>
      </c>
      <c r="G330" s="46" t="n">
        <f aca="false" t="array" ref="G330:G330">SUM(IF(dane!$A$8:$A$1577=D330,IF(dane!$C$8:$C$1577=E330,dane!$L$8:$L$1577,0),0))</f>
        <v>0</v>
      </c>
      <c r="H330" s="46" t="n">
        <f aca="false" t="array" ref="H330:H330">SUM(IF(dane!$A$8:$A$1577=D330,IF(dane!$C$8:$C$1577=E330,dane!$M$8:$M$1577,0),0))</f>
        <v>45571</v>
      </c>
    </row>
    <row r="331" s="47" customFormat="true" ht="12.75" hidden="true" customHeight="true" outlineLevel="0" collapsed="false">
      <c r="A331" s="42" t="s">
        <v>127</v>
      </c>
      <c r="B331" s="42"/>
      <c r="C331" s="43" t="str">
        <f aca="false">INDEX((klasyfikacja!$B$2:$B$146),MATCH(A331,klasyfikacja!$A$2:$A$146,0))</f>
        <v>Dotacja celowa otrzymana z budżetu państwa na zadania bieżące realizowane przez powiat na podstawie porozumień z organami administracji rządowej</v>
      </c>
      <c r="D331" s="44" t="n">
        <v>600</v>
      </c>
      <c r="E331" s="45" t="n">
        <v>2120</v>
      </c>
      <c r="F331" s="46" t="n">
        <f aca="false">SUM(G331:H331)</f>
        <v>0</v>
      </c>
      <c r="G331" s="46" t="n">
        <f aca="false" t="array" ref="G331:G331">SUM(IF(dane!$A$8:$A$1577=D331,IF(dane!$C$8:$C$1577=E331,dane!$L$8:$L$1577,0),0))</f>
        <v>0</v>
      </c>
      <c r="H331" s="46" t="n">
        <f aca="false" t="array" ref="H331:H331">SUM(IF(dane!$A$8:$A$1577=D331,IF(dane!$C$8:$C$1577=E331,dane!$M$8:$M$1577,0),0))</f>
        <v>0</v>
      </c>
    </row>
    <row r="332" s="47" customFormat="true" ht="12.75" hidden="true" customHeight="true" outlineLevel="0" collapsed="false">
      <c r="A332" s="42" t="s">
        <v>128</v>
      </c>
      <c r="B332" s="42"/>
      <c r="C332" s="43" t="str">
        <f aca="false">INDEX((klasyfikacja!$B$2:$B$146),MATCH(A332,klasyfikacja!$A$2:$A$146,0))</f>
        <v>Dotacja celowa otrzymana z budżetu państwa na realizację bieżących zadań własnych powiatu</v>
      </c>
      <c r="D332" s="44" t="n">
        <v>600</v>
      </c>
      <c r="E332" s="45" t="n">
        <v>2130</v>
      </c>
      <c r="F332" s="46" t="n">
        <f aca="false">SUM(G332:H332)</f>
        <v>0</v>
      </c>
      <c r="G332" s="46" t="n">
        <f aca="false" t="array" ref="G332:G332">SUM(IF(dane!$A$8:$A$1577=D332,IF(dane!$C$8:$C$1577=E332,dane!$L$8:$L$1577,0),0))</f>
        <v>0</v>
      </c>
      <c r="H332" s="46" t="n">
        <f aca="false" t="array" ref="H332:H332">SUM(IF(dane!$A$8:$A$1577=D332,IF(dane!$C$8:$C$1577=E332,dane!$M$8:$M$1577,0),0))</f>
        <v>0</v>
      </c>
    </row>
    <row r="333" s="47" customFormat="true" ht="12.75" hidden="true" customHeight="true" outlineLevel="0" collapsed="false">
      <c r="A333" s="42" t="s">
        <v>129</v>
      </c>
      <c r="B333" s="42"/>
      <c r="C333" s="43" t="str">
        <f aca="false">INDEX((klasyfikacja!$B$2:$B$146),MATCH(A333,klasyfikacja!$A$2:$A$146,0))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333" s="44" t="n">
        <v>600</v>
      </c>
      <c r="E333" s="45" t="n">
        <v>2160</v>
      </c>
      <c r="F333" s="46" t="n">
        <f aca="false">SUM(G333:H333)</f>
        <v>0</v>
      </c>
      <c r="G333" s="46" t="n">
        <f aca="false" t="array" ref="G333:G333">SUM(IF(dane!$A$8:$A$1577=D333,IF(dane!$C$8:$C$1577=E333,dane!$L$8:$L$1577,0),0))</f>
        <v>0</v>
      </c>
      <c r="H333" s="46" t="n">
        <f aca="false" t="array" ref="H333:H333">SUM(IF(dane!$A$8:$A$1577=D333,IF(dane!$C$8:$C$1577=E333,dane!$M$8:$M$1577,0),0))</f>
        <v>0</v>
      </c>
    </row>
    <row r="334" s="47" customFormat="true" ht="12.75" hidden="true" customHeight="true" outlineLevel="0" collapsed="false">
      <c r="A334" s="42" t="s">
        <v>130</v>
      </c>
      <c r="B334" s="42"/>
      <c r="C334" s="43" t="str">
        <f aca="false">INDEX((klasyfikacja!$B$2:$B$146),MATCH(A334,klasyfikacja!$A$2:$A$146,0))</f>
        <v>Środki z Funduszu Przeciwdziałania COVID-19 na finansowanie lub dofinansowanie realizacji zadań związanych z przeciwdziałaniem COVID-19</v>
      </c>
      <c r="D334" s="44" t="n">
        <v>600</v>
      </c>
      <c r="E334" s="45" t="n">
        <v>2180</v>
      </c>
      <c r="F334" s="46" t="n">
        <f aca="false">SUM(G334:H334)</f>
        <v>0</v>
      </c>
      <c r="G334" s="46" t="n">
        <f aca="false" t="array" ref="G334:G334">SUM(IF(dane!$A$8:$A$1577=D334,IF(dane!$C$8:$C$1577=E334,dane!$L$8:$L$1577,0),0))</f>
        <v>0</v>
      </c>
      <c r="H334" s="46" t="n">
        <f aca="false" t="array" ref="H334:H334">SUM(IF(dane!$A$8:$A$1577=D334,IF(dane!$C$8:$C$1577=E334,dane!$M$8:$M$1577,0),0))</f>
        <v>0</v>
      </c>
    </row>
    <row r="335" s="47" customFormat="true" ht="26.25" hidden="false" customHeight="true" outlineLevel="0" collapsed="false">
      <c r="A335" s="42" t="n">
        <v>2310</v>
      </c>
      <c r="B335" s="42"/>
      <c r="C335" s="43" t="e">
        <f aca="false">INDEX((klasyfikacja!$B$2:$B$146),MATCH(A335,klasyfikacja!$A$2:$A$146,0))</f>
        <v>#N/A</v>
      </c>
      <c r="D335" s="44" t="n">
        <v>600</v>
      </c>
      <c r="E335" s="45" t="n">
        <v>2310</v>
      </c>
      <c r="F335" s="46" t="n">
        <f aca="false">SUM(G335:H335)</f>
        <v>46700000</v>
      </c>
      <c r="G335" s="46" t="n">
        <f aca="false" t="array" ref="G335:G335">SUM(IF(dane!$A$8:$A$1577=D335,IF(dane!$C$8:$C$1577=E335,dane!$L$8:$L$1577,0),0))</f>
        <v>46700000</v>
      </c>
      <c r="H335" s="46" t="n">
        <f aca="false" t="array" ref="H335:H335">SUM(IF(dane!$A$8:$A$1577=D335,IF(dane!$C$8:$C$1577=E335,dane!$M$8:$M$1577,0),0))</f>
        <v>0</v>
      </c>
    </row>
    <row r="336" s="47" customFormat="true" ht="51" hidden="true" customHeight="false" outlineLevel="0" collapsed="false">
      <c r="A336" s="42" t="s">
        <v>201</v>
      </c>
      <c r="B336" s="42"/>
      <c r="C336" s="43" t="str">
        <f aca="false">INDEX((klasyfikacja!$B$2:$B$146),MATCH(A336,klasyfikacja!$A$2:$A$146,0))</f>
        <v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336" s="44" t="n">
        <v>600</v>
      </c>
      <c r="E336" s="45" t="n">
        <v>2319</v>
      </c>
      <c r="F336" s="46" t="n">
        <f aca="false">SUM(G336:H336)</f>
        <v>0</v>
      </c>
      <c r="G336" s="46" t="n">
        <f aca="false" t="array" ref="G336:G336">SUM(IF(dane!$A$8:$A$1577=D336,IF(dane!$C$8:$C$1577=E336,dane!$L$8:$L$1577,0),0))</f>
        <v>0</v>
      </c>
      <c r="H336" s="46" t="n">
        <f aca="false" t="array" ref="H336:H336">SUM(IF(dane!$A$8:$A$1577=D336,IF(dane!$C$8:$C$1577=E336,dane!$M$8:$M$1577,0),0))</f>
        <v>0</v>
      </c>
    </row>
    <row r="337" s="47" customFormat="true" ht="12.75" hidden="true" customHeight="true" outlineLevel="0" collapsed="false">
      <c r="A337" s="42" t="s">
        <v>132</v>
      </c>
      <c r="B337" s="42"/>
      <c r="C337" s="43" t="str">
        <f aca="false">INDEX((klasyfikacja!$B$2:$B$146),MATCH(A337,klasyfikacja!$A$2:$A$146,0))</f>
        <v>Dotacja celowa otrzymana z powiatu na zadania bieżące realizowane na podstawie porozumień (umów) między jednostkami samorządu terytorialnego</v>
      </c>
      <c r="D337" s="44" t="n">
        <v>600</v>
      </c>
      <c r="E337" s="45" t="n">
        <v>2320</v>
      </c>
      <c r="F337" s="46" t="n">
        <f aca="false">SUM(G337:H337)</f>
        <v>0</v>
      </c>
      <c r="G337" s="46" t="n">
        <f aca="false" t="array" ref="G337:G337">SUM(IF(dane!$A$8:$A$1577=D337,IF(dane!$C$8:$C$1577=E337,dane!$L$8:$L$1577,0),0))</f>
        <v>0</v>
      </c>
      <c r="H337" s="46" t="n">
        <f aca="false" t="array" ref="H337:H337">SUM(IF(dane!$A$8:$A$1577=D337,IF(dane!$C$8:$C$1577=E337,dane!$M$8:$M$1577,0),0))</f>
        <v>0</v>
      </c>
    </row>
    <row r="338" s="47" customFormat="true" ht="12.75" hidden="true" customHeight="true" outlineLevel="0" collapsed="false">
      <c r="A338" s="42" t="s">
        <v>133</v>
      </c>
      <c r="B338" s="42"/>
      <c r="C338" s="43" t="str">
        <f aca="false">INDEX((klasyfikacja!$B$2:$B$146),MATCH(A338,klasyfikacja!$A$2:$A$146,0))</f>
        <v>Dotacja celowa otrzymana od samorządu województwa na zadania bieżące realizowane na podstawie porozumień (umów) między jednostkami samorządu terytorialnego</v>
      </c>
      <c r="D338" s="44" t="n">
        <v>600</v>
      </c>
      <c r="E338" s="45" t="n">
        <v>2330</v>
      </c>
      <c r="F338" s="46" t="n">
        <f aca="false">SUM(G338:H338)</f>
        <v>0</v>
      </c>
      <c r="G338" s="46" t="n">
        <f aca="false" t="array" ref="G338:G338">SUM(IF(dane!$A$8:$A$1577=D338,IF(dane!$C$8:$C$1577=E338,dane!$L$8:$L$1577,0),0))</f>
        <v>0</v>
      </c>
      <c r="H338" s="46" t="n">
        <f aca="false" t="array" ref="H338:H338">SUM(IF(dane!$A$8:$A$1577=D338,IF(dane!$C$8:$C$1577=E338,dane!$M$8:$M$1577,0),0))</f>
        <v>0</v>
      </c>
    </row>
    <row r="339" s="47" customFormat="true" ht="12.75" hidden="true" customHeight="true" outlineLevel="0" collapsed="false">
      <c r="A339" s="42" t="s">
        <v>134</v>
      </c>
      <c r="B339" s="42"/>
      <c r="C339" s="43" t="str">
        <f aca="false">INDEX((klasyfikacja!$B$2:$B$146),MATCH(A339,klasyfikacja!$A$2:$A$146,0))</f>
        <v>Dochody jednostek samorządu terytorialnego związane z realizacją zadań z zakresu administracji rządowej oraz innych zadań zleconych ustawami</v>
      </c>
      <c r="D339" s="44" t="n">
        <v>600</v>
      </c>
      <c r="E339" s="45" t="n">
        <v>2360</v>
      </c>
      <c r="F339" s="46" t="n">
        <f aca="false">SUM(G339:H339)</f>
        <v>0</v>
      </c>
      <c r="G339" s="46" t="n">
        <f aca="false" t="array" ref="G339:G339">SUM(IF(dane!$A$8:$A$1577=D339,IF(dane!$C$8:$C$1577=E339,dane!$L$8:$L$1577,0),0))</f>
        <v>0</v>
      </c>
      <c r="H339" s="46" t="n">
        <f aca="false" t="array" ref="H339:H339">SUM(IF(dane!$A$8:$A$1577=D339,IF(dane!$C$8:$C$1577=E339,dane!$M$8:$M$1577,0),0))</f>
        <v>0</v>
      </c>
    </row>
    <row r="340" s="47" customFormat="true" ht="12.75" hidden="true" customHeight="true" outlineLevel="0" collapsed="false">
      <c r="A340" s="42" t="s">
        <v>135</v>
      </c>
      <c r="B340" s="42"/>
      <c r="C340" s="43" t="str">
        <f aca="false">INDEX((klasyfikacja!$B$2:$B$146),MATCH(A340,klasyfikacja!$A$2:$A$146,0))</f>
        <v>Wpływy do budżetu nadwyżki środków obrotowych samorządowego zakładu budżetowego</v>
      </c>
      <c r="D340" s="44" t="n">
        <v>600</v>
      </c>
      <c r="E340" s="45" t="n">
        <v>2370</v>
      </c>
      <c r="F340" s="46" t="n">
        <f aca="false">SUM(G340:H340)</f>
        <v>0</v>
      </c>
      <c r="G340" s="46" t="n">
        <f aca="false" t="array" ref="G340:G340">SUM(IF(dane!$A$8:$A$1577=D340,IF(dane!$C$8:$C$1577=E340,dane!$L$8:$L$1577,0),0))</f>
        <v>0</v>
      </c>
      <c r="H340" s="46" t="n">
        <f aca="false" t="array" ref="H340:H340">SUM(IF(dane!$A$8:$A$1577=D340,IF(dane!$C$8:$C$1577=E340,dane!$M$8:$M$1577,0),0))</f>
        <v>0</v>
      </c>
    </row>
    <row r="341" s="47" customFormat="true" ht="12.75" hidden="true" customHeight="true" outlineLevel="0" collapsed="false">
      <c r="A341" s="42" t="s">
        <v>136</v>
      </c>
      <c r="B341" s="42"/>
      <c r="C341" s="43" t="str">
        <f aca="false">INDEX((klasyfikacja!$B$2:$B$146),MATCH(A341,klasyfikacja!$A$2:$A$146,0))</f>
        <v>Dotacja otrzymana z państwowego funduszu celowego na realizację zadań bieżących jednostek sektora finansów publicznych</v>
      </c>
      <c r="D341" s="44" t="n">
        <v>600</v>
      </c>
      <c r="E341" s="45" t="n">
        <v>2440</v>
      </c>
      <c r="F341" s="46" t="n">
        <f aca="false">SUM(G341:H341)</f>
        <v>0</v>
      </c>
      <c r="G341" s="46" t="n">
        <f aca="false" t="array" ref="G341:G341">SUM(IF(dane!$A$8:$A$1577=D341,IF(dane!$C$8:$C$1577=E341,dane!$L$8:$L$1577,0),0))</f>
        <v>0</v>
      </c>
      <c r="H341" s="46" t="n">
        <f aca="false" t="array" ref="H341:H341">SUM(IF(dane!$A$8:$A$1577=D341,IF(dane!$C$8:$C$1577=E341,dane!$M$8:$M$1577,0),0))</f>
        <v>0</v>
      </c>
    </row>
    <row r="342" s="47" customFormat="true" ht="38.25" hidden="true" customHeight="true" outlineLevel="0" collapsed="false">
      <c r="A342" s="42" t="s">
        <v>137</v>
      </c>
      <c r="B342" s="42"/>
      <c r="C342" s="43" t="str">
        <f aca="false">INDEX((klasyfikacja!$B$2:$B$146),MATCH(A342,klasyfikacja!$A$2:$A$146,0))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342" s="44" t="n">
        <v>600</v>
      </c>
      <c r="E342" s="45" t="n">
        <v>2442</v>
      </c>
      <c r="F342" s="46" t="n">
        <f aca="false">SUM(G342:H342)</f>
        <v>0</v>
      </c>
      <c r="G342" s="46" t="n">
        <f aca="false" t="array" ref="G342:G342">SUM(IF(dane!$A$8:$A$1577=D342,IF(dane!$C$8:$C$1577=E342,dane!$L$8:$L$1577,0),0))</f>
        <v>0</v>
      </c>
      <c r="H342" s="46" t="n">
        <f aca="false" t="array" ref="H342:H342">SUM(IF(dane!$A$8:$A$1577=D342,IF(dane!$C$8:$C$1577=E342,dane!$M$8:$M$1577,0),0))</f>
        <v>0</v>
      </c>
    </row>
    <row r="343" s="47" customFormat="true" ht="30" hidden="true" customHeight="true" outlineLevel="0" collapsed="false">
      <c r="A343" s="42" t="s">
        <v>138</v>
      </c>
      <c r="B343" s="42"/>
      <c r="C343" s="43" t="str">
        <f aca="false">INDEX((klasyfikacja!$B$2:$B$146),MATCH(A343,klasyfikacja!$A$2:$A$146,0))</f>
        <v>Środki otrzymane od pozostałych jednostek zaliczanych do sektora finansów publicznych na realizację zadań bieżących jednostek zaliczanych do sektora finansów publicznych</v>
      </c>
      <c r="D343" s="44" t="n">
        <v>600</v>
      </c>
      <c r="E343" s="45" t="n">
        <v>2460</v>
      </c>
      <c r="F343" s="46" t="n">
        <f aca="false">SUM(G343:H343)</f>
        <v>0</v>
      </c>
      <c r="G343" s="46" t="n">
        <f aca="false" t="array" ref="G343:G343">SUM(IF(dane!$A$8:$A$1577=D343,IF(dane!$C$8:$C$1577=E343,dane!$L$8:$L$1577,0),0))</f>
        <v>0</v>
      </c>
      <c r="H343" s="46" t="n">
        <f aca="false" t="array" ref="H343:H343">SUM(IF(dane!$A$8:$A$1577=D343,IF(dane!$C$8:$C$1577=E343,dane!$M$8:$M$1577,0),0))</f>
        <v>0</v>
      </c>
    </row>
    <row r="344" s="47" customFormat="true" ht="38.25" hidden="true" customHeight="true" outlineLevel="0" collapsed="false">
      <c r="A344" s="42" t="s">
        <v>202</v>
      </c>
      <c r="B344" s="42"/>
      <c r="C344" s="43" t="str">
        <f aca="false">INDEX((klasyfikacja!$B$2:$B$146),MATCH(A344,klasyfikacja!$A$2:$A$146,0))</f>
        <v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v>
      </c>
      <c r="D344" s="44" t="n">
        <v>600</v>
      </c>
      <c r="E344" s="45" t="n">
        <v>2462</v>
      </c>
      <c r="F344" s="46" t="n">
        <f aca="false">SUM(G344:H344)</f>
        <v>0</v>
      </c>
      <c r="G344" s="46" t="n">
        <f aca="false" t="array" ref="G344:G344">SUM(IF(dane!$A$8:$A$1577=D344,IF(dane!$C$8:$C$1577=E344,dane!$L$8:$L$1577,0),0))</f>
        <v>0</v>
      </c>
      <c r="H344" s="46" t="n">
        <f aca="false" t="array" ref="H344:H344">SUM(IF(dane!$A$8:$A$1577=D344,IF(dane!$C$8:$C$1577=E344,dane!$M$8:$M$1577,0),0))</f>
        <v>0</v>
      </c>
    </row>
    <row r="345" s="47" customFormat="true" ht="12.75" hidden="true" customHeight="true" outlineLevel="0" collapsed="false">
      <c r="A345" s="42" t="s">
        <v>139</v>
      </c>
      <c r="B345" s="42"/>
      <c r="C345" s="43" t="str">
        <f aca="false">INDEX((klasyfikacja!$B$2:$B$146),MATCH(A345,klasyfikacja!$A$2:$A$146,0))</f>
        <v>Rekompensaty utraconych dochodów w podatkach i opłatach lokalnych</v>
      </c>
      <c r="D345" s="44" t="n">
        <v>600</v>
      </c>
      <c r="E345" s="45" t="n">
        <v>2680</v>
      </c>
      <c r="F345" s="46" t="n">
        <f aca="false">SUM(G345:H345)</f>
        <v>0</v>
      </c>
      <c r="G345" s="46" t="n">
        <f aca="false" t="array" ref="G345:G345">SUM(IF(dane!$A$8:$A$1577=D345,IF(dane!$C$8:$C$1577=E345,dane!$L$8:$L$1577,0),0))</f>
        <v>0</v>
      </c>
      <c r="H345" s="46" t="n">
        <f aca="false" t="array" ref="H345:H345">SUM(IF(dane!$A$8:$A$1577=D345,IF(dane!$C$8:$C$1577=E345,dane!$M$8:$M$1577,0),0))</f>
        <v>0</v>
      </c>
    </row>
    <row r="346" s="47" customFormat="true" ht="12.75" hidden="true" customHeight="true" outlineLevel="0" collapsed="false">
      <c r="A346" s="42" t="s">
        <v>140</v>
      </c>
      <c r="B346" s="42"/>
      <c r="C346" s="43" t="str">
        <f aca="false">INDEX((klasyfikacja!$B$2:$B$146),MATCH(A346,klasyfikacja!$A$2:$A$146,0))</f>
        <v>Środki z Funduszu Pracy otrzymane na realizację zadań wynikających z odrębnych ustaw</v>
      </c>
      <c r="D346" s="44" t="n">
        <v>600</v>
      </c>
      <c r="E346" s="45" t="n">
        <v>2690</v>
      </c>
      <c r="F346" s="46" t="n">
        <f aca="false">SUM(G346:H346)</f>
        <v>0</v>
      </c>
      <c r="G346" s="46" t="n">
        <f aca="false" t="array" ref="G346:G346">SUM(IF(dane!$A$8:$A$1577=D346,IF(dane!$C$8:$C$1577=E346,dane!$L$8:$L$1577,0),0))</f>
        <v>0</v>
      </c>
      <c r="H346" s="46" t="n">
        <f aca="false" t="array" ref="H346:H346">SUM(IF(dane!$A$8:$A$1577=D346,IF(dane!$C$8:$C$1577=E346,dane!$M$8:$M$1577,0),0))</f>
        <v>0</v>
      </c>
    </row>
    <row r="347" s="47" customFormat="true" ht="25.5" hidden="true" customHeight="true" outlineLevel="0" collapsed="false">
      <c r="A347" s="42" t="s">
        <v>141</v>
      </c>
      <c r="B347" s="42"/>
      <c r="C347" s="43" t="str">
        <f aca="false">INDEX((klasyfikacja!$B$2:$B$146),MATCH(A347,klasyfikacja!$A$2:$A$146,0))</f>
        <v>Środki na dofinansowanie własnych zadań bieżących gmin, powiatów (związków gmin, związków powiatowo-gminnych, związków powiatów), samorządów województw, pozyskane z innych źródeł</v>
      </c>
      <c r="D347" s="44" t="n">
        <v>600</v>
      </c>
      <c r="E347" s="45" t="n">
        <v>2700</v>
      </c>
      <c r="F347" s="46" t="n">
        <f aca="false">SUM(G347:H347)</f>
        <v>0</v>
      </c>
      <c r="G347" s="46" t="n">
        <f aca="false" t="array" ref="G347:G347">SUM(IF(dane!$A$8:$A$1577=D347,IF(dane!$C$8:$C$1577=E347,dane!$L$8:$L$1577,0),0))</f>
        <v>0</v>
      </c>
      <c r="H347" s="46" t="n">
        <f aca="false" t="array" ref="H347:H347">SUM(IF(dane!$A$8:$A$1577=D347,IF(dane!$C$8:$C$1577=E347,dane!$M$8:$M$1577,0),0))</f>
        <v>0</v>
      </c>
    </row>
    <row r="348" s="47" customFormat="true" ht="39" hidden="false" customHeight="true" outlineLevel="0" collapsed="false">
      <c r="A348" s="42" t="n">
        <v>2701</v>
      </c>
      <c r="B348" s="42"/>
      <c r="C348" s="43" t="e">
        <f aca="false">INDEX((klasyfikacja!$B$2:$B$146),MATCH(A348,klasyfikacja!$A$2:$A$146,0))</f>
        <v>#N/A</v>
      </c>
      <c r="D348" s="44" t="n">
        <v>600</v>
      </c>
      <c r="E348" s="45" t="n">
        <v>2701</v>
      </c>
      <c r="F348" s="46" t="n">
        <f aca="false">SUM(G348:H348)</f>
        <v>486779</v>
      </c>
      <c r="G348" s="46" t="n">
        <f aca="false" t="array" ref="G348:G348">SUM(IF(dane!$A$8:$A$1577=D348,IF(dane!$C$8:$C$1577=E348,dane!$L$8:$L$1577,0),0))</f>
        <v>486779</v>
      </c>
      <c r="H348" s="46" t="n">
        <f aca="false" t="array" ref="H348:H348">SUM(IF(dane!$A$8:$A$1577=D348,IF(dane!$C$8:$C$1577=E348,dane!$M$8:$M$1577,0),0))</f>
        <v>0</v>
      </c>
    </row>
    <row r="349" s="47" customFormat="true" ht="12.75" hidden="true" customHeight="true" outlineLevel="0" collapsed="false">
      <c r="A349" s="42" t="s">
        <v>143</v>
      </c>
      <c r="B349" s="42"/>
      <c r="C349" s="43" t="str">
        <f aca="false">INDEX((klasyfikacja!$B$2:$B$146),MATCH(A349,klasyfikacja!$A$2:$A$146,0))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349" s="44" t="n">
        <v>600</v>
      </c>
      <c r="E349" s="45" t="n">
        <v>2705</v>
      </c>
      <c r="F349" s="46" t="n">
        <f aca="false">SUM(G349:H349)</f>
        <v>0</v>
      </c>
      <c r="G349" s="46" t="n">
        <f aca="false" t="array" ref="G349:G349">SUM(IF(dane!$A$8:$A$1577=D349,IF(dane!$C$8:$C$1577=E349,dane!$L$8:$L$1577,0),0))</f>
        <v>0</v>
      </c>
      <c r="H349" s="46" t="n">
        <f aca="false" t="array" ref="H349:H349">SUM(IF(dane!$A$8:$A$1577=D349,IF(dane!$C$8:$C$1577=E349,dane!$M$8:$M$1577,0),0))</f>
        <v>0</v>
      </c>
    </row>
    <row r="350" s="47" customFormat="true" ht="12.75" hidden="true" customHeight="true" outlineLevel="0" collapsed="false">
      <c r="A350" s="42" t="s">
        <v>144</v>
      </c>
      <c r="B350" s="42"/>
      <c r="C350" s="43" t="str">
        <f aca="false">INDEX((klasyfikacja!$B$2:$B$146),MATCH(A350,klasyfikacja!$A$2:$A$146,0))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350" s="44" t="n">
        <v>600</v>
      </c>
      <c r="E350" s="45" t="n">
        <v>2706</v>
      </c>
      <c r="F350" s="46" t="n">
        <f aca="false">SUM(G350:H350)</f>
        <v>0</v>
      </c>
      <c r="G350" s="46" t="n">
        <f aca="false" t="array" ref="G350:G350">SUM(IF(dane!$A$8:$A$1577=D350,IF(dane!$C$8:$C$1577=E350,dane!$L$8:$L$1577,0),0))</f>
        <v>0</v>
      </c>
      <c r="H350" s="46" t="n">
        <f aca="false" t="array" ref="H350:H350">SUM(IF(dane!$A$8:$A$1577=D350,IF(dane!$C$8:$C$1577=E350,dane!$M$8:$M$1577,0),0))</f>
        <v>0</v>
      </c>
    </row>
    <row r="351" s="47" customFormat="true" ht="12.75" hidden="true" customHeight="true" outlineLevel="0" collapsed="false">
      <c r="A351" s="42" t="s">
        <v>145</v>
      </c>
      <c r="B351" s="42"/>
      <c r="C351" s="43" t="str">
        <f aca="false">INDEX((klasyfikacja!$B$2:$B$146),MATCH(A351,klasyfikacja!$A$2:$A$146,0))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351" s="44" t="n">
        <v>600</v>
      </c>
      <c r="E351" s="45" t="n">
        <v>2707</v>
      </c>
      <c r="F351" s="46" t="n">
        <f aca="false">SUM(G351:H351)</f>
        <v>0</v>
      </c>
      <c r="G351" s="46" t="n">
        <f aca="false" t="array" ref="G351:G351">SUM(IF(dane!$A$8:$A$1577=D351,IF(dane!$C$8:$C$1577=E351,dane!$L$8:$L$1577,0),0))</f>
        <v>0</v>
      </c>
      <c r="H351" s="46" t="n">
        <f aca="false" t="array" ref="H351:H351">SUM(IF(dane!$A$8:$A$1577=D351,IF(dane!$C$8:$C$1577=E351,dane!$M$8:$M$1577,0),0))</f>
        <v>0</v>
      </c>
    </row>
    <row r="352" s="47" customFormat="true" ht="53.25" hidden="true" customHeight="true" outlineLevel="0" collapsed="false">
      <c r="A352" s="42" t="s">
        <v>146</v>
      </c>
      <c r="B352" s="42"/>
      <c r="C352" s="43" t="str">
        <f aca="false">INDEX((klasyfikacja!$B$2:$B$146),MATCH(A352,klasyfikacja!$A$2:$A$146,0))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352" s="44" t="n">
        <v>600</v>
      </c>
      <c r="E352" s="45" t="n">
        <v>2708</v>
      </c>
      <c r="F352" s="46" t="n">
        <f aca="false">SUM(G352:H352)</f>
        <v>0</v>
      </c>
      <c r="G352" s="46" t="n">
        <f aca="false" t="array" ref="G352:G352">SUM(IF(dane!$A$8:$A$1577=D352,IF(dane!$C$8:$C$1577=E352,dane!$L$8:$L$1577,0),0))</f>
        <v>0</v>
      </c>
      <c r="H352" s="46" t="n">
        <f aca="false" t="array" ref="H352:H352">SUM(IF(dane!$A$8:$A$1577=D352,IF(dane!$C$8:$C$1577=E352,dane!$M$8:$M$1577,0),0))</f>
        <v>0</v>
      </c>
    </row>
    <row r="353" s="47" customFormat="true" ht="12.75" hidden="true" customHeight="true" outlineLevel="0" collapsed="false">
      <c r="A353" s="42" t="s">
        <v>147</v>
      </c>
      <c r="B353" s="42"/>
      <c r="C353" s="43" t="str">
        <f aca="false">INDEX((klasyfikacja!$B$2:$B$146),MATCH(A353,klasyfikacja!$A$2:$A$146,0))</f>
        <v>Dotacja celowa otrzymana z tytułu pomocy finansowej udzielanej między jednostkami samorządu terytorialnego na dofinansowanie własnych zadań bieżących</v>
      </c>
      <c r="D353" s="44" t="n">
        <v>600</v>
      </c>
      <c r="E353" s="45" t="n">
        <v>2710</v>
      </c>
      <c r="F353" s="46" t="n">
        <f aca="false">SUM(G353:H353)</f>
        <v>0</v>
      </c>
      <c r="G353" s="46" t="n">
        <f aca="false" t="array" ref="G353:G353">SUM(IF(dane!$A$8:$A$1577=D353,IF(dane!$C$8:$C$1577=E353,dane!$L$8:$L$1577,0),0))</f>
        <v>0</v>
      </c>
      <c r="H353" s="46" t="n">
        <f aca="false" t="array" ref="H353:H353">SUM(IF(dane!$A$8:$A$1577=D353,IF(dane!$C$8:$C$1577=E353,dane!$M$8:$M$1577,0),0))</f>
        <v>0</v>
      </c>
    </row>
    <row r="354" s="47" customFormat="true" ht="12.75" hidden="true" customHeight="true" outlineLevel="0" collapsed="false">
      <c r="A354" s="42" t="s">
        <v>148</v>
      </c>
      <c r="B354" s="42"/>
      <c r="C354" s="43" t="str">
        <f aca="false">INDEX((klasyfikacja!$B$2:$B$146),MATCH(A354,klasyfikacja!$A$2:$A$146,0))</f>
        <v>Środki na uzupełnienie dochodów gmin</v>
      </c>
      <c r="D354" s="44" t="n">
        <v>600</v>
      </c>
      <c r="E354" s="45" t="n">
        <v>2750</v>
      </c>
      <c r="F354" s="46" t="n">
        <f aca="false">SUM(G354:H354)</f>
        <v>0</v>
      </c>
      <c r="G354" s="46" t="n">
        <f aca="false" t="array" ref="G354:G354">SUM(IF(dane!$A$8:$A$1577=D354,IF(dane!$C$8:$C$1577=E354,dane!$L$8:$L$1577,0),0))</f>
        <v>0</v>
      </c>
      <c r="H354" s="46" t="n">
        <f aca="false" t="array" ref="H354:H354">SUM(IF(dane!$A$8:$A$1577=D354,IF(dane!$C$8:$C$1577=E354,dane!$M$8:$M$1577,0),0))</f>
        <v>0</v>
      </c>
    </row>
    <row r="355" s="47" customFormat="true" ht="12.75" hidden="true" customHeight="true" outlineLevel="0" collapsed="false">
      <c r="A355" s="42" t="s">
        <v>149</v>
      </c>
      <c r="B355" s="42"/>
      <c r="C355" s="43" t="str">
        <f aca="false">INDEX((klasyfikacja!$B$2:$B$146),MATCH(A355,klasyfikacja!$A$2:$A$146,0))</f>
        <v>Środki na uzupełnienie dochodów powiatów</v>
      </c>
      <c r="D355" s="44" t="n">
        <v>600</v>
      </c>
      <c r="E355" s="45" t="n">
        <v>2760</v>
      </c>
      <c r="F355" s="46" t="n">
        <f aca="false">SUM(G355:H355)</f>
        <v>0</v>
      </c>
      <c r="G355" s="46" t="n">
        <f aca="false" t="array" ref="G355:G355">SUM(IF(dane!$A$8:$A$1577=D355,IF(dane!$C$8:$C$1577=E355,dane!$L$8:$L$1577,0),0))</f>
        <v>0</v>
      </c>
      <c r="H355" s="46" t="n">
        <f aca="false" t="array" ref="H355:H355">SUM(IF(dane!$A$8:$A$1577=D355,IF(dane!$C$8:$C$1577=E355,dane!$M$8:$M$1577,0),0))</f>
        <v>0</v>
      </c>
    </row>
    <row r="356" s="47" customFormat="true" ht="12.75" hidden="true" customHeight="true" outlineLevel="0" collapsed="false">
      <c r="A356" s="42" t="s">
        <v>150</v>
      </c>
      <c r="B356" s="42"/>
      <c r="C356" s="43" t="str">
        <f aca="false">INDEX((klasyfikacja!$B$2:$B$146),MATCH(A356,klasyfikacja!$A$2:$A$146,0))</f>
        <v>Środki na utrzymanie rzecznych przepraw promowych oraz na remonty, utrzymanie, ochronę i zarządzanie drogami krajowymi i wojewódzkimi w granicach miast na prawach powiatu</v>
      </c>
      <c r="D356" s="44" t="n">
        <v>600</v>
      </c>
      <c r="E356" s="45" t="n">
        <v>2790</v>
      </c>
      <c r="F356" s="46" t="n">
        <f aca="false">SUM(G356:H356)</f>
        <v>0</v>
      </c>
      <c r="G356" s="46" t="n">
        <f aca="false" t="array" ref="G356:G356">SUM(IF(dane!$A$8:$A$1577=D356,IF(dane!$C$8:$C$1577=E356,dane!$L$8:$L$1577,0),0))</f>
        <v>0</v>
      </c>
      <c r="H356" s="46" t="n">
        <f aca="false" t="array" ref="H356:H356">SUM(IF(dane!$A$8:$A$1577=D356,IF(dane!$C$8:$C$1577=E356,dane!$M$8:$M$1577,0),0))</f>
        <v>0</v>
      </c>
    </row>
    <row r="357" s="47" customFormat="true" ht="12.75" hidden="true" customHeight="true" outlineLevel="0" collapsed="false">
      <c r="A357" s="42" t="s">
        <v>151</v>
      </c>
      <c r="B357" s="42"/>
      <c r="C357" s="43" t="str">
        <f aca="false">INDEX((klasyfikacja!$B$2:$B$146),MATCH(A357,klasyfikacja!$A$2:$A$146,0))</f>
        <v>Dotacja z budżetu państwa dla gmin uzdrowiskowych</v>
      </c>
      <c r="D357" s="44" t="n">
        <v>600</v>
      </c>
      <c r="E357" s="45" t="n">
        <v>2870</v>
      </c>
      <c r="F357" s="46" t="n">
        <f aca="false">SUM(G357:H357)</f>
        <v>0</v>
      </c>
      <c r="G357" s="46" t="n">
        <f aca="false" t="array" ref="G357:G357">SUM(IF(dane!$A$8:$A$1577=D357,IF(dane!$C$8:$C$1577=E357,dane!$L$8:$L$1577,0),0))</f>
        <v>0</v>
      </c>
      <c r="H357" s="46" t="n">
        <f aca="false" t="array" ref="H357:H357">SUM(IF(dane!$A$8:$A$1577=D357,IF(dane!$C$8:$C$1577=E357,dane!$M$8:$M$1577,0),0))</f>
        <v>0</v>
      </c>
    </row>
    <row r="358" s="47" customFormat="true" ht="12.75" hidden="true" customHeight="true" outlineLevel="0" collapsed="false">
      <c r="A358" s="42" t="s">
        <v>152</v>
      </c>
      <c r="B358" s="42"/>
      <c r="C358" s="43" t="str">
        <f aca="false">INDEX((klasyfikacja!$B$2:$B$146),MATCH(A358,klasyfikacja!$A$2:$A$146,0))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358" s="44" t="n">
        <v>600</v>
      </c>
      <c r="E358" s="45" t="n">
        <v>2910</v>
      </c>
      <c r="F358" s="46" t="n">
        <f aca="false">SUM(G358:H358)</f>
        <v>0</v>
      </c>
      <c r="G358" s="46" t="n">
        <f aca="false" t="array" ref="G358:G358">SUM(IF(dane!$A$8:$A$1577=D358,IF(dane!$C$8:$C$1577=E358,dane!$L$8:$L$1577,0),0))</f>
        <v>0</v>
      </c>
      <c r="H358" s="46" t="n">
        <f aca="false" t="array" ref="H358:H358">SUM(IF(dane!$A$8:$A$1577=D358,IF(dane!$C$8:$C$1577=E358,dane!$M$8:$M$1577,0),0))</f>
        <v>0</v>
      </c>
    </row>
    <row r="359" s="47" customFormat="true" ht="12.75" hidden="true" customHeight="true" outlineLevel="0" collapsed="false">
      <c r="A359" s="42" t="s">
        <v>153</v>
      </c>
      <c r="B359" s="42"/>
      <c r="C359" s="43" t="str">
        <f aca="false">INDEX((klasyfikacja!$B$2:$B$146),MATCH(A359,klasyfikacja!$A$2:$A$146,0))</f>
        <v>Subwencje ogólne z budżetu państwa</v>
      </c>
      <c r="D359" s="44" t="n">
        <v>600</v>
      </c>
      <c r="E359" s="45" t="n">
        <v>2920</v>
      </c>
      <c r="F359" s="46" t="n">
        <f aca="false">SUM(G359:H359)</f>
        <v>0</v>
      </c>
      <c r="G359" s="46" t="n">
        <f aca="false" t="array" ref="G359:G359">SUM(IF(dane!$A$8:$A$1577=D359,IF(dane!$C$8:$C$1577=E359,dane!$L$8:$L$1577,0),0))</f>
        <v>0</v>
      </c>
      <c r="H359" s="46" t="n">
        <f aca="false" t="array" ref="H359:H359">SUM(IF(dane!$A$8:$A$1577=D359,IF(dane!$C$8:$C$1577=E359,dane!$M$8:$M$1577,0),0))</f>
        <v>0</v>
      </c>
    </row>
    <row r="360" s="47" customFormat="true" ht="12.75" hidden="true" customHeight="true" outlineLevel="0" collapsed="false">
      <c r="A360" s="42" t="s">
        <v>154</v>
      </c>
      <c r="B360" s="42"/>
      <c r="C360" s="43" t="str">
        <f aca="false">INDEX((klasyfikacja!$B$2:$B$146),MATCH(A360,klasyfikacja!$A$2:$A$146,0))</f>
        <v>Wpływy ze zwrotów niewykorzystanych dotacji oraz płatności</v>
      </c>
      <c r="D360" s="44" t="n">
        <v>600</v>
      </c>
      <c r="E360" s="45" t="n">
        <v>2950</v>
      </c>
      <c r="F360" s="46" t="n">
        <f aca="false">SUM(G360:H360)</f>
        <v>0</v>
      </c>
      <c r="G360" s="46" t="n">
        <f aca="false" t="array" ref="G360:G360">SUM(IF(dane!$A$8:$A$1577=D360,IF(dane!$C$8:$C$1577=E360,dane!$L$8:$L$1577,0),0))</f>
        <v>0</v>
      </c>
      <c r="H360" s="46" t="n">
        <f aca="false" t="array" ref="H360:H360">SUM(IF(dane!$A$8:$A$1577=D360,IF(dane!$C$8:$C$1577=E360,dane!$M$8:$M$1577,0),0))</f>
        <v>0</v>
      </c>
    </row>
    <row r="361" s="47" customFormat="true" ht="18" hidden="false" customHeight="true" outlineLevel="0" collapsed="false">
      <c r="A361" s="39"/>
      <c r="B361" s="39"/>
      <c r="C361" s="40" t="s">
        <v>155</v>
      </c>
      <c r="D361" s="35"/>
      <c r="E361" s="48"/>
      <c r="F361" s="41" t="n">
        <f aca="false">SUM(G361:H361)</f>
        <v>35996044</v>
      </c>
      <c r="G361" s="41" t="n">
        <f aca="false">SUM(G362:G397)</f>
        <v>35996044</v>
      </c>
      <c r="H361" s="41" t="n">
        <f aca="false">SUM(H362:H397)</f>
        <v>0</v>
      </c>
    </row>
    <row r="362" s="47" customFormat="true" ht="12.75" hidden="true" customHeight="true" outlineLevel="0" collapsed="false">
      <c r="A362" s="42" t="s">
        <v>156</v>
      </c>
      <c r="B362" s="42"/>
      <c r="C362" s="43" t="str">
        <f aca="false">INDEX((klasyfikacja!$B$2:$B$146),MATCH(A362,klasyfikacja!$A$2:$A$146,0))</f>
        <v>Wpływy z tytułu przekształcenia prawa użytkowania wieczystego w prawo własności</v>
      </c>
      <c r="D362" s="44" t="n">
        <v>600</v>
      </c>
      <c r="E362" s="45" t="s">
        <v>157</v>
      </c>
      <c r="F362" s="46" t="n">
        <f aca="false">SUM(G362:H362)</f>
        <v>0</v>
      </c>
      <c r="G362" s="46" t="n">
        <f aca="false" t="array" ref="G362:G362">SUM(IF(dane!$A$8:$A$1577=D362,IF(dane!$C$8:$C$1577=E362,dane!$L$8:$L$1577,0),0))</f>
        <v>0</v>
      </c>
      <c r="H362" s="46" t="n">
        <f aca="false" t="array" ref="H362:H362">SUM(IF(dane!$A$8:$A$1577=D362,IF(dane!$C$8:$C$1577=E362,dane!$M$8:$M$1577,0),0))</f>
        <v>0</v>
      </c>
    </row>
    <row r="363" s="47" customFormat="true" ht="12.75" hidden="true" customHeight="true" outlineLevel="0" collapsed="false">
      <c r="A363" s="42" t="s">
        <v>158</v>
      </c>
      <c r="B363" s="42"/>
      <c r="C363" s="43" t="str">
        <f aca="false">INDEX((klasyfikacja!$B$2:$B$146),MATCH(A363,klasyfikacja!$A$2:$A$146,0))</f>
        <v>Wpłaty z tytułu odpłatnego nabycia prawa własności oraz prawa użytkowania wieczystego nieruchomości</v>
      </c>
      <c r="D363" s="44" t="n">
        <v>600</v>
      </c>
      <c r="E363" s="45" t="s">
        <v>159</v>
      </c>
      <c r="F363" s="46" t="n">
        <f aca="false">SUM(G363:H363)</f>
        <v>0</v>
      </c>
      <c r="G363" s="46" t="n">
        <f aca="false" t="array" ref="G363:G363">SUM(IF(dane!$A$8:$A$1577=D363,IF(dane!$C$8:$C$1577=E363,dane!$L$8:$L$1577,0),0))</f>
        <v>0</v>
      </c>
      <c r="H363" s="46" t="n">
        <f aca="false" t="array" ref="H363:H363">SUM(IF(dane!$A$8:$A$1577=D363,IF(dane!$C$8:$C$1577=E363,dane!$M$8:$M$1577,0),0))</f>
        <v>0</v>
      </c>
    </row>
    <row r="364" s="47" customFormat="true" ht="12.75" hidden="true" customHeight="true" outlineLevel="0" collapsed="false">
      <c r="A364" s="42" t="s">
        <v>160</v>
      </c>
      <c r="B364" s="42"/>
      <c r="C364" s="43" t="str">
        <f aca="false">INDEX((klasyfikacja!$B$2:$B$146),MATCH(A364,klasyfikacja!$A$2:$A$146,0))</f>
        <v>Wpływy ze zbycia praw majątkowych</v>
      </c>
      <c r="D364" s="44" t="n">
        <v>600</v>
      </c>
      <c r="E364" s="45" t="s">
        <v>161</v>
      </c>
      <c r="F364" s="46" t="n">
        <f aca="false">SUM(G364:H364)</f>
        <v>0</v>
      </c>
      <c r="G364" s="46" t="n">
        <f aca="false" t="array" ref="G364:G364">SUM(IF(dane!$A$8:$A$1577=D364,IF(dane!$C$8:$C$1577=E364,dane!$L$8:$L$1577,0),0))</f>
        <v>0</v>
      </c>
      <c r="H364" s="46" t="n">
        <f aca="false" t="array" ref="H364:H364">SUM(IF(dane!$A$8:$A$1577=D364,IF(dane!$C$8:$C$1577=E364,dane!$M$8:$M$1577,0),0))</f>
        <v>0</v>
      </c>
    </row>
    <row r="365" s="47" customFormat="true" ht="12.75" hidden="true" customHeight="true" outlineLevel="0" collapsed="false">
      <c r="A365" s="42" t="s">
        <v>162</v>
      </c>
      <c r="B365" s="42"/>
      <c r="C365" s="43" t="str">
        <f aca="false">INDEX((klasyfikacja!$B$2:$B$146),MATCH(A365,klasyfikacja!$A$2:$A$146,0))</f>
        <v>Wpływy z tytułu odszkodowania za przejęte nieruchomości pod inwestycje celu publicznego</v>
      </c>
      <c r="D365" s="44" t="n">
        <v>600</v>
      </c>
      <c r="E365" s="45" t="s">
        <v>163</v>
      </c>
      <c r="F365" s="46" t="n">
        <f aca="false">SUM(G365:H365)</f>
        <v>0</v>
      </c>
      <c r="G365" s="46" t="n">
        <f aca="false" t="array" ref="G365:G365">SUM(IF(dane!$A$8:$A$1577=D365,IF(dane!$C$8:$C$1577=E365,dane!$L$8:$L$1577,0),0))</f>
        <v>0</v>
      </c>
      <c r="H365" s="46" t="n">
        <f aca="false" t="array" ref="H365:H365">SUM(IF(dane!$A$8:$A$1577=D365,IF(dane!$C$8:$C$1577=E365,dane!$M$8:$M$1577,0),0))</f>
        <v>0</v>
      </c>
    </row>
    <row r="366" s="47" customFormat="true" ht="12.75" hidden="true" customHeight="true" outlineLevel="0" collapsed="false">
      <c r="A366" s="42" t="s">
        <v>164</v>
      </c>
      <c r="B366" s="42"/>
      <c r="C366" s="43" t="str">
        <f aca="false">INDEX((klasyfikacja!$B$2:$B$146),MATCH(A366,klasyfikacja!$A$2:$A$146,0))</f>
        <v>Wpływy ze sprzedaży składników majątkowych</v>
      </c>
      <c r="D366" s="44" t="n">
        <v>600</v>
      </c>
      <c r="E366" s="45" t="s">
        <v>165</v>
      </c>
      <c r="F366" s="46" t="n">
        <f aca="false">SUM(G366:H366)</f>
        <v>0</v>
      </c>
      <c r="G366" s="46" t="n">
        <f aca="false" t="array" ref="G366:G366">SUM(IF(dane!$A$8:$A$1577=D366,IF(dane!$C$8:$C$1577=E366,dane!$L$8:$L$1577,0),0))</f>
        <v>0</v>
      </c>
      <c r="H366" s="46" t="n">
        <f aca="false" t="array" ref="H366:H366">SUM(IF(dane!$A$8:$A$1577=D366,IF(dane!$C$8:$C$1577=E366,dane!$M$8:$M$1577,0),0))</f>
        <v>0</v>
      </c>
    </row>
    <row r="367" s="47" customFormat="true" ht="12.75" hidden="true" customHeight="true" outlineLevel="0" collapsed="false">
      <c r="A367" s="42" t="s">
        <v>166</v>
      </c>
      <c r="B367" s="42"/>
      <c r="C367" s="43" t="str">
        <f aca="false">INDEX((klasyfikacja!$B$2:$B$146),MATCH(A367,klasyfikacja!$A$2:$A$146,0))</f>
        <v>Środki z Funduszu Przeciwdziałania COVID-19 na finansowanie lub dofinansowanie kosztów realizacji inwestycji i zakupów inwestycyjnych związanych z przeciwdziałaniem COVID-19</v>
      </c>
      <c r="D367" s="44" t="n">
        <v>600</v>
      </c>
      <c r="E367" s="45" t="n">
        <v>6090</v>
      </c>
      <c r="F367" s="46" t="n">
        <f aca="false">SUM(G367:H367)</f>
        <v>0</v>
      </c>
      <c r="G367" s="46" t="n">
        <f aca="false" t="array" ref="G367:G367">SUM(IF(dane!$A$8:$A$1577=D367,IF(dane!$C$8:$C$1577=E367,dane!$L$8:$L$1577,0),0))</f>
        <v>0</v>
      </c>
      <c r="H367" s="46" t="n">
        <f aca="false" t="array" ref="H367:H367">SUM(IF(dane!$A$8:$A$1577=D367,IF(dane!$C$8:$C$1577=E367,dane!$M$8:$M$1577,0),0))</f>
        <v>0</v>
      </c>
    </row>
    <row r="368" s="47" customFormat="true" ht="12.75" hidden="true" customHeight="true" outlineLevel="0" collapsed="false">
      <c r="A368" s="42" t="s">
        <v>167</v>
      </c>
      <c r="B368" s="42"/>
      <c r="C368" s="43" t="str">
        <f aca="false">INDEX((klasyfikacja!$B$2:$B$146),MATCH(A368,klasyfikacja!$A$2:$A$146,0))</f>
        <v>Środki na inwestycje na drogach publicznych powiatowych i wojewódzkich oraz na drogach powiatowych, wojewódzkich i krajowych w granicach miast na prawach powiatu</v>
      </c>
      <c r="D368" s="44" t="n">
        <v>600</v>
      </c>
      <c r="E368" s="45" t="n">
        <v>6180</v>
      </c>
      <c r="F368" s="46" t="n">
        <f aca="false">SUM(G368:H368)</f>
        <v>0</v>
      </c>
      <c r="G368" s="46" t="n">
        <f aca="false" t="array" ref="G368:G368">SUM(IF(dane!$A$8:$A$1577=D368,IF(dane!$C$8:$C$1577=E368,dane!$L$8:$L$1577,0),0))</f>
        <v>0</v>
      </c>
      <c r="H368" s="46" t="n">
        <f aca="false" t="array" ref="H368:H368">SUM(IF(dane!$A$8:$A$1577=D368,IF(dane!$C$8:$C$1577=E368,dane!$M$8:$M$1577,0),0))</f>
        <v>0</v>
      </c>
    </row>
    <row r="369" s="47" customFormat="true" ht="37.5" hidden="true" customHeight="true" outlineLevel="0" collapsed="false">
      <c r="A369" s="42" t="s">
        <v>168</v>
      </c>
      <c r="B369" s="42"/>
      <c r="C369" s="43" t="str">
        <f aca="false">INDEX((klasyfikacja!$B$2:$B$146),MATCH(A369,klasyfikacja!$A$2:$A$146,0))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369" s="44" t="n">
        <v>600</v>
      </c>
      <c r="E369" s="45" t="n">
        <v>6207</v>
      </c>
      <c r="F369" s="46" t="n">
        <f aca="false">SUM(G369:H369)</f>
        <v>0</v>
      </c>
      <c r="G369" s="46" t="n">
        <f aca="false" t="array" ref="G369:G369">SUM(IF(dane!$A$8:$A$1577=D369,IF(dane!$C$8:$C$1577=E369,dane!$L$8:$L$1577,0),0))</f>
        <v>0</v>
      </c>
      <c r="H369" s="46" t="n">
        <f aca="false" t="array" ref="H369:H369">SUM(IF(dane!$A$8:$A$1577=D369,IF(dane!$C$8:$C$1577=E369,dane!$M$8:$M$1577,0),0))</f>
        <v>0</v>
      </c>
    </row>
    <row r="370" s="47" customFormat="true" ht="12.75" hidden="true" customHeight="true" outlineLevel="0" collapsed="false">
      <c r="A370" s="42" t="s">
        <v>169</v>
      </c>
      <c r="B370" s="42"/>
      <c r="C370" s="43" t="str">
        <f aca="false">INDEX((klasyfikacja!$B$2:$B$146),MATCH(A370,klasyfikacja!$A$2:$A$146,0))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370" s="44" t="n">
        <v>600</v>
      </c>
      <c r="E370" s="45" t="n">
        <v>6208</v>
      </c>
      <c r="F370" s="46" t="n">
        <f aca="false">SUM(G370:H370)</f>
        <v>0</v>
      </c>
      <c r="G370" s="46" t="n">
        <f aca="false" t="array" ref="G370:G370">SUM(IF(dane!$A$8:$A$1577=D370,IF(dane!$C$8:$C$1577=E370,dane!$L$8:$L$1577,0),0))</f>
        <v>0</v>
      </c>
      <c r="H370" s="46" t="n">
        <f aca="false" t="array" ref="H370:H370">SUM(IF(dane!$A$8:$A$1577=D370,IF(dane!$C$8:$C$1577=E370,dane!$M$8:$M$1577,0),0))</f>
        <v>0</v>
      </c>
    </row>
    <row r="371" s="47" customFormat="true" ht="12.75" hidden="true" customHeight="true" outlineLevel="0" collapsed="false">
      <c r="A371" s="42" t="s">
        <v>170</v>
      </c>
      <c r="B371" s="42"/>
      <c r="C371" s="43" t="str">
        <f aca="false">INDEX((klasyfikacja!$B$2:$B$146),MATCH(A371,klasyfikacja!$A$2:$A$146,0))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371" s="44" t="n">
        <v>600</v>
      </c>
      <c r="E371" s="45" t="n">
        <v>6209</v>
      </c>
      <c r="F371" s="46" t="n">
        <f aca="false">SUM(G371:H371)</f>
        <v>0</v>
      </c>
      <c r="G371" s="46" t="n">
        <f aca="false" t="array" ref="G371:G371">SUM(IF(dane!$A$8:$A$1577=D371,IF(dane!$C$8:$C$1577=E371,dane!$L$8:$L$1577,0),0))</f>
        <v>0</v>
      </c>
      <c r="H371" s="46" t="n">
        <f aca="false" t="array" ref="H371:H371">SUM(IF(dane!$A$8:$A$1577=D371,IF(dane!$C$8:$C$1577=E371,dane!$M$8:$M$1577,0),0))</f>
        <v>0</v>
      </c>
    </row>
    <row r="372" s="47" customFormat="true" ht="38.25" hidden="true" customHeight="false" outlineLevel="0" collapsed="false">
      <c r="A372" s="42" t="s">
        <v>203</v>
      </c>
      <c r="B372" s="42"/>
      <c r="C372" s="43" t="str">
        <f aca="false">INDEX((klasyfikacja!$B$2:$B$146),MATCH(A372,klasyfikacja!$A$2:$A$146,0))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</v>
      </c>
      <c r="D372" s="44" t="n">
        <v>600</v>
      </c>
      <c r="E372" s="45" t="n">
        <v>6250</v>
      </c>
      <c r="F372" s="46" t="n">
        <f aca="false">SUM(G372:H372)</f>
        <v>0</v>
      </c>
      <c r="G372" s="46" t="n">
        <f aca="false" t="array" ref="G372:G372">SUM(IF(dane!$A$8:$A$1577=D372,IF(dane!$C$8:$C$1577=E372,dane!$L$8:$L$1577,0),0))</f>
        <v>0</v>
      </c>
      <c r="H372" s="46" t="n">
        <f aca="false" t="array" ref="H372:H372">SUM(IF(dane!$A$8:$A$1577=D372,IF(dane!$C$8:$C$1577=E372,dane!$M$8:$M$1577,0),0))</f>
        <v>0</v>
      </c>
    </row>
    <row r="373" s="47" customFormat="true" ht="39" hidden="false" customHeight="true" outlineLevel="0" collapsed="false">
      <c r="A373" s="42" t="n">
        <v>6257</v>
      </c>
      <c r="B373" s="42"/>
      <c r="C373" s="43" t="e">
        <f aca="false">INDEX((klasyfikacja!$B$2:$B$146),MATCH(A373,klasyfikacja!$A$2:$A$146,0))</f>
        <v>#N/A</v>
      </c>
      <c r="D373" s="44" t="n">
        <v>600</v>
      </c>
      <c r="E373" s="45" t="n">
        <v>6257</v>
      </c>
      <c r="F373" s="46" t="n">
        <f aca="false">SUM(G373:H373)</f>
        <v>16341952</v>
      </c>
      <c r="G373" s="46" t="n">
        <f aca="false" t="array" ref="G373:G373">SUM(IF(dane!$A$8:$A$1577=D373,IF(dane!$C$8:$C$1577=E373,dane!$L$8:$L$1577,0),0))</f>
        <v>16341952</v>
      </c>
      <c r="H373" s="46" t="n">
        <f aca="false" t="array" ref="H373:H373">SUM(IF(dane!$A$8:$A$1577=D373,IF(dane!$C$8:$C$1577=E373,dane!$M$8:$M$1577,0),0))</f>
        <v>0</v>
      </c>
    </row>
    <row r="374" s="47" customFormat="true" ht="63.75" hidden="true" customHeight="false" outlineLevel="0" collapsed="false">
      <c r="A374" s="42" t="s">
        <v>172</v>
      </c>
      <c r="B374" s="42"/>
      <c r="C374" s="43" t="str">
        <f aca="false">INDEX((klasyfikacja!$B$2:$B$146),MATCH(A374,klasyfikacja!$A$2:$A$146,0))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374" s="44" t="n">
        <v>600</v>
      </c>
      <c r="E374" s="45" t="n">
        <v>6258</v>
      </c>
      <c r="F374" s="46" t="n">
        <f aca="false">SUM(G374:H374)</f>
        <v>0</v>
      </c>
      <c r="G374" s="46" t="n">
        <f aca="false" t="array" ref="G374:G374">SUM(IF(dane!$A$8:$A$1577=D374,IF(dane!$C$8:$C$1577=E374,dane!$L$8:$L$1577,0),0))</f>
        <v>0</v>
      </c>
      <c r="H374" s="46" t="n">
        <f aca="false" t="array" ref="H374:H374">SUM(IF(dane!$A$8:$A$1577=D374,IF(dane!$C$8:$C$1577=E374,dane!$M$8:$M$1577,0),0))</f>
        <v>0</v>
      </c>
    </row>
    <row r="375" s="47" customFormat="true" ht="63.75" hidden="true" customHeight="false" outlineLevel="0" collapsed="false">
      <c r="A375" s="42" t="s">
        <v>173</v>
      </c>
      <c r="B375" s="42"/>
      <c r="C375" s="43" t="str">
        <f aca="false">INDEX((klasyfikacja!$B$2:$B$146),MATCH(A375,klasyfikacja!$A$2:$A$146,0))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375" s="44" t="n">
        <v>600</v>
      </c>
      <c r="E375" s="45" t="n">
        <v>6259</v>
      </c>
      <c r="F375" s="46" t="n">
        <f aca="false">SUM(G375:H375)</f>
        <v>0</v>
      </c>
      <c r="G375" s="46" t="n">
        <f aca="false" t="array" ref="G375:G375">SUM(IF(dane!$A$8:$A$1577=D375,IF(dane!$C$8:$C$1577=E375,dane!$L$8:$L$1577,0),0))</f>
        <v>0</v>
      </c>
      <c r="H375" s="46" t="n">
        <f aca="false" t="array" ref="H375:H375">SUM(IF(dane!$A$8:$A$1577=D375,IF(dane!$C$8:$C$1577=E375,dane!$M$8:$M$1577,0),0))</f>
        <v>0</v>
      </c>
    </row>
    <row r="376" s="47" customFormat="true" ht="12.75" hidden="true" customHeight="true" outlineLevel="0" collapsed="false">
      <c r="A376" s="42" t="s">
        <v>174</v>
      </c>
      <c r="B376" s="42"/>
      <c r="C376" s="43" t="str">
        <f aca="false">INDEX((klasyfikacja!$B$2:$B$146),MATCH(A376,klasyfikacja!$A$2:$A$146,0))</f>
        <v>Dotacja otrzymana z państwowego funduszu celowego na finansowanie lub dofinansowanie kosztów realizacji inwestycji i zakupów inwestycyjnych jednostek sektora finansów publicznych</v>
      </c>
      <c r="D376" s="44" t="n">
        <v>600</v>
      </c>
      <c r="E376" s="45" t="n">
        <v>6260</v>
      </c>
      <c r="F376" s="46" t="n">
        <f aca="false">SUM(G376:H376)</f>
        <v>0</v>
      </c>
      <c r="G376" s="46" t="n">
        <f aca="false" t="array" ref="G376:G376">SUM(IF(dane!$A$8:$A$1577=D376,IF(dane!$C$8:$C$1577=E376,dane!$L$8:$L$1577,0),0))</f>
        <v>0</v>
      </c>
      <c r="H376" s="46" t="n">
        <f aca="false" t="array" ref="H376:H376">SUM(IF(dane!$A$8:$A$1577=D376,IF(dane!$C$8:$C$1577=E376,dane!$M$8:$M$1577,0),0))</f>
        <v>0</v>
      </c>
    </row>
    <row r="377" s="47" customFormat="true" ht="12.75" hidden="true" customHeight="true" outlineLevel="0" collapsed="false">
      <c r="A377" s="42" t="s">
        <v>175</v>
      </c>
      <c r="B377" s="42"/>
      <c r="C377" s="43" t="str">
        <f aca="false">INDEX((klasyfikacja!$B$2:$B$146),MATCH(A377,klasyfikacja!$A$2:$A$146,0))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377" s="44" t="n">
        <v>600</v>
      </c>
      <c r="E377" s="45" t="n">
        <v>6280</v>
      </c>
      <c r="F377" s="46" t="n">
        <f aca="false">SUM(G377:H377)</f>
        <v>0</v>
      </c>
      <c r="G377" s="46" t="n">
        <f aca="false" t="array" ref="G377:G377">SUM(IF(dane!$A$8:$A$1577=D377,IF(dane!$C$8:$C$1577=E377,dane!$L$8:$L$1577,0),0))</f>
        <v>0</v>
      </c>
      <c r="H377" s="46" t="n">
        <f aca="false" t="array" ref="H377:H377">SUM(IF(dane!$A$8:$A$1577=D377,IF(dane!$C$8:$C$1577=E377,dane!$M$8:$M$1577,0),0))</f>
        <v>0</v>
      </c>
    </row>
    <row r="378" s="47" customFormat="true" ht="26.25" hidden="false" customHeight="true" outlineLevel="0" collapsed="false">
      <c r="A378" s="42" t="n">
        <v>6290</v>
      </c>
      <c r="B378" s="42"/>
      <c r="C378" s="43" t="e">
        <f aca="false">INDEX((klasyfikacja!$B$2:$B$146),MATCH(A378,klasyfikacja!$A$2:$A$146,0))</f>
        <v>#N/A</v>
      </c>
      <c r="D378" s="44" t="n">
        <v>600</v>
      </c>
      <c r="E378" s="45" t="n">
        <v>6290</v>
      </c>
      <c r="F378" s="46" t="n">
        <f aca="false">SUM(G378:H378)</f>
        <v>19425092</v>
      </c>
      <c r="G378" s="46" t="n">
        <f aca="false" t="array" ref="G378:G378">SUM(IF(dane!$A$8:$A$1577=D378,IF(dane!$C$8:$C$1577=E378,dane!$L$8:$L$1577,0),0))</f>
        <v>19425092</v>
      </c>
      <c r="H378" s="46" t="n">
        <f aca="false" t="array" ref="H378:H378">SUM(IF(dane!$A$8:$A$1577=D378,IF(dane!$C$8:$C$1577=E378,dane!$M$8:$M$1577,0),0))</f>
        <v>0</v>
      </c>
    </row>
    <row r="379" s="47" customFormat="true" ht="38.25" hidden="false" customHeight="false" outlineLevel="0" collapsed="false">
      <c r="A379" s="42" t="n">
        <v>6291</v>
      </c>
      <c r="B379" s="42"/>
      <c r="C379" s="43" t="e">
        <f aca="false">INDEX((klasyfikacja!$B$2:$B$146),MATCH(A379,klasyfikacja!$A$2:$A$146,0))</f>
        <v>#N/A</v>
      </c>
      <c r="D379" s="44" t="n">
        <v>600</v>
      </c>
      <c r="E379" s="45" t="n">
        <v>6291</v>
      </c>
      <c r="F379" s="46" t="n">
        <f aca="false">SUM(G379:H379)</f>
        <v>229000</v>
      </c>
      <c r="G379" s="46" t="n">
        <f aca="false" t="array" ref="G379:G379">SUM(IF(dane!$A$8:$A$1577=D379,IF(dane!$C$8:$C$1577=E379,dane!$L$8:$L$1577,0),0))</f>
        <v>229000</v>
      </c>
      <c r="H379" s="46" t="n">
        <f aca="false" t="array" ref="H379:H379">SUM(IF(dane!$A$8:$A$1577=D379,IF(dane!$C$8:$C$1577=E379,dane!$M$8:$M$1577,0),0))</f>
        <v>0</v>
      </c>
    </row>
    <row r="380" s="47" customFormat="true" ht="12.75" hidden="true" customHeight="true" outlineLevel="0" collapsed="false">
      <c r="A380" s="42" t="s">
        <v>178</v>
      </c>
      <c r="B380" s="42"/>
      <c r="C380" s="43" t="str">
        <f aca="false">INDEX((klasyfikacja!$B$2:$B$146),MATCH(A380,klasyfikacja!$A$2:$A$146,0))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380" s="44" t="n">
        <v>600</v>
      </c>
      <c r="E380" s="45" t="n">
        <v>6296</v>
      </c>
      <c r="F380" s="46" t="n">
        <f aca="false">SUM(G380:H380)</f>
        <v>0</v>
      </c>
      <c r="G380" s="46" t="n">
        <f aca="false" t="array" ref="G380:G380">SUM(IF(dane!$A$8:$A$1577=D380,IF(dane!$C$8:$C$1577=E380,dane!$L$8:$L$1577,0),0))</f>
        <v>0</v>
      </c>
      <c r="H380" s="46" t="n">
        <f aca="false" t="array" ref="H380:H380">SUM(IF(dane!$A$8:$A$1577=D380,IF(dane!$C$8:$C$1577=E380,dane!$M$8:$M$1577,0),0))</f>
        <v>0</v>
      </c>
    </row>
    <row r="381" s="47" customFormat="true" ht="12.75" hidden="true" customHeight="true" outlineLevel="0" collapsed="false">
      <c r="A381" s="42" t="s">
        <v>179</v>
      </c>
      <c r="B381" s="42"/>
      <c r="C381" s="43" t="str">
        <f aca="false">INDEX((klasyfikacja!$B$2:$B$146),MATCH(A381,klasyfikacja!$A$2:$A$146,0))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381" s="44" t="n">
        <v>600</v>
      </c>
      <c r="E381" s="45" t="n">
        <v>6297</v>
      </c>
      <c r="F381" s="46" t="n">
        <f aca="false">SUM(G381:H381)</f>
        <v>0</v>
      </c>
      <c r="G381" s="46" t="n">
        <f aca="false" t="array" ref="G381:G381">SUM(IF(dane!$A$8:$A$1577=D381,IF(dane!$C$8:$C$1577=E381,dane!$L$8:$L$1577,0),0))</f>
        <v>0</v>
      </c>
      <c r="H381" s="46" t="n">
        <f aca="false" t="array" ref="H381:H381">SUM(IF(dane!$A$8:$A$1577=D381,IF(dane!$C$8:$C$1577=E381,dane!$M$8:$M$1577,0),0))</f>
        <v>0</v>
      </c>
    </row>
    <row r="382" s="47" customFormat="true" ht="12.75" hidden="true" customHeight="true" outlineLevel="0" collapsed="false">
      <c r="A382" s="42" t="s">
        <v>180</v>
      </c>
      <c r="B382" s="42"/>
      <c r="C382" s="43" t="str">
        <f aca="false">INDEX((klasyfikacja!$B$2:$B$146),MATCH(A382,klasyfikacja!$A$2:$A$146,0))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382" s="44" t="n">
        <v>600</v>
      </c>
      <c r="E382" s="45" t="n">
        <v>6298</v>
      </c>
      <c r="F382" s="46" t="n">
        <f aca="false">SUM(G382:H382)</f>
        <v>0</v>
      </c>
      <c r="G382" s="46" t="n">
        <f aca="false" t="array" ref="G382:G382">SUM(IF(dane!$A$8:$A$1577=D382,IF(dane!$C$8:$C$1577=E382,dane!$L$8:$L$1577,0),0))</f>
        <v>0</v>
      </c>
      <c r="H382" s="46" t="n">
        <f aca="false" t="array" ref="H382:H382">SUM(IF(dane!$A$8:$A$1577=D382,IF(dane!$C$8:$C$1577=E382,dane!$M$8:$M$1577,0),0))</f>
        <v>0</v>
      </c>
    </row>
    <row r="383" s="47" customFormat="true" ht="25.5" hidden="true" customHeight="false" outlineLevel="0" collapsed="false">
      <c r="A383" s="42" t="s">
        <v>181</v>
      </c>
      <c r="B383" s="42"/>
      <c r="C383" s="43" t="str">
        <f aca="false">INDEX((klasyfikacja!$B$2:$B$146),MATCH(A383,klasyfikacja!$A$2:$A$146,0))</f>
        <v>Dotacja celowa otrzymana z tytułu pomocy finansowej udzielanej między jednostkami samorządu terytorialnego na dofinansowanie własnych zadań inwestycyjnych i zakupów inwestycyjnych</v>
      </c>
      <c r="D383" s="44" t="n">
        <v>600</v>
      </c>
      <c r="E383" s="45" t="n">
        <v>6300</v>
      </c>
      <c r="F383" s="46" t="n">
        <f aca="false">SUM(G383:H383)</f>
        <v>0</v>
      </c>
      <c r="G383" s="46" t="n">
        <f aca="false" t="array" ref="G383:G383">SUM(IF(dane!$A$8:$A$1577=D383,IF(dane!$C$8:$C$1577=E383,dane!$L$8:$L$1577,0),0))</f>
        <v>0</v>
      </c>
      <c r="H383" s="46" t="n">
        <f aca="false" t="array" ref="H383:H383">SUM(IF(dane!$A$8:$A$1577=D383,IF(dane!$C$8:$C$1577=E383,dane!$M$8:$M$1577,0),0))</f>
        <v>0</v>
      </c>
    </row>
    <row r="384" s="47" customFormat="true" ht="12.75" hidden="true" customHeight="true" outlineLevel="0" collapsed="false">
      <c r="A384" s="42" t="s">
        <v>182</v>
      </c>
      <c r="B384" s="42"/>
      <c r="C384" s="43" t="str">
        <f aca="false">INDEX((klasyfikacja!$B$2:$B$146),MATCH(A384,klasyfikacja!$A$2:$A$146,0))</f>
        <v>Dotacja celowa otrzymana z budżetu państwa na inwestycje i zakupy inwestycyjne z zakresu administracji rządowej oraz innych zadań zleconych gminom ustawami</v>
      </c>
      <c r="D384" s="44" t="n">
        <v>600</v>
      </c>
      <c r="E384" s="45" t="n">
        <v>6310</v>
      </c>
      <c r="F384" s="46" t="n">
        <f aca="false">SUM(G384:H384)</f>
        <v>0</v>
      </c>
      <c r="G384" s="46" t="n">
        <f aca="false" t="array" ref="G384:G384">SUM(IF(dane!$A$8:$A$1577=D384,IF(dane!$C$8:$C$1577=E384,dane!$L$8:$L$1577,0),0))</f>
        <v>0</v>
      </c>
      <c r="H384" s="46" t="n">
        <f aca="false" t="array" ref="H384:H384">SUM(IF(dane!$A$8:$A$1577=D384,IF(dane!$C$8:$C$1577=E384,dane!$M$8:$M$1577,0),0))</f>
        <v>0</v>
      </c>
    </row>
    <row r="385" s="47" customFormat="true" ht="12.75" hidden="true" customHeight="true" outlineLevel="0" collapsed="false">
      <c r="A385" s="42" t="s">
        <v>183</v>
      </c>
      <c r="B385" s="42"/>
      <c r="C385" s="43" t="str">
        <f aca="false">INDEX((klasyfikacja!$B$2:$B$146),MATCH(A385,klasyfikacja!$A$2:$A$146,0))</f>
        <v>Dotacja celowa otrzymana z budżetu państwa na inwestycje i zakupy inwestycyjne realizowane przez gminę na podstawie porozumień z organami administracji rządowej</v>
      </c>
      <c r="D385" s="44" t="n">
        <v>600</v>
      </c>
      <c r="E385" s="45" t="n">
        <v>6320</v>
      </c>
      <c r="F385" s="46" t="n">
        <f aca="false">SUM(G385:H385)</f>
        <v>0</v>
      </c>
      <c r="G385" s="46" t="n">
        <f aca="false" t="array" ref="G385:G385">SUM(IF(dane!$A$8:$A$1577=D385,IF(dane!$C$8:$C$1577=E385,dane!$L$8:$L$1577,0),0))</f>
        <v>0</v>
      </c>
      <c r="H385" s="46" t="n">
        <f aca="false" t="array" ref="H385:H385">SUM(IF(dane!$A$8:$A$1577=D385,IF(dane!$C$8:$C$1577=E385,dane!$M$8:$M$1577,0),0))</f>
        <v>0</v>
      </c>
    </row>
    <row r="386" s="47" customFormat="true" ht="12.75" hidden="true" customHeight="true" outlineLevel="0" collapsed="false">
      <c r="A386" s="42" t="s">
        <v>184</v>
      </c>
      <c r="B386" s="42"/>
      <c r="C386" s="43" t="str">
        <f aca="false">INDEX((klasyfikacja!$B$2:$B$146),MATCH(A386,klasyfikacja!$A$2:$A$146,0))</f>
        <v>Dotacja celowa otrzymana z budżetu państwa na realizację inwestycji i zakupów inwestycyjnych własnych gmin (związków gmin, związków powiatowo-gminnych)</v>
      </c>
      <c r="D386" s="44" t="n">
        <v>600</v>
      </c>
      <c r="E386" s="45" t="n">
        <v>6330</v>
      </c>
      <c r="F386" s="46" t="n">
        <f aca="false">SUM(G386:H386)</f>
        <v>0</v>
      </c>
      <c r="G386" s="46" t="n">
        <f aca="false" t="array" ref="G386:G386">SUM(IF(dane!$A$8:$A$1577=D386,IF(dane!$C$8:$C$1577=E386,dane!$L$8:$L$1577,0),0))</f>
        <v>0</v>
      </c>
      <c r="H386" s="46" t="n">
        <f aca="false" t="array" ref="H386:H386">SUM(IF(dane!$A$8:$A$1577=D386,IF(dane!$C$8:$C$1577=E386,dane!$M$8:$M$1577,0),0))</f>
        <v>0</v>
      </c>
    </row>
    <row r="387" s="47" customFormat="true" ht="12.75" hidden="true" customHeight="true" outlineLevel="0" collapsed="false">
      <c r="A387" s="42" t="s">
        <v>185</v>
      </c>
      <c r="B387" s="42"/>
      <c r="C387" s="43" t="str">
        <f aca="false">INDEX((klasyfikacja!$B$2:$B$146),MATCH(A387,klasyfikacja!$A$2:$A$146,0))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387" s="44" t="n">
        <v>600</v>
      </c>
      <c r="E387" s="45" t="n">
        <v>6340</v>
      </c>
      <c r="F387" s="46" t="n">
        <f aca="false">SUM(G387:H387)</f>
        <v>0</v>
      </c>
      <c r="G387" s="46" t="n">
        <f aca="false" t="array" ref="G387:G387">SUM(IF(dane!$A$8:$A$1577=D387,IF(dane!$C$8:$C$1577=E387,dane!$L$8:$L$1577,0),0))</f>
        <v>0</v>
      </c>
      <c r="H387" s="46" t="n">
        <f aca="false" t="array" ref="H387:H387">SUM(IF(dane!$A$8:$A$1577=D387,IF(dane!$C$8:$C$1577=E387,dane!$M$8:$M$1577,0),0))</f>
        <v>0</v>
      </c>
    </row>
    <row r="388" s="47" customFormat="true" ht="12.75" hidden="true" customHeight="true" outlineLevel="0" collapsed="false">
      <c r="A388" s="42" t="s">
        <v>186</v>
      </c>
      <c r="B388" s="42"/>
      <c r="C388" s="43" t="str">
        <f aca="false">INDEX((klasyfikacja!$B$2:$B$146),MATCH(A388,klasyfikacja!$A$2:$A$146,0))</f>
        <v>Dotacja celowa otrzymana z budżetu państwa na inwestycje i zakupy inwestycyjne z zakresu administracji rządowej oraz inne zadania zlecone ustawami realizowane przez powiat</v>
      </c>
      <c r="D388" s="44" t="n">
        <v>600</v>
      </c>
      <c r="E388" s="45" t="n">
        <v>6410</v>
      </c>
      <c r="F388" s="46" t="n">
        <f aca="false">SUM(G388:H388)</f>
        <v>0</v>
      </c>
      <c r="G388" s="46" t="n">
        <f aca="false" t="array" ref="G388:G388">SUM(IF(dane!$A$8:$A$1577=D388,IF(dane!$C$8:$C$1577=E388,dane!$L$8:$L$1577,0),0))</f>
        <v>0</v>
      </c>
      <c r="H388" s="46" t="n">
        <f aca="false" t="array" ref="H388:H388">SUM(IF(dane!$A$8:$A$1577=D388,IF(dane!$C$8:$C$1577=E388,dane!$M$8:$M$1577,0),0))</f>
        <v>0</v>
      </c>
    </row>
    <row r="389" s="47" customFormat="true" ht="12.75" hidden="true" customHeight="true" outlineLevel="0" collapsed="false">
      <c r="A389" s="42" t="s">
        <v>187</v>
      </c>
      <c r="B389" s="42"/>
      <c r="C389" s="43" t="str">
        <f aca="false">INDEX((klasyfikacja!$B$2:$B$146),MATCH(A389,klasyfikacja!$A$2:$A$146,0))</f>
        <v>Dotacja celowa otrzymana z budżetu państwa na inwestycje i zakupy inwestycyjne realizowane przez powiat na podstawie porozumień z organami administracji rządowej</v>
      </c>
      <c r="D389" s="44" t="n">
        <v>600</v>
      </c>
      <c r="E389" s="45" t="n">
        <v>6420</v>
      </c>
      <c r="F389" s="46" t="n">
        <f aca="false">SUM(G389:H389)</f>
        <v>0</v>
      </c>
      <c r="G389" s="46" t="n">
        <f aca="false" t="array" ref="G389:G389">SUM(IF(dane!$A$8:$A$1577=D389,IF(dane!$C$8:$C$1577=E389,dane!$L$8:$L$1577,0),0))</f>
        <v>0</v>
      </c>
      <c r="H389" s="46" t="n">
        <f aca="false" t="array" ref="H389:H389">SUM(IF(dane!$A$8:$A$1577=D389,IF(dane!$C$8:$C$1577=E389,dane!$M$8:$M$1577,0),0))</f>
        <v>0</v>
      </c>
    </row>
    <row r="390" s="47" customFormat="true" ht="12.75" hidden="true" customHeight="true" outlineLevel="0" collapsed="false">
      <c r="A390" s="42" t="s">
        <v>188</v>
      </c>
      <c r="B390" s="42"/>
      <c r="C390" s="43" t="str">
        <f aca="false">INDEX((klasyfikacja!$B$2:$B$146),MATCH(A390,klasyfikacja!$A$2:$A$146,0))</f>
        <v>Dotacja celowa otrzymana z budżetu państwa na realizację inwestycji i zakupów inwestycyjnych własnych powiatu</v>
      </c>
      <c r="D390" s="44" t="n">
        <v>600</v>
      </c>
      <c r="E390" s="45" t="n">
        <v>6430</v>
      </c>
      <c r="F390" s="46" t="n">
        <f aca="false">SUM(G390:H390)</f>
        <v>0</v>
      </c>
      <c r="G390" s="46" t="n">
        <f aca="false" t="array" ref="G390:G390">SUM(IF(dane!$A$8:$A$1577=D390,IF(dane!$C$8:$C$1577=E390,dane!$L$8:$L$1577,0),0))</f>
        <v>0</v>
      </c>
      <c r="H390" s="46" t="n">
        <f aca="false" t="array" ref="H390:H390">SUM(IF(dane!$A$8:$A$1577=D390,IF(dane!$C$8:$C$1577=E390,dane!$M$8:$M$1577,0),0))</f>
        <v>0</v>
      </c>
    </row>
    <row r="391" s="47" customFormat="true" ht="12.75" hidden="true" customHeight="true" outlineLevel="0" collapsed="false">
      <c r="A391" s="42" t="s">
        <v>189</v>
      </c>
      <c r="B391" s="42"/>
      <c r="C391" s="43" t="str">
        <f aca="false">INDEX((klasyfikacja!$B$2:$B$146),MATCH(A391,klasyfikacja!$A$2:$A$146,0))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391" s="44" t="n">
        <v>600</v>
      </c>
      <c r="E391" s="45" t="n">
        <v>6440</v>
      </c>
      <c r="F391" s="46" t="n">
        <f aca="false">SUM(G391:H391)</f>
        <v>0</v>
      </c>
      <c r="G391" s="46" t="n">
        <f aca="false" t="array" ref="G391:G391">SUM(IF(dane!$A$8:$A$1577=D391,IF(dane!$C$8:$C$1577=E391,dane!$L$8:$L$1577,0),0))</f>
        <v>0</v>
      </c>
      <c r="H391" s="46" t="n">
        <f aca="false" t="array" ref="H391:H391">SUM(IF(dane!$A$8:$A$1577=D391,IF(dane!$C$8:$C$1577=E391,dane!$M$8:$M$1577,0),0))</f>
        <v>0</v>
      </c>
    </row>
    <row r="392" s="47" customFormat="true" ht="12.75" hidden="true" customHeight="true" outlineLevel="0" collapsed="false">
      <c r="A392" s="42" t="s">
        <v>190</v>
      </c>
      <c r="B392" s="42"/>
      <c r="C392" s="43" t="str">
        <f aca="false">INDEX((klasyfikacja!$B$2:$B$146),MATCH(A392,klasyfikacja!$A$2:$A$146,0))</f>
        <v>Dotacja celowa otrzymana z gminy na inwestycje i zakupy inwestycyjne realizowane na podstawie porozumień (umów) między jednostkami samorządu terytorialnego</v>
      </c>
      <c r="D392" s="44" t="n">
        <v>600</v>
      </c>
      <c r="E392" s="45" t="n">
        <v>6610</v>
      </c>
      <c r="F392" s="46" t="n">
        <f aca="false">SUM(G392:H392)</f>
        <v>0</v>
      </c>
      <c r="G392" s="46" t="n">
        <f aca="false" t="array" ref="G392:G392">SUM(IF(dane!$A$8:$A$1577=D392,IF(dane!$C$8:$C$1577=E392,dane!$L$8:$L$1577,0),0))</f>
        <v>0</v>
      </c>
      <c r="H392" s="46" t="n">
        <f aca="false" t="array" ref="H392:H392">SUM(IF(dane!$A$8:$A$1577=D392,IF(dane!$C$8:$C$1577=E392,dane!$M$8:$M$1577,0),0))</f>
        <v>0</v>
      </c>
    </row>
    <row r="393" s="47" customFormat="true" ht="12.75" hidden="true" customHeight="true" outlineLevel="0" collapsed="false">
      <c r="A393" s="42" t="s">
        <v>191</v>
      </c>
      <c r="B393" s="42"/>
      <c r="C393" s="43" t="str">
        <f aca="false">INDEX((klasyfikacja!$B$2:$B$146),MATCH(A393,klasyfikacja!$A$2:$A$146,0))</f>
        <v>Dotacja celowa otrzymana z powiatu na inwestycje i zakupy inwestycyjne realizowane na podstawie porozumień (umów) między jednostkami samorządu terytorialnego</v>
      </c>
      <c r="D393" s="44" t="n">
        <v>600</v>
      </c>
      <c r="E393" s="45" t="n">
        <v>6620</v>
      </c>
      <c r="F393" s="46" t="n">
        <f aca="false">SUM(G393:H393)</f>
        <v>0</v>
      </c>
      <c r="G393" s="46" t="n">
        <f aca="false" t="array" ref="G393:G393">SUM(IF(dane!$A$8:$A$1577=D393,IF(dane!$C$8:$C$1577=E393,dane!$L$8:$L$1577,0),0))</f>
        <v>0</v>
      </c>
      <c r="H393" s="46" t="n">
        <f aca="false" t="array" ref="H393:H393">SUM(IF(dane!$A$8:$A$1577=D393,IF(dane!$C$8:$C$1577=E393,dane!$M$8:$M$1577,0),0))</f>
        <v>0</v>
      </c>
    </row>
    <row r="394" s="47" customFormat="true" ht="12.75" hidden="true" customHeight="true" outlineLevel="0" collapsed="false">
      <c r="A394" s="42" t="s">
        <v>192</v>
      </c>
      <c r="B394" s="42"/>
      <c r="C394" s="43" t="str">
        <f aca="false">INDEX((klasyfikacja!$B$2:$B$146),MATCH(A394,klasyfikacja!$A$2:$A$146,0))</f>
        <v>Dotacja celowa otrzymana z samorządu województwa na inwestycje i zakupy inwestycyjne realizowane na podstawie porozumień (umów) między jednostkami samorządu terytorialnego</v>
      </c>
      <c r="D394" s="53" t="n">
        <v>600</v>
      </c>
      <c r="E394" s="45" t="n">
        <v>6630</v>
      </c>
      <c r="F394" s="46" t="n">
        <f aca="false">SUM(G394:H394)</f>
        <v>0</v>
      </c>
      <c r="G394" s="46" t="n">
        <f aca="false" t="array" ref="G394:G394">SUM(IF(dane!$A$8:$A$1577=D394,IF(dane!$C$8:$C$1577=E394,dane!$L$8:$L$1577,0),0))</f>
        <v>0</v>
      </c>
      <c r="H394" s="46" t="n">
        <f aca="false" t="array" ref="H394:H394">SUM(IF(dane!$A$8:$A$1577=D394,IF(dane!$C$8:$C$1577=E394,dane!$M$8:$M$1577,0),0))</f>
        <v>0</v>
      </c>
    </row>
    <row r="395" s="47" customFormat="true" ht="12.75" hidden="true" customHeight="true" outlineLevel="0" collapsed="false">
      <c r="A395" s="42" t="s">
        <v>193</v>
      </c>
      <c r="B395" s="42"/>
      <c r="C395" s="43" t="str">
        <f aca="false">INDEX((klasyfikacja!$B$2:$B$146),MATCH(A395,klasyfikacja!$A$2:$A$146,0))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395" s="44" t="n">
        <v>600</v>
      </c>
      <c r="E395" s="45" t="n">
        <v>6660</v>
      </c>
      <c r="F395" s="46" t="n">
        <f aca="false">SUM(G395:H395)</f>
        <v>0</v>
      </c>
      <c r="G395" s="46" t="n">
        <f aca="false" t="array" ref="G395:G395">SUM(IF(dane!$A$8:$A$1577=D395,IF(dane!$C$8:$C$1577=E395,dane!$L$8:$L$1577,0),0))</f>
        <v>0</v>
      </c>
      <c r="H395" s="46" t="n">
        <f aca="false" t="array" ref="H395:H395">SUM(IF(dane!$A$8:$A$1577=D395,IF(dane!$C$8:$C$1577=E395,dane!$M$8:$M$1577,0),0))</f>
        <v>0</v>
      </c>
    </row>
    <row r="396" s="47" customFormat="true" ht="25.5" hidden="true" customHeight="true" outlineLevel="0" collapsed="false">
      <c r="A396" s="42" t="s">
        <v>194</v>
      </c>
      <c r="B396" s="42"/>
      <c r="C396" s="43" t="str">
        <f aca="false">INDEX((klasyfikacja!$B$2:$B$146),MATCH(A396,klasyfikacja!$A$2:$A$146,0))</f>
        <v>Wpłata środków finansowych z niewykorzystanych w terminie wydatków, które nie wygasają z upływem roku budżetowego</v>
      </c>
      <c r="D396" s="44" t="n">
        <v>600</v>
      </c>
      <c r="E396" s="45" t="n">
        <v>6680</v>
      </c>
      <c r="F396" s="46" t="n">
        <f aca="false">SUM(G396:H396)</f>
        <v>0</v>
      </c>
      <c r="G396" s="46" t="n">
        <f aca="false" t="array" ref="G396:G396">SUM(IF(dane!$A$8:$A$1577=D396,IF(dane!$C$8:$C$1577=E396,dane!$L$8:$L$1577,0),0))</f>
        <v>0</v>
      </c>
      <c r="H396" s="46" t="n">
        <f aca="false" t="array" ref="H396:H396">SUM(IF(dane!$A$8:$A$1577=D396,IF(dane!$C$8:$C$1577=E396,dane!$M$8:$M$1577,0),0))</f>
        <v>0</v>
      </c>
    </row>
    <row r="397" s="47" customFormat="true" ht="12.75" hidden="true" customHeight="true" outlineLevel="0" collapsed="false">
      <c r="A397" s="42" t="s">
        <v>195</v>
      </c>
      <c r="B397" s="42"/>
      <c r="C397" s="43" t="str">
        <f aca="false">INDEX((klasyfikacja!$B$2:$B$146),MATCH(A397,klasyfikacja!$A$2:$A$146,0))</f>
        <v>Wpływy ze zwrotów niewykorzystanych dotacji oraz płatności, dotyczące dochodów majątkowych</v>
      </c>
      <c r="D397" s="49" t="n">
        <v>600</v>
      </c>
      <c r="E397" s="50" t="n">
        <v>6690</v>
      </c>
      <c r="F397" s="46" t="n">
        <f aca="false">SUM(G397:H397)</f>
        <v>0</v>
      </c>
      <c r="G397" s="46" t="n">
        <f aca="false" t="array" ref="G397:G397">SUM(IF(dane!$A$8:$A$1577=D397,IF(dane!$C$8:$C$1577=E397,dane!$L$8:$L$1577,0),0))</f>
        <v>0</v>
      </c>
      <c r="H397" s="46" t="n">
        <f aca="false" t="array" ref="H397:H397">SUM(IF(dane!$A$8:$A$1577=D397,IF(dane!$C$8:$C$1577=E397,dane!$M$8:$M$1577,0),0))</f>
        <v>0</v>
      </c>
    </row>
    <row r="398" s="47" customFormat="true" ht="30.75" hidden="true" customHeight="true" outlineLevel="0" collapsed="false">
      <c r="A398" s="33" t="n">
        <v>630</v>
      </c>
      <c r="B398" s="33" t="n">
        <v>1</v>
      </c>
      <c r="C398" s="34" t="s">
        <v>204</v>
      </c>
      <c r="D398" s="51"/>
      <c r="E398" s="52"/>
      <c r="F398" s="36" t="n">
        <f aca="false">SUM(G398:H398)</f>
        <v>0</v>
      </c>
      <c r="G398" s="37" t="n">
        <f aca="false">SUM(G399+G488)</f>
        <v>0</v>
      </c>
      <c r="H398" s="37" t="n">
        <f aca="false">SUM(H399+H488)</f>
        <v>0</v>
      </c>
    </row>
    <row r="399" s="47" customFormat="true" ht="18" hidden="true" customHeight="true" outlineLevel="0" collapsed="false">
      <c r="A399" s="39"/>
      <c r="B399" s="39"/>
      <c r="C399" s="40" t="s">
        <v>20</v>
      </c>
      <c r="D399" s="35"/>
      <c r="E399" s="35"/>
      <c r="F399" s="41" t="n">
        <f aca="false">SUM(G399:H399)</f>
        <v>0</v>
      </c>
      <c r="G399" s="41" t="n">
        <f aca="false">SUM(G400:G487)</f>
        <v>0</v>
      </c>
      <c r="H399" s="41" t="n">
        <f aca="false">SUM(H400:H487)</f>
        <v>0</v>
      </c>
    </row>
    <row r="400" s="47" customFormat="true" ht="12.75" hidden="true" customHeight="true" outlineLevel="0" collapsed="false">
      <c r="A400" s="42" t="s">
        <v>21</v>
      </c>
      <c r="B400" s="42"/>
      <c r="C400" s="43" t="str">
        <f aca="false">INDEX((klasyfikacja!$B$2:$B$146),MATCH(A400,klasyfikacja!$A$2:$A$146,0))</f>
        <v>Wpływy z podatku dochodowego od osób fizycznych</v>
      </c>
      <c r="D400" s="44" t="n">
        <v>630</v>
      </c>
      <c r="E400" s="45" t="s">
        <v>22</v>
      </c>
      <c r="F400" s="46" t="n">
        <f aca="false">SUM(G400:H400)</f>
        <v>0</v>
      </c>
      <c r="G400" s="46" t="n">
        <f aca="false" t="array" ref="G400:G400">SUM(IF(dane!$A$8:$A$1577=D400,IF(dane!$C$8:$C$1577=E400,dane!$L$8:$L$1577,0),0))</f>
        <v>0</v>
      </c>
      <c r="H400" s="46" t="n">
        <f aca="false" t="array" ref="H400:H400">SUM(IF(dane!$A$8:$A$1577=D400,IF(dane!$C$8:$C$1577=E400,dane!$M$8:$M$1577,0),0))</f>
        <v>0</v>
      </c>
    </row>
    <row r="401" s="47" customFormat="true" ht="12.75" hidden="true" customHeight="true" outlineLevel="0" collapsed="false">
      <c r="A401" s="42" t="s">
        <v>23</v>
      </c>
      <c r="B401" s="42"/>
      <c r="C401" s="43" t="str">
        <f aca="false">INDEX((klasyfikacja!$B$2:$B$146),MATCH(A401,klasyfikacja!$A$2:$A$146,0))</f>
        <v>Wpływy z podatku dochodowego od osób prawnych</v>
      </c>
      <c r="D401" s="44" t="n">
        <v>630</v>
      </c>
      <c r="E401" s="45" t="s">
        <v>24</v>
      </c>
      <c r="F401" s="46" t="n">
        <f aca="false">SUM(G401:H401)</f>
        <v>0</v>
      </c>
      <c r="G401" s="46" t="n">
        <f aca="false" t="array" ref="G401:G401">SUM(IF(dane!$A$8:$A$1577=D401,IF(dane!$C$8:$C$1577=E401,dane!$L$8:$L$1577,0),0))</f>
        <v>0</v>
      </c>
      <c r="H401" s="46" t="n">
        <f aca="false" t="array" ref="H401:H401">SUM(IF(dane!$A$8:$A$1577=D401,IF(dane!$C$8:$C$1577=E401,dane!$M$8:$M$1577,0),0))</f>
        <v>0</v>
      </c>
    </row>
    <row r="402" s="47" customFormat="true" ht="12.75" hidden="true" customHeight="true" outlineLevel="0" collapsed="false">
      <c r="A402" s="42" t="s">
        <v>25</v>
      </c>
      <c r="B402" s="42"/>
      <c r="C402" s="43" t="str">
        <f aca="false">INDEX((klasyfikacja!$B$2:$B$146),MATCH(A402,klasyfikacja!$A$2:$A$146,0))</f>
        <v>Wpływy z części opłaty za zezwolenie na sprzedaż napojów alkoholowych w obrocie hurtowym</v>
      </c>
      <c r="D402" s="44" t="n">
        <v>630</v>
      </c>
      <c r="E402" s="45" t="s">
        <v>26</v>
      </c>
      <c r="F402" s="46" t="n">
        <f aca="false">SUM(G402:H402)</f>
        <v>0</v>
      </c>
      <c r="G402" s="46" t="n">
        <f aca="false" t="array" ref="G402:G402">SUM(IF(dane!$A$8:$A$1577=D402,IF(dane!$C$8:$C$1577=E402,dane!$L$8:$L$1577,0),0))</f>
        <v>0</v>
      </c>
      <c r="H402" s="46" t="n">
        <f aca="false" t="array" ref="H402:H402">SUM(IF(dane!$A$8:$A$1577=D402,IF(dane!$C$8:$C$1577=E402,dane!$M$8:$M$1577,0),0))</f>
        <v>0</v>
      </c>
    </row>
    <row r="403" s="47" customFormat="true" ht="12.75" hidden="true" customHeight="true" outlineLevel="0" collapsed="false">
      <c r="A403" s="42" t="s">
        <v>27</v>
      </c>
      <c r="B403" s="42"/>
      <c r="C403" s="43" t="str">
        <f aca="false">INDEX((klasyfikacja!$B$2:$B$146),MATCH(A403,klasyfikacja!$A$2:$A$146,0))</f>
        <v>Wpływy z podatku od nieruchomości</v>
      </c>
      <c r="D403" s="44" t="n">
        <v>630</v>
      </c>
      <c r="E403" s="45" t="s">
        <v>28</v>
      </c>
      <c r="F403" s="46" t="n">
        <f aca="false">SUM(G403:H403)</f>
        <v>0</v>
      </c>
      <c r="G403" s="46" t="n">
        <f aca="false" t="array" ref="G403:G403">SUM(IF(dane!$A$8:$A$1577=D403,IF(dane!$C$8:$C$1577=E403,dane!$L$8:$L$1577,0),0))</f>
        <v>0</v>
      </c>
      <c r="H403" s="46" t="n">
        <f aca="false" t="array" ref="H403:H403">SUM(IF(dane!$A$8:$A$1577=D403,IF(dane!$C$8:$C$1577=E403,dane!$M$8:$M$1577,0),0))</f>
        <v>0</v>
      </c>
    </row>
    <row r="404" s="47" customFormat="true" ht="12.75" hidden="true" customHeight="true" outlineLevel="0" collapsed="false">
      <c r="A404" s="42" t="s">
        <v>29</v>
      </c>
      <c r="B404" s="42"/>
      <c r="C404" s="43" t="str">
        <f aca="false">INDEX((klasyfikacja!$B$2:$B$146),MATCH(A404,klasyfikacja!$A$2:$A$146,0))</f>
        <v>Wpływy z podatku rolnego</v>
      </c>
      <c r="D404" s="44" t="n">
        <v>630</v>
      </c>
      <c r="E404" s="45" t="s">
        <v>30</v>
      </c>
      <c r="F404" s="46" t="n">
        <f aca="false">SUM(G404:H404)</f>
        <v>0</v>
      </c>
      <c r="G404" s="46" t="n">
        <f aca="false" t="array" ref="G404:G404">SUM(IF(dane!$A$8:$A$1577=D404,IF(dane!$C$8:$C$1577=E404,dane!$L$8:$L$1577,0),0))</f>
        <v>0</v>
      </c>
      <c r="H404" s="46" t="n">
        <f aca="false" t="array" ref="H404:H404">SUM(IF(dane!$A$8:$A$1577=D404,IF(dane!$C$8:$C$1577=E404,dane!$M$8:$M$1577,0),0))</f>
        <v>0</v>
      </c>
    </row>
    <row r="405" s="47" customFormat="true" ht="12.75" hidden="true" customHeight="true" outlineLevel="0" collapsed="false">
      <c r="A405" s="42" t="s">
        <v>31</v>
      </c>
      <c r="B405" s="42"/>
      <c r="C405" s="43" t="str">
        <f aca="false">INDEX((klasyfikacja!$B$2:$B$146),MATCH(A405,klasyfikacja!$A$2:$A$146,0))</f>
        <v>Wpływy z podatku leśnego</v>
      </c>
      <c r="D405" s="44" t="n">
        <v>630</v>
      </c>
      <c r="E405" s="45" t="s">
        <v>32</v>
      </c>
      <c r="F405" s="46" t="n">
        <f aca="false">SUM(G405:H405)</f>
        <v>0</v>
      </c>
      <c r="G405" s="46" t="n">
        <f aca="false" t="array" ref="G405:G405">SUM(IF(dane!$A$8:$A$1577=D405,IF(dane!$C$8:$C$1577=E405,dane!$L$8:$L$1577,0),0))</f>
        <v>0</v>
      </c>
      <c r="H405" s="46" t="n">
        <f aca="false" t="array" ref="H405:H405">SUM(IF(dane!$A$8:$A$1577=D405,IF(dane!$C$8:$C$1577=E405,dane!$M$8:$M$1577,0),0))</f>
        <v>0</v>
      </c>
    </row>
    <row r="406" s="47" customFormat="true" ht="12.75" hidden="true" customHeight="true" outlineLevel="0" collapsed="false">
      <c r="A406" s="42" t="s">
        <v>33</v>
      </c>
      <c r="B406" s="42"/>
      <c r="C406" s="43" t="str">
        <f aca="false">INDEX((klasyfikacja!$B$2:$B$146),MATCH(A406,klasyfikacja!$A$2:$A$146,0))</f>
        <v>Wpływy z podatku od środków transportowych</v>
      </c>
      <c r="D406" s="44" t="n">
        <v>630</v>
      </c>
      <c r="E406" s="45" t="s">
        <v>34</v>
      </c>
      <c r="F406" s="46" t="n">
        <f aca="false">SUM(G406:H406)</f>
        <v>0</v>
      </c>
      <c r="G406" s="46" t="n">
        <f aca="false" t="array" ref="G406:G406">SUM(IF(dane!$A$8:$A$1577=D406,IF(dane!$C$8:$C$1577=E406,dane!$L$8:$L$1577,0),0))</f>
        <v>0</v>
      </c>
      <c r="H406" s="46" t="n">
        <f aca="false" t="array" ref="H406:H406">SUM(IF(dane!$A$8:$A$1577=D406,IF(dane!$C$8:$C$1577=E406,dane!$M$8:$M$1577,0),0))</f>
        <v>0</v>
      </c>
    </row>
    <row r="407" s="47" customFormat="true" ht="12.75" hidden="true" customHeight="true" outlineLevel="0" collapsed="false">
      <c r="A407" s="42" t="s">
        <v>35</v>
      </c>
      <c r="B407" s="42"/>
      <c r="C407" s="43" t="str">
        <f aca="false">INDEX((klasyfikacja!$B$2:$B$146),MATCH(A407,klasyfikacja!$A$2:$A$146,0))</f>
        <v>Wpływy z podatku od działalności gospodarczej osób fizycznych, opłacanego w formie karty podatkowej</v>
      </c>
      <c r="D407" s="44" t="n">
        <v>630</v>
      </c>
      <c r="E407" s="45" t="s">
        <v>36</v>
      </c>
      <c r="F407" s="46" t="n">
        <f aca="false">SUM(G407:H407)</f>
        <v>0</v>
      </c>
      <c r="G407" s="46" t="n">
        <f aca="false" t="array" ref="G407:G407">SUM(IF(dane!$A$8:$A$1577=D407,IF(dane!$C$8:$C$1577=E407,dane!$L$8:$L$1577,0),0))</f>
        <v>0</v>
      </c>
      <c r="H407" s="46" t="n">
        <f aca="false" t="array" ref="H407:H407">SUM(IF(dane!$A$8:$A$1577=D407,IF(dane!$C$8:$C$1577=E407,dane!$M$8:$M$1577,0),0))</f>
        <v>0</v>
      </c>
    </row>
    <row r="408" s="47" customFormat="true" ht="12.75" hidden="true" customHeight="true" outlineLevel="0" collapsed="false">
      <c r="A408" s="42" t="s">
        <v>37</v>
      </c>
      <c r="B408" s="42"/>
      <c r="C408" s="43" t="str">
        <f aca="false">INDEX((klasyfikacja!$B$2:$B$146),MATCH(A408,klasyfikacja!$A$2:$A$146,0))</f>
        <v>Wpływy z podatku od spadków i darowizn</v>
      </c>
      <c r="D408" s="44" t="n">
        <v>630</v>
      </c>
      <c r="E408" s="45" t="s">
        <v>38</v>
      </c>
      <c r="F408" s="46" t="n">
        <f aca="false">SUM(G408:H408)</f>
        <v>0</v>
      </c>
      <c r="G408" s="46" t="n">
        <f aca="false" t="array" ref="G408:G408">SUM(IF(dane!$A$8:$A$1577=D408,IF(dane!$C$8:$C$1577=E408,dane!$L$8:$L$1577,0),0))</f>
        <v>0</v>
      </c>
      <c r="H408" s="46" t="n">
        <f aca="false" t="array" ref="H408:H408">SUM(IF(dane!$A$8:$A$1577=D408,IF(dane!$C$8:$C$1577=E408,dane!$M$8:$M$1577,0),0))</f>
        <v>0</v>
      </c>
    </row>
    <row r="409" s="47" customFormat="true" ht="12.75" hidden="true" customHeight="true" outlineLevel="0" collapsed="false">
      <c r="A409" s="42" t="s">
        <v>39</v>
      </c>
      <c r="B409" s="42"/>
      <c r="C409" s="43" t="str">
        <f aca="false">INDEX((klasyfikacja!$B$2:$B$146),MATCH(A409,klasyfikacja!$A$2:$A$146,0))</f>
        <v>Wpływy z opłaty od posiadania psów</v>
      </c>
      <c r="D409" s="44" t="n">
        <v>630</v>
      </c>
      <c r="E409" s="45" t="s">
        <v>40</v>
      </c>
      <c r="F409" s="46" t="n">
        <f aca="false">SUM(G409:H409)</f>
        <v>0</v>
      </c>
      <c r="G409" s="46" t="n">
        <f aca="false" t="array" ref="G409:G409">SUM(IF(dane!$A$8:$A$1577=D409,IF(dane!$C$8:$C$1577=E409,dane!$L$8:$L$1577,0),0))</f>
        <v>0</v>
      </c>
      <c r="H409" s="46" t="n">
        <f aca="false" t="array" ref="H409:H409">SUM(IF(dane!$A$8:$A$1577=D409,IF(dane!$C$8:$C$1577=E409,dane!$M$8:$M$1577,0),0))</f>
        <v>0</v>
      </c>
    </row>
    <row r="410" s="47" customFormat="true" ht="12.75" hidden="true" customHeight="true" outlineLevel="0" collapsed="false">
      <c r="A410" s="42" t="s">
        <v>41</v>
      </c>
      <c r="B410" s="42"/>
      <c r="C410" s="43" t="str">
        <f aca="false">INDEX((klasyfikacja!$B$2:$B$146),MATCH(A410,klasyfikacja!$A$2:$A$146,0))</f>
        <v>Wpływy z opłaty uzdrowiskowej, pobieranej w gminach posiadających status gminy uzdrowiskowej</v>
      </c>
      <c r="D410" s="44" t="n">
        <v>630</v>
      </c>
      <c r="E410" s="45" t="s">
        <v>42</v>
      </c>
      <c r="F410" s="46" t="n">
        <f aca="false">SUM(G410:H410)</f>
        <v>0</v>
      </c>
      <c r="G410" s="46" t="n">
        <f aca="false" t="array" ref="G410:G410">SUM(IF(dane!$A$8:$A$1577=D410,IF(dane!$C$8:$C$1577=E410,dane!$L$8:$L$1577,0),0))</f>
        <v>0</v>
      </c>
      <c r="H410" s="46" t="n">
        <f aca="false" t="array" ref="H410:H410">SUM(IF(dane!$A$8:$A$1577=D410,IF(dane!$C$8:$C$1577=E410,dane!$M$8:$M$1577,0),0))</f>
        <v>0</v>
      </c>
    </row>
    <row r="411" s="47" customFormat="true" ht="12.75" hidden="true" customHeight="true" outlineLevel="0" collapsed="false">
      <c r="A411" s="42" t="s">
        <v>43</v>
      </c>
      <c r="B411" s="42"/>
      <c r="C411" s="43" t="str">
        <f aca="false">INDEX((klasyfikacja!$B$2:$B$146),MATCH(A411,klasyfikacja!$A$2:$A$146,0))</f>
        <v>Wpływy z opłaty produktowej</v>
      </c>
      <c r="D411" s="44" t="n">
        <v>630</v>
      </c>
      <c r="E411" s="45" t="s">
        <v>44</v>
      </c>
      <c r="F411" s="46" t="n">
        <f aca="false">SUM(G411:H411)</f>
        <v>0</v>
      </c>
      <c r="G411" s="46" t="n">
        <f aca="false" t="array" ref="G411:G411">SUM(IF(dane!$A$8:$A$1577=D411,IF(dane!$C$8:$C$1577=E411,dane!$L$8:$L$1577,0),0))</f>
        <v>0</v>
      </c>
      <c r="H411" s="46" t="n">
        <f aca="false" t="array" ref="H411:H411">SUM(IF(dane!$A$8:$A$1577=D411,IF(dane!$C$8:$C$1577=E411,dane!$M$8:$M$1577,0),0))</f>
        <v>0</v>
      </c>
    </row>
    <row r="412" s="47" customFormat="true" ht="12.75" hidden="true" customHeight="true" outlineLevel="0" collapsed="false">
      <c r="A412" s="42" t="s">
        <v>45</v>
      </c>
      <c r="B412" s="42"/>
      <c r="C412" s="43" t="str">
        <f aca="false">INDEX((klasyfikacja!$B$2:$B$146),MATCH(A412,klasyfikacja!$A$2:$A$146,0))</f>
        <v>Wpływy z opłaty skarbowej</v>
      </c>
      <c r="D412" s="44" t="n">
        <v>630</v>
      </c>
      <c r="E412" s="45" t="s">
        <v>46</v>
      </c>
      <c r="F412" s="46" t="n">
        <f aca="false">SUM(G412:H412)</f>
        <v>0</v>
      </c>
      <c r="G412" s="46" t="n">
        <f aca="false" t="array" ref="G412:G412">SUM(IF(dane!$A$8:$A$1577=D412,IF(dane!$C$8:$C$1577=E412,dane!$L$8:$L$1577,0),0))</f>
        <v>0</v>
      </c>
      <c r="H412" s="46" t="n">
        <f aca="false" t="array" ref="H412:H412">SUM(IF(dane!$A$8:$A$1577=D412,IF(dane!$C$8:$C$1577=E412,dane!$M$8:$M$1577,0),0))</f>
        <v>0</v>
      </c>
    </row>
    <row r="413" s="47" customFormat="true" ht="12.75" hidden="true" customHeight="true" outlineLevel="0" collapsed="false">
      <c r="A413" s="42" t="s">
        <v>47</v>
      </c>
      <c r="B413" s="42"/>
      <c r="C413" s="43" t="str">
        <f aca="false">INDEX((klasyfikacja!$B$2:$B$146),MATCH(A413,klasyfikacja!$A$2:$A$146,0))</f>
        <v>Wpływy z opłaty komunikacyjnej</v>
      </c>
      <c r="D413" s="44" t="n">
        <v>630</v>
      </c>
      <c r="E413" s="45" t="s">
        <v>48</v>
      </c>
      <c r="F413" s="46" t="n">
        <f aca="false">SUM(G413:H413)</f>
        <v>0</v>
      </c>
      <c r="G413" s="46" t="n">
        <f aca="false" t="array" ref="G413:G413">SUM(IF(dane!$A$8:$A$1577=D413,IF(dane!$C$8:$C$1577=E413,dane!$L$8:$L$1577,0),0))</f>
        <v>0</v>
      </c>
      <c r="H413" s="46" t="n">
        <f aca="false" t="array" ref="H413:H413">SUM(IF(dane!$A$8:$A$1577=D413,IF(dane!$C$8:$C$1577=E413,dane!$M$8:$M$1577,0),0))</f>
        <v>0</v>
      </c>
    </row>
    <row r="414" s="47" customFormat="true" ht="12.75" hidden="true" customHeight="true" outlineLevel="0" collapsed="false">
      <c r="A414" s="42" t="s">
        <v>49</v>
      </c>
      <c r="B414" s="42"/>
      <c r="C414" s="43" t="str">
        <f aca="false">INDEX((klasyfikacja!$B$2:$B$146),MATCH(A414,klasyfikacja!$A$2:$A$146,0))</f>
        <v>Wpływy z opłaty targowej</v>
      </c>
      <c r="D414" s="44" t="n">
        <v>630</v>
      </c>
      <c r="E414" s="45" t="s">
        <v>50</v>
      </c>
      <c r="F414" s="46" t="n">
        <f aca="false">SUM(G414:H414)</f>
        <v>0</v>
      </c>
      <c r="G414" s="46" t="n">
        <f aca="false" t="array" ref="G414:G414">SUM(IF(dane!$A$8:$A$1577=D414,IF(dane!$C$8:$C$1577=E414,dane!$L$8:$L$1577,0),0))</f>
        <v>0</v>
      </c>
      <c r="H414" s="46" t="n">
        <f aca="false" t="array" ref="H414:H414">SUM(IF(dane!$A$8:$A$1577=D414,IF(dane!$C$8:$C$1577=E414,dane!$M$8:$M$1577,0),0))</f>
        <v>0</v>
      </c>
    </row>
    <row r="415" s="47" customFormat="true" ht="12.75" hidden="true" customHeight="true" outlineLevel="0" collapsed="false">
      <c r="A415" s="42" t="s">
        <v>51</v>
      </c>
      <c r="B415" s="42"/>
      <c r="C415" s="43" t="str">
        <f aca="false">INDEX((klasyfikacja!$B$2:$B$146),MATCH(A415,klasyfikacja!$A$2:$A$146,0))</f>
        <v>Wpływy z opłaty miejscowej</v>
      </c>
      <c r="D415" s="44" t="n">
        <v>630</v>
      </c>
      <c r="E415" s="45" t="s">
        <v>52</v>
      </c>
      <c r="F415" s="46" t="n">
        <f aca="false">SUM(G415:H415)</f>
        <v>0</v>
      </c>
      <c r="G415" s="46" t="n">
        <f aca="false" t="array" ref="G415:G415">SUM(IF(dane!$A$8:$A$1577=D415,IF(dane!$C$8:$C$1577=E415,dane!$L$8:$L$1577,0),0))</f>
        <v>0</v>
      </c>
      <c r="H415" s="46" t="n">
        <f aca="false" t="array" ref="H415:H415">SUM(IF(dane!$A$8:$A$1577=D415,IF(dane!$C$8:$C$1577=E415,dane!$M$8:$M$1577,0),0))</f>
        <v>0</v>
      </c>
    </row>
    <row r="416" s="47" customFormat="true" ht="12.75" hidden="true" customHeight="true" outlineLevel="0" collapsed="false">
      <c r="A416" s="42" t="s">
        <v>53</v>
      </c>
      <c r="B416" s="42"/>
      <c r="C416" s="43" t="str">
        <f aca="false">INDEX((klasyfikacja!$B$2:$B$146),MATCH(A416,klasyfikacja!$A$2:$A$146,0))</f>
        <v>Wpływy z opłaty eksploatacyjnej</v>
      </c>
      <c r="D416" s="44" t="n">
        <v>630</v>
      </c>
      <c r="E416" s="45" t="s">
        <v>54</v>
      </c>
      <c r="F416" s="46" t="n">
        <f aca="false">SUM(G416:H416)</f>
        <v>0</v>
      </c>
      <c r="G416" s="46" t="n">
        <f aca="false" t="array" ref="G416:G416">SUM(IF(dane!$A$8:$A$1577=D416,IF(dane!$C$8:$C$1577=E416,dane!$L$8:$L$1577,0),0))</f>
        <v>0</v>
      </c>
      <c r="H416" s="46" t="n">
        <f aca="false" t="array" ref="H416:H416">SUM(IF(dane!$A$8:$A$1577=D416,IF(dane!$C$8:$C$1577=E416,dane!$M$8:$M$1577,0),0))</f>
        <v>0</v>
      </c>
    </row>
    <row r="417" s="47" customFormat="true" ht="12.75" hidden="true" customHeight="true" outlineLevel="0" collapsed="false">
      <c r="A417" s="42" t="s">
        <v>55</v>
      </c>
      <c r="B417" s="42"/>
      <c r="C417" s="43" t="str">
        <f aca="false">INDEX((klasyfikacja!$B$2:$B$146),MATCH(A417,klasyfikacja!$A$2:$A$146,0))</f>
        <v>Wpływy z opłat za trwały zarząd, użytkowanie i służebności</v>
      </c>
      <c r="D417" s="44" t="n">
        <v>630</v>
      </c>
      <c r="E417" s="45" t="s">
        <v>56</v>
      </c>
      <c r="F417" s="46" t="n">
        <f aca="false">SUM(G417:H417)</f>
        <v>0</v>
      </c>
      <c r="G417" s="46" t="n">
        <f aca="false" t="array" ref="G417:G417">SUM(IF(dane!$A$8:$A$1577=D417,IF(dane!$C$8:$C$1577=E417,dane!$L$8:$L$1577,0),0))</f>
        <v>0</v>
      </c>
      <c r="H417" s="46" t="n">
        <f aca="false" t="array" ref="H417:H417">SUM(IF(dane!$A$8:$A$1577=D417,IF(dane!$C$8:$C$1577=E417,dane!$M$8:$M$1577,0),0))</f>
        <v>0</v>
      </c>
    </row>
    <row r="418" s="47" customFormat="true" ht="12.75" hidden="true" customHeight="true" outlineLevel="0" collapsed="false">
      <c r="A418" s="42" t="s">
        <v>57</v>
      </c>
      <c r="B418" s="42"/>
      <c r="C418" s="43" t="str">
        <f aca="false">INDEX((klasyfikacja!$B$2:$B$146),MATCH(A418,klasyfikacja!$A$2:$A$146,0))</f>
        <v>Wpływy z opłat za zezwolenia na sprzedaż napojów alkoholowych</v>
      </c>
      <c r="D418" s="44" t="n">
        <v>630</v>
      </c>
      <c r="E418" s="45" t="s">
        <v>58</v>
      </c>
      <c r="F418" s="46" t="n">
        <f aca="false">SUM(G418:H418)</f>
        <v>0</v>
      </c>
      <c r="G418" s="46" t="n">
        <f aca="false" t="array" ref="G418:G418">SUM(IF(dane!$A$8:$A$1577=D418,IF(dane!$C$8:$C$1577=E418,dane!$L$8:$L$1577,0),0))</f>
        <v>0</v>
      </c>
      <c r="H418" s="46" t="n">
        <f aca="false" t="array" ref="H418:H418">SUM(IF(dane!$A$8:$A$1577=D418,IF(dane!$C$8:$C$1577=E418,dane!$M$8:$M$1577,0),0))</f>
        <v>0</v>
      </c>
    </row>
    <row r="419" s="47" customFormat="true" ht="25.5" hidden="true" customHeight="true" outlineLevel="0" collapsed="false">
      <c r="A419" s="42" t="s">
        <v>59</v>
      </c>
      <c r="B419" s="42"/>
      <c r="C419" s="43" t="str">
        <f aca="false">INDEX((klasyfikacja!$B$2:$B$146),MATCH(A419,klasyfikacja!$A$2:$A$146,0))</f>
        <v>Wpływy z innych lokalnych opłat pobieranych przez jednostki samorządu terytorialnego na podstawie odrębnych ustaw</v>
      </c>
      <c r="D419" s="44" t="n">
        <v>630</v>
      </c>
      <c r="E419" s="45" t="s">
        <v>60</v>
      </c>
      <c r="F419" s="46" t="n">
        <f aca="false">SUM(G419:H419)</f>
        <v>0</v>
      </c>
      <c r="G419" s="46" t="n">
        <f aca="false" t="array" ref="G419:G419">SUM(IF(dane!$A$8:$A$1577=D419,IF(dane!$C$8:$C$1577=E419,dane!$L$8:$L$1577,0),0))</f>
        <v>0</v>
      </c>
      <c r="H419" s="46" t="n">
        <f aca="false" t="array" ref="H419:H419">SUM(IF(dane!$A$8:$A$1577=D419,IF(dane!$C$8:$C$1577=E419,dane!$M$8:$M$1577,0),0))</f>
        <v>0</v>
      </c>
    </row>
    <row r="420" s="47" customFormat="true" ht="12.75" hidden="true" customHeight="true" outlineLevel="0" collapsed="false">
      <c r="A420" s="42" t="s">
        <v>61</v>
      </c>
      <c r="B420" s="42"/>
      <c r="C420" s="43" t="str">
        <f aca="false">INDEX((klasyfikacja!$B$2:$B$146),MATCH(A420,klasyfikacja!$A$2:$A$146,0))</f>
        <v>Wpływy z podatku od czynności cywilnoprawnych</v>
      </c>
      <c r="D420" s="44" t="n">
        <v>630</v>
      </c>
      <c r="E420" s="45" t="s">
        <v>62</v>
      </c>
      <c r="F420" s="46" t="n">
        <f aca="false">SUM(G420:H420)</f>
        <v>0</v>
      </c>
      <c r="G420" s="46" t="n">
        <f aca="false" t="array" ref="G420:G420">SUM(IF(dane!$A$8:$A$1577=D420,IF(dane!$C$8:$C$1577=E420,dane!$L$8:$L$1577,0),0))</f>
        <v>0</v>
      </c>
      <c r="H420" s="46" t="n">
        <f aca="false" t="array" ref="H420:H420">SUM(IF(dane!$A$8:$A$1577=D420,IF(dane!$C$8:$C$1577=E420,dane!$M$8:$M$1577,0),0))</f>
        <v>0</v>
      </c>
    </row>
    <row r="421" s="47" customFormat="true" ht="12.75" hidden="true" customHeight="true" outlineLevel="0" collapsed="false">
      <c r="A421" s="42" t="s">
        <v>63</v>
      </c>
      <c r="B421" s="42"/>
      <c r="C421" s="43" t="str">
        <f aca="false">INDEX((klasyfikacja!$B$2:$B$146),MATCH(A421,klasyfikacja!$A$2:$A$146,0))</f>
        <v>Wpływy z opłat z tytułu użytkowania wieczystego nieruchomości</v>
      </c>
      <c r="D421" s="44" t="n">
        <v>630</v>
      </c>
      <c r="E421" s="45" t="s">
        <v>64</v>
      </c>
      <c r="F421" s="46" t="n">
        <f aca="false">SUM(G421:H421)</f>
        <v>0</v>
      </c>
      <c r="G421" s="46" t="n">
        <f aca="false" t="array" ref="G421:G421">SUM(IF(dane!$A$8:$A$1577=D421,IF(dane!$C$8:$C$1577=E421,dane!$L$8:$L$1577,0),0))</f>
        <v>0</v>
      </c>
      <c r="H421" s="46" t="n">
        <f aca="false" t="array" ref="H421:H421">SUM(IF(dane!$A$8:$A$1577=D421,IF(dane!$C$8:$C$1577=E421,dane!$M$8:$M$1577,0),0))</f>
        <v>0</v>
      </c>
    </row>
    <row r="422" s="47" customFormat="true" ht="12.75" hidden="true" customHeight="true" outlineLevel="0" collapsed="false">
      <c r="A422" s="42" t="s">
        <v>65</v>
      </c>
      <c r="B422" s="42"/>
      <c r="C422" s="43" t="str">
        <f aca="false">INDEX((klasyfikacja!$B$2:$B$146),MATCH(A422,klasyfikacja!$A$2:$A$146,0))</f>
        <v>Wpływy z tytułu grzywien, mandatów i innych kar pieniężnych od osób fizycznych</v>
      </c>
      <c r="D422" s="44" t="n">
        <v>630</v>
      </c>
      <c r="E422" s="45" t="s">
        <v>66</v>
      </c>
      <c r="F422" s="46" t="n">
        <f aca="false">SUM(G422:H422)</f>
        <v>0</v>
      </c>
      <c r="G422" s="46" t="n">
        <f aca="false" t="array" ref="G422:G422">SUM(IF(dane!$A$8:$A$1577=D422,IF(dane!$C$8:$C$1577=E422,dane!$L$8:$L$1577,0),0))</f>
        <v>0</v>
      </c>
      <c r="H422" s="46" t="n">
        <f aca="false" t="array" ref="H422:H422">SUM(IF(dane!$A$8:$A$1577=D422,IF(dane!$C$8:$C$1577=E422,dane!$M$8:$M$1577,0),0))</f>
        <v>0</v>
      </c>
    </row>
    <row r="423" s="47" customFormat="true" ht="12.75" hidden="true" customHeight="true" outlineLevel="0" collapsed="false">
      <c r="A423" s="42" t="s">
        <v>67</v>
      </c>
      <c r="B423" s="42"/>
      <c r="C423" s="43" t="str">
        <f aca="false">INDEX((klasyfikacja!$B$2:$B$146),MATCH(A423,klasyfikacja!$A$2:$A$146,0))</f>
        <v>Wpływy z tytułu grzywien i innych kar pieniężnych od osób prawnych i innych jednostek organizacyjnych</v>
      </c>
      <c r="D423" s="44" t="n">
        <v>630</v>
      </c>
      <c r="E423" s="45" t="s">
        <v>68</v>
      </c>
      <c r="F423" s="46" t="n">
        <f aca="false">SUM(G423:H423)</f>
        <v>0</v>
      </c>
      <c r="G423" s="46" t="n">
        <f aca="false" t="array" ref="G423:G423">SUM(IF(dane!$A$8:$A$1577=D423,IF(dane!$C$8:$C$1577=E423,dane!$L$8:$L$1577,0),0))</f>
        <v>0</v>
      </c>
      <c r="H423" s="46" t="n">
        <f aca="false" t="array" ref="H423:H423">SUM(IF(dane!$A$8:$A$1577=D423,IF(dane!$C$8:$C$1577=E423,dane!$M$8:$M$1577,0),0))</f>
        <v>0</v>
      </c>
    </row>
    <row r="424" s="47" customFormat="true" ht="12.75" hidden="true" customHeight="true" outlineLevel="0" collapsed="false">
      <c r="A424" s="42" t="s">
        <v>69</v>
      </c>
      <c r="B424" s="42"/>
      <c r="C424" s="43" t="str">
        <f aca="false">INDEX((klasyfikacja!$B$2:$B$146),MATCH(A424,klasyfikacja!$A$2:$A$146,0))</f>
        <v>Wpływy z opłat za koncesje i licencje</v>
      </c>
      <c r="D424" s="44" t="n">
        <v>630</v>
      </c>
      <c r="E424" s="45" t="s">
        <v>70</v>
      </c>
      <c r="F424" s="46" t="n">
        <f aca="false">SUM(G424:H424)</f>
        <v>0</v>
      </c>
      <c r="G424" s="46" t="n">
        <f aca="false" t="array" ref="G424:G424">SUM(IF(dane!$A$8:$A$1577=D424,IF(dane!$C$8:$C$1577=E424,dane!$L$8:$L$1577,0),0))</f>
        <v>0</v>
      </c>
      <c r="H424" s="46" t="n">
        <f aca="false" t="array" ref="H424:H424">SUM(IF(dane!$A$8:$A$1577=D424,IF(dane!$C$8:$C$1577=E424,dane!$M$8:$M$1577,0),0))</f>
        <v>0</v>
      </c>
    </row>
    <row r="425" s="47" customFormat="true" ht="12.75" hidden="true" customHeight="true" outlineLevel="0" collapsed="false">
      <c r="A425" s="42" t="s">
        <v>71</v>
      </c>
      <c r="B425" s="42"/>
      <c r="C425" s="43" t="str">
        <f aca="false">INDEX((klasyfikacja!$B$2:$B$146),MATCH(A425,klasyfikacja!$A$2:$A$146,0))</f>
        <v>Wpływy z opłat egzaminacyjnych oraz opłat za wydawanie świadectw, dyplomów, zaświadczeń, certyfikatów i ich duplikatów</v>
      </c>
      <c r="D425" s="44" t="n">
        <v>630</v>
      </c>
      <c r="E425" s="45" t="s">
        <v>72</v>
      </c>
      <c r="F425" s="46" t="n">
        <f aca="false">SUM(G425:H425)</f>
        <v>0</v>
      </c>
      <c r="G425" s="46" t="n">
        <f aca="false" t="array" ref="G425:G425">SUM(IF(dane!$A$8:$A$1577=D425,IF(dane!$C$8:$C$1577=E425,dane!$L$8:$L$1577,0),0))</f>
        <v>0</v>
      </c>
      <c r="H425" s="46" t="n">
        <f aca="false" t="array" ref="H425:H425">SUM(IF(dane!$A$8:$A$1577=D425,IF(dane!$C$8:$C$1577=E425,dane!$M$8:$M$1577,0),0))</f>
        <v>0</v>
      </c>
    </row>
    <row r="426" s="47" customFormat="true" ht="12.75" hidden="true" customHeight="true" outlineLevel="0" collapsed="false">
      <c r="A426" s="42" t="s">
        <v>73</v>
      </c>
      <c r="B426" s="42"/>
      <c r="C426" s="43" t="str">
        <f aca="false">INDEX((klasyfikacja!$B$2:$B$146),MATCH(A426,klasyfikacja!$A$2:$A$146,0))</f>
        <v>Wpływy z opłat za zezwolenia, akredytacje oraz opłaty ewidencyjne, w tym opłaty za częstotliwości</v>
      </c>
      <c r="D426" s="44" t="n">
        <v>630</v>
      </c>
      <c r="E426" s="45" t="s">
        <v>74</v>
      </c>
      <c r="F426" s="46" t="n">
        <f aca="false">SUM(G426:H426)</f>
        <v>0</v>
      </c>
      <c r="G426" s="46" t="n">
        <f aca="false" t="array" ref="G426:G426">SUM(IF(dane!$A$8:$A$1577=D426,IF(dane!$C$8:$C$1577=E426,dane!$L$8:$L$1577,0),0))</f>
        <v>0</v>
      </c>
      <c r="H426" s="46" t="n">
        <f aca="false" t="array" ref="H426:H426">SUM(IF(dane!$A$8:$A$1577=D426,IF(dane!$C$8:$C$1577=E426,dane!$M$8:$M$1577,0),0))</f>
        <v>0</v>
      </c>
    </row>
    <row r="427" s="47" customFormat="true" ht="12.75" hidden="true" customHeight="true" outlineLevel="0" collapsed="false">
      <c r="A427" s="42" t="s">
        <v>75</v>
      </c>
      <c r="B427" s="42"/>
      <c r="C427" s="43" t="str">
        <f aca="false">INDEX((klasyfikacja!$B$2:$B$146),MATCH(A427,klasyfikacja!$A$2:$A$146,0))</f>
        <v>Wpływy z tytułu opłat i kosztów sądowych oraz innych opłat uiszczanych na rzecz Skarbu Państwa z tytułu postępowania sądowego i prokuratorskiego</v>
      </c>
      <c r="D427" s="44" t="n">
        <v>630</v>
      </c>
      <c r="E427" s="45" t="s">
        <v>76</v>
      </c>
      <c r="F427" s="46" t="n">
        <f aca="false">SUM(G427:H427)</f>
        <v>0</v>
      </c>
      <c r="G427" s="46" t="n">
        <f aca="false" t="array" ref="G427:G427">SUM(IF(dane!$A$8:$A$1577=D427,IF(dane!$C$8:$C$1577=E427,dane!$L$8:$L$1577,0),0))</f>
        <v>0</v>
      </c>
      <c r="H427" s="46" t="n">
        <f aca="false" t="array" ref="H427:H427">SUM(IF(dane!$A$8:$A$1577=D427,IF(dane!$C$8:$C$1577=E427,dane!$M$8:$M$1577,0),0))</f>
        <v>0</v>
      </c>
    </row>
    <row r="428" s="47" customFormat="true" ht="12.75" hidden="true" customHeight="true" outlineLevel="0" collapsed="false">
      <c r="A428" s="42" t="s">
        <v>77</v>
      </c>
      <c r="B428" s="42"/>
      <c r="C428" s="43" t="str">
        <f aca="false">INDEX((klasyfikacja!$B$2:$B$146),MATCH(A428,klasyfikacja!$A$2:$A$146,0))</f>
        <v>Wpływy z tytułu kosztów egzekucyjnych, opłaty komorniczej i kosztów upomnień</v>
      </c>
      <c r="D428" s="44" t="n">
        <v>630</v>
      </c>
      <c r="E428" s="45" t="s">
        <v>78</v>
      </c>
      <c r="F428" s="46" t="n">
        <f aca="false">SUM(G428:H428)</f>
        <v>0</v>
      </c>
      <c r="G428" s="46" t="n">
        <f aca="false" t="array" ref="G428:G428">SUM(IF(dane!$A$8:$A$1577=D428,IF(dane!$C$8:$C$1577=E428,dane!$L$8:$L$1577,0),0))</f>
        <v>0</v>
      </c>
      <c r="H428" s="46" t="n">
        <f aca="false" t="array" ref="H428:H428">SUM(IF(dane!$A$8:$A$1577=D428,IF(dane!$C$8:$C$1577=E428,dane!$M$8:$M$1577,0),0))</f>
        <v>0</v>
      </c>
    </row>
    <row r="429" s="47" customFormat="true" ht="12.75" hidden="true" customHeight="true" outlineLevel="0" collapsed="false">
      <c r="A429" s="42" t="s">
        <v>79</v>
      </c>
      <c r="B429" s="42"/>
      <c r="C429" s="43" t="str">
        <f aca="false">INDEX((klasyfikacja!$B$2:$B$146),MATCH(A429,klasyfikacja!$A$2:$A$146,0))</f>
        <v>Wpływy z opłat za wydanie prawa jazdy oraz innych dokumentów uprawniających do kierowania pojazdami</v>
      </c>
      <c r="D429" s="44" t="n">
        <v>630</v>
      </c>
      <c r="E429" s="45" t="s">
        <v>80</v>
      </c>
      <c r="F429" s="46" t="n">
        <f aca="false">SUM(G429:H429)</f>
        <v>0</v>
      </c>
      <c r="G429" s="46" t="n">
        <f aca="false" t="array" ref="G429:G429">SUM(IF(dane!$A$8:$A$1577=D429,IF(dane!$C$8:$C$1577=E429,dane!$L$8:$L$1577,0),0))</f>
        <v>0</v>
      </c>
      <c r="H429" s="46" t="n">
        <f aca="false" t="array" ref="H429:H429">SUM(IF(dane!$A$8:$A$1577=D429,IF(dane!$C$8:$C$1577=E429,dane!$M$8:$M$1577,0),0))</f>
        <v>0</v>
      </c>
    </row>
    <row r="430" s="47" customFormat="true" ht="12.75" hidden="true" customHeight="true" outlineLevel="0" collapsed="false">
      <c r="A430" s="42" t="s">
        <v>81</v>
      </c>
      <c r="B430" s="42"/>
      <c r="C430" s="43" t="str">
        <f aca="false">INDEX((klasyfikacja!$B$2:$B$146),MATCH(A430,klasyfikacja!$A$2:$A$146,0))</f>
        <v>Wpływy z opłat za korzystanie z wychowania przedszkolnego</v>
      </c>
      <c r="D430" s="44" t="n">
        <v>630</v>
      </c>
      <c r="E430" s="45" t="s">
        <v>82</v>
      </c>
      <c r="F430" s="46" t="n">
        <f aca="false">SUM(G430:H430)</f>
        <v>0</v>
      </c>
      <c r="G430" s="46" t="n">
        <f aca="false" t="array" ref="G430:G430">SUM(IF(dane!$A$8:$A$1577=D430,IF(dane!$C$8:$C$1577=E430,dane!$L$8:$L$1577,0),0))</f>
        <v>0</v>
      </c>
      <c r="H430" s="46" t="n">
        <f aca="false" t="array" ref="H430:H430">SUM(IF(dane!$A$8:$A$1577=D430,IF(dane!$C$8:$C$1577=E430,dane!$M$8:$M$1577,0),0))</f>
        <v>0</v>
      </c>
    </row>
    <row r="431" s="47" customFormat="true" ht="12.75" hidden="true" customHeight="true" outlineLevel="0" collapsed="false">
      <c r="A431" s="42" t="s">
        <v>83</v>
      </c>
      <c r="B431" s="42"/>
      <c r="C431" s="43" t="str">
        <f aca="false">INDEX((klasyfikacja!$B$2:$B$146),MATCH(A431,klasyfikacja!$A$2:$A$146,0))</f>
        <v>Wpływy z opłat za korzystanie z wyżywienia w jednostkach realizujących zadania z zakresu wychowania przedszkolnego</v>
      </c>
      <c r="D431" s="44" t="n">
        <v>630</v>
      </c>
      <c r="E431" s="45" t="s">
        <v>84</v>
      </c>
      <c r="F431" s="46" t="n">
        <f aca="false">SUM(G431:H431)</f>
        <v>0</v>
      </c>
      <c r="G431" s="46" t="n">
        <f aca="false" t="array" ref="G431:G431">SUM(IF(dane!$A$8:$A$1577=D431,IF(dane!$C$8:$C$1577=E431,dane!$L$8:$L$1577,0),0))</f>
        <v>0</v>
      </c>
      <c r="H431" s="46" t="n">
        <f aca="false" t="array" ref="H431:H431">SUM(IF(dane!$A$8:$A$1577=D431,IF(dane!$C$8:$C$1577=E431,dane!$M$8:$M$1577,0),0))</f>
        <v>0</v>
      </c>
    </row>
    <row r="432" s="47" customFormat="true" ht="12.75" hidden="true" customHeight="true" outlineLevel="0" collapsed="false">
      <c r="A432" s="42" t="s">
        <v>85</v>
      </c>
      <c r="B432" s="42"/>
      <c r="C432" s="43" t="str">
        <f aca="false">INDEX((klasyfikacja!$B$2:$B$146),MATCH(A432,klasyfikacja!$A$2:$A$146,0))</f>
        <v>Wpływy od rodziców z tytułu opłaty za pobyt dziecka w pieczy zastępczej</v>
      </c>
      <c r="D432" s="44" t="n">
        <v>630</v>
      </c>
      <c r="E432" s="45" t="s">
        <v>86</v>
      </c>
      <c r="F432" s="46" t="n">
        <f aca="false">SUM(G432:H432)</f>
        <v>0</v>
      </c>
      <c r="G432" s="46" t="n">
        <f aca="false" t="array" ref="G432:G432">SUM(IF(dane!$A$8:$A$1577=D432,IF(dane!$C$8:$C$1577=E432,dane!$L$8:$L$1577,0),0))</f>
        <v>0</v>
      </c>
      <c r="H432" s="46" t="n">
        <f aca="false" t="array" ref="H432:H432">SUM(IF(dane!$A$8:$A$1577=D432,IF(dane!$C$8:$C$1577=E432,dane!$M$8:$M$1577,0),0))</f>
        <v>0</v>
      </c>
    </row>
    <row r="433" s="47" customFormat="true" ht="12.75" hidden="true" customHeight="true" outlineLevel="0" collapsed="false">
      <c r="A433" s="42" t="s">
        <v>198</v>
      </c>
      <c r="B433" s="42"/>
      <c r="C433" s="43" t="str">
        <f aca="false">INDEX((klasyfikacja!$B$2:$B$146),MATCH(A433,klasyfikacja!$A$2:$A$146,0))</f>
        <v>Wpływy z różnych opłat</v>
      </c>
      <c r="D433" s="44" t="n">
        <v>630</v>
      </c>
      <c r="E433" s="45" t="s">
        <v>87</v>
      </c>
      <c r="F433" s="46" t="n">
        <f aca="false">SUM(G433:H433)</f>
        <v>0</v>
      </c>
      <c r="G433" s="46" t="n">
        <f aca="false" t="array" ref="G433:G433">SUM(IF(dane!$A$8:$A$1577=D433,IF(dane!$C$8:$C$1577=E433,dane!$L$8:$L$1577,0),0))</f>
        <v>0</v>
      </c>
      <c r="H433" s="46" t="n">
        <f aca="false" t="array" ref="H433:H433">SUM(IF(dane!$A$8:$A$1577=D433,IF(dane!$C$8:$C$1577=E433,dane!$M$8:$M$1577,0),0))</f>
        <v>0</v>
      </c>
    </row>
    <row r="434" s="47" customFormat="true" ht="12.75" hidden="true" customHeight="true" outlineLevel="0" collapsed="false">
      <c r="A434" s="42" t="s">
        <v>88</v>
      </c>
      <c r="B434" s="42"/>
      <c r="C434" s="43" t="str">
        <f aca="false">INDEX((klasyfikacja!$B$2:$B$146),MATCH(A434,klasyfikacja!$A$2:$A$146,0))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434" s="44" t="n">
        <v>630</v>
      </c>
      <c r="E434" s="45" t="s">
        <v>89</v>
      </c>
      <c r="F434" s="46" t="n">
        <f aca="false">SUM(G434:H434)</f>
        <v>0</v>
      </c>
      <c r="G434" s="46" t="n">
        <f aca="false" t="array" ref="G434:G434">SUM(IF(dane!$A$8:$A$1577=D434,IF(dane!$C$8:$C$1577=E434,dane!$L$8:$L$1577,0),0))</f>
        <v>0</v>
      </c>
      <c r="H434" s="46" t="n">
        <f aca="false" t="array" ref="H434:H434">SUM(IF(dane!$A$8:$A$1577=D434,IF(dane!$C$8:$C$1577=E434,dane!$M$8:$M$1577,0),0))</f>
        <v>0</v>
      </c>
    </row>
    <row r="435" s="47" customFormat="true" ht="12.75" hidden="true" customHeight="true" outlineLevel="0" collapsed="false">
      <c r="A435" s="42" t="s">
        <v>90</v>
      </c>
      <c r="B435" s="42"/>
      <c r="C435" s="43" t="str">
        <f aca="false">INDEX((klasyfikacja!$B$2:$B$146),MATCH(A435,klasyfikacja!$A$2:$A$146,0))</f>
        <v>Wpływy z usług</v>
      </c>
      <c r="D435" s="44" t="n">
        <v>630</v>
      </c>
      <c r="E435" s="45" t="s">
        <v>91</v>
      </c>
      <c r="F435" s="46" t="n">
        <f aca="false">SUM(G435:H435)</f>
        <v>0</v>
      </c>
      <c r="G435" s="46" t="n">
        <f aca="false" t="array" ref="G435:G435">SUM(IF(dane!$A$8:$A$1577=D435,IF(dane!$C$8:$C$1577=E435,dane!$L$8:$L$1577,0),0))</f>
        <v>0</v>
      </c>
      <c r="H435" s="46" t="n">
        <f aca="false" t="array" ref="H435:H435">SUM(IF(dane!$A$8:$A$1577=D435,IF(dane!$C$8:$C$1577=E435,dane!$M$8:$M$1577,0),0))</f>
        <v>0</v>
      </c>
    </row>
    <row r="436" s="47" customFormat="true" ht="12.75" hidden="true" customHeight="true" outlineLevel="0" collapsed="false">
      <c r="A436" s="42" t="s">
        <v>92</v>
      </c>
      <c r="B436" s="42"/>
      <c r="C436" s="43" t="str">
        <f aca="false">INDEX((klasyfikacja!$B$2:$B$146),MATCH(A436,klasyfikacja!$A$2:$A$146,0))</f>
        <v>Wpływy ze sprzedaży wyrobów</v>
      </c>
      <c r="D436" s="44" t="n">
        <v>630</v>
      </c>
      <c r="E436" s="45" t="s">
        <v>93</v>
      </c>
      <c r="F436" s="46" t="n">
        <f aca="false">SUM(G436:H436)</f>
        <v>0</v>
      </c>
      <c r="G436" s="46" t="n">
        <f aca="false" t="array" ref="G436:G436">SUM(IF(dane!$A$8:$A$1577=D436,IF(dane!$C$8:$C$1577=E436,dane!$L$8:$L$1577,0),0))</f>
        <v>0</v>
      </c>
      <c r="H436" s="46" t="n">
        <f aca="false" t="array" ref="H436:H436">SUM(IF(dane!$A$8:$A$1577=D436,IF(dane!$C$8:$C$1577=E436,dane!$M$8:$M$1577,0),0))</f>
        <v>0</v>
      </c>
    </row>
    <row r="437" s="47" customFormat="true" ht="12.75" hidden="true" customHeight="true" outlineLevel="0" collapsed="false">
      <c r="A437" s="42" t="s">
        <v>94</v>
      </c>
      <c r="B437" s="42"/>
      <c r="C437" s="43" t="str">
        <f aca="false">INDEX((klasyfikacja!$B$2:$B$146),MATCH(A437,klasyfikacja!$A$2:$A$146,0))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437" s="44" t="n">
        <v>630</v>
      </c>
      <c r="E437" s="45" t="s">
        <v>95</v>
      </c>
      <c r="F437" s="46" t="n">
        <f aca="false">SUM(G437:H437)</f>
        <v>0</v>
      </c>
      <c r="G437" s="46" t="n">
        <f aca="false" t="array" ref="G437:G437">SUM(IF(dane!$A$8:$A$1577=D437,IF(dane!$C$8:$C$1577=E437,dane!$L$8:$L$1577,0),0))</f>
        <v>0</v>
      </c>
      <c r="H437" s="46" t="n">
        <f aca="false" t="array" ref="H437:H437">SUM(IF(dane!$A$8:$A$1577=D437,IF(dane!$C$8:$C$1577=E437,dane!$M$8:$M$1577,0),0))</f>
        <v>0</v>
      </c>
    </row>
    <row r="438" s="47" customFormat="true" ht="12.75" hidden="true" customHeight="true" outlineLevel="0" collapsed="false">
      <c r="A438" s="42" t="s">
        <v>96</v>
      </c>
      <c r="B438" s="42"/>
      <c r="C438" s="43" t="str">
        <f aca="false">INDEX((klasyfikacja!$B$2:$B$146),MATCH(A438,klasyfikacja!$A$2:$A$146,0))</f>
        <v>Wpływy z odsetek od nieterminowych wpłat z tytułu podatków i opłat</v>
      </c>
      <c r="D438" s="44" t="n">
        <v>630</v>
      </c>
      <c r="E438" s="45" t="s">
        <v>97</v>
      </c>
      <c r="F438" s="46" t="n">
        <f aca="false">SUM(G438:H438)</f>
        <v>0</v>
      </c>
      <c r="G438" s="46" t="n">
        <f aca="false" t="array" ref="G438:G438">SUM(IF(dane!$A$8:$A$1577=D438,IF(dane!$C$8:$C$1577=E438,dane!$L$8:$L$1577,0),0))</f>
        <v>0</v>
      </c>
      <c r="H438" s="46" t="n">
        <f aca="false" t="array" ref="H438:H438">SUM(IF(dane!$A$8:$A$1577=D438,IF(dane!$C$8:$C$1577=E438,dane!$M$8:$M$1577,0),0))</f>
        <v>0</v>
      </c>
    </row>
    <row r="439" s="47" customFormat="true" ht="12.75" hidden="true" customHeight="true" outlineLevel="0" collapsed="false">
      <c r="A439" s="42" t="s">
        <v>98</v>
      </c>
      <c r="B439" s="42"/>
      <c r="C439" s="43" t="str">
        <f aca="false">INDEX((klasyfikacja!$B$2:$B$146),MATCH(A439,klasyfikacja!$A$2:$A$146,0))</f>
        <v>Wpływy z pozostałych odsetek</v>
      </c>
      <c r="D439" s="44" t="n">
        <v>630</v>
      </c>
      <c r="E439" s="45" t="s">
        <v>99</v>
      </c>
      <c r="F439" s="46" t="n">
        <f aca="false">SUM(G439:H439)</f>
        <v>0</v>
      </c>
      <c r="G439" s="46" t="n">
        <f aca="false" t="array" ref="G439:G439">SUM(IF(dane!$A$8:$A$1577=D439,IF(dane!$C$8:$C$1577=E439,dane!$L$8:$L$1577,0),0))</f>
        <v>0</v>
      </c>
      <c r="H439" s="46" t="n">
        <f aca="false" t="array" ref="H439:H439">SUM(IF(dane!$A$8:$A$1577=D439,IF(dane!$C$8:$C$1577=E439,dane!$M$8:$M$1577,0),0))</f>
        <v>0</v>
      </c>
    </row>
    <row r="440" s="47" customFormat="true" ht="12.75" hidden="true" customHeight="true" outlineLevel="0" collapsed="false">
      <c r="A440" s="42" t="s">
        <v>100</v>
      </c>
      <c r="B440" s="42"/>
      <c r="C440" s="43" t="str">
        <f aca="false">INDEX((klasyfikacja!$B$2:$B$146),MATCH(A440,klasyfikacja!$A$2:$A$146,0))</f>
        <v>Wpływy z pozostałych odsetek (Finansowanie programów ze środków bezzwrotnych pochodzących z Unii Europejskiej)</v>
      </c>
      <c r="D440" s="44" t="n">
        <v>630</v>
      </c>
      <c r="E440" s="45" t="s">
        <v>101</v>
      </c>
      <c r="F440" s="46" t="n">
        <f aca="false">SUM(G440:H440)</f>
        <v>0</v>
      </c>
      <c r="G440" s="46" t="n">
        <f aca="false" t="array" ref="G440:G440">SUM(IF(dane!$A$8:$A$1577=D440,IF(dane!$C$8:$C$1577=E440,dane!$L$8:$L$1577,0),0))</f>
        <v>0</v>
      </c>
      <c r="H440" s="46" t="n">
        <f aca="false" t="array" ref="H440:H440">SUM(IF(dane!$A$8:$A$1577=D440,IF(dane!$C$8:$C$1577=E440,dane!$M$8:$M$1577,0),0))</f>
        <v>0</v>
      </c>
    </row>
    <row r="441" s="47" customFormat="true" ht="12.75" hidden="true" customHeight="true" outlineLevel="0" collapsed="false">
      <c r="A441" s="42" t="s">
        <v>102</v>
      </c>
      <c r="B441" s="42"/>
      <c r="C441" s="43" t="str">
        <f aca="false">INDEX((klasyfikacja!$B$2:$B$146),MATCH(A441,klasyfikacja!$A$2:$A$146,0))</f>
        <v>Wpływy z rozliczeń/zwrotów z lat ubiegłych</v>
      </c>
      <c r="D441" s="44" t="n">
        <v>630</v>
      </c>
      <c r="E441" s="45" t="s">
        <v>103</v>
      </c>
      <c r="F441" s="46" t="n">
        <f aca="false">SUM(G441:H441)</f>
        <v>0</v>
      </c>
      <c r="G441" s="46" t="n">
        <f aca="false" t="array" ref="G441:G441">SUM(IF(dane!$A$8:$A$1577=D441,IF(dane!$C$8:$C$1577=E441,dane!$L$8:$L$1577,0),0))</f>
        <v>0</v>
      </c>
      <c r="H441" s="46" t="n">
        <f aca="false" t="array" ref="H441:H441">SUM(IF(dane!$A$8:$A$1577=D441,IF(dane!$C$8:$C$1577=E441,dane!$M$8:$M$1577,0),0))</f>
        <v>0</v>
      </c>
    </row>
    <row r="442" s="47" customFormat="true" ht="12.75" hidden="true" customHeight="true" outlineLevel="0" collapsed="false">
      <c r="A442" s="42" t="s">
        <v>104</v>
      </c>
      <c r="B442" s="42"/>
      <c r="C442" s="43" t="str">
        <f aca="false">INDEX((klasyfikacja!$B$2:$B$146),MATCH(A442,klasyfikacja!$A$2:$A$146,0))</f>
        <v>Wpływy z tytułu kar i odszkodowań wynikających z umów</v>
      </c>
      <c r="D442" s="44" t="n">
        <v>630</v>
      </c>
      <c r="E442" s="45" t="s">
        <v>105</v>
      </c>
      <c r="F442" s="46" t="n">
        <f aca="false">SUM(G442:H442)</f>
        <v>0</v>
      </c>
      <c r="G442" s="46" t="n">
        <f aca="false" t="array" ref="G442:G442">SUM(IF(dane!$A$8:$A$1577=D442,IF(dane!$C$8:$C$1577=E442,dane!$L$8:$L$1577,0),0))</f>
        <v>0</v>
      </c>
      <c r="H442" s="46" t="n">
        <f aca="false" t="array" ref="H442:H442">SUM(IF(dane!$A$8:$A$1577=D442,IF(dane!$C$8:$C$1577=E442,dane!$M$8:$M$1577,0),0))</f>
        <v>0</v>
      </c>
    </row>
    <row r="443" s="47" customFormat="true" ht="12.75" hidden="true" customHeight="true" outlineLevel="0" collapsed="false">
      <c r="A443" s="42" t="s">
        <v>106</v>
      </c>
      <c r="B443" s="42"/>
      <c r="C443" s="43" t="str">
        <f aca="false">INDEX((klasyfikacja!$B$2:$B$146),MATCH(A443,klasyfikacja!$A$2:$A$146,0))</f>
        <v>Wpływy z otrzymanych spadków, zapisów i darowizn w postaci pieniężnej</v>
      </c>
      <c r="D443" s="44" t="n">
        <v>630</v>
      </c>
      <c r="E443" s="45" t="s">
        <v>107</v>
      </c>
      <c r="F443" s="46" t="n">
        <f aca="false">SUM(G443:H443)</f>
        <v>0</v>
      </c>
      <c r="G443" s="46" t="n">
        <f aca="false" t="array" ref="G443:G443">SUM(IF(dane!$A$8:$A$1577=D443,IF(dane!$C$8:$C$1577=E443,dane!$L$8:$L$1577,0),0))</f>
        <v>0</v>
      </c>
      <c r="H443" s="46" t="n">
        <f aca="false" t="array" ref="H443:H443">SUM(IF(dane!$A$8:$A$1577=D443,IF(dane!$C$8:$C$1577=E443,dane!$M$8:$M$1577,0),0))</f>
        <v>0</v>
      </c>
    </row>
    <row r="444" s="47" customFormat="true" ht="12.75" hidden="true" customHeight="true" outlineLevel="0" collapsed="false">
      <c r="A444" s="42" t="s">
        <v>108</v>
      </c>
      <c r="B444" s="42"/>
      <c r="C444" s="43" t="str">
        <f aca="false">INDEX((klasyfikacja!$B$2:$B$146),MATCH(A444,klasyfikacja!$A$2:$A$146,0))</f>
        <v>Wpływy z różnych dochodów</v>
      </c>
      <c r="D444" s="44" t="n">
        <v>630</v>
      </c>
      <c r="E444" s="45" t="s">
        <v>109</v>
      </c>
      <c r="F444" s="46" t="n">
        <f aca="false">SUM(G444:H444)</f>
        <v>0</v>
      </c>
      <c r="G444" s="46" t="n">
        <f aca="false" t="array" ref="G444:G444">SUM(IF(dane!$A$8:$A$1577=D444,IF(dane!$C$8:$C$1577=E444,dane!$L$8:$L$1577,0),0))</f>
        <v>0</v>
      </c>
      <c r="H444" s="46" t="n">
        <f aca="false" t="array" ref="H444:H444">SUM(IF(dane!$A$8:$A$1577=D444,IF(dane!$C$8:$C$1577=E444,dane!$M$8:$M$1577,0),0))</f>
        <v>0</v>
      </c>
    </row>
    <row r="445" s="47" customFormat="true" ht="12.75" hidden="true" customHeight="true" outlineLevel="0" collapsed="false">
      <c r="A445" s="42" t="s">
        <v>110</v>
      </c>
      <c r="B445" s="42"/>
      <c r="C445" s="43" t="str">
        <f aca="false">INDEX((klasyfikacja!$B$2:$B$146),MATCH(A445,klasyfikacja!$A$2:$A$146,0))</f>
        <v>Wpływy z różnych dochodów (Finansowanie programów ze środków bezzwrotnych pochodzących z Unii Europejskiej)</v>
      </c>
      <c r="D445" s="44" t="n">
        <v>630</v>
      </c>
      <c r="E445" s="45" t="s">
        <v>111</v>
      </c>
      <c r="F445" s="46" t="n">
        <f aca="false">SUM(G445:H445)</f>
        <v>0</v>
      </c>
      <c r="G445" s="46" t="n">
        <f aca="false" t="array" ref="G445:G445">SUM(IF(dane!$A$8:$A$1577=D445,IF(dane!$C$8:$C$1577=E445,dane!$L$8:$L$1577,0),0))</f>
        <v>0</v>
      </c>
      <c r="H445" s="46" t="n">
        <f aca="false" t="array" ref="H445:H445">SUM(IF(dane!$A$8:$A$1577=D445,IF(dane!$C$8:$C$1577=E445,dane!$M$8:$M$1577,0),0))</f>
        <v>0</v>
      </c>
    </row>
    <row r="446" s="47" customFormat="true" ht="12.75" hidden="true" customHeight="true" outlineLevel="0" collapsed="false">
      <c r="A446" s="42" t="s">
        <v>112</v>
      </c>
      <c r="B446" s="42"/>
      <c r="C446" s="43" t="str">
        <f aca="false">INDEX((klasyfikacja!$B$2:$B$146),MATCH(A446,klasyfikacja!$A$2:$A$146,0))</f>
        <v>Wpływy z różnych dochodów (Płatności w zakresie budżetu środków europejskich)</v>
      </c>
      <c r="D446" s="44" t="n">
        <v>630</v>
      </c>
      <c r="E446" s="45" t="s">
        <v>113</v>
      </c>
      <c r="F446" s="46" t="n">
        <f aca="false">SUM(G446:H446)</f>
        <v>0</v>
      </c>
      <c r="G446" s="46" t="n">
        <f aca="false" t="array" ref="G446:G446">SUM(IF(dane!$A$8:$A$1577=D446,IF(dane!$C$8:$C$1577=E446,dane!$L$8:$L$1577,0),0))</f>
        <v>0</v>
      </c>
      <c r="H446" s="46" t="n">
        <f aca="false" t="array" ref="H446:H446">SUM(IF(dane!$A$8:$A$1577=D446,IF(dane!$C$8:$C$1577=E446,dane!$M$8:$M$1577,0),0))</f>
        <v>0</v>
      </c>
    </row>
    <row r="447" s="47" customFormat="true" ht="12.75" hidden="true" customHeight="true" outlineLevel="0" collapsed="false">
      <c r="A447" s="42" t="s">
        <v>114</v>
      </c>
      <c r="B447" s="42"/>
      <c r="C447" s="43" t="str">
        <f aca="false">INDEX((klasyfikacja!$B$2:$B$146),MATCH(A447,klasyfikacja!$A$2:$A$146,0))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447" s="44" t="n">
        <v>630</v>
      </c>
      <c r="E447" s="45" t="s">
        <v>115</v>
      </c>
      <c r="F447" s="46" t="n">
        <f aca="false">SUM(G447:H447)</f>
        <v>0</v>
      </c>
      <c r="G447" s="46" t="n">
        <f aca="false" t="array" ref="G447:G447">SUM(IF(dane!$A$8:$A$1577=D447,IF(dane!$C$8:$C$1577=E447,dane!$L$8:$L$1577,0),0))</f>
        <v>0</v>
      </c>
      <c r="H447" s="46" t="n">
        <f aca="false" t="array" ref="H447:H447">SUM(IF(dane!$A$8:$A$1577=D447,IF(dane!$C$8:$C$1577=E447,dane!$M$8:$M$1577,0),0))</f>
        <v>0</v>
      </c>
    </row>
    <row r="448" s="47" customFormat="true" ht="12.75" hidden="true" customHeight="true" outlineLevel="0" collapsed="false">
      <c r="A448" s="42" t="s">
        <v>116</v>
      </c>
      <c r="B448" s="42"/>
      <c r="C448" s="43" t="str">
        <f aca="false">INDEX((klasyfikacja!$B$2:$B$146),MATCH(A448,klasyfikacja!$A$2:$A$146,0))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448" s="44" t="n">
        <v>630</v>
      </c>
      <c r="E448" s="45" t="n">
        <v>2007</v>
      </c>
      <c r="F448" s="46" t="n">
        <f aca="false">SUM(G448:H448)</f>
        <v>0</v>
      </c>
      <c r="G448" s="46" t="n">
        <f aca="false" t="array" ref="G448:G448">SUM(IF(dane!$A$8:$A$1577=D448,IF(dane!$C$8:$C$1577=E448,dane!$L$8:$L$1577,0),0))</f>
        <v>0</v>
      </c>
      <c r="H448" s="46" t="n">
        <f aca="false" t="array" ref="H448:H448">SUM(IF(dane!$A$8:$A$1577=D448,IF(dane!$C$8:$C$1577=E448,dane!$M$8:$M$1577,0),0))</f>
        <v>0</v>
      </c>
    </row>
    <row r="449" s="47" customFormat="true" ht="12.75" hidden="true" customHeight="true" outlineLevel="0" collapsed="false">
      <c r="A449" s="42" t="s">
        <v>117</v>
      </c>
      <c r="B449" s="42"/>
      <c r="C449" s="43" t="str">
        <f aca="false">INDEX((klasyfikacja!$B$2:$B$146),MATCH(A449,klasyfikacja!$A$2:$A$146,0))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449" s="44" t="n">
        <v>630</v>
      </c>
      <c r="E449" s="45" t="n">
        <v>2008</v>
      </c>
      <c r="F449" s="46" t="n">
        <f aca="false">SUM(G449:H449)</f>
        <v>0</v>
      </c>
      <c r="G449" s="46" t="n">
        <f aca="false" t="array" ref="G449:G449">SUM(IF(dane!$A$8:$A$1577=D449,IF(dane!$C$8:$C$1577=E449,dane!$L$8:$L$1577,0),0))</f>
        <v>0</v>
      </c>
      <c r="H449" s="46" t="n">
        <f aca="false" t="array" ref="H449:H449">SUM(IF(dane!$A$8:$A$1577=D449,IF(dane!$C$8:$C$1577=E449,dane!$M$8:$M$1577,0),0))</f>
        <v>0</v>
      </c>
    </row>
    <row r="450" s="47" customFormat="true" ht="12.75" hidden="true" customHeight="true" outlineLevel="0" collapsed="false">
      <c r="A450" s="42" t="s">
        <v>118</v>
      </c>
      <c r="B450" s="42"/>
      <c r="C450" s="43" t="str">
        <f aca="false">INDEX((klasyfikacja!$B$2:$B$146),MATCH(A450,klasyfikacja!$A$2:$A$146,0))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450" s="44" t="n">
        <v>630</v>
      </c>
      <c r="E450" s="45" t="n">
        <v>2009</v>
      </c>
      <c r="F450" s="46" t="n">
        <f aca="false">SUM(G450:H450)</f>
        <v>0</v>
      </c>
      <c r="G450" s="46" t="n">
        <f aca="false" t="array" ref="G450:G450">SUM(IF(dane!$A$8:$A$1577=D450,IF(dane!$C$8:$C$1577=E450,dane!$L$8:$L$1577,0),0))</f>
        <v>0</v>
      </c>
      <c r="H450" s="46" t="n">
        <f aca="false" t="array" ref="H450:H450">SUM(IF(dane!$A$8:$A$1577=D450,IF(dane!$C$8:$C$1577=E450,dane!$M$8:$M$1577,0),0))</f>
        <v>0</v>
      </c>
    </row>
    <row r="451" s="47" customFormat="true" ht="12.75" hidden="true" customHeight="true" outlineLevel="0" collapsed="false">
      <c r="A451" s="42" t="s">
        <v>119</v>
      </c>
      <c r="B451" s="42"/>
      <c r="C451" s="43" t="str">
        <f aca="false">INDEX((klasyfikacja!$B$2:$B$146),MATCH(A451,klasyfikacja!$A$2:$A$146,0))</f>
        <v>Dotacja celowa otrzymana z budżetu państwa na realizację zadań bieżących z zakresu administracji rządowej oraz innych zadań zleconych gminie (związkom gmin, związkom powiatowo-gminnym) ustawami</v>
      </c>
      <c r="D451" s="44" t="n">
        <v>630</v>
      </c>
      <c r="E451" s="45" t="n">
        <v>2010</v>
      </c>
      <c r="F451" s="46" t="n">
        <f aca="false">SUM(G451:H451)</f>
        <v>0</v>
      </c>
      <c r="G451" s="46" t="n">
        <f aca="false" t="array" ref="G451:G451">SUM(IF(dane!$A$8:$A$1577=D451,IF(dane!$C$8:$C$1577=E451,dane!$L$8:$L$1577,0),0))</f>
        <v>0</v>
      </c>
      <c r="H451" s="46" t="n">
        <f aca="false" t="array" ref="H451:H451">SUM(IF(dane!$A$8:$A$1577=D451,IF(dane!$C$8:$C$1577=E451,dane!$M$8:$M$1577,0),0))</f>
        <v>0</v>
      </c>
    </row>
    <row r="452" s="47" customFormat="true" ht="12.75" hidden="true" customHeight="true" outlineLevel="0" collapsed="false">
      <c r="A452" s="42" t="s">
        <v>120</v>
      </c>
      <c r="B452" s="42"/>
      <c r="C452" s="43" t="str">
        <f aca="false">INDEX((klasyfikacja!$B$2:$B$146),MATCH(A452,klasyfikacja!$A$2:$A$146,0))</f>
        <v>Dotacja celowa otrzymana z budżetu państwa na zadania bieżące realizowane przez gminę na podstawie porozumień z organami administracji rządowej</v>
      </c>
      <c r="D452" s="44" t="n">
        <v>630</v>
      </c>
      <c r="E452" s="45" t="n">
        <v>2020</v>
      </c>
      <c r="F452" s="46" t="n">
        <f aca="false">SUM(G452:H452)</f>
        <v>0</v>
      </c>
      <c r="G452" s="46" t="n">
        <f aca="false" t="array" ref="G452:G452">SUM(IF(dane!$A$8:$A$1577=D452,IF(dane!$C$8:$C$1577=E452,dane!$L$8:$L$1577,0),0))</f>
        <v>0</v>
      </c>
      <c r="H452" s="46" t="n">
        <f aca="false" t="array" ref="H452:H452">SUM(IF(dane!$A$8:$A$1577=D452,IF(dane!$C$8:$C$1577=E452,dane!$M$8:$M$1577,0),0))</f>
        <v>0</v>
      </c>
    </row>
    <row r="453" s="47" customFormat="true" ht="12.75" hidden="true" customHeight="true" outlineLevel="0" collapsed="false">
      <c r="A453" s="42" t="s">
        <v>121</v>
      </c>
      <c r="B453" s="42"/>
      <c r="C453" s="43" t="str">
        <f aca="false">INDEX((klasyfikacja!$B$2:$B$146),MATCH(A453,klasyfikacja!$A$2:$A$146,0))</f>
        <v>Dotacja celowa otrzymana z budżetu państwa na realizację własnych zadań bieżących gmin (związków gmin, związków powiatowo-gminnych)</v>
      </c>
      <c r="D453" s="44" t="n">
        <v>630</v>
      </c>
      <c r="E453" s="45" t="n">
        <v>2030</v>
      </c>
      <c r="F453" s="46" t="n">
        <f aca="false">SUM(G453:H453)</f>
        <v>0</v>
      </c>
      <c r="G453" s="46" t="n">
        <f aca="false" t="array" ref="G453:G453">SUM(IF(dane!$A$8:$A$1577=D453,IF(dane!$C$8:$C$1577=E453,dane!$L$8:$L$1577,0),0))</f>
        <v>0</v>
      </c>
      <c r="H453" s="46" t="n">
        <f aca="false" t="array" ref="H453:H453">SUM(IF(dane!$A$8:$A$1577=D453,IF(dane!$C$8:$C$1577=E453,dane!$M$8:$M$1577,0),0))</f>
        <v>0</v>
      </c>
    </row>
    <row r="454" s="47" customFormat="true" ht="25.5" hidden="true" customHeight="true" outlineLevel="0" collapsed="false">
      <c r="A454" s="42" t="s">
        <v>122</v>
      </c>
      <c r="B454" s="42"/>
      <c r="C454" s="43" t="str">
        <f aca="false">INDEX((klasyfikacja!$B$2:$B$146),MATCH(A454,klasyfikacja!$A$2:$A$146,0))</f>
        <v>Dotacja celowa otrzymana z budżetu państwa na realizację zadań bieżących gmin z zakresu edukacyjnej opieki wychowawczej finansowanych w całości przez budżet państwa w ramach programów rządowych</v>
      </c>
      <c r="D454" s="44" t="n">
        <v>630</v>
      </c>
      <c r="E454" s="45" t="n">
        <v>2040</v>
      </c>
      <c r="F454" s="46" t="n">
        <f aca="false">SUM(G454:H454)</f>
        <v>0</v>
      </c>
      <c r="G454" s="46" t="n">
        <f aca="false" t="array" ref="G454:G454">SUM(IF(dane!$A$8:$A$1577=D454,IF(dane!$C$8:$C$1577=E454,dane!$L$8:$L$1577,0),0))</f>
        <v>0</v>
      </c>
      <c r="H454" s="46" t="n">
        <f aca="false" t="array" ref="H454:H454">SUM(IF(dane!$A$8:$A$1577=D454,IF(dane!$C$8:$C$1577=E454,dane!$M$8:$M$1577,0),0))</f>
        <v>0</v>
      </c>
    </row>
    <row r="455" s="47" customFormat="true" ht="37.5" hidden="true" customHeight="true" outlineLevel="0" collapsed="false">
      <c r="A455" s="42" t="s">
        <v>123</v>
      </c>
      <c r="B455" s="42"/>
      <c r="C455" s="43" t="str">
        <f aca="false">INDEX((klasyfikacja!$B$2:$B$146),MATCH(A455,klasyfikacja!$A$2:$A$146,0))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455" s="44" t="n">
        <v>630</v>
      </c>
      <c r="E455" s="45" t="n">
        <v>2057</v>
      </c>
      <c r="F455" s="46" t="n">
        <f aca="false">SUM(G455:H455)</f>
        <v>0</v>
      </c>
      <c r="G455" s="46" t="n">
        <f aca="false" t="array" ref="G455:G455">SUM(IF(dane!$A$8:$A$1577=D455,IF(dane!$C$8:$C$1577=E455,dane!$L$8:$L$1577,0),0))</f>
        <v>0</v>
      </c>
      <c r="H455" s="46" t="n">
        <f aca="false" t="array" ref="H455:H455">SUM(IF(dane!$A$8:$A$1577=D455,IF(dane!$C$8:$C$1577=E455,dane!$M$8:$M$1577,0),0))</f>
        <v>0</v>
      </c>
    </row>
    <row r="456" s="47" customFormat="true" ht="37.5" hidden="true" customHeight="true" outlineLevel="0" collapsed="false">
      <c r="A456" s="42" t="s">
        <v>124</v>
      </c>
      <c r="B456" s="42"/>
      <c r="C456" s="43" t="str">
        <f aca="false">INDEX((klasyfikacja!$B$2:$B$146),MATCH(A456,klasyfikacja!$A$2:$A$146,0))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456" s="44" t="n">
        <v>630</v>
      </c>
      <c r="E456" s="45" t="n">
        <v>2058</v>
      </c>
      <c r="F456" s="46" t="n">
        <f aca="false">SUM(G456:H456)</f>
        <v>0</v>
      </c>
      <c r="G456" s="46" t="n">
        <f aca="false" t="array" ref="G456:G456">SUM(IF(dane!$A$8:$A$1577=D456,IF(dane!$C$8:$C$1577=E456,dane!$L$8:$L$1577,0),0))</f>
        <v>0</v>
      </c>
      <c r="H456" s="46" t="n">
        <f aca="false" t="array" ref="H456:H456">SUM(IF(dane!$A$8:$A$1577=D456,IF(dane!$C$8:$C$1577=E456,dane!$M$8:$M$1577,0),0))</f>
        <v>0</v>
      </c>
    </row>
    <row r="457" s="47" customFormat="true" ht="37.5" hidden="true" customHeight="true" outlineLevel="0" collapsed="false">
      <c r="A457" s="42" t="s">
        <v>125</v>
      </c>
      <c r="B457" s="42"/>
      <c r="C457" s="43" t="str">
        <f aca="false">INDEX((klasyfikacja!$B$2:$B$146),MATCH(A457,klasyfikacja!$A$2:$A$146,0))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457" s="44" t="n">
        <v>630</v>
      </c>
      <c r="E457" s="45" t="n">
        <v>2059</v>
      </c>
      <c r="F457" s="46" t="n">
        <f aca="false">SUM(G457:H457)</f>
        <v>0</v>
      </c>
      <c r="G457" s="46" t="n">
        <f aca="false" t="array" ref="G457:G457">SUM(IF(dane!$A$8:$A$1577=D457,IF(dane!$C$8:$C$1577=E457,dane!$L$8:$L$1577,0),0))</f>
        <v>0</v>
      </c>
      <c r="H457" s="46" t="n">
        <f aca="false" t="array" ref="H457:H457">SUM(IF(dane!$A$8:$A$1577=D457,IF(dane!$C$8:$C$1577=E457,dane!$M$8:$M$1577,0),0))</f>
        <v>0</v>
      </c>
    </row>
    <row r="458" s="47" customFormat="true" ht="37.5" hidden="true" customHeight="true" outlineLevel="0" collapsed="false">
      <c r="A458" s="42" t="s">
        <v>126</v>
      </c>
      <c r="B458" s="42"/>
      <c r="C458" s="43" t="str">
        <f aca="false">INDEX((klasyfikacja!$B$2:$B$146),MATCH(A458,klasyfikacja!$A$2:$A$146,0))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458" s="44" t="n">
        <v>630</v>
      </c>
      <c r="E458" s="45" t="n">
        <v>2060</v>
      </c>
      <c r="F458" s="46" t="n">
        <f aca="false">SUM(G458:H458)</f>
        <v>0</v>
      </c>
      <c r="G458" s="46" t="n">
        <f aca="false" t="array" ref="G458:G458">SUM(IF(dane!$A$8:$A$1577=D458,IF(dane!$C$8:$C$1577=E458,dane!$L$8:$L$1577,0),0))</f>
        <v>0</v>
      </c>
      <c r="H458" s="46" t="n">
        <f aca="false" t="array" ref="H458:H458">SUM(IF(dane!$A$8:$A$1577=D458,IF(dane!$C$8:$C$1577=E458,dane!$M$8:$M$1577,0),0))</f>
        <v>0</v>
      </c>
    </row>
    <row r="459" s="47" customFormat="true" ht="12.75" hidden="true" customHeight="true" outlineLevel="0" collapsed="false">
      <c r="A459" s="42" t="s">
        <v>199</v>
      </c>
      <c r="B459" s="42"/>
      <c r="C459" s="43" t="str">
        <f aca="false">INDEX((klasyfikacja!$B$2:$B$146),MATCH(A459,klasyfikacja!$A$2:$A$146,0))</f>
        <v>Dotacja celowa otrzymana z budżetu państwa na zadania bieżące z zakresu administracji rządowej oraz inne zadania zlecone ustawami realizowane przez powiat</v>
      </c>
      <c r="D459" s="44" t="n">
        <v>630</v>
      </c>
      <c r="E459" s="45" t="n">
        <v>2110</v>
      </c>
      <c r="F459" s="46" t="n">
        <f aca="false">SUM(G459:H459)</f>
        <v>0</v>
      </c>
      <c r="G459" s="46" t="n">
        <f aca="false" t="array" ref="G459:G459">SUM(IF(dane!$A$8:$A$1577=D459,IF(dane!$C$8:$C$1577=E459,dane!$L$8:$L$1577,0),0))</f>
        <v>0</v>
      </c>
      <c r="H459" s="46" t="n">
        <f aca="false" t="array" ref="H459:H459">SUM(IF(dane!$A$8:$A$1577=D459,IF(dane!$C$8:$C$1577=E459,dane!$M$8:$M$1577,0),0))</f>
        <v>0</v>
      </c>
    </row>
    <row r="460" s="47" customFormat="true" ht="12.75" hidden="true" customHeight="true" outlineLevel="0" collapsed="false">
      <c r="A460" s="42" t="s">
        <v>127</v>
      </c>
      <c r="B460" s="42"/>
      <c r="C460" s="43" t="str">
        <f aca="false">INDEX((klasyfikacja!$B$2:$B$146),MATCH(A460,klasyfikacja!$A$2:$A$146,0))</f>
        <v>Dotacja celowa otrzymana z budżetu państwa na zadania bieżące realizowane przez powiat na podstawie porozumień z organami administracji rządowej</v>
      </c>
      <c r="D460" s="44" t="n">
        <v>630</v>
      </c>
      <c r="E460" s="45" t="n">
        <v>2120</v>
      </c>
      <c r="F460" s="46" t="n">
        <f aca="false">SUM(G460:H460)</f>
        <v>0</v>
      </c>
      <c r="G460" s="46" t="n">
        <f aca="false" t="array" ref="G460:G460">SUM(IF(dane!$A$8:$A$1577=D460,IF(dane!$C$8:$C$1577=E460,dane!$L$8:$L$1577,0),0))</f>
        <v>0</v>
      </c>
      <c r="H460" s="46" t="n">
        <f aca="false" t="array" ref="H460:H460">SUM(IF(dane!$A$8:$A$1577=D460,IF(dane!$C$8:$C$1577=E460,dane!$M$8:$M$1577,0),0))</f>
        <v>0</v>
      </c>
    </row>
    <row r="461" s="47" customFormat="true" ht="12.75" hidden="true" customHeight="true" outlineLevel="0" collapsed="false">
      <c r="A461" s="42" t="s">
        <v>128</v>
      </c>
      <c r="B461" s="42"/>
      <c r="C461" s="43" t="str">
        <f aca="false">INDEX((klasyfikacja!$B$2:$B$146),MATCH(A461,klasyfikacja!$A$2:$A$146,0))</f>
        <v>Dotacja celowa otrzymana z budżetu państwa na realizację bieżących zadań własnych powiatu</v>
      </c>
      <c r="D461" s="44" t="n">
        <v>630</v>
      </c>
      <c r="E461" s="45" t="n">
        <v>2130</v>
      </c>
      <c r="F461" s="46" t="n">
        <f aca="false">SUM(G461:H461)</f>
        <v>0</v>
      </c>
      <c r="G461" s="46" t="n">
        <f aca="false" t="array" ref="G461:G461">SUM(IF(dane!$A$8:$A$1577=D461,IF(dane!$C$8:$C$1577=E461,dane!$L$8:$L$1577,0),0))</f>
        <v>0</v>
      </c>
      <c r="H461" s="46" t="n">
        <f aca="false" t="array" ref="H461:H461">SUM(IF(dane!$A$8:$A$1577=D461,IF(dane!$C$8:$C$1577=E461,dane!$M$8:$M$1577,0),0))</f>
        <v>0</v>
      </c>
    </row>
    <row r="462" s="47" customFormat="true" ht="12.75" hidden="true" customHeight="true" outlineLevel="0" collapsed="false">
      <c r="A462" s="42" t="s">
        <v>129</v>
      </c>
      <c r="B462" s="42"/>
      <c r="C462" s="43" t="str">
        <f aca="false">INDEX((klasyfikacja!$B$2:$B$146),MATCH(A462,klasyfikacja!$A$2:$A$146,0))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462" s="44" t="n">
        <v>630</v>
      </c>
      <c r="E462" s="45" t="n">
        <v>2160</v>
      </c>
      <c r="F462" s="46" t="n">
        <f aca="false">SUM(G462:H462)</f>
        <v>0</v>
      </c>
      <c r="G462" s="46" t="n">
        <f aca="false" t="array" ref="G462:G462">SUM(IF(dane!$A$8:$A$1577=D462,IF(dane!$C$8:$C$1577=E462,dane!$L$8:$L$1577,0),0))</f>
        <v>0</v>
      </c>
      <c r="H462" s="46" t="n">
        <f aca="false" t="array" ref="H462:H462">SUM(IF(dane!$A$8:$A$1577=D462,IF(dane!$C$8:$C$1577=E462,dane!$M$8:$M$1577,0),0))</f>
        <v>0</v>
      </c>
    </row>
    <row r="463" s="47" customFormat="true" ht="12.75" hidden="true" customHeight="true" outlineLevel="0" collapsed="false">
      <c r="A463" s="42" t="s">
        <v>130</v>
      </c>
      <c r="B463" s="42"/>
      <c r="C463" s="43" t="str">
        <f aca="false">INDEX((klasyfikacja!$B$2:$B$146),MATCH(A463,klasyfikacja!$A$2:$A$146,0))</f>
        <v>Środki z Funduszu Przeciwdziałania COVID-19 na finansowanie lub dofinansowanie realizacji zadań związanych z przeciwdziałaniem COVID-19</v>
      </c>
      <c r="D463" s="44" t="n">
        <v>630</v>
      </c>
      <c r="E463" s="45" t="n">
        <v>2180</v>
      </c>
      <c r="F463" s="46" t="n">
        <f aca="false">SUM(G463:H463)</f>
        <v>0</v>
      </c>
      <c r="G463" s="46" t="n">
        <f aca="false" t="array" ref="G463:G463">SUM(IF(dane!$A$8:$A$1577=D463,IF(dane!$C$8:$C$1577=E463,dane!$L$8:$L$1577,0),0))</f>
        <v>0</v>
      </c>
      <c r="H463" s="46" t="n">
        <f aca="false" t="array" ref="H463:H463">SUM(IF(dane!$A$8:$A$1577=D463,IF(dane!$C$8:$C$1577=E463,dane!$M$8:$M$1577,0),0))</f>
        <v>0</v>
      </c>
    </row>
    <row r="464" s="47" customFormat="true" ht="12.75" hidden="true" customHeight="true" outlineLevel="0" collapsed="false">
      <c r="A464" s="42" t="s">
        <v>131</v>
      </c>
      <c r="B464" s="42"/>
      <c r="C464" s="43" t="str">
        <f aca="false">INDEX((klasyfikacja!$B$2:$B$146),MATCH(A464,klasyfikacja!$A$2:$A$146,0))</f>
        <v>Dotacja celowa otrzymana z gminy na zadania bieżące realizowane na podstawie porozumień (umów) między jednostkami samorządu terytorialnego</v>
      </c>
      <c r="D464" s="44" t="n">
        <v>630</v>
      </c>
      <c r="E464" s="45" t="n">
        <v>2310</v>
      </c>
      <c r="F464" s="46" t="n">
        <f aca="false">SUM(G464:H464)</f>
        <v>0</v>
      </c>
      <c r="G464" s="46" t="n">
        <f aca="false" t="array" ref="G464:G464">SUM(IF(dane!$A$8:$A$1577=D464,IF(dane!$C$8:$C$1577=E464,dane!$L$8:$L$1577,0),0))</f>
        <v>0</v>
      </c>
      <c r="H464" s="46" t="n">
        <f aca="false" t="array" ref="H464:H464">SUM(IF(dane!$A$8:$A$1577=D464,IF(dane!$C$8:$C$1577=E464,dane!$M$8:$M$1577,0),0))</f>
        <v>0</v>
      </c>
    </row>
    <row r="465" s="47" customFormat="true" ht="12.75" hidden="true" customHeight="true" outlineLevel="0" collapsed="false">
      <c r="A465" s="42" t="s">
        <v>132</v>
      </c>
      <c r="B465" s="42"/>
      <c r="C465" s="43" t="str">
        <f aca="false">INDEX((klasyfikacja!$B$2:$B$146),MATCH(A465,klasyfikacja!$A$2:$A$146,0))</f>
        <v>Dotacja celowa otrzymana z powiatu na zadania bieżące realizowane na podstawie porozumień (umów) między jednostkami samorządu terytorialnego</v>
      </c>
      <c r="D465" s="44" t="n">
        <v>630</v>
      </c>
      <c r="E465" s="45" t="n">
        <v>2320</v>
      </c>
      <c r="F465" s="46" t="n">
        <f aca="false">SUM(G465:H465)</f>
        <v>0</v>
      </c>
      <c r="G465" s="46" t="n">
        <f aca="false" t="array" ref="G465:G465">SUM(IF(dane!$A$8:$A$1577=D465,IF(dane!$C$8:$C$1577=E465,dane!$L$8:$L$1577,0),0))</f>
        <v>0</v>
      </c>
      <c r="H465" s="46" t="n">
        <f aca="false" t="array" ref="H465:H465">SUM(IF(dane!$A$8:$A$1577=D465,IF(dane!$C$8:$C$1577=E465,dane!$M$8:$M$1577,0),0))</f>
        <v>0</v>
      </c>
    </row>
    <row r="466" s="47" customFormat="true" ht="12.75" hidden="true" customHeight="true" outlineLevel="0" collapsed="false">
      <c r="A466" s="42" t="s">
        <v>133</v>
      </c>
      <c r="B466" s="42"/>
      <c r="C466" s="43" t="str">
        <f aca="false">INDEX((klasyfikacja!$B$2:$B$146),MATCH(A466,klasyfikacja!$A$2:$A$146,0))</f>
        <v>Dotacja celowa otrzymana od samorządu województwa na zadania bieżące realizowane na podstawie porozumień (umów) między jednostkami samorządu terytorialnego</v>
      </c>
      <c r="D466" s="44" t="n">
        <v>630</v>
      </c>
      <c r="E466" s="45" t="n">
        <v>2330</v>
      </c>
      <c r="F466" s="46" t="n">
        <f aca="false">SUM(G466:H466)</f>
        <v>0</v>
      </c>
      <c r="G466" s="46" t="n">
        <f aca="false" t="array" ref="G466:G466">SUM(IF(dane!$A$8:$A$1577=D466,IF(dane!$C$8:$C$1577=E466,dane!$L$8:$L$1577,0),0))</f>
        <v>0</v>
      </c>
      <c r="H466" s="46" t="n">
        <f aca="false" t="array" ref="H466:H466">SUM(IF(dane!$A$8:$A$1577=D466,IF(dane!$C$8:$C$1577=E466,dane!$M$8:$M$1577,0),0))</f>
        <v>0</v>
      </c>
    </row>
    <row r="467" s="47" customFormat="true" ht="12.75" hidden="true" customHeight="true" outlineLevel="0" collapsed="false">
      <c r="A467" s="42" t="s">
        <v>134</v>
      </c>
      <c r="B467" s="42"/>
      <c r="C467" s="43" t="str">
        <f aca="false">INDEX((klasyfikacja!$B$2:$B$146),MATCH(A467,klasyfikacja!$A$2:$A$146,0))</f>
        <v>Dochody jednostek samorządu terytorialnego związane z realizacją zadań z zakresu administracji rządowej oraz innych zadań zleconych ustawami</v>
      </c>
      <c r="D467" s="44" t="n">
        <v>630</v>
      </c>
      <c r="E467" s="45" t="n">
        <v>2360</v>
      </c>
      <c r="F467" s="46" t="n">
        <f aca="false">SUM(G467:H467)</f>
        <v>0</v>
      </c>
      <c r="G467" s="46" t="n">
        <f aca="false" t="array" ref="G467:G467">SUM(IF(dane!$A$8:$A$1577=D467,IF(dane!$C$8:$C$1577=E467,dane!$L$8:$L$1577,0),0))</f>
        <v>0</v>
      </c>
      <c r="H467" s="46" t="n">
        <f aca="false" t="array" ref="H467:H467">SUM(IF(dane!$A$8:$A$1577=D467,IF(dane!$C$8:$C$1577=E467,dane!$M$8:$M$1577,0),0))</f>
        <v>0</v>
      </c>
    </row>
    <row r="468" s="47" customFormat="true" ht="12.75" hidden="true" customHeight="true" outlineLevel="0" collapsed="false">
      <c r="A468" s="42" t="s">
        <v>135</v>
      </c>
      <c r="B468" s="42"/>
      <c r="C468" s="43" t="str">
        <f aca="false">INDEX((klasyfikacja!$B$2:$B$146),MATCH(A468,klasyfikacja!$A$2:$A$146,0))</f>
        <v>Wpływy do budżetu nadwyżki środków obrotowych samorządowego zakładu budżetowego</v>
      </c>
      <c r="D468" s="44" t="n">
        <v>630</v>
      </c>
      <c r="E468" s="45" t="n">
        <v>2370</v>
      </c>
      <c r="F468" s="46" t="n">
        <f aca="false">SUM(G468:H468)</f>
        <v>0</v>
      </c>
      <c r="G468" s="46" t="n">
        <f aca="false" t="array" ref="G468:G468">SUM(IF(dane!$A$8:$A$1577=D468,IF(dane!$C$8:$C$1577=E468,dane!$L$8:$L$1577,0),0))</f>
        <v>0</v>
      </c>
      <c r="H468" s="46" t="n">
        <f aca="false" t="array" ref="H468:H468">SUM(IF(dane!$A$8:$A$1577=D468,IF(dane!$C$8:$C$1577=E468,dane!$M$8:$M$1577,0),0))</f>
        <v>0</v>
      </c>
    </row>
    <row r="469" s="47" customFormat="true" ht="12.75" hidden="true" customHeight="true" outlineLevel="0" collapsed="false">
      <c r="A469" s="42" t="s">
        <v>136</v>
      </c>
      <c r="B469" s="42"/>
      <c r="C469" s="43" t="str">
        <f aca="false">INDEX((klasyfikacja!$B$2:$B$146),MATCH(A469,klasyfikacja!$A$2:$A$146,0))</f>
        <v>Dotacja otrzymana z państwowego funduszu celowego na realizację zadań bieżących jednostek sektora finansów publicznych</v>
      </c>
      <c r="D469" s="44" t="n">
        <v>630</v>
      </c>
      <c r="E469" s="45" t="n">
        <v>2440</v>
      </c>
      <c r="F469" s="46" t="n">
        <f aca="false">SUM(G469:H469)</f>
        <v>0</v>
      </c>
      <c r="G469" s="46" t="n">
        <f aca="false" t="array" ref="G469:G469">SUM(IF(dane!$A$8:$A$1577=D469,IF(dane!$C$8:$C$1577=E469,dane!$L$8:$L$1577,0),0))</f>
        <v>0</v>
      </c>
      <c r="H469" s="46" t="n">
        <f aca="false" t="array" ref="H469:H469">SUM(IF(dane!$A$8:$A$1577=D469,IF(dane!$C$8:$C$1577=E469,dane!$M$8:$M$1577,0),0))</f>
        <v>0</v>
      </c>
    </row>
    <row r="470" s="47" customFormat="true" ht="12.75" hidden="true" customHeight="true" outlineLevel="0" collapsed="false">
      <c r="A470" s="42" t="s">
        <v>137</v>
      </c>
      <c r="B470" s="42"/>
      <c r="C470" s="43" t="str">
        <f aca="false">INDEX((klasyfikacja!$B$2:$B$146),MATCH(A470,klasyfikacja!$A$2:$A$146,0))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470" s="44" t="n">
        <v>630</v>
      </c>
      <c r="E470" s="45" t="n">
        <v>2442</v>
      </c>
      <c r="F470" s="46" t="n">
        <f aca="false">SUM(G470:H470)</f>
        <v>0</v>
      </c>
      <c r="G470" s="46" t="n">
        <f aca="false" t="array" ref="G470:G470">SUM(IF(dane!$A$8:$A$1577=D470,IF(dane!$C$8:$C$1577=E470,dane!$L$8:$L$1577,0),0))</f>
        <v>0</v>
      </c>
      <c r="H470" s="46" t="n">
        <f aca="false" t="array" ref="H470:H470">SUM(IF(dane!$A$8:$A$1577=D470,IF(dane!$C$8:$C$1577=E470,dane!$M$8:$M$1577,0),0))</f>
        <v>0</v>
      </c>
    </row>
    <row r="471" s="47" customFormat="true" ht="12.75" hidden="true" customHeight="true" outlineLevel="0" collapsed="false">
      <c r="A471" s="42" t="s">
        <v>138</v>
      </c>
      <c r="B471" s="42"/>
      <c r="C471" s="43" t="str">
        <f aca="false">INDEX((klasyfikacja!$B$2:$B$146),MATCH(A471,klasyfikacja!$A$2:$A$146,0))</f>
        <v>Środki otrzymane od pozostałych jednostek zaliczanych do sektora finansów publicznych na realizację zadań bieżących jednostek zaliczanych do sektora finansów publicznych</v>
      </c>
      <c r="D471" s="44" t="n">
        <v>630</v>
      </c>
      <c r="E471" s="45" t="n">
        <v>2460</v>
      </c>
      <c r="F471" s="46" t="n">
        <f aca="false">SUM(G471:H471)</f>
        <v>0</v>
      </c>
      <c r="G471" s="46" t="n">
        <f aca="false" t="array" ref="G471:G471">SUM(IF(dane!$A$8:$A$1577=D471,IF(dane!$C$8:$C$1577=E471,dane!$L$8:$L$1577,0),0))</f>
        <v>0</v>
      </c>
      <c r="H471" s="46" t="n">
        <f aca="false" t="array" ref="H471:H471">SUM(IF(dane!$A$8:$A$1577=D471,IF(dane!$C$8:$C$1577=E471,dane!$M$8:$M$1577,0),0))</f>
        <v>0</v>
      </c>
    </row>
    <row r="472" s="47" customFormat="true" ht="12.75" hidden="true" customHeight="true" outlineLevel="0" collapsed="false">
      <c r="A472" s="42" t="s">
        <v>139</v>
      </c>
      <c r="B472" s="42"/>
      <c r="C472" s="43" t="str">
        <f aca="false">INDEX((klasyfikacja!$B$2:$B$146),MATCH(A472,klasyfikacja!$A$2:$A$146,0))</f>
        <v>Rekompensaty utraconych dochodów w podatkach i opłatach lokalnych</v>
      </c>
      <c r="D472" s="44" t="n">
        <v>630</v>
      </c>
      <c r="E472" s="45" t="n">
        <v>2680</v>
      </c>
      <c r="F472" s="46" t="n">
        <f aca="false">SUM(G472:H472)</f>
        <v>0</v>
      </c>
      <c r="G472" s="46" t="n">
        <f aca="false" t="array" ref="G472:G472">SUM(IF(dane!$A$8:$A$1577=D472,IF(dane!$C$8:$C$1577=E472,dane!$L$8:$L$1577,0),0))</f>
        <v>0</v>
      </c>
      <c r="H472" s="46" t="n">
        <f aca="false" t="array" ref="H472:H472">SUM(IF(dane!$A$8:$A$1577=D472,IF(dane!$C$8:$C$1577=E472,dane!$M$8:$M$1577,0),0))</f>
        <v>0</v>
      </c>
    </row>
    <row r="473" s="47" customFormat="true" ht="12.75" hidden="true" customHeight="true" outlineLevel="0" collapsed="false">
      <c r="A473" s="42" t="s">
        <v>140</v>
      </c>
      <c r="B473" s="42"/>
      <c r="C473" s="43" t="str">
        <f aca="false">INDEX((klasyfikacja!$B$2:$B$146),MATCH(A473,klasyfikacja!$A$2:$A$146,0))</f>
        <v>Środki z Funduszu Pracy otrzymane na realizację zadań wynikających z odrębnych ustaw</v>
      </c>
      <c r="D473" s="44" t="n">
        <v>630</v>
      </c>
      <c r="E473" s="45" t="n">
        <v>2690</v>
      </c>
      <c r="F473" s="46" t="n">
        <f aca="false">SUM(G473:H473)</f>
        <v>0</v>
      </c>
      <c r="G473" s="46" t="n">
        <f aca="false" t="array" ref="G473:G473">SUM(IF(dane!$A$8:$A$1577=D473,IF(dane!$C$8:$C$1577=E473,dane!$L$8:$L$1577,0),0))</f>
        <v>0</v>
      </c>
      <c r="H473" s="46" t="n">
        <f aca="false" t="array" ref="H473:H473">SUM(IF(dane!$A$8:$A$1577=D473,IF(dane!$C$8:$C$1577=E473,dane!$M$8:$M$1577,0),0))</f>
        <v>0</v>
      </c>
    </row>
    <row r="474" s="47" customFormat="true" ht="12.75" hidden="true" customHeight="true" outlineLevel="0" collapsed="false">
      <c r="A474" s="42" t="s">
        <v>141</v>
      </c>
      <c r="B474" s="42"/>
      <c r="C474" s="43" t="str">
        <f aca="false">INDEX((klasyfikacja!$B$2:$B$146),MATCH(A474,klasyfikacja!$A$2:$A$146,0))</f>
        <v>Środki na dofinansowanie własnych zadań bieżących gmin, powiatów (związków gmin, związków powiatowo-gminnych, związków powiatów), samorządów województw, pozyskane z innych źródeł</v>
      </c>
      <c r="D474" s="44" t="n">
        <v>630</v>
      </c>
      <c r="E474" s="45" t="n">
        <v>2700</v>
      </c>
      <c r="F474" s="46" t="n">
        <f aca="false">SUM(G474:H474)</f>
        <v>0</v>
      </c>
      <c r="G474" s="46" t="n">
        <f aca="false" t="array" ref="G474:G474">SUM(IF(dane!$A$8:$A$1577=D474,IF(dane!$C$8:$C$1577=E474,dane!$L$8:$L$1577,0),0))</f>
        <v>0</v>
      </c>
      <c r="H474" s="46" t="n">
        <f aca="false" t="array" ref="H474:H474">SUM(IF(dane!$A$8:$A$1577=D474,IF(dane!$C$8:$C$1577=E474,dane!$M$8:$M$1577,0),0))</f>
        <v>0</v>
      </c>
    </row>
    <row r="475" s="47" customFormat="true" ht="12.75" hidden="true" customHeight="true" outlineLevel="0" collapsed="false">
      <c r="A475" s="42" t="s">
        <v>142</v>
      </c>
      <c r="B475" s="42"/>
      <c r="C475" s="43" t="str">
        <f aca="false">INDEX((klasyfikacja!$B$2:$B$146),MATCH(A475,klasyfikacja!$A$2:$A$146,0))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475" s="44" t="n">
        <v>630</v>
      </c>
      <c r="E475" s="45" t="n">
        <v>2701</v>
      </c>
      <c r="F475" s="46" t="n">
        <f aca="false">SUM(G475:H475)</f>
        <v>0</v>
      </c>
      <c r="G475" s="46" t="n">
        <f aca="false" t="array" ref="G475:G475">SUM(IF(dane!$A$8:$A$1577=D475,IF(dane!$C$8:$C$1577=E475,dane!$L$8:$L$1577,0),0))</f>
        <v>0</v>
      </c>
      <c r="H475" s="46" t="n">
        <f aca="false" t="array" ref="H475:H475">SUM(IF(dane!$A$8:$A$1577=D475,IF(dane!$C$8:$C$1577=E475,dane!$M$8:$M$1577,0),0))</f>
        <v>0</v>
      </c>
    </row>
    <row r="476" s="47" customFormat="true" ht="12.75" hidden="true" customHeight="true" outlineLevel="0" collapsed="false">
      <c r="A476" s="42" t="s">
        <v>143</v>
      </c>
      <c r="B476" s="42"/>
      <c r="C476" s="43" t="str">
        <f aca="false">INDEX((klasyfikacja!$B$2:$B$146),MATCH(A476,klasyfikacja!$A$2:$A$146,0))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476" s="44" t="n">
        <v>630</v>
      </c>
      <c r="E476" s="45" t="n">
        <v>2705</v>
      </c>
      <c r="F476" s="46" t="n">
        <f aca="false">SUM(G476:H476)</f>
        <v>0</v>
      </c>
      <c r="G476" s="46" t="n">
        <f aca="false" t="array" ref="G476:G476">SUM(IF(dane!$A$8:$A$1577=D476,IF(dane!$C$8:$C$1577=E476,dane!$L$8:$L$1577,0),0))</f>
        <v>0</v>
      </c>
      <c r="H476" s="46" t="n">
        <f aca="false" t="array" ref="H476:H476">SUM(IF(dane!$A$8:$A$1577=D476,IF(dane!$C$8:$C$1577=E476,dane!$M$8:$M$1577,0),0))</f>
        <v>0</v>
      </c>
    </row>
    <row r="477" s="47" customFormat="true" ht="12.75" hidden="true" customHeight="true" outlineLevel="0" collapsed="false">
      <c r="A477" s="42" t="s">
        <v>144</v>
      </c>
      <c r="B477" s="42"/>
      <c r="C477" s="43" t="str">
        <f aca="false">INDEX((klasyfikacja!$B$2:$B$146),MATCH(A477,klasyfikacja!$A$2:$A$146,0))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477" s="44" t="n">
        <v>630</v>
      </c>
      <c r="E477" s="45" t="n">
        <v>2706</v>
      </c>
      <c r="F477" s="46" t="n">
        <f aca="false">SUM(G477:H477)</f>
        <v>0</v>
      </c>
      <c r="G477" s="46" t="n">
        <f aca="false" t="array" ref="G477:G477">SUM(IF(dane!$A$8:$A$1577=D477,IF(dane!$C$8:$C$1577=E477,dane!$L$8:$L$1577,0),0))</f>
        <v>0</v>
      </c>
      <c r="H477" s="46" t="n">
        <f aca="false" t="array" ref="H477:H477">SUM(IF(dane!$A$8:$A$1577=D477,IF(dane!$C$8:$C$1577=E477,dane!$M$8:$M$1577,0),0))</f>
        <v>0</v>
      </c>
    </row>
    <row r="478" s="47" customFormat="true" ht="12.75" hidden="true" customHeight="true" outlineLevel="0" collapsed="false">
      <c r="A478" s="42" t="s">
        <v>145</v>
      </c>
      <c r="B478" s="42"/>
      <c r="C478" s="43" t="str">
        <f aca="false">INDEX((klasyfikacja!$B$2:$B$146),MATCH(A478,klasyfikacja!$A$2:$A$146,0))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478" s="44" t="n">
        <v>630</v>
      </c>
      <c r="E478" s="45" t="n">
        <v>2707</v>
      </c>
      <c r="F478" s="46" t="n">
        <f aca="false">SUM(G478:H478)</f>
        <v>0</v>
      </c>
      <c r="G478" s="46" t="n">
        <f aca="false" t="array" ref="G478:G478">SUM(IF(dane!$A$8:$A$1577=D478,IF(dane!$C$8:$C$1577=E478,dane!$L$8:$L$1577,0),0))</f>
        <v>0</v>
      </c>
      <c r="H478" s="46" t="n">
        <f aca="false" t="array" ref="H478:H478">SUM(IF(dane!$A$8:$A$1577=D478,IF(dane!$C$8:$C$1577=E478,dane!$M$8:$M$1577,0),0))</f>
        <v>0</v>
      </c>
    </row>
    <row r="479" s="47" customFormat="true" ht="12.75" hidden="true" customHeight="true" outlineLevel="0" collapsed="false">
      <c r="A479" s="42" t="s">
        <v>146</v>
      </c>
      <c r="B479" s="42"/>
      <c r="C479" s="43" t="str">
        <f aca="false">INDEX((klasyfikacja!$B$2:$B$146),MATCH(A479,klasyfikacja!$A$2:$A$146,0))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479" s="44" t="n">
        <v>630</v>
      </c>
      <c r="E479" s="45" t="n">
        <v>2708</v>
      </c>
      <c r="F479" s="46" t="n">
        <f aca="false">SUM(G479:H479)</f>
        <v>0</v>
      </c>
      <c r="G479" s="46" t="n">
        <f aca="false" t="array" ref="G479:G479">SUM(IF(dane!$A$8:$A$1577=D479,IF(dane!$C$8:$C$1577=E479,dane!$L$8:$L$1577,0),0))</f>
        <v>0</v>
      </c>
      <c r="H479" s="46" t="n">
        <f aca="false" t="array" ref="H479:H479">SUM(IF(dane!$A$8:$A$1577=D479,IF(dane!$C$8:$C$1577=E479,dane!$M$8:$M$1577,0),0))</f>
        <v>0</v>
      </c>
    </row>
    <row r="480" s="47" customFormat="true" ht="12.75" hidden="true" customHeight="true" outlineLevel="0" collapsed="false">
      <c r="A480" s="42" t="s">
        <v>147</v>
      </c>
      <c r="B480" s="42"/>
      <c r="C480" s="43" t="str">
        <f aca="false">INDEX((klasyfikacja!$B$2:$B$146),MATCH(A480,klasyfikacja!$A$2:$A$146,0))</f>
        <v>Dotacja celowa otrzymana z tytułu pomocy finansowej udzielanej między jednostkami samorządu terytorialnego na dofinansowanie własnych zadań bieżących</v>
      </c>
      <c r="D480" s="44" t="n">
        <v>630</v>
      </c>
      <c r="E480" s="45" t="n">
        <v>2710</v>
      </c>
      <c r="F480" s="46" t="n">
        <f aca="false">SUM(G480:H480)</f>
        <v>0</v>
      </c>
      <c r="G480" s="46" t="n">
        <f aca="false" t="array" ref="G480:G480">SUM(IF(dane!$A$8:$A$1577=D480,IF(dane!$C$8:$C$1577=E480,dane!$L$8:$L$1577,0),0))</f>
        <v>0</v>
      </c>
      <c r="H480" s="46" t="n">
        <f aca="false" t="array" ref="H480:H480">SUM(IF(dane!$A$8:$A$1577=D480,IF(dane!$C$8:$C$1577=E480,dane!$M$8:$M$1577,0),0))</f>
        <v>0</v>
      </c>
    </row>
    <row r="481" s="47" customFormat="true" ht="12.75" hidden="true" customHeight="true" outlineLevel="0" collapsed="false">
      <c r="A481" s="42" t="s">
        <v>148</v>
      </c>
      <c r="B481" s="42"/>
      <c r="C481" s="43" t="str">
        <f aca="false">INDEX((klasyfikacja!$B$2:$B$146),MATCH(A481,klasyfikacja!$A$2:$A$146,0))</f>
        <v>Środki na uzupełnienie dochodów gmin</v>
      </c>
      <c r="D481" s="44" t="n">
        <v>630</v>
      </c>
      <c r="E481" s="45" t="n">
        <v>2750</v>
      </c>
      <c r="F481" s="46" t="n">
        <f aca="false">SUM(G481:H481)</f>
        <v>0</v>
      </c>
      <c r="G481" s="46" t="n">
        <f aca="false" t="array" ref="G481:G481">SUM(IF(dane!$A$8:$A$1577=D481,IF(dane!$C$8:$C$1577=E481,dane!$L$8:$L$1577,0),0))</f>
        <v>0</v>
      </c>
      <c r="H481" s="46" t="n">
        <f aca="false" t="array" ref="H481:H481">SUM(IF(dane!$A$8:$A$1577=D481,IF(dane!$C$8:$C$1577=E481,dane!$M$8:$M$1577,0),0))</f>
        <v>0</v>
      </c>
    </row>
    <row r="482" s="47" customFormat="true" ht="12.75" hidden="true" customHeight="true" outlineLevel="0" collapsed="false">
      <c r="A482" s="42" t="s">
        <v>149</v>
      </c>
      <c r="B482" s="42"/>
      <c r="C482" s="43" t="str">
        <f aca="false">INDEX((klasyfikacja!$B$2:$B$146),MATCH(A482,klasyfikacja!$A$2:$A$146,0))</f>
        <v>Środki na uzupełnienie dochodów powiatów</v>
      </c>
      <c r="D482" s="44" t="n">
        <v>630</v>
      </c>
      <c r="E482" s="45" t="n">
        <v>2760</v>
      </c>
      <c r="F482" s="46" t="n">
        <f aca="false">SUM(G482:H482)</f>
        <v>0</v>
      </c>
      <c r="G482" s="46" t="n">
        <f aca="false" t="array" ref="G482:G482">SUM(IF(dane!$A$8:$A$1577=D482,IF(dane!$C$8:$C$1577=E482,dane!$L$8:$L$1577,0),0))</f>
        <v>0</v>
      </c>
      <c r="H482" s="46" t="n">
        <f aca="false" t="array" ref="H482:H482">SUM(IF(dane!$A$8:$A$1577=D482,IF(dane!$C$8:$C$1577=E482,dane!$M$8:$M$1577,0),0))</f>
        <v>0</v>
      </c>
    </row>
    <row r="483" s="47" customFormat="true" ht="12.75" hidden="true" customHeight="true" outlineLevel="0" collapsed="false">
      <c r="A483" s="42" t="s">
        <v>150</v>
      </c>
      <c r="B483" s="42"/>
      <c r="C483" s="43" t="str">
        <f aca="false">INDEX((klasyfikacja!$B$2:$B$146),MATCH(A483,klasyfikacja!$A$2:$A$146,0))</f>
        <v>Środki na utrzymanie rzecznych przepraw promowych oraz na remonty, utrzymanie, ochronę i zarządzanie drogami krajowymi i wojewódzkimi w granicach miast na prawach powiatu</v>
      </c>
      <c r="D483" s="44" t="n">
        <v>630</v>
      </c>
      <c r="E483" s="45" t="n">
        <v>2790</v>
      </c>
      <c r="F483" s="46" t="n">
        <f aca="false">SUM(G483:H483)</f>
        <v>0</v>
      </c>
      <c r="G483" s="46" t="n">
        <f aca="false" t="array" ref="G483:G483">SUM(IF(dane!$A$8:$A$1577=D483,IF(dane!$C$8:$C$1577=E483,dane!$L$8:$L$1577,0),0))</f>
        <v>0</v>
      </c>
      <c r="H483" s="46" t="n">
        <f aca="false" t="array" ref="H483:H483">SUM(IF(dane!$A$8:$A$1577=D483,IF(dane!$C$8:$C$1577=E483,dane!$M$8:$M$1577,0),0))</f>
        <v>0</v>
      </c>
    </row>
    <row r="484" s="47" customFormat="true" ht="12.75" hidden="true" customHeight="true" outlineLevel="0" collapsed="false">
      <c r="A484" s="42" t="s">
        <v>151</v>
      </c>
      <c r="B484" s="42"/>
      <c r="C484" s="43" t="str">
        <f aca="false">INDEX((klasyfikacja!$B$2:$B$146),MATCH(A484,klasyfikacja!$A$2:$A$146,0))</f>
        <v>Dotacja z budżetu państwa dla gmin uzdrowiskowych</v>
      </c>
      <c r="D484" s="44" t="n">
        <v>630</v>
      </c>
      <c r="E484" s="45" t="n">
        <v>2870</v>
      </c>
      <c r="F484" s="46" t="n">
        <f aca="false">SUM(G484:H484)</f>
        <v>0</v>
      </c>
      <c r="G484" s="46" t="n">
        <f aca="false" t="array" ref="G484:G484">SUM(IF(dane!$A$8:$A$1577=D484,IF(dane!$C$8:$C$1577=E484,dane!$L$8:$L$1577,0),0))</f>
        <v>0</v>
      </c>
      <c r="H484" s="46" t="n">
        <f aca="false" t="array" ref="H484:H484">SUM(IF(dane!$A$8:$A$1577=D484,IF(dane!$C$8:$C$1577=E484,dane!$M$8:$M$1577,0),0))</f>
        <v>0</v>
      </c>
    </row>
    <row r="485" s="47" customFormat="true" ht="12.75" hidden="true" customHeight="true" outlineLevel="0" collapsed="false">
      <c r="A485" s="42" t="s">
        <v>152</v>
      </c>
      <c r="B485" s="42"/>
      <c r="C485" s="43" t="str">
        <f aca="false">INDEX((klasyfikacja!$B$2:$B$146),MATCH(A485,klasyfikacja!$A$2:$A$146,0))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485" s="44" t="n">
        <v>630</v>
      </c>
      <c r="E485" s="45" t="n">
        <v>2910</v>
      </c>
      <c r="F485" s="46" t="n">
        <f aca="false">SUM(G485:H485)</f>
        <v>0</v>
      </c>
      <c r="G485" s="46" t="n">
        <f aca="false" t="array" ref="G485:G485">SUM(IF(dane!$A$8:$A$1577=D485,IF(dane!$C$8:$C$1577=E485,dane!$L$8:$L$1577,0),0))</f>
        <v>0</v>
      </c>
      <c r="H485" s="46" t="n">
        <f aca="false" t="array" ref="H485:H485">SUM(IF(dane!$A$8:$A$1577=D485,IF(dane!$C$8:$C$1577=E485,dane!$M$8:$M$1577,0),0))</f>
        <v>0</v>
      </c>
    </row>
    <row r="486" s="47" customFormat="true" ht="12.75" hidden="true" customHeight="true" outlineLevel="0" collapsed="false">
      <c r="A486" s="42" t="s">
        <v>153</v>
      </c>
      <c r="B486" s="42"/>
      <c r="C486" s="43" t="str">
        <f aca="false">INDEX((klasyfikacja!$B$2:$B$146),MATCH(A486,klasyfikacja!$A$2:$A$146,0))</f>
        <v>Subwencje ogólne z budżetu państwa</v>
      </c>
      <c r="D486" s="44" t="n">
        <v>630</v>
      </c>
      <c r="E486" s="45" t="n">
        <v>2920</v>
      </c>
      <c r="F486" s="46" t="n">
        <f aca="false">SUM(G486:H486)</f>
        <v>0</v>
      </c>
      <c r="G486" s="46" t="n">
        <f aca="false" t="array" ref="G486:G486">SUM(IF(dane!$A$8:$A$1577=D486,IF(dane!$C$8:$C$1577=E486,dane!$L$8:$L$1577,0),0))</f>
        <v>0</v>
      </c>
      <c r="H486" s="46" t="n">
        <f aca="false" t="array" ref="H486:H486">SUM(IF(dane!$A$8:$A$1577=D486,IF(dane!$C$8:$C$1577=E486,dane!$M$8:$M$1577,0),0))</f>
        <v>0</v>
      </c>
    </row>
    <row r="487" s="47" customFormat="true" ht="12.75" hidden="true" customHeight="true" outlineLevel="0" collapsed="false">
      <c r="A487" s="42" t="s">
        <v>154</v>
      </c>
      <c r="B487" s="42"/>
      <c r="C487" s="43" t="str">
        <f aca="false">INDEX((klasyfikacja!$B$2:$B$146),MATCH(A487,klasyfikacja!$A$2:$A$146,0))</f>
        <v>Wpływy ze zwrotów niewykorzystanych dotacji oraz płatności</v>
      </c>
      <c r="D487" s="44" t="n">
        <v>630</v>
      </c>
      <c r="E487" s="45" t="n">
        <v>2950</v>
      </c>
      <c r="F487" s="46" t="n">
        <f aca="false">SUM(G487:H487)</f>
        <v>0</v>
      </c>
      <c r="G487" s="46" t="n">
        <f aca="false" t="array" ref="G487:G487">SUM(IF(dane!$A$8:$A$1577=D487,IF(dane!$C$8:$C$1577=E487,dane!$L$8:$L$1577,0),0))</f>
        <v>0</v>
      </c>
      <c r="H487" s="46" t="n">
        <f aca="false" t="array" ref="H487:H487">SUM(IF(dane!$A$8:$A$1577=D487,IF(dane!$C$8:$C$1577=E487,dane!$M$8:$M$1577,0),0))</f>
        <v>0</v>
      </c>
    </row>
    <row r="488" s="47" customFormat="true" ht="18" hidden="true" customHeight="true" outlineLevel="0" collapsed="false">
      <c r="A488" s="39"/>
      <c r="B488" s="39"/>
      <c r="C488" s="40" t="s">
        <v>155</v>
      </c>
      <c r="D488" s="35"/>
      <c r="E488" s="48"/>
      <c r="F488" s="41" t="n">
        <f aca="false">SUM(G488:H488)</f>
        <v>0</v>
      </c>
      <c r="G488" s="41" t="n">
        <f aca="false">SUM(G489:G523)</f>
        <v>0</v>
      </c>
      <c r="H488" s="41" t="n">
        <f aca="false">SUM(H489:H523)</f>
        <v>0</v>
      </c>
    </row>
    <row r="489" s="47" customFormat="true" ht="12.75" hidden="true" customHeight="true" outlineLevel="0" collapsed="false">
      <c r="A489" s="42" t="s">
        <v>156</v>
      </c>
      <c r="B489" s="42"/>
      <c r="C489" s="43" t="str">
        <f aca="false">INDEX((klasyfikacja!$B$2:$B$146),MATCH(A489,klasyfikacja!$A$2:$A$146,0))</f>
        <v>Wpływy z tytułu przekształcenia prawa użytkowania wieczystego w prawo własności</v>
      </c>
      <c r="D489" s="44" t="n">
        <v>630</v>
      </c>
      <c r="E489" s="45" t="s">
        <v>157</v>
      </c>
      <c r="F489" s="46" t="n">
        <f aca="false">SUM(G489:H489)</f>
        <v>0</v>
      </c>
      <c r="G489" s="46" t="n">
        <f aca="false" t="array" ref="G489:G489">SUM(IF(dane!$A$8:$A$1577=D489,IF(dane!$C$8:$C$1577=E489,dane!$L$8:$L$1577,0),0))</f>
        <v>0</v>
      </c>
      <c r="H489" s="46" t="n">
        <f aca="false" t="array" ref="H489:H489">SUM(IF(dane!$A$8:$A$1577=D489,IF(dane!$C$8:$C$1577=E489,dane!$M$8:$M$1577,0),0))</f>
        <v>0</v>
      </c>
    </row>
    <row r="490" s="47" customFormat="true" ht="12.75" hidden="true" customHeight="true" outlineLevel="0" collapsed="false">
      <c r="A490" s="42" t="s">
        <v>158</v>
      </c>
      <c r="B490" s="42"/>
      <c r="C490" s="43" t="str">
        <f aca="false">INDEX((klasyfikacja!$B$2:$B$146),MATCH(A490,klasyfikacja!$A$2:$A$146,0))</f>
        <v>Wpłaty z tytułu odpłatnego nabycia prawa własności oraz prawa użytkowania wieczystego nieruchomości</v>
      </c>
      <c r="D490" s="44" t="n">
        <v>630</v>
      </c>
      <c r="E490" s="45" t="s">
        <v>159</v>
      </c>
      <c r="F490" s="46" t="n">
        <f aca="false">SUM(G490:H490)</f>
        <v>0</v>
      </c>
      <c r="G490" s="46" t="n">
        <f aca="false" t="array" ref="G490:G490">SUM(IF(dane!$A$8:$A$1577=D490,IF(dane!$C$8:$C$1577=E490,dane!$L$8:$L$1577,0),0))</f>
        <v>0</v>
      </c>
      <c r="H490" s="46" t="n">
        <f aca="false" t="array" ref="H490:H490">SUM(IF(dane!$A$8:$A$1577=D490,IF(dane!$C$8:$C$1577=E490,dane!$M$8:$M$1577,0),0))</f>
        <v>0</v>
      </c>
    </row>
    <row r="491" s="47" customFormat="true" ht="12.75" hidden="true" customHeight="true" outlineLevel="0" collapsed="false">
      <c r="A491" s="42" t="s">
        <v>160</v>
      </c>
      <c r="B491" s="42"/>
      <c r="C491" s="43" t="str">
        <f aca="false">INDEX((klasyfikacja!$B$2:$B$146),MATCH(A491,klasyfikacja!$A$2:$A$146,0))</f>
        <v>Wpływy ze zbycia praw majątkowych</v>
      </c>
      <c r="D491" s="44" t="n">
        <v>630</v>
      </c>
      <c r="E491" s="45" t="s">
        <v>161</v>
      </c>
      <c r="F491" s="46" t="n">
        <f aca="false">SUM(G491:H491)</f>
        <v>0</v>
      </c>
      <c r="G491" s="46" t="n">
        <f aca="false" t="array" ref="G491:G491">SUM(IF(dane!$A$8:$A$1577=D491,IF(dane!$C$8:$C$1577=E491,dane!$L$8:$L$1577,0),0))</f>
        <v>0</v>
      </c>
      <c r="H491" s="46" t="n">
        <f aca="false" t="array" ref="H491:H491">SUM(IF(dane!$A$8:$A$1577=D491,IF(dane!$C$8:$C$1577=E491,dane!$M$8:$M$1577,0),0))</f>
        <v>0</v>
      </c>
    </row>
    <row r="492" s="47" customFormat="true" ht="12.75" hidden="true" customHeight="true" outlineLevel="0" collapsed="false">
      <c r="A492" s="42" t="s">
        <v>162</v>
      </c>
      <c r="B492" s="42"/>
      <c r="C492" s="43" t="str">
        <f aca="false">INDEX((klasyfikacja!$B$2:$B$146),MATCH(A492,klasyfikacja!$A$2:$A$146,0))</f>
        <v>Wpływy z tytułu odszkodowania za przejęte nieruchomości pod inwestycje celu publicznego</v>
      </c>
      <c r="D492" s="44" t="n">
        <v>630</v>
      </c>
      <c r="E492" s="45" t="s">
        <v>163</v>
      </c>
      <c r="F492" s="46" t="n">
        <f aca="false">SUM(G492:H492)</f>
        <v>0</v>
      </c>
      <c r="G492" s="46" t="n">
        <f aca="false" t="array" ref="G492:G492">SUM(IF(dane!$A$8:$A$1577=D492,IF(dane!$C$8:$C$1577=E492,dane!$L$8:$L$1577,0),0))</f>
        <v>0</v>
      </c>
      <c r="H492" s="46" t="n">
        <f aca="false" t="array" ref="H492:H492">SUM(IF(dane!$A$8:$A$1577=D492,IF(dane!$C$8:$C$1577=E492,dane!$M$8:$M$1577,0),0))</f>
        <v>0</v>
      </c>
    </row>
    <row r="493" s="47" customFormat="true" ht="12.75" hidden="true" customHeight="true" outlineLevel="0" collapsed="false">
      <c r="A493" s="42" t="s">
        <v>164</v>
      </c>
      <c r="B493" s="42"/>
      <c r="C493" s="43" t="str">
        <f aca="false">INDEX((klasyfikacja!$B$2:$B$146),MATCH(A493,klasyfikacja!$A$2:$A$146,0))</f>
        <v>Wpływy ze sprzedaży składników majątkowych</v>
      </c>
      <c r="D493" s="44" t="n">
        <v>630</v>
      </c>
      <c r="E493" s="45" t="s">
        <v>165</v>
      </c>
      <c r="F493" s="46" t="n">
        <f aca="false">SUM(G493:H493)</f>
        <v>0</v>
      </c>
      <c r="G493" s="46" t="n">
        <f aca="false" t="array" ref="G493:G493">SUM(IF(dane!$A$8:$A$1577=D493,IF(dane!$C$8:$C$1577=E493,dane!$L$8:$L$1577,0),0))</f>
        <v>0</v>
      </c>
      <c r="H493" s="46" t="n">
        <f aca="false" t="array" ref="H493:H493">SUM(IF(dane!$A$8:$A$1577=D493,IF(dane!$C$8:$C$1577=E493,dane!$M$8:$M$1577,0),0))</f>
        <v>0</v>
      </c>
    </row>
    <row r="494" s="47" customFormat="true" ht="12.75" hidden="true" customHeight="true" outlineLevel="0" collapsed="false">
      <c r="A494" s="42" t="s">
        <v>166</v>
      </c>
      <c r="B494" s="42"/>
      <c r="C494" s="43" t="str">
        <f aca="false">INDEX((klasyfikacja!$B$2:$B$146),MATCH(A494,klasyfikacja!$A$2:$A$146,0))</f>
        <v>Środki z Funduszu Przeciwdziałania COVID-19 na finansowanie lub dofinansowanie kosztów realizacji inwestycji i zakupów inwestycyjnych związanych z przeciwdziałaniem COVID-19</v>
      </c>
      <c r="D494" s="44" t="n">
        <v>630</v>
      </c>
      <c r="E494" s="45" t="n">
        <v>6090</v>
      </c>
      <c r="F494" s="46" t="n">
        <f aca="false">SUM(G494:H494)</f>
        <v>0</v>
      </c>
      <c r="G494" s="46" t="n">
        <f aca="false" t="array" ref="G494:G494">SUM(IF(dane!$A$8:$A$1577=D494,IF(dane!$C$8:$C$1577=E494,dane!$L$8:$L$1577,0),0))</f>
        <v>0</v>
      </c>
      <c r="H494" s="46" t="n">
        <f aca="false" t="array" ref="H494:H494">SUM(IF(dane!$A$8:$A$1577=D494,IF(dane!$C$8:$C$1577=E494,dane!$M$8:$M$1577,0),0))</f>
        <v>0</v>
      </c>
    </row>
    <row r="495" s="47" customFormat="true" ht="12.75" hidden="true" customHeight="true" outlineLevel="0" collapsed="false">
      <c r="A495" s="42" t="s">
        <v>167</v>
      </c>
      <c r="B495" s="42"/>
      <c r="C495" s="43" t="str">
        <f aca="false">INDEX((klasyfikacja!$B$2:$B$146),MATCH(A495,klasyfikacja!$A$2:$A$146,0))</f>
        <v>Środki na inwestycje na drogach publicznych powiatowych i wojewódzkich oraz na drogach powiatowych, wojewódzkich i krajowych w granicach miast na prawach powiatu</v>
      </c>
      <c r="D495" s="44" t="n">
        <v>630</v>
      </c>
      <c r="E495" s="45" t="n">
        <v>6180</v>
      </c>
      <c r="F495" s="46" t="n">
        <f aca="false">SUM(G495:H495)</f>
        <v>0</v>
      </c>
      <c r="G495" s="46" t="n">
        <f aca="false" t="array" ref="G495:G495">SUM(IF(dane!$A$8:$A$1577=D495,IF(dane!$C$8:$C$1577=E495,dane!$L$8:$L$1577,0),0))</f>
        <v>0</v>
      </c>
      <c r="H495" s="46" t="n">
        <f aca="false" t="array" ref="H495:H495">SUM(IF(dane!$A$8:$A$1577=D495,IF(dane!$C$8:$C$1577=E495,dane!$M$8:$M$1577,0),0))</f>
        <v>0</v>
      </c>
    </row>
    <row r="496" s="47" customFormat="true" ht="51" hidden="true" customHeight="true" outlineLevel="0" collapsed="false">
      <c r="A496" s="42" t="s">
        <v>168</v>
      </c>
      <c r="B496" s="42"/>
      <c r="C496" s="43" t="str">
        <f aca="false">INDEX((klasyfikacja!$B$2:$B$146),MATCH(A496,klasyfikacja!$A$2:$A$146,0))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496" s="44" t="n">
        <v>630</v>
      </c>
      <c r="E496" s="45" t="n">
        <v>6207</v>
      </c>
      <c r="F496" s="46" t="n">
        <f aca="false">SUM(G496:H496)</f>
        <v>0</v>
      </c>
      <c r="G496" s="46" t="n">
        <f aca="false" t="array" ref="G496:G496">SUM(IF(dane!$A$8:$A$1577=D496,IF(dane!$C$8:$C$1577=E496,dane!$L$8:$L$1577,0),0))</f>
        <v>0</v>
      </c>
      <c r="H496" s="46" t="n">
        <f aca="false" t="array" ref="H496:H496">SUM(IF(dane!$A$8:$A$1577=D496,IF(dane!$C$8:$C$1577=E496,dane!$M$8:$M$1577,0),0))</f>
        <v>0</v>
      </c>
    </row>
    <row r="497" s="47" customFormat="true" ht="12.75" hidden="true" customHeight="true" outlineLevel="0" collapsed="false">
      <c r="A497" s="42" t="s">
        <v>169</v>
      </c>
      <c r="B497" s="42"/>
      <c r="C497" s="43" t="str">
        <f aca="false">INDEX((klasyfikacja!$B$2:$B$146),MATCH(A497,klasyfikacja!$A$2:$A$146,0))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497" s="44" t="n">
        <v>630</v>
      </c>
      <c r="E497" s="45" t="n">
        <v>6208</v>
      </c>
      <c r="F497" s="46" t="n">
        <f aca="false">SUM(G497:H497)</f>
        <v>0</v>
      </c>
      <c r="G497" s="46" t="n">
        <f aca="false" t="array" ref="G497:G497">SUM(IF(dane!$A$8:$A$1577=D497,IF(dane!$C$8:$C$1577=E497,dane!$L$8:$L$1577,0),0))</f>
        <v>0</v>
      </c>
      <c r="H497" s="46" t="n">
        <f aca="false" t="array" ref="H497:H497">SUM(IF(dane!$A$8:$A$1577=D497,IF(dane!$C$8:$C$1577=E497,dane!$M$8:$M$1577,0),0))</f>
        <v>0</v>
      </c>
    </row>
    <row r="498" s="47" customFormat="true" ht="12.75" hidden="true" customHeight="true" outlineLevel="0" collapsed="false">
      <c r="A498" s="42" t="s">
        <v>170</v>
      </c>
      <c r="B498" s="42"/>
      <c r="C498" s="43" t="str">
        <f aca="false">INDEX((klasyfikacja!$B$2:$B$146),MATCH(A498,klasyfikacja!$A$2:$A$146,0))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498" s="44" t="n">
        <v>630</v>
      </c>
      <c r="E498" s="45" t="n">
        <v>6209</v>
      </c>
      <c r="F498" s="46" t="n">
        <f aca="false">SUM(G498:H498)</f>
        <v>0</v>
      </c>
      <c r="G498" s="46" t="n">
        <f aca="false" t="array" ref="G498:G498">SUM(IF(dane!$A$8:$A$1577=D498,IF(dane!$C$8:$C$1577=E498,dane!$L$8:$L$1577,0),0))</f>
        <v>0</v>
      </c>
      <c r="H498" s="46" t="n">
        <f aca="false" t="array" ref="H498:H498">SUM(IF(dane!$A$8:$A$1577=D498,IF(dane!$C$8:$C$1577=E498,dane!$M$8:$M$1577,0),0))</f>
        <v>0</v>
      </c>
    </row>
    <row r="499" s="47" customFormat="true" ht="12.75" hidden="true" customHeight="true" outlineLevel="0" collapsed="false">
      <c r="A499" s="42" t="s">
        <v>171</v>
      </c>
      <c r="B499" s="42"/>
      <c r="C499" s="43" t="str">
        <f aca="false">INDEX((klasyfikacja!$B$2:$B$146),MATCH(A499,klasyfikacja!$A$2:$A$146,0))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499" s="44" t="n">
        <v>630</v>
      </c>
      <c r="E499" s="45" t="n">
        <v>6257</v>
      </c>
      <c r="F499" s="46" t="n">
        <f aca="false">SUM(G499:H499)</f>
        <v>0</v>
      </c>
      <c r="G499" s="46" t="n">
        <f aca="false" t="array" ref="G499:G499">SUM(IF(dane!$A$8:$A$1577=D499,IF(dane!$C$8:$C$1577=E499,dane!$L$8:$L$1577,0),0))</f>
        <v>0</v>
      </c>
      <c r="H499" s="46" t="n">
        <f aca="false" t="array" ref="H499:H499">SUM(IF(dane!$A$8:$A$1577=D499,IF(dane!$C$8:$C$1577=E499,dane!$M$8:$M$1577,0),0))</f>
        <v>0</v>
      </c>
    </row>
    <row r="500" s="47" customFormat="true" ht="12.75" hidden="true" customHeight="true" outlineLevel="0" collapsed="false">
      <c r="A500" s="42" t="s">
        <v>172</v>
      </c>
      <c r="B500" s="42"/>
      <c r="C500" s="43" t="str">
        <f aca="false">INDEX((klasyfikacja!$B$2:$B$146),MATCH(A500,klasyfikacja!$A$2:$A$146,0))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500" s="44" t="n">
        <v>630</v>
      </c>
      <c r="E500" s="45" t="n">
        <v>6258</v>
      </c>
      <c r="F500" s="46" t="n">
        <f aca="false">SUM(G500:H500)</f>
        <v>0</v>
      </c>
      <c r="G500" s="46" t="n">
        <f aca="false" t="array" ref="G500:G500">SUM(IF(dane!$A$8:$A$1577=D500,IF(dane!$C$8:$C$1577=E500,dane!$L$8:$L$1577,0),0))</f>
        <v>0</v>
      </c>
      <c r="H500" s="46" t="n">
        <f aca="false" t="array" ref="H500:H500">SUM(IF(dane!$A$8:$A$1577=D500,IF(dane!$C$8:$C$1577=E500,dane!$M$8:$M$1577,0),0))</f>
        <v>0</v>
      </c>
    </row>
    <row r="501" s="47" customFormat="true" ht="12.75" hidden="true" customHeight="true" outlineLevel="0" collapsed="false">
      <c r="A501" s="42" t="s">
        <v>173</v>
      </c>
      <c r="B501" s="42"/>
      <c r="C501" s="43" t="str">
        <f aca="false">INDEX((klasyfikacja!$B$2:$B$146),MATCH(A501,klasyfikacja!$A$2:$A$146,0))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501" s="44" t="n">
        <v>630</v>
      </c>
      <c r="E501" s="45" t="n">
        <v>6259</v>
      </c>
      <c r="F501" s="46" t="n">
        <f aca="false">SUM(G501:H501)</f>
        <v>0</v>
      </c>
      <c r="G501" s="46" t="n">
        <f aca="false" t="array" ref="G501:G501">SUM(IF(dane!$A$8:$A$1577=D501,IF(dane!$C$8:$C$1577=E501,dane!$L$8:$L$1577,0),0))</f>
        <v>0</v>
      </c>
      <c r="H501" s="46" t="n">
        <f aca="false" t="array" ref="H501:H501">SUM(IF(dane!$A$8:$A$1577=D501,IF(dane!$C$8:$C$1577=E501,dane!$M$8:$M$1577,0),0))</f>
        <v>0</v>
      </c>
    </row>
    <row r="502" s="47" customFormat="true" ht="12.75" hidden="true" customHeight="true" outlineLevel="0" collapsed="false">
      <c r="A502" s="42" t="s">
        <v>174</v>
      </c>
      <c r="B502" s="42"/>
      <c r="C502" s="43" t="str">
        <f aca="false">INDEX((klasyfikacja!$B$2:$B$146),MATCH(A502,klasyfikacja!$A$2:$A$146,0))</f>
        <v>Dotacja otrzymana z państwowego funduszu celowego na finansowanie lub dofinansowanie kosztów realizacji inwestycji i zakupów inwestycyjnych jednostek sektora finansów publicznych</v>
      </c>
      <c r="D502" s="44" t="n">
        <v>630</v>
      </c>
      <c r="E502" s="45" t="n">
        <v>6260</v>
      </c>
      <c r="F502" s="46" t="n">
        <f aca="false">SUM(G502:H502)</f>
        <v>0</v>
      </c>
      <c r="G502" s="46" t="n">
        <f aca="false" t="array" ref="G502:G502">SUM(IF(dane!$A$8:$A$1577=D502,IF(dane!$C$8:$C$1577=E502,dane!$L$8:$L$1577,0),0))</f>
        <v>0</v>
      </c>
      <c r="H502" s="46" t="n">
        <f aca="false" t="array" ref="H502:H502">SUM(IF(dane!$A$8:$A$1577=D502,IF(dane!$C$8:$C$1577=E502,dane!$M$8:$M$1577,0),0))</f>
        <v>0</v>
      </c>
    </row>
    <row r="503" s="47" customFormat="true" ht="12.75" hidden="true" customHeight="true" outlineLevel="0" collapsed="false">
      <c r="A503" s="42" t="s">
        <v>175</v>
      </c>
      <c r="B503" s="42"/>
      <c r="C503" s="43" t="str">
        <f aca="false">INDEX((klasyfikacja!$B$2:$B$146),MATCH(A503,klasyfikacja!$A$2:$A$146,0))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503" s="44" t="n">
        <v>630</v>
      </c>
      <c r="E503" s="45" t="n">
        <v>6280</v>
      </c>
      <c r="F503" s="46" t="n">
        <f aca="false">SUM(G503:H503)</f>
        <v>0</v>
      </c>
      <c r="G503" s="46" t="n">
        <f aca="false" t="array" ref="G503:G503">SUM(IF(dane!$A$8:$A$1577=D503,IF(dane!$C$8:$C$1577=E503,dane!$L$8:$L$1577,0),0))</f>
        <v>0</v>
      </c>
      <c r="H503" s="46" t="n">
        <f aca="false" t="array" ref="H503:H503">SUM(IF(dane!$A$8:$A$1577=D503,IF(dane!$C$8:$C$1577=E503,dane!$M$8:$M$1577,0),0))</f>
        <v>0</v>
      </c>
    </row>
    <row r="504" s="47" customFormat="true" ht="12.75" hidden="true" customHeight="true" outlineLevel="0" collapsed="false">
      <c r="A504" s="42" t="s">
        <v>176</v>
      </c>
      <c r="B504" s="42"/>
      <c r="C504" s="43" t="str">
        <f aca="false">INDEX((klasyfikacja!$B$2:$B$146),MATCH(A504,klasyfikacja!$A$2:$A$146,0))</f>
        <v>Środki na dofinansowanie własnych inwestycji gmin, powiatów (związków gmin, związków powiatowo-gminnych, związków powiatów), samorządów województw, pozyskane z innych źródeł</v>
      </c>
      <c r="D504" s="44" t="n">
        <v>630</v>
      </c>
      <c r="E504" s="45" t="n">
        <v>6290</v>
      </c>
      <c r="F504" s="46" t="n">
        <f aca="false">SUM(G504:H504)</f>
        <v>0</v>
      </c>
      <c r="G504" s="46" t="n">
        <f aca="false" t="array" ref="G504:G504">SUM(IF(dane!$A$8:$A$1577=D504,IF(dane!$C$8:$C$1577=E504,dane!$L$8:$L$1577,0),0))</f>
        <v>0</v>
      </c>
      <c r="H504" s="46" t="n">
        <f aca="false" t="array" ref="H504:H504">SUM(IF(dane!$A$8:$A$1577=D504,IF(dane!$C$8:$C$1577=E504,dane!$M$8:$M$1577,0),0))</f>
        <v>0</v>
      </c>
    </row>
    <row r="505" s="47" customFormat="true" ht="12.75" hidden="true" customHeight="true" outlineLevel="0" collapsed="false">
      <c r="A505" s="42" t="s">
        <v>177</v>
      </c>
      <c r="B505" s="42"/>
      <c r="C505" s="43" t="str">
        <f aca="false">INDEX((klasyfikacja!$B$2:$B$146),MATCH(A505,klasyfikacja!$A$2:$A$146,0))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505" s="44" t="n">
        <v>630</v>
      </c>
      <c r="E505" s="45" t="n">
        <v>6291</v>
      </c>
      <c r="F505" s="46" t="n">
        <f aca="false">SUM(G505:H505)</f>
        <v>0</v>
      </c>
      <c r="G505" s="46" t="n">
        <f aca="false" t="array" ref="G505:G505">SUM(IF(dane!$A$8:$A$1577=D505,IF(dane!$C$8:$C$1577=E505,dane!$L$8:$L$1577,0),0))</f>
        <v>0</v>
      </c>
      <c r="H505" s="46" t="n">
        <f aca="false" t="array" ref="H505:H505">SUM(IF(dane!$A$8:$A$1577=D505,IF(dane!$C$8:$C$1577=E505,dane!$M$8:$M$1577,0),0))</f>
        <v>0</v>
      </c>
    </row>
    <row r="506" s="47" customFormat="true" ht="12.75" hidden="true" customHeight="true" outlineLevel="0" collapsed="false">
      <c r="A506" s="42" t="s">
        <v>178</v>
      </c>
      <c r="B506" s="42"/>
      <c r="C506" s="43" t="str">
        <f aca="false">INDEX((klasyfikacja!$B$2:$B$146),MATCH(A506,klasyfikacja!$A$2:$A$146,0))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506" s="44" t="n">
        <v>630</v>
      </c>
      <c r="E506" s="45" t="n">
        <v>6296</v>
      </c>
      <c r="F506" s="46" t="n">
        <f aca="false">SUM(G506:H506)</f>
        <v>0</v>
      </c>
      <c r="G506" s="46" t="n">
        <f aca="false" t="array" ref="G506:G506">SUM(IF(dane!$A$8:$A$1577=D506,IF(dane!$C$8:$C$1577=E506,dane!$L$8:$L$1577,0),0))</f>
        <v>0</v>
      </c>
      <c r="H506" s="46" t="n">
        <f aca="false" t="array" ref="H506:H506">SUM(IF(dane!$A$8:$A$1577=D506,IF(dane!$C$8:$C$1577=E506,dane!$M$8:$M$1577,0),0))</f>
        <v>0</v>
      </c>
    </row>
    <row r="507" s="47" customFormat="true" ht="12.75" hidden="true" customHeight="true" outlineLevel="0" collapsed="false">
      <c r="A507" s="42" t="s">
        <v>179</v>
      </c>
      <c r="B507" s="42"/>
      <c r="C507" s="43" t="str">
        <f aca="false">INDEX((klasyfikacja!$B$2:$B$146),MATCH(A507,klasyfikacja!$A$2:$A$146,0))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507" s="44" t="n">
        <v>630</v>
      </c>
      <c r="E507" s="45" t="n">
        <v>6297</v>
      </c>
      <c r="F507" s="46" t="n">
        <f aca="false">SUM(G507:H507)</f>
        <v>0</v>
      </c>
      <c r="G507" s="46" t="n">
        <f aca="false" t="array" ref="G507:G507">SUM(IF(dane!$A$8:$A$1577=D507,IF(dane!$C$8:$C$1577=E507,dane!$L$8:$L$1577,0),0))</f>
        <v>0</v>
      </c>
      <c r="H507" s="46" t="n">
        <f aca="false" t="array" ref="H507:H507">SUM(IF(dane!$A$8:$A$1577=D507,IF(dane!$C$8:$C$1577=E507,dane!$M$8:$M$1577,0),0))</f>
        <v>0</v>
      </c>
    </row>
    <row r="508" s="47" customFormat="true" ht="12.75" hidden="true" customHeight="true" outlineLevel="0" collapsed="false">
      <c r="A508" s="42" t="s">
        <v>180</v>
      </c>
      <c r="B508" s="42"/>
      <c r="C508" s="43" t="str">
        <f aca="false">INDEX((klasyfikacja!$B$2:$B$146),MATCH(A508,klasyfikacja!$A$2:$A$146,0))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508" s="44" t="n">
        <v>630</v>
      </c>
      <c r="E508" s="45" t="n">
        <v>6298</v>
      </c>
      <c r="F508" s="46" t="n">
        <f aca="false">SUM(G508:H508)</f>
        <v>0</v>
      </c>
      <c r="G508" s="46" t="n">
        <f aca="false" t="array" ref="G508:G508">SUM(IF(dane!$A$8:$A$1577=D508,IF(dane!$C$8:$C$1577=E508,dane!$L$8:$L$1577,0),0))</f>
        <v>0</v>
      </c>
      <c r="H508" s="46" t="n">
        <f aca="false" t="array" ref="H508:H508">SUM(IF(dane!$A$8:$A$1577=D508,IF(dane!$C$8:$C$1577=E508,dane!$M$8:$M$1577,0),0))</f>
        <v>0</v>
      </c>
    </row>
    <row r="509" s="47" customFormat="true" ht="12.75" hidden="true" customHeight="true" outlineLevel="0" collapsed="false">
      <c r="A509" s="42" t="s">
        <v>181</v>
      </c>
      <c r="B509" s="42"/>
      <c r="C509" s="43" t="str">
        <f aca="false">INDEX((klasyfikacja!$B$2:$B$146),MATCH(A509,klasyfikacja!$A$2:$A$146,0))</f>
        <v>Dotacja celowa otrzymana z tytułu pomocy finansowej udzielanej między jednostkami samorządu terytorialnego na dofinansowanie własnych zadań inwestycyjnych i zakupów inwestycyjnych</v>
      </c>
      <c r="D509" s="44" t="n">
        <v>630</v>
      </c>
      <c r="E509" s="45" t="n">
        <v>6300</v>
      </c>
      <c r="F509" s="46" t="n">
        <f aca="false">SUM(G509:H509)</f>
        <v>0</v>
      </c>
      <c r="G509" s="46" t="n">
        <f aca="false" t="array" ref="G509:G509">SUM(IF(dane!$A$8:$A$1577=D509,IF(dane!$C$8:$C$1577=E509,dane!$L$8:$L$1577,0),0))</f>
        <v>0</v>
      </c>
      <c r="H509" s="46" t="n">
        <f aca="false" t="array" ref="H509:H509">SUM(IF(dane!$A$8:$A$1577=D509,IF(dane!$C$8:$C$1577=E509,dane!$M$8:$M$1577,0),0))</f>
        <v>0</v>
      </c>
    </row>
    <row r="510" s="47" customFormat="true" ht="12.75" hidden="true" customHeight="true" outlineLevel="0" collapsed="false">
      <c r="A510" s="42" t="s">
        <v>182</v>
      </c>
      <c r="B510" s="42"/>
      <c r="C510" s="43" t="str">
        <f aca="false">INDEX((klasyfikacja!$B$2:$B$146),MATCH(A510,klasyfikacja!$A$2:$A$146,0))</f>
        <v>Dotacja celowa otrzymana z budżetu państwa na inwestycje i zakupy inwestycyjne z zakresu administracji rządowej oraz innych zadań zleconych gminom ustawami</v>
      </c>
      <c r="D510" s="44" t="n">
        <v>630</v>
      </c>
      <c r="E510" s="45" t="n">
        <v>6310</v>
      </c>
      <c r="F510" s="46" t="n">
        <f aca="false">SUM(G510:H510)</f>
        <v>0</v>
      </c>
      <c r="G510" s="46" t="n">
        <f aca="false" t="array" ref="G510:G510">SUM(IF(dane!$A$8:$A$1577=D510,IF(dane!$C$8:$C$1577=E510,dane!$L$8:$L$1577,0),0))</f>
        <v>0</v>
      </c>
      <c r="H510" s="46" t="n">
        <f aca="false" t="array" ref="H510:H510">SUM(IF(dane!$A$8:$A$1577=D510,IF(dane!$C$8:$C$1577=E510,dane!$M$8:$M$1577,0),0))</f>
        <v>0</v>
      </c>
    </row>
    <row r="511" s="47" customFormat="true" ht="12.75" hidden="true" customHeight="true" outlineLevel="0" collapsed="false">
      <c r="A511" s="42" t="s">
        <v>183</v>
      </c>
      <c r="B511" s="42"/>
      <c r="C511" s="43" t="str">
        <f aca="false">INDEX((klasyfikacja!$B$2:$B$146),MATCH(A511,klasyfikacja!$A$2:$A$146,0))</f>
        <v>Dotacja celowa otrzymana z budżetu państwa na inwestycje i zakupy inwestycyjne realizowane przez gminę na podstawie porozumień z organami administracji rządowej</v>
      </c>
      <c r="D511" s="44" t="n">
        <v>630</v>
      </c>
      <c r="E511" s="45" t="n">
        <v>6320</v>
      </c>
      <c r="F511" s="46" t="n">
        <f aca="false">SUM(G511:H511)</f>
        <v>0</v>
      </c>
      <c r="G511" s="46" t="n">
        <f aca="false" t="array" ref="G511:G511">SUM(IF(dane!$A$8:$A$1577=D511,IF(dane!$C$8:$C$1577=E511,dane!$L$8:$L$1577,0),0))</f>
        <v>0</v>
      </c>
      <c r="H511" s="46" t="n">
        <f aca="false" t="array" ref="H511:H511">SUM(IF(dane!$A$8:$A$1577=D511,IF(dane!$C$8:$C$1577=E511,dane!$M$8:$M$1577,0),0))</f>
        <v>0</v>
      </c>
    </row>
    <row r="512" s="47" customFormat="true" ht="12.75" hidden="true" customHeight="true" outlineLevel="0" collapsed="false">
      <c r="A512" s="42" t="s">
        <v>184</v>
      </c>
      <c r="B512" s="42"/>
      <c r="C512" s="43" t="str">
        <f aca="false">INDEX((klasyfikacja!$B$2:$B$146),MATCH(A512,klasyfikacja!$A$2:$A$146,0))</f>
        <v>Dotacja celowa otrzymana z budżetu państwa na realizację inwestycji i zakupów inwestycyjnych własnych gmin (związków gmin, związków powiatowo-gminnych)</v>
      </c>
      <c r="D512" s="44" t="n">
        <v>630</v>
      </c>
      <c r="E512" s="45" t="n">
        <v>6330</v>
      </c>
      <c r="F512" s="46" t="n">
        <f aca="false">SUM(G512:H512)</f>
        <v>0</v>
      </c>
      <c r="G512" s="46" t="n">
        <f aca="false" t="array" ref="G512:G512">SUM(IF(dane!$A$8:$A$1577=D512,IF(dane!$C$8:$C$1577=E512,dane!$L$8:$L$1577,0),0))</f>
        <v>0</v>
      </c>
      <c r="H512" s="46" t="n">
        <f aca="false" t="array" ref="H512:H512">SUM(IF(dane!$A$8:$A$1577=D512,IF(dane!$C$8:$C$1577=E512,dane!$M$8:$M$1577,0),0))</f>
        <v>0</v>
      </c>
    </row>
    <row r="513" s="47" customFormat="true" ht="12.75" hidden="true" customHeight="true" outlineLevel="0" collapsed="false">
      <c r="A513" s="42" t="s">
        <v>185</v>
      </c>
      <c r="B513" s="42"/>
      <c r="C513" s="43" t="str">
        <f aca="false">INDEX((klasyfikacja!$B$2:$B$146),MATCH(A513,klasyfikacja!$A$2:$A$146,0))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513" s="44" t="n">
        <v>630</v>
      </c>
      <c r="E513" s="45" t="n">
        <v>6340</v>
      </c>
      <c r="F513" s="46" t="n">
        <f aca="false">SUM(G513:H513)</f>
        <v>0</v>
      </c>
      <c r="G513" s="46" t="n">
        <f aca="false" t="array" ref="G513:G513">SUM(IF(dane!$A$8:$A$1577=D513,IF(dane!$C$8:$C$1577=E513,dane!$L$8:$L$1577,0),0))</f>
        <v>0</v>
      </c>
      <c r="H513" s="46" t="n">
        <f aca="false" t="array" ref="H513:H513">SUM(IF(dane!$A$8:$A$1577=D513,IF(dane!$C$8:$C$1577=E513,dane!$M$8:$M$1577,0),0))</f>
        <v>0</v>
      </c>
    </row>
    <row r="514" s="47" customFormat="true" ht="12.75" hidden="true" customHeight="true" outlineLevel="0" collapsed="false">
      <c r="A514" s="42" t="s">
        <v>186</v>
      </c>
      <c r="B514" s="42"/>
      <c r="C514" s="43" t="str">
        <f aca="false">INDEX((klasyfikacja!$B$2:$B$146),MATCH(A514,klasyfikacja!$A$2:$A$146,0))</f>
        <v>Dotacja celowa otrzymana z budżetu państwa na inwestycje i zakupy inwestycyjne z zakresu administracji rządowej oraz inne zadania zlecone ustawami realizowane przez powiat</v>
      </c>
      <c r="D514" s="44" t="n">
        <v>630</v>
      </c>
      <c r="E514" s="45" t="n">
        <v>6410</v>
      </c>
      <c r="F514" s="46" t="n">
        <f aca="false">SUM(G514:H514)</f>
        <v>0</v>
      </c>
      <c r="G514" s="46" t="n">
        <f aca="false" t="array" ref="G514:G514">SUM(IF(dane!$A$8:$A$1577=D514,IF(dane!$C$8:$C$1577=E514,dane!$L$8:$L$1577,0),0))</f>
        <v>0</v>
      </c>
      <c r="H514" s="46" t="n">
        <f aca="false" t="array" ref="H514:H514">SUM(IF(dane!$A$8:$A$1577=D514,IF(dane!$C$8:$C$1577=E514,dane!$M$8:$M$1577,0),0))</f>
        <v>0</v>
      </c>
    </row>
    <row r="515" s="47" customFormat="true" ht="12.75" hidden="true" customHeight="true" outlineLevel="0" collapsed="false">
      <c r="A515" s="42" t="s">
        <v>187</v>
      </c>
      <c r="B515" s="42"/>
      <c r="C515" s="43" t="str">
        <f aca="false">INDEX((klasyfikacja!$B$2:$B$146),MATCH(A515,klasyfikacja!$A$2:$A$146,0))</f>
        <v>Dotacja celowa otrzymana z budżetu państwa na inwestycje i zakupy inwestycyjne realizowane przez powiat na podstawie porozumień z organami administracji rządowej</v>
      </c>
      <c r="D515" s="44" t="n">
        <v>630</v>
      </c>
      <c r="E515" s="45" t="n">
        <v>6420</v>
      </c>
      <c r="F515" s="46" t="n">
        <f aca="false">SUM(G515:H515)</f>
        <v>0</v>
      </c>
      <c r="G515" s="46" t="n">
        <f aca="false" t="array" ref="G515:G515">SUM(IF(dane!$A$8:$A$1577=D515,IF(dane!$C$8:$C$1577=E515,dane!$L$8:$L$1577,0),0))</f>
        <v>0</v>
      </c>
      <c r="H515" s="46" t="n">
        <f aca="false" t="array" ref="H515:H515">SUM(IF(dane!$A$8:$A$1577=D515,IF(dane!$C$8:$C$1577=E515,dane!$M$8:$M$1577,0),0))</f>
        <v>0</v>
      </c>
    </row>
    <row r="516" s="47" customFormat="true" ht="12.75" hidden="true" customHeight="true" outlineLevel="0" collapsed="false">
      <c r="A516" s="42" t="s">
        <v>188</v>
      </c>
      <c r="B516" s="42"/>
      <c r="C516" s="43" t="str">
        <f aca="false">INDEX((klasyfikacja!$B$2:$B$146),MATCH(A516,klasyfikacja!$A$2:$A$146,0))</f>
        <v>Dotacja celowa otrzymana z budżetu państwa na realizację inwestycji i zakupów inwestycyjnych własnych powiatu</v>
      </c>
      <c r="D516" s="44" t="n">
        <v>630</v>
      </c>
      <c r="E516" s="45" t="n">
        <v>6430</v>
      </c>
      <c r="F516" s="46" t="n">
        <f aca="false">SUM(G516:H516)</f>
        <v>0</v>
      </c>
      <c r="G516" s="46" t="n">
        <f aca="false" t="array" ref="G516:G516">SUM(IF(dane!$A$8:$A$1577=D516,IF(dane!$C$8:$C$1577=E516,dane!$L$8:$L$1577,0),0))</f>
        <v>0</v>
      </c>
      <c r="H516" s="46" t="n">
        <f aca="false" t="array" ref="H516:H516">SUM(IF(dane!$A$8:$A$1577=D516,IF(dane!$C$8:$C$1577=E516,dane!$M$8:$M$1577,0),0))</f>
        <v>0</v>
      </c>
    </row>
    <row r="517" s="47" customFormat="true" ht="12.75" hidden="true" customHeight="true" outlineLevel="0" collapsed="false">
      <c r="A517" s="42" t="s">
        <v>189</v>
      </c>
      <c r="B517" s="42"/>
      <c r="C517" s="43" t="str">
        <f aca="false">INDEX((klasyfikacja!$B$2:$B$146),MATCH(A517,klasyfikacja!$A$2:$A$146,0))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517" s="44" t="n">
        <v>630</v>
      </c>
      <c r="E517" s="45" t="n">
        <v>6440</v>
      </c>
      <c r="F517" s="46" t="n">
        <f aca="false">SUM(G517:H517)</f>
        <v>0</v>
      </c>
      <c r="G517" s="46" t="n">
        <f aca="false" t="array" ref="G517:G517">SUM(IF(dane!$A$8:$A$1577=D517,IF(dane!$C$8:$C$1577=E517,dane!$L$8:$L$1577,0),0))</f>
        <v>0</v>
      </c>
      <c r="H517" s="46" t="n">
        <f aca="false" t="array" ref="H517:H517">SUM(IF(dane!$A$8:$A$1577=D517,IF(dane!$C$8:$C$1577=E517,dane!$M$8:$M$1577,0),0))</f>
        <v>0</v>
      </c>
    </row>
    <row r="518" s="47" customFormat="true" ht="12.75" hidden="true" customHeight="true" outlineLevel="0" collapsed="false">
      <c r="A518" s="42" t="s">
        <v>190</v>
      </c>
      <c r="B518" s="42"/>
      <c r="C518" s="43" t="str">
        <f aca="false">INDEX((klasyfikacja!$B$2:$B$146),MATCH(A518,klasyfikacja!$A$2:$A$146,0))</f>
        <v>Dotacja celowa otrzymana z gminy na inwestycje i zakupy inwestycyjne realizowane na podstawie porozumień (umów) między jednostkami samorządu terytorialnego</v>
      </c>
      <c r="D518" s="44" t="n">
        <v>630</v>
      </c>
      <c r="E518" s="45" t="n">
        <v>6610</v>
      </c>
      <c r="F518" s="46" t="n">
        <f aca="false">SUM(G518:H518)</f>
        <v>0</v>
      </c>
      <c r="G518" s="46" t="n">
        <f aca="false" t="array" ref="G518:G518">SUM(IF(dane!$A$8:$A$1577=D518,IF(dane!$C$8:$C$1577=E518,dane!$L$8:$L$1577,0),0))</f>
        <v>0</v>
      </c>
      <c r="H518" s="46" t="n">
        <f aca="false" t="array" ref="H518:H518">SUM(IF(dane!$A$8:$A$1577=D518,IF(dane!$C$8:$C$1577=E518,dane!$M$8:$M$1577,0),0))</f>
        <v>0</v>
      </c>
    </row>
    <row r="519" s="47" customFormat="true" ht="12.75" hidden="true" customHeight="true" outlineLevel="0" collapsed="false">
      <c r="A519" s="42" t="s">
        <v>191</v>
      </c>
      <c r="B519" s="42"/>
      <c r="C519" s="43" t="str">
        <f aca="false">INDEX((klasyfikacja!$B$2:$B$146),MATCH(A519,klasyfikacja!$A$2:$A$146,0))</f>
        <v>Dotacja celowa otrzymana z powiatu na inwestycje i zakupy inwestycyjne realizowane na podstawie porozumień (umów) między jednostkami samorządu terytorialnego</v>
      </c>
      <c r="D519" s="44" t="n">
        <v>630</v>
      </c>
      <c r="E519" s="45" t="n">
        <v>6620</v>
      </c>
      <c r="F519" s="46" t="n">
        <f aca="false">SUM(G519:H519)</f>
        <v>0</v>
      </c>
      <c r="G519" s="46" t="n">
        <f aca="false" t="array" ref="G519:G519">SUM(IF(dane!$A$8:$A$1577=D519,IF(dane!$C$8:$C$1577=E519,dane!$L$8:$L$1577,0),0))</f>
        <v>0</v>
      </c>
      <c r="H519" s="46" t="n">
        <f aca="false" t="array" ref="H519:H519">SUM(IF(dane!$A$8:$A$1577=D519,IF(dane!$C$8:$C$1577=E519,dane!$M$8:$M$1577,0),0))</f>
        <v>0</v>
      </c>
    </row>
    <row r="520" s="47" customFormat="true" ht="12.75" hidden="true" customHeight="true" outlineLevel="0" collapsed="false">
      <c r="A520" s="42" t="s">
        <v>192</v>
      </c>
      <c r="B520" s="42"/>
      <c r="C520" s="43" t="str">
        <f aca="false">INDEX((klasyfikacja!$B$2:$B$146),MATCH(A520,klasyfikacja!$A$2:$A$146,0))</f>
        <v>Dotacja celowa otrzymana z samorządu województwa na inwestycje i zakupy inwestycyjne realizowane na podstawie porozumień (umów) między jednostkami samorządu terytorialnego</v>
      </c>
      <c r="D520" s="44" t="n">
        <v>630</v>
      </c>
      <c r="E520" s="45" t="n">
        <v>6630</v>
      </c>
      <c r="F520" s="46" t="n">
        <f aca="false">SUM(G520:H520)</f>
        <v>0</v>
      </c>
      <c r="G520" s="46" t="n">
        <f aca="false" t="array" ref="G520:G520">SUM(IF(dane!$A$8:$A$1577=D520,IF(dane!$C$8:$C$1577=E520,dane!$L$8:$L$1577,0),0))</f>
        <v>0</v>
      </c>
      <c r="H520" s="46" t="n">
        <f aca="false" t="array" ref="H520:H520">SUM(IF(dane!$A$8:$A$1577=D520,IF(dane!$C$8:$C$1577=E520,dane!$M$8:$M$1577,0),0))</f>
        <v>0</v>
      </c>
    </row>
    <row r="521" s="47" customFormat="true" ht="12.75" hidden="true" customHeight="true" outlineLevel="0" collapsed="false">
      <c r="A521" s="42" t="s">
        <v>193</v>
      </c>
      <c r="B521" s="42"/>
      <c r="C521" s="43" t="str">
        <f aca="false">INDEX((klasyfikacja!$B$2:$B$146),MATCH(A521,klasyfikacja!$A$2:$A$146,0))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521" s="44" t="n">
        <v>630</v>
      </c>
      <c r="E521" s="45" t="n">
        <v>6660</v>
      </c>
      <c r="F521" s="46" t="n">
        <f aca="false">SUM(G521:H521)</f>
        <v>0</v>
      </c>
      <c r="G521" s="46" t="n">
        <f aca="false" t="array" ref="G521:G521">SUM(IF(dane!$A$8:$A$1577=D521,IF(dane!$C$8:$C$1577=E521,dane!$L$8:$L$1577,0),0))</f>
        <v>0</v>
      </c>
      <c r="H521" s="46" t="n">
        <f aca="false" t="array" ref="H521:H521">SUM(IF(dane!$A$8:$A$1577=D521,IF(dane!$C$8:$C$1577=E521,dane!$M$8:$M$1577,0),0))</f>
        <v>0</v>
      </c>
    </row>
    <row r="522" s="47" customFormat="true" ht="12.75" hidden="true" customHeight="true" outlineLevel="0" collapsed="false">
      <c r="A522" s="42" t="s">
        <v>194</v>
      </c>
      <c r="B522" s="42"/>
      <c r="C522" s="43" t="str">
        <f aca="false">INDEX((klasyfikacja!$B$2:$B$146),MATCH(A522,klasyfikacja!$A$2:$A$146,0))</f>
        <v>Wpłata środków finansowych z niewykorzystanych w terminie wydatków, które nie wygasają z upływem roku budżetowego</v>
      </c>
      <c r="D522" s="44" t="n">
        <v>630</v>
      </c>
      <c r="E522" s="45" t="n">
        <v>6680</v>
      </c>
      <c r="F522" s="46" t="n">
        <f aca="false">SUM(G522:H522)</f>
        <v>0</v>
      </c>
      <c r="G522" s="46" t="n">
        <f aca="false" t="array" ref="G522:G522">SUM(IF(dane!$A$8:$A$1577=D522,IF(dane!$C$8:$C$1577=E522,dane!$L$8:$L$1577,0),0))</f>
        <v>0</v>
      </c>
      <c r="H522" s="46" t="n">
        <f aca="false" t="array" ref="H522:H522">SUM(IF(dane!$A$8:$A$1577=D522,IF(dane!$C$8:$C$1577=E522,dane!$M$8:$M$1577,0),0))</f>
        <v>0</v>
      </c>
    </row>
    <row r="523" s="47" customFormat="true" ht="12.75" hidden="true" customHeight="true" outlineLevel="0" collapsed="false">
      <c r="A523" s="42" t="s">
        <v>195</v>
      </c>
      <c r="B523" s="42"/>
      <c r="C523" s="43" t="str">
        <f aca="false">INDEX((klasyfikacja!$B$2:$B$146),MATCH(A523,klasyfikacja!$A$2:$A$146,0))</f>
        <v>Wpływy ze zwrotów niewykorzystanych dotacji oraz płatności, dotyczące dochodów majątkowych</v>
      </c>
      <c r="D523" s="49" t="n">
        <v>630</v>
      </c>
      <c r="E523" s="50" t="n">
        <v>6690</v>
      </c>
      <c r="F523" s="46" t="n">
        <f aca="false">SUM(G523:H523)</f>
        <v>0</v>
      </c>
      <c r="G523" s="46" t="n">
        <f aca="false" t="array" ref="G523:G523">SUM(IF(dane!$A$8:$A$1577=D523,IF(dane!$C$8:$C$1577=E523,dane!$L$8:$L$1577,0),0))</f>
        <v>0</v>
      </c>
      <c r="H523" s="46" t="n">
        <f aca="false" t="array" ref="H523:H523">SUM(IF(dane!$A$8:$A$1577=D523,IF(dane!$C$8:$C$1577=E523,dane!$M$8:$M$1577,0),0))</f>
        <v>0</v>
      </c>
    </row>
    <row r="524" s="38" customFormat="true" ht="30.75" hidden="false" customHeight="true" outlineLevel="0" collapsed="false">
      <c r="A524" s="33" t="n">
        <v>700</v>
      </c>
      <c r="B524" s="33" t="n">
        <v>1</v>
      </c>
      <c r="C524" s="34" t="s">
        <v>205</v>
      </c>
      <c r="D524" s="35"/>
      <c r="E524" s="35"/>
      <c r="F524" s="36" t="n">
        <f aca="false">SUM(G524:H524)</f>
        <v>464382000</v>
      </c>
      <c r="G524" s="37" t="n">
        <f aca="false">SUM(G525+G614)</f>
        <v>410204000</v>
      </c>
      <c r="H524" s="37" t="n">
        <f aca="false">SUM(H525+H614)</f>
        <v>54178000</v>
      </c>
      <c r="K524" s="54"/>
    </row>
    <row r="525" s="47" customFormat="true" ht="18" hidden="false" customHeight="true" outlineLevel="0" collapsed="false">
      <c r="A525" s="39"/>
      <c r="B525" s="39"/>
      <c r="C525" s="40" t="s">
        <v>20</v>
      </c>
      <c r="D525" s="35"/>
      <c r="E525" s="35"/>
      <c r="F525" s="41" t="n">
        <f aca="false">SUM(G525:H525)</f>
        <v>382007000</v>
      </c>
      <c r="G525" s="41" t="n">
        <f aca="false">SUM(G526:G613)</f>
        <v>327829000</v>
      </c>
      <c r="H525" s="41" t="n">
        <f aca="false">SUM(H526:H613)</f>
        <v>54178000</v>
      </c>
      <c r="K525" s="55"/>
    </row>
    <row r="526" s="47" customFormat="true" ht="12.75" hidden="true" customHeight="true" outlineLevel="0" collapsed="false">
      <c r="A526" s="42" t="s">
        <v>21</v>
      </c>
      <c r="B526" s="42"/>
      <c r="C526" s="43" t="str">
        <f aca="false">INDEX((klasyfikacja!$B$2:$B$146),MATCH(A526,klasyfikacja!$A$2:$A$146,0))</f>
        <v>Wpływy z podatku dochodowego od osób fizycznych</v>
      </c>
      <c r="D526" s="44" t="n">
        <v>700</v>
      </c>
      <c r="E526" s="45" t="s">
        <v>22</v>
      </c>
      <c r="F526" s="46" t="n">
        <f aca="false">SUM(G526:H526)</f>
        <v>0</v>
      </c>
      <c r="G526" s="46" t="n">
        <f aca="false" t="array" ref="G526:G526">SUM(IF(dane!$A$8:$A$1577=D526,IF(dane!$C$8:$C$1577=E526,dane!$L$8:$L$1577,0),0))</f>
        <v>0</v>
      </c>
      <c r="H526" s="46" t="n">
        <f aca="false" t="array" ref="H526:H526">SUM(IF(dane!$A$8:$A$1577=D526,IF(dane!$C$8:$C$1577=E526,dane!$M$8:$M$1577,0),0))</f>
        <v>0</v>
      </c>
      <c r="K526" s="55"/>
    </row>
    <row r="527" s="47" customFormat="true" ht="12.75" hidden="true" customHeight="true" outlineLevel="0" collapsed="false">
      <c r="A527" s="42" t="s">
        <v>23</v>
      </c>
      <c r="B527" s="42"/>
      <c r="C527" s="43" t="str">
        <f aca="false">INDEX((klasyfikacja!$B$2:$B$146),MATCH(A527,klasyfikacja!$A$2:$A$146,0))</f>
        <v>Wpływy z podatku dochodowego od osób prawnych</v>
      </c>
      <c r="D527" s="44" t="n">
        <v>700</v>
      </c>
      <c r="E527" s="45" t="s">
        <v>24</v>
      </c>
      <c r="F527" s="46" t="n">
        <f aca="false">SUM(G527:H527)</f>
        <v>0</v>
      </c>
      <c r="G527" s="46" t="n">
        <f aca="false" t="array" ref="G527:G527">SUM(IF(dane!$A$8:$A$1577=D527,IF(dane!$C$8:$C$1577=E527,dane!$L$8:$L$1577,0),0))</f>
        <v>0</v>
      </c>
      <c r="H527" s="46" t="n">
        <f aca="false" t="array" ref="H527:H527">SUM(IF(dane!$A$8:$A$1577=D527,IF(dane!$C$8:$C$1577=E527,dane!$M$8:$M$1577,0),0))</f>
        <v>0</v>
      </c>
      <c r="K527" s="55"/>
    </row>
    <row r="528" s="47" customFormat="true" ht="12.75" hidden="true" customHeight="true" outlineLevel="0" collapsed="false">
      <c r="A528" s="42" t="s">
        <v>25</v>
      </c>
      <c r="B528" s="42"/>
      <c r="C528" s="43" t="str">
        <f aca="false">INDEX((klasyfikacja!$B$2:$B$146),MATCH(A528,klasyfikacja!$A$2:$A$146,0))</f>
        <v>Wpływy z części opłaty za zezwolenie na sprzedaż napojów alkoholowych w obrocie hurtowym</v>
      </c>
      <c r="D528" s="44" t="n">
        <v>700</v>
      </c>
      <c r="E528" s="45" t="s">
        <v>26</v>
      </c>
      <c r="F528" s="46" t="n">
        <f aca="false">SUM(G528:H528)</f>
        <v>0</v>
      </c>
      <c r="G528" s="46" t="n">
        <f aca="false" t="array" ref="G528:G528">SUM(IF(dane!$A$8:$A$1577=D528,IF(dane!$C$8:$C$1577=E528,dane!$L$8:$L$1577,0),0))</f>
        <v>0</v>
      </c>
      <c r="H528" s="46" t="n">
        <f aca="false" t="array" ref="H528:H528">SUM(IF(dane!$A$8:$A$1577=D528,IF(dane!$C$8:$C$1577=E528,dane!$M$8:$M$1577,0),0))</f>
        <v>0</v>
      </c>
      <c r="K528" s="55"/>
    </row>
    <row r="529" s="47" customFormat="true" ht="12.75" hidden="true" customHeight="true" outlineLevel="0" collapsed="false">
      <c r="A529" s="42" t="s">
        <v>27</v>
      </c>
      <c r="B529" s="42"/>
      <c r="C529" s="43" t="str">
        <f aca="false">INDEX((klasyfikacja!$B$2:$B$146),MATCH(A529,klasyfikacja!$A$2:$A$146,0))</f>
        <v>Wpływy z podatku od nieruchomości</v>
      </c>
      <c r="D529" s="44" t="n">
        <v>700</v>
      </c>
      <c r="E529" s="45" t="s">
        <v>28</v>
      </c>
      <c r="F529" s="46" t="n">
        <f aca="false">SUM(G529:H529)</f>
        <v>0</v>
      </c>
      <c r="G529" s="46" t="n">
        <f aca="false" t="array" ref="G529:G529">SUM(IF(dane!$A$8:$A$1577=D529,IF(dane!$C$8:$C$1577=E529,dane!$L$8:$L$1577,0),0))</f>
        <v>0</v>
      </c>
      <c r="H529" s="46" t="n">
        <f aca="false" t="array" ref="H529:H529">SUM(IF(dane!$A$8:$A$1577=D529,IF(dane!$C$8:$C$1577=E529,dane!$M$8:$M$1577,0),0))</f>
        <v>0</v>
      </c>
      <c r="K529" s="55"/>
    </row>
    <row r="530" s="47" customFormat="true" ht="12.75" hidden="true" customHeight="true" outlineLevel="0" collapsed="false">
      <c r="A530" s="42" t="s">
        <v>29</v>
      </c>
      <c r="B530" s="42"/>
      <c r="C530" s="43" t="str">
        <f aca="false">INDEX((klasyfikacja!$B$2:$B$146),MATCH(A530,klasyfikacja!$A$2:$A$146,0))</f>
        <v>Wpływy z podatku rolnego</v>
      </c>
      <c r="D530" s="44" t="n">
        <v>700</v>
      </c>
      <c r="E530" s="45" t="s">
        <v>30</v>
      </c>
      <c r="F530" s="46" t="n">
        <f aca="false">SUM(G530:H530)</f>
        <v>0</v>
      </c>
      <c r="G530" s="46" t="n">
        <f aca="false" t="array" ref="G530:G530">SUM(IF(dane!$A$8:$A$1577=D530,IF(dane!$C$8:$C$1577=E530,dane!$L$8:$L$1577,0),0))</f>
        <v>0</v>
      </c>
      <c r="H530" s="46" t="n">
        <f aca="false" t="array" ref="H530:H530">SUM(IF(dane!$A$8:$A$1577=D530,IF(dane!$C$8:$C$1577=E530,dane!$M$8:$M$1577,0),0))</f>
        <v>0</v>
      </c>
      <c r="K530" s="55"/>
    </row>
    <row r="531" s="47" customFormat="true" ht="12.75" hidden="true" customHeight="true" outlineLevel="0" collapsed="false">
      <c r="A531" s="42" t="s">
        <v>31</v>
      </c>
      <c r="B531" s="42"/>
      <c r="C531" s="43" t="str">
        <f aca="false">INDEX((klasyfikacja!$B$2:$B$146),MATCH(A531,klasyfikacja!$A$2:$A$146,0))</f>
        <v>Wpływy z podatku leśnego</v>
      </c>
      <c r="D531" s="44" t="n">
        <v>700</v>
      </c>
      <c r="E531" s="45" t="s">
        <v>32</v>
      </c>
      <c r="F531" s="46" t="n">
        <f aca="false">SUM(G531:H531)</f>
        <v>0</v>
      </c>
      <c r="G531" s="46" t="n">
        <f aca="false" t="array" ref="G531:G531">SUM(IF(dane!$A$8:$A$1577=D531,IF(dane!$C$8:$C$1577=E531,dane!$L$8:$L$1577,0),0))</f>
        <v>0</v>
      </c>
      <c r="H531" s="46" t="n">
        <f aca="false" t="array" ref="H531:H531">SUM(IF(dane!$A$8:$A$1577=D531,IF(dane!$C$8:$C$1577=E531,dane!$M$8:$M$1577,0),0))</f>
        <v>0</v>
      </c>
      <c r="K531" s="55"/>
    </row>
    <row r="532" s="47" customFormat="true" ht="12.75" hidden="true" customHeight="true" outlineLevel="0" collapsed="false">
      <c r="A532" s="42" t="s">
        <v>33</v>
      </c>
      <c r="B532" s="42"/>
      <c r="C532" s="43" t="str">
        <f aca="false">INDEX((klasyfikacja!$B$2:$B$146),MATCH(A532,klasyfikacja!$A$2:$A$146,0))</f>
        <v>Wpływy z podatku od środków transportowych</v>
      </c>
      <c r="D532" s="44" t="n">
        <v>700</v>
      </c>
      <c r="E532" s="45" t="s">
        <v>34</v>
      </c>
      <c r="F532" s="46" t="n">
        <f aca="false">SUM(G532:H532)</f>
        <v>0</v>
      </c>
      <c r="G532" s="46" t="n">
        <f aca="false" t="array" ref="G532:G532">SUM(IF(dane!$A$8:$A$1577=D532,IF(dane!$C$8:$C$1577=E532,dane!$L$8:$L$1577,0),0))</f>
        <v>0</v>
      </c>
      <c r="H532" s="46" t="n">
        <f aca="false" t="array" ref="H532:H532">SUM(IF(dane!$A$8:$A$1577=D532,IF(dane!$C$8:$C$1577=E532,dane!$M$8:$M$1577,0),0))</f>
        <v>0</v>
      </c>
      <c r="K532" s="55"/>
    </row>
    <row r="533" s="47" customFormat="true" ht="12.75" hidden="true" customHeight="true" outlineLevel="0" collapsed="false">
      <c r="A533" s="42" t="s">
        <v>35</v>
      </c>
      <c r="B533" s="42"/>
      <c r="C533" s="43" t="str">
        <f aca="false">INDEX((klasyfikacja!$B$2:$B$146),MATCH(A533,klasyfikacja!$A$2:$A$146,0))</f>
        <v>Wpływy z podatku od działalności gospodarczej osób fizycznych, opłacanego w formie karty podatkowej</v>
      </c>
      <c r="D533" s="44" t="n">
        <v>700</v>
      </c>
      <c r="E533" s="45" t="s">
        <v>36</v>
      </c>
      <c r="F533" s="46" t="n">
        <f aca="false">SUM(G533:H533)</f>
        <v>0</v>
      </c>
      <c r="G533" s="46" t="n">
        <f aca="false" t="array" ref="G533:G533">SUM(IF(dane!$A$8:$A$1577=D533,IF(dane!$C$8:$C$1577=E533,dane!$L$8:$L$1577,0),0))</f>
        <v>0</v>
      </c>
      <c r="H533" s="46" t="n">
        <f aca="false" t="array" ref="H533:H533">SUM(IF(dane!$A$8:$A$1577=D533,IF(dane!$C$8:$C$1577=E533,dane!$M$8:$M$1577,0),0))</f>
        <v>0</v>
      </c>
      <c r="K533" s="55"/>
    </row>
    <row r="534" s="47" customFormat="true" ht="12.75" hidden="true" customHeight="true" outlineLevel="0" collapsed="false">
      <c r="A534" s="42" t="s">
        <v>37</v>
      </c>
      <c r="B534" s="42"/>
      <c r="C534" s="43" t="str">
        <f aca="false">INDEX((klasyfikacja!$B$2:$B$146),MATCH(A534,klasyfikacja!$A$2:$A$146,0))</f>
        <v>Wpływy z podatku od spadków i darowizn</v>
      </c>
      <c r="D534" s="44" t="n">
        <v>700</v>
      </c>
      <c r="E534" s="45" t="s">
        <v>38</v>
      </c>
      <c r="F534" s="46" t="n">
        <f aca="false">SUM(G534:H534)</f>
        <v>0</v>
      </c>
      <c r="G534" s="46" t="n">
        <f aca="false" t="array" ref="G534:G534">SUM(IF(dane!$A$8:$A$1577=D534,IF(dane!$C$8:$C$1577=E534,dane!$L$8:$L$1577,0),0))</f>
        <v>0</v>
      </c>
      <c r="H534" s="46" t="n">
        <f aca="false" t="array" ref="H534:H534">SUM(IF(dane!$A$8:$A$1577=D534,IF(dane!$C$8:$C$1577=E534,dane!$M$8:$M$1577,0),0))</f>
        <v>0</v>
      </c>
      <c r="K534" s="55"/>
    </row>
    <row r="535" s="47" customFormat="true" ht="12.75" hidden="true" customHeight="true" outlineLevel="0" collapsed="false">
      <c r="A535" s="42" t="s">
        <v>39</v>
      </c>
      <c r="B535" s="42"/>
      <c r="C535" s="43" t="str">
        <f aca="false">INDEX((klasyfikacja!$B$2:$B$146),MATCH(A535,klasyfikacja!$A$2:$A$146,0))</f>
        <v>Wpływy z opłaty od posiadania psów</v>
      </c>
      <c r="D535" s="44" t="n">
        <v>700</v>
      </c>
      <c r="E535" s="45" t="s">
        <v>40</v>
      </c>
      <c r="F535" s="46" t="n">
        <f aca="false">SUM(G535:H535)</f>
        <v>0</v>
      </c>
      <c r="G535" s="46" t="n">
        <f aca="false" t="array" ref="G535:G535">SUM(IF(dane!$A$8:$A$1577=D535,IF(dane!$C$8:$C$1577=E535,dane!$L$8:$L$1577,0),0))</f>
        <v>0</v>
      </c>
      <c r="H535" s="46" t="n">
        <f aca="false" t="array" ref="H535:H535">SUM(IF(dane!$A$8:$A$1577=D535,IF(dane!$C$8:$C$1577=E535,dane!$M$8:$M$1577,0),0))</f>
        <v>0</v>
      </c>
      <c r="K535" s="55"/>
    </row>
    <row r="536" s="47" customFormat="true" ht="12.75" hidden="true" customHeight="true" outlineLevel="0" collapsed="false">
      <c r="A536" s="42" t="s">
        <v>41</v>
      </c>
      <c r="B536" s="42"/>
      <c r="C536" s="43" t="str">
        <f aca="false">INDEX((klasyfikacja!$B$2:$B$146),MATCH(A536,klasyfikacja!$A$2:$A$146,0))</f>
        <v>Wpływy z opłaty uzdrowiskowej, pobieranej w gminach posiadających status gminy uzdrowiskowej</v>
      </c>
      <c r="D536" s="44" t="n">
        <v>700</v>
      </c>
      <c r="E536" s="45" t="s">
        <v>42</v>
      </c>
      <c r="F536" s="46" t="n">
        <f aca="false">SUM(G536:H536)</f>
        <v>0</v>
      </c>
      <c r="G536" s="46" t="n">
        <f aca="false" t="array" ref="G536:G536">SUM(IF(dane!$A$8:$A$1577=D536,IF(dane!$C$8:$C$1577=E536,dane!$L$8:$L$1577,0),0))</f>
        <v>0</v>
      </c>
      <c r="H536" s="46" t="n">
        <f aca="false" t="array" ref="H536:H536">SUM(IF(dane!$A$8:$A$1577=D536,IF(dane!$C$8:$C$1577=E536,dane!$M$8:$M$1577,0),0))</f>
        <v>0</v>
      </c>
      <c r="K536" s="55"/>
    </row>
    <row r="537" s="47" customFormat="true" ht="12.75" hidden="true" customHeight="true" outlineLevel="0" collapsed="false">
      <c r="A537" s="42" t="s">
        <v>43</v>
      </c>
      <c r="B537" s="42"/>
      <c r="C537" s="43" t="str">
        <f aca="false">INDEX((klasyfikacja!$B$2:$B$146),MATCH(A537,klasyfikacja!$A$2:$A$146,0))</f>
        <v>Wpływy z opłaty produktowej</v>
      </c>
      <c r="D537" s="44" t="n">
        <v>700</v>
      </c>
      <c r="E537" s="45" t="s">
        <v>44</v>
      </c>
      <c r="F537" s="46" t="n">
        <f aca="false">SUM(G537:H537)</f>
        <v>0</v>
      </c>
      <c r="G537" s="46" t="n">
        <f aca="false" t="array" ref="G537:G537">SUM(IF(dane!$A$8:$A$1577=D537,IF(dane!$C$8:$C$1577=E537,dane!$L$8:$L$1577,0),0))</f>
        <v>0</v>
      </c>
      <c r="H537" s="46" t="n">
        <f aca="false" t="array" ref="H537:H537">SUM(IF(dane!$A$8:$A$1577=D537,IF(dane!$C$8:$C$1577=E537,dane!$M$8:$M$1577,0),0))</f>
        <v>0</v>
      </c>
      <c r="K537" s="55"/>
    </row>
    <row r="538" s="47" customFormat="true" ht="12.75" hidden="true" customHeight="true" outlineLevel="0" collapsed="false">
      <c r="A538" s="42" t="s">
        <v>45</v>
      </c>
      <c r="B538" s="42"/>
      <c r="C538" s="43" t="str">
        <f aca="false">INDEX((klasyfikacja!$B$2:$B$146),MATCH(A538,klasyfikacja!$A$2:$A$146,0))</f>
        <v>Wpływy z opłaty skarbowej</v>
      </c>
      <c r="D538" s="44" t="n">
        <v>700</v>
      </c>
      <c r="E538" s="45" t="s">
        <v>46</v>
      </c>
      <c r="F538" s="46" t="n">
        <f aca="false">SUM(G538:H538)</f>
        <v>0</v>
      </c>
      <c r="G538" s="46" t="n">
        <f aca="false" t="array" ref="G538:G538">SUM(IF(dane!$A$8:$A$1577=D538,IF(dane!$C$8:$C$1577=E538,dane!$L$8:$L$1577,0),0))</f>
        <v>0</v>
      </c>
      <c r="H538" s="46" t="n">
        <f aca="false" t="array" ref="H538:H538">SUM(IF(dane!$A$8:$A$1577=D538,IF(dane!$C$8:$C$1577=E538,dane!$M$8:$M$1577,0),0))</f>
        <v>0</v>
      </c>
      <c r="K538" s="55"/>
    </row>
    <row r="539" s="47" customFormat="true" ht="12.75" hidden="true" customHeight="true" outlineLevel="0" collapsed="false">
      <c r="A539" s="42" t="s">
        <v>47</v>
      </c>
      <c r="B539" s="42"/>
      <c r="C539" s="43" t="str">
        <f aca="false">INDEX((klasyfikacja!$B$2:$B$146),MATCH(A539,klasyfikacja!$A$2:$A$146,0))</f>
        <v>Wpływy z opłaty komunikacyjnej</v>
      </c>
      <c r="D539" s="44" t="n">
        <v>700</v>
      </c>
      <c r="E539" s="45" t="s">
        <v>48</v>
      </c>
      <c r="F539" s="46" t="n">
        <f aca="false">SUM(G539:H539)</f>
        <v>0</v>
      </c>
      <c r="G539" s="46" t="n">
        <f aca="false" t="array" ref="G539:G539">SUM(IF(dane!$A$8:$A$1577=D539,IF(dane!$C$8:$C$1577=E539,dane!$L$8:$L$1577,0),0))</f>
        <v>0</v>
      </c>
      <c r="H539" s="46" t="n">
        <f aca="false" t="array" ref="H539:H539">SUM(IF(dane!$A$8:$A$1577=D539,IF(dane!$C$8:$C$1577=E539,dane!$M$8:$M$1577,0),0))</f>
        <v>0</v>
      </c>
      <c r="K539" s="55"/>
    </row>
    <row r="540" s="47" customFormat="true" ht="12.75" hidden="true" customHeight="true" outlineLevel="0" collapsed="false">
      <c r="A540" s="42" t="s">
        <v>49</v>
      </c>
      <c r="B540" s="42"/>
      <c r="C540" s="43" t="str">
        <f aca="false">INDEX((klasyfikacja!$B$2:$B$146),MATCH(A540,klasyfikacja!$A$2:$A$146,0))</f>
        <v>Wpływy z opłaty targowej</v>
      </c>
      <c r="D540" s="44" t="n">
        <v>700</v>
      </c>
      <c r="E540" s="45" t="s">
        <v>50</v>
      </c>
      <c r="F540" s="46" t="n">
        <f aca="false">SUM(G540:H540)</f>
        <v>0</v>
      </c>
      <c r="G540" s="46" t="n">
        <f aca="false" t="array" ref="G540:G540">SUM(IF(dane!$A$8:$A$1577=D540,IF(dane!$C$8:$C$1577=E540,dane!$L$8:$L$1577,0),0))</f>
        <v>0</v>
      </c>
      <c r="H540" s="46" t="n">
        <f aca="false" t="array" ref="H540:H540">SUM(IF(dane!$A$8:$A$1577=D540,IF(dane!$C$8:$C$1577=E540,dane!$M$8:$M$1577,0),0))</f>
        <v>0</v>
      </c>
      <c r="K540" s="55"/>
    </row>
    <row r="541" s="47" customFormat="true" ht="12.75" hidden="true" customHeight="true" outlineLevel="0" collapsed="false">
      <c r="A541" s="42" t="s">
        <v>51</v>
      </c>
      <c r="B541" s="42"/>
      <c r="C541" s="43" t="str">
        <f aca="false">INDEX((klasyfikacja!$B$2:$B$146),MATCH(A541,klasyfikacja!$A$2:$A$146,0))</f>
        <v>Wpływy z opłaty miejscowej</v>
      </c>
      <c r="D541" s="44" t="n">
        <v>700</v>
      </c>
      <c r="E541" s="45" t="s">
        <v>52</v>
      </c>
      <c r="F541" s="46" t="n">
        <f aca="false">SUM(G541:H541)</f>
        <v>0</v>
      </c>
      <c r="G541" s="46" t="n">
        <f aca="false" t="array" ref="G541:G541">SUM(IF(dane!$A$8:$A$1577=D541,IF(dane!$C$8:$C$1577=E541,dane!$L$8:$L$1577,0),0))</f>
        <v>0</v>
      </c>
      <c r="H541" s="46" t="n">
        <f aca="false" t="array" ref="H541:H541">SUM(IF(dane!$A$8:$A$1577=D541,IF(dane!$C$8:$C$1577=E541,dane!$M$8:$M$1577,0),0))</f>
        <v>0</v>
      </c>
      <c r="K541" s="55"/>
    </row>
    <row r="542" s="47" customFormat="true" ht="12.75" hidden="true" customHeight="true" outlineLevel="0" collapsed="false">
      <c r="A542" s="42" t="s">
        <v>53</v>
      </c>
      <c r="B542" s="42"/>
      <c r="C542" s="43" t="str">
        <f aca="false">INDEX((klasyfikacja!$B$2:$B$146),MATCH(A542,klasyfikacja!$A$2:$A$146,0))</f>
        <v>Wpływy z opłaty eksploatacyjnej</v>
      </c>
      <c r="D542" s="44" t="n">
        <v>700</v>
      </c>
      <c r="E542" s="45" t="s">
        <v>54</v>
      </c>
      <c r="F542" s="46" t="n">
        <f aca="false">SUM(G542:H542)</f>
        <v>0</v>
      </c>
      <c r="G542" s="46" t="n">
        <f aca="false" t="array" ref="G542:G542">SUM(IF(dane!$A$8:$A$1577=D542,IF(dane!$C$8:$C$1577=E542,dane!$L$8:$L$1577,0),0))</f>
        <v>0</v>
      </c>
      <c r="H542" s="46" t="n">
        <f aca="false" t="array" ref="H542:H542">SUM(IF(dane!$A$8:$A$1577=D542,IF(dane!$C$8:$C$1577=E542,dane!$M$8:$M$1577,0),0))</f>
        <v>0</v>
      </c>
      <c r="K542" s="55"/>
    </row>
    <row r="543" s="47" customFormat="true" ht="12.75" hidden="false" customHeight="true" outlineLevel="0" collapsed="false">
      <c r="A543" s="42" t="n">
        <v>470</v>
      </c>
      <c r="B543" s="42"/>
      <c r="C543" s="43" t="e">
        <f aca="false">INDEX((klasyfikacja!$B$2:$B$146),MATCH(A543,klasyfikacja!$A$2:$A$146,0))</f>
        <v>#N/A</v>
      </c>
      <c r="D543" s="44" t="n">
        <v>700</v>
      </c>
      <c r="E543" s="45" t="s">
        <v>56</v>
      </c>
      <c r="F543" s="46" t="n">
        <f aca="false">SUM(G543:H543)</f>
        <v>9000000</v>
      </c>
      <c r="G543" s="46" t="n">
        <f aca="false" t="array" ref="G543:G543">SUM(IF(dane!$A$8:$A$1577=D543,IF(dane!$C$8:$C$1577=E543,dane!$L$8:$L$1577,0),0))</f>
        <v>9000000</v>
      </c>
      <c r="H543" s="46" t="n">
        <f aca="false" t="array" ref="H543:H543">SUM(IF(dane!$A$8:$A$1577=D543,IF(dane!$C$8:$C$1577=E543,dane!$M$8:$M$1577,0),0))</f>
        <v>0</v>
      </c>
      <c r="K543" s="55"/>
    </row>
    <row r="544" s="47" customFormat="true" ht="12.75" hidden="true" customHeight="true" outlineLevel="0" collapsed="false">
      <c r="A544" s="42" t="s">
        <v>57</v>
      </c>
      <c r="B544" s="42"/>
      <c r="C544" s="43" t="str">
        <f aca="false">INDEX((klasyfikacja!$B$2:$B$146),MATCH(A544,klasyfikacja!$A$2:$A$146,0))</f>
        <v>Wpływy z opłat za zezwolenia na sprzedaż napojów alkoholowych</v>
      </c>
      <c r="D544" s="44" t="n">
        <v>700</v>
      </c>
      <c r="E544" s="45" t="s">
        <v>58</v>
      </c>
      <c r="F544" s="46" t="n">
        <f aca="false">SUM(G544:H544)</f>
        <v>0</v>
      </c>
      <c r="G544" s="46" t="n">
        <f aca="false" t="array" ref="G544:G544">SUM(IF(dane!$A$8:$A$1577=D544,IF(dane!$C$8:$C$1577=E544,dane!$L$8:$L$1577,0),0))</f>
        <v>0</v>
      </c>
      <c r="H544" s="46" t="n">
        <f aca="false" t="array" ref="H544:H544">SUM(IF(dane!$A$8:$A$1577=D544,IF(dane!$C$8:$C$1577=E544,dane!$M$8:$M$1577,0),0))</f>
        <v>0</v>
      </c>
      <c r="K544" s="55"/>
    </row>
    <row r="545" s="47" customFormat="true" ht="12.75" hidden="true" customHeight="true" outlineLevel="0" collapsed="false">
      <c r="A545" s="42" t="s">
        <v>59</v>
      </c>
      <c r="B545" s="42"/>
      <c r="C545" s="43" t="str">
        <f aca="false">INDEX((klasyfikacja!$B$2:$B$146),MATCH(A545,klasyfikacja!$A$2:$A$146,0))</f>
        <v>Wpływy z innych lokalnych opłat pobieranych przez jednostki samorządu terytorialnego na podstawie odrębnych ustaw</v>
      </c>
      <c r="D545" s="44" t="n">
        <v>700</v>
      </c>
      <c r="E545" s="45" t="s">
        <v>60</v>
      </c>
      <c r="F545" s="46" t="n">
        <f aca="false">SUM(G545:H545)</f>
        <v>0</v>
      </c>
      <c r="G545" s="46" t="n">
        <f aca="false" t="array" ref="G545:G545">SUM(IF(dane!$A$8:$A$1577=D545,IF(dane!$C$8:$C$1577=E545,dane!$L$8:$L$1577,0),0))</f>
        <v>0</v>
      </c>
      <c r="H545" s="46" t="n">
        <f aca="false" t="array" ref="H545:H545">SUM(IF(dane!$A$8:$A$1577=D545,IF(dane!$C$8:$C$1577=E545,dane!$M$8:$M$1577,0),0))</f>
        <v>0</v>
      </c>
      <c r="K545" s="55"/>
    </row>
    <row r="546" s="47" customFormat="true" ht="12.75" hidden="true" customHeight="true" outlineLevel="0" collapsed="false">
      <c r="A546" s="42" t="s">
        <v>61</v>
      </c>
      <c r="B546" s="42"/>
      <c r="C546" s="43" t="str">
        <f aca="false">INDEX((klasyfikacja!$B$2:$B$146),MATCH(A546,klasyfikacja!$A$2:$A$146,0))</f>
        <v>Wpływy z podatku od czynności cywilnoprawnych</v>
      </c>
      <c r="D546" s="44" t="n">
        <v>700</v>
      </c>
      <c r="E546" s="45" t="s">
        <v>62</v>
      </c>
      <c r="F546" s="46" t="n">
        <f aca="false">SUM(G546:H546)</f>
        <v>0</v>
      </c>
      <c r="G546" s="46" t="n">
        <f aca="false" t="array" ref="G546:G546">SUM(IF(dane!$A$8:$A$1577=D546,IF(dane!$C$8:$C$1577=E546,dane!$L$8:$L$1577,0),0))</f>
        <v>0</v>
      </c>
      <c r="H546" s="46" t="n">
        <f aca="false" t="array" ref="H546:H546">SUM(IF(dane!$A$8:$A$1577=D546,IF(dane!$C$8:$C$1577=E546,dane!$M$8:$M$1577,0),0))</f>
        <v>0</v>
      </c>
      <c r="K546" s="55"/>
    </row>
    <row r="547" s="47" customFormat="true" ht="12.75" hidden="false" customHeight="true" outlineLevel="0" collapsed="false">
      <c r="A547" s="42" t="n">
        <v>550</v>
      </c>
      <c r="B547" s="42"/>
      <c r="C547" s="43" t="e">
        <f aca="false">INDEX((klasyfikacja!$B$2:$B$146),MATCH(A547,klasyfikacja!$A$2:$A$146,0))</f>
        <v>#N/A</v>
      </c>
      <c r="D547" s="44" t="n">
        <v>700</v>
      </c>
      <c r="E547" s="45" t="s">
        <v>64</v>
      </c>
      <c r="F547" s="46" t="n">
        <f aca="false">SUM(G547:H547)</f>
        <v>35000000</v>
      </c>
      <c r="G547" s="46" t="n">
        <f aca="false" t="array" ref="G547:G547">SUM(IF(dane!$A$8:$A$1577=D547,IF(dane!$C$8:$C$1577=E547,dane!$L$8:$L$1577,0),0))</f>
        <v>35000000</v>
      </c>
      <c r="H547" s="46" t="n">
        <f aca="false" t="array" ref="H547:H547">SUM(IF(dane!$A$8:$A$1577=D547,IF(dane!$C$8:$C$1577=E547,dane!$M$8:$M$1577,0),0))</f>
        <v>0</v>
      </c>
      <c r="K547" s="55"/>
    </row>
    <row r="548" s="47" customFormat="true" ht="12.75" hidden="true" customHeight="true" outlineLevel="0" collapsed="false">
      <c r="A548" s="42" t="s">
        <v>65</v>
      </c>
      <c r="B548" s="42"/>
      <c r="C548" s="43" t="str">
        <f aca="false">INDEX((klasyfikacja!$B$2:$B$146),MATCH(A548,klasyfikacja!$A$2:$A$146,0))</f>
        <v>Wpływy z tytułu grzywien, mandatów i innych kar pieniężnych od osób fizycznych</v>
      </c>
      <c r="D548" s="44" t="n">
        <v>700</v>
      </c>
      <c r="E548" s="45" t="s">
        <v>66</v>
      </c>
      <c r="F548" s="46" t="n">
        <f aca="false">SUM(G548:H548)</f>
        <v>0</v>
      </c>
      <c r="G548" s="46" t="n">
        <f aca="false" t="array" ref="G548:G548">SUM(IF(dane!$A$8:$A$1577=D548,IF(dane!$C$8:$C$1577=E548,dane!$L$8:$L$1577,0),0))</f>
        <v>0</v>
      </c>
      <c r="H548" s="46" t="n">
        <f aca="false" t="array" ref="H548:H548">SUM(IF(dane!$A$8:$A$1577=D548,IF(dane!$C$8:$C$1577=E548,dane!$M$8:$M$1577,0),0))</f>
        <v>0</v>
      </c>
      <c r="K548" s="55"/>
    </row>
    <row r="549" s="47" customFormat="true" ht="12.75" hidden="true" customHeight="true" outlineLevel="0" collapsed="false">
      <c r="A549" s="42" t="s">
        <v>67</v>
      </c>
      <c r="B549" s="42"/>
      <c r="C549" s="43" t="str">
        <f aca="false">INDEX((klasyfikacja!$B$2:$B$146),MATCH(A549,klasyfikacja!$A$2:$A$146,0))</f>
        <v>Wpływy z tytułu grzywien i innych kar pieniężnych od osób prawnych i innych jednostek organizacyjnych</v>
      </c>
      <c r="D549" s="44" t="n">
        <v>700</v>
      </c>
      <c r="E549" s="45" t="s">
        <v>68</v>
      </c>
      <c r="F549" s="46" t="n">
        <f aca="false">SUM(G549:H549)</f>
        <v>0</v>
      </c>
      <c r="G549" s="46" t="n">
        <f aca="false" t="array" ref="G549:G549">SUM(IF(dane!$A$8:$A$1577=D549,IF(dane!$C$8:$C$1577=E549,dane!$L$8:$L$1577,0),0))</f>
        <v>0</v>
      </c>
      <c r="H549" s="46" t="n">
        <f aca="false" t="array" ref="H549:H549">SUM(IF(dane!$A$8:$A$1577=D549,IF(dane!$C$8:$C$1577=E549,dane!$M$8:$M$1577,0),0))</f>
        <v>0</v>
      </c>
      <c r="K549" s="55"/>
    </row>
    <row r="550" s="47" customFormat="true" ht="12.75" hidden="true" customHeight="true" outlineLevel="0" collapsed="false">
      <c r="A550" s="42" t="s">
        <v>69</v>
      </c>
      <c r="B550" s="42"/>
      <c r="C550" s="43" t="str">
        <f aca="false">INDEX((klasyfikacja!$B$2:$B$146),MATCH(A550,klasyfikacja!$A$2:$A$146,0))</f>
        <v>Wpływy z opłat za koncesje i licencje</v>
      </c>
      <c r="D550" s="44" t="n">
        <v>700</v>
      </c>
      <c r="E550" s="45" t="s">
        <v>70</v>
      </c>
      <c r="F550" s="46" t="n">
        <f aca="false">SUM(G550:H550)</f>
        <v>0</v>
      </c>
      <c r="G550" s="46" t="n">
        <f aca="false" t="array" ref="G550:G550">SUM(IF(dane!$A$8:$A$1577=D550,IF(dane!$C$8:$C$1577=E550,dane!$L$8:$L$1577,0),0))</f>
        <v>0</v>
      </c>
      <c r="H550" s="46" t="n">
        <f aca="false" t="array" ref="H550:H550">SUM(IF(dane!$A$8:$A$1577=D550,IF(dane!$C$8:$C$1577=E550,dane!$M$8:$M$1577,0),0))</f>
        <v>0</v>
      </c>
      <c r="K550" s="55"/>
    </row>
    <row r="551" s="47" customFormat="true" ht="12.75" hidden="true" customHeight="true" outlineLevel="0" collapsed="false">
      <c r="A551" s="42" t="s">
        <v>71</v>
      </c>
      <c r="B551" s="42"/>
      <c r="C551" s="43" t="str">
        <f aca="false">INDEX((klasyfikacja!$B$2:$B$146),MATCH(A551,klasyfikacja!$A$2:$A$146,0))</f>
        <v>Wpływy z opłat egzaminacyjnych oraz opłat za wydawanie świadectw, dyplomów, zaświadczeń, certyfikatów i ich duplikatów</v>
      </c>
      <c r="D551" s="44" t="n">
        <v>700</v>
      </c>
      <c r="E551" s="45" t="s">
        <v>72</v>
      </c>
      <c r="F551" s="46" t="n">
        <f aca="false">SUM(G551:H551)</f>
        <v>0</v>
      </c>
      <c r="G551" s="46" t="n">
        <f aca="false" t="array" ref="G551:G551">SUM(IF(dane!$A$8:$A$1577=D551,IF(dane!$C$8:$C$1577=E551,dane!$L$8:$L$1577,0),0))</f>
        <v>0</v>
      </c>
      <c r="H551" s="46" t="n">
        <f aca="false" t="array" ref="H551:H551">SUM(IF(dane!$A$8:$A$1577=D551,IF(dane!$C$8:$C$1577=E551,dane!$M$8:$M$1577,0),0))</f>
        <v>0</v>
      </c>
      <c r="K551" s="55"/>
    </row>
    <row r="552" s="47" customFormat="true" ht="12.75" hidden="true" customHeight="true" outlineLevel="0" collapsed="false">
      <c r="A552" s="42" t="s">
        <v>73</v>
      </c>
      <c r="B552" s="42"/>
      <c r="C552" s="43" t="str">
        <f aca="false">INDEX((klasyfikacja!$B$2:$B$146),MATCH(A552,klasyfikacja!$A$2:$A$146,0))</f>
        <v>Wpływy z opłat za zezwolenia, akredytacje oraz opłaty ewidencyjne, w tym opłaty za częstotliwości</v>
      </c>
      <c r="D552" s="44" t="n">
        <v>700</v>
      </c>
      <c r="E552" s="45" t="s">
        <v>74</v>
      </c>
      <c r="F552" s="46" t="n">
        <f aca="false">SUM(G552:H552)</f>
        <v>0</v>
      </c>
      <c r="G552" s="46" t="n">
        <f aca="false" t="array" ref="G552:G552">SUM(IF(dane!$A$8:$A$1577=D552,IF(dane!$C$8:$C$1577=E552,dane!$L$8:$L$1577,0),0))</f>
        <v>0</v>
      </c>
      <c r="H552" s="46" t="n">
        <f aca="false" t="array" ref="H552:H552">SUM(IF(dane!$A$8:$A$1577=D552,IF(dane!$C$8:$C$1577=E552,dane!$M$8:$M$1577,0),0))</f>
        <v>0</v>
      </c>
      <c r="K552" s="55"/>
    </row>
    <row r="553" s="47" customFormat="true" ht="26.25" hidden="false" customHeight="true" outlineLevel="0" collapsed="false">
      <c r="A553" s="42" t="n">
        <v>630</v>
      </c>
      <c r="B553" s="42"/>
      <c r="C553" s="43" t="e">
        <f aca="false">INDEX((klasyfikacja!$B$2:$B$146),MATCH(A553,klasyfikacja!$A$2:$A$146,0))</f>
        <v>#N/A</v>
      </c>
      <c r="D553" s="44" t="n">
        <v>700</v>
      </c>
      <c r="E553" s="45" t="s">
        <v>76</v>
      </c>
      <c r="F553" s="46" t="n">
        <f aca="false">SUM(G553:H553)</f>
        <v>2300000</v>
      </c>
      <c r="G553" s="46" t="n">
        <f aca="false" t="array" ref="G553:G553">SUM(IF(dane!$A$8:$A$1577=D553,IF(dane!$C$8:$C$1577=E553,dane!$L$8:$L$1577,0),0))</f>
        <v>2300000</v>
      </c>
      <c r="H553" s="46" t="n">
        <f aca="false" t="array" ref="H553:H553">SUM(IF(dane!$A$8:$A$1577=D553,IF(dane!$C$8:$C$1577=E553,dane!$M$8:$M$1577,0),0))</f>
        <v>0</v>
      </c>
      <c r="K553" s="55"/>
    </row>
    <row r="554" s="47" customFormat="true" ht="13.5" hidden="false" customHeight="true" outlineLevel="0" collapsed="false">
      <c r="A554" s="42" t="n">
        <v>640</v>
      </c>
      <c r="B554" s="42"/>
      <c r="C554" s="43" t="e">
        <f aca="false">INDEX((klasyfikacja!$B$2:$B$146),MATCH(A554,klasyfikacja!$A$2:$A$146,0))</f>
        <v>#N/A</v>
      </c>
      <c r="D554" s="44" t="n">
        <v>700</v>
      </c>
      <c r="E554" s="45" t="s">
        <v>78</v>
      </c>
      <c r="F554" s="46" t="n">
        <f aca="false">SUM(G554:H554)</f>
        <v>755000</v>
      </c>
      <c r="G554" s="46" t="n">
        <f aca="false" t="array" ref="G554:G554">SUM(IF(dane!$A$8:$A$1577=D554,IF(dane!$C$8:$C$1577=E554,dane!$L$8:$L$1577,0),0))</f>
        <v>755000</v>
      </c>
      <c r="H554" s="46" t="n">
        <f aca="false" t="array" ref="H554:H554">SUM(IF(dane!$A$8:$A$1577=D554,IF(dane!$C$8:$C$1577=E554,dane!$M$8:$M$1577,0),0))</f>
        <v>0</v>
      </c>
      <c r="K554" s="55"/>
    </row>
    <row r="555" s="47" customFormat="true" ht="12.75" hidden="true" customHeight="true" outlineLevel="0" collapsed="false">
      <c r="A555" s="42" t="s">
        <v>79</v>
      </c>
      <c r="B555" s="42"/>
      <c r="C555" s="43" t="str">
        <f aca="false">INDEX((klasyfikacja!$B$2:$B$146),MATCH(A555,klasyfikacja!$A$2:$A$146,0))</f>
        <v>Wpływy z opłat za wydanie prawa jazdy oraz innych dokumentów uprawniających do kierowania pojazdami</v>
      </c>
      <c r="D555" s="44" t="n">
        <v>700</v>
      </c>
      <c r="E555" s="45" t="s">
        <v>80</v>
      </c>
      <c r="F555" s="46" t="n">
        <f aca="false">SUM(G555:H555)</f>
        <v>0</v>
      </c>
      <c r="G555" s="46" t="n">
        <f aca="false" t="array" ref="G555:G555">SUM(IF(dane!$A$8:$A$1577=D555,IF(dane!$C$8:$C$1577=E555,dane!$L$8:$L$1577,0),0))</f>
        <v>0</v>
      </c>
      <c r="H555" s="46" t="n">
        <f aca="false" t="array" ref="H555:H555">SUM(IF(dane!$A$8:$A$1577=D555,IF(dane!$C$8:$C$1577=E555,dane!$M$8:$M$1577,0),0))</f>
        <v>0</v>
      </c>
      <c r="K555" s="55"/>
    </row>
    <row r="556" s="47" customFormat="true" ht="12.75" hidden="true" customHeight="true" outlineLevel="0" collapsed="false">
      <c r="A556" s="42" t="s">
        <v>81</v>
      </c>
      <c r="B556" s="42"/>
      <c r="C556" s="43" t="str">
        <f aca="false">INDEX((klasyfikacja!$B$2:$B$146),MATCH(A556,klasyfikacja!$A$2:$A$146,0))</f>
        <v>Wpływy z opłat za korzystanie z wychowania przedszkolnego</v>
      </c>
      <c r="D556" s="44" t="n">
        <v>700</v>
      </c>
      <c r="E556" s="45" t="s">
        <v>82</v>
      </c>
      <c r="F556" s="46" t="n">
        <f aca="false">SUM(G556:H556)</f>
        <v>0</v>
      </c>
      <c r="G556" s="46" t="n">
        <f aca="false" t="array" ref="G556:G556">SUM(IF(dane!$A$8:$A$1577=D556,IF(dane!$C$8:$C$1577=E556,dane!$L$8:$L$1577,0),0))</f>
        <v>0</v>
      </c>
      <c r="H556" s="46" t="n">
        <f aca="false" t="array" ref="H556:H556">SUM(IF(dane!$A$8:$A$1577=D556,IF(dane!$C$8:$C$1577=E556,dane!$M$8:$M$1577,0),0))</f>
        <v>0</v>
      </c>
      <c r="K556" s="55"/>
    </row>
    <row r="557" s="47" customFormat="true" ht="12.75" hidden="true" customHeight="true" outlineLevel="0" collapsed="false">
      <c r="A557" s="42" t="s">
        <v>83</v>
      </c>
      <c r="B557" s="42"/>
      <c r="C557" s="43" t="str">
        <f aca="false">INDEX((klasyfikacja!$B$2:$B$146),MATCH(A557,klasyfikacja!$A$2:$A$146,0))</f>
        <v>Wpływy z opłat za korzystanie z wyżywienia w jednostkach realizujących zadania z zakresu wychowania przedszkolnego</v>
      </c>
      <c r="D557" s="44" t="n">
        <v>700</v>
      </c>
      <c r="E557" s="45" t="s">
        <v>84</v>
      </c>
      <c r="F557" s="46" t="n">
        <f aca="false">SUM(G557:H557)</f>
        <v>0</v>
      </c>
      <c r="G557" s="46" t="n">
        <f aca="false" t="array" ref="G557:G557">SUM(IF(dane!$A$8:$A$1577=D557,IF(dane!$C$8:$C$1577=E557,dane!$L$8:$L$1577,0),0))</f>
        <v>0</v>
      </c>
      <c r="H557" s="46" t="n">
        <f aca="false" t="array" ref="H557:H557">SUM(IF(dane!$A$8:$A$1577=D557,IF(dane!$C$8:$C$1577=E557,dane!$M$8:$M$1577,0),0))</f>
        <v>0</v>
      </c>
      <c r="K557" s="55"/>
    </row>
    <row r="558" s="47" customFormat="true" ht="12.75" hidden="true" customHeight="true" outlineLevel="0" collapsed="false">
      <c r="A558" s="42" t="s">
        <v>85</v>
      </c>
      <c r="B558" s="42"/>
      <c r="C558" s="43" t="str">
        <f aca="false">INDEX((klasyfikacja!$B$2:$B$146),MATCH(A558,klasyfikacja!$A$2:$A$146,0))</f>
        <v>Wpływy od rodziców z tytułu opłaty za pobyt dziecka w pieczy zastępczej</v>
      </c>
      <c r="D558" s="44" t="n">
        <v>700</v>
      </c>
      <c r="E558" s="45" t="s">
        <v>86</v>
      </c>
      <c r="F558" s="46" t="n">
        <f aca="false">SUM(G558:H558)</f>
        <v>0</v>
      </c>
      <c r="G558" s="46" t="n">
        <f aca="false" t="array" ref="G558:G558">SUM(IF(dane!$A$8:$A$1577=D558,IF(dane!$C$8:$C$1577=E558,dane!$L$8:$L$1577,0),0))</f>
        <v>0</v>
      </c>
      <c r="H558" s="46" t="n">
        <f aca="false" t="array" ref="H558:H558">SUM(IF(dane!$A$8:$A$1577=D558,IF(dane!$C$8:$C$1577=E558,dane!$M$8:$M$1577,0),0))</f>
        <v>0</v>
      </c>
      <c r="K558" s="55"/>
    </row>
    <row r="559" s="47" customFormat="true" ht="12.75" hidden="true" customHeight="true" outlineLevel="0" collapsed="false">
      <c r="A559" s="42" t="s">
        <v>198</v>
      </c>
      <c r="B559" s="42"/>
      <c r="C559" s="43" t="str">
        <f aca="false">INDEX((klasyfikacja!$B$2:$B$146),MATCH(A559,klasyfikacja!$A$2:$A$146,0))</f>
        <v>Wpływy z różnych opłat</v>
      </c>
      <c r="D559" s="44" t="n">
        <v>700</v>
      </c>
      <c r="E559" s="45" t="s">
        <v>87</v>
      </c>
      <c r="F559" s="46" t="n">
        <f aca="false">SUM(G559:H559)</f>
        <v>0</v>
      </c>
      <c r="G559" s="46" t="n">
        <f aca="false" t="array" ref="G559:G559">SUM(IF(dane!$A$8:$A$1577=D559,IF(dane!$C$8:$C$1577=E559,dane!$L$8:$L$1577,0),0))</f>
        <v>0</v>
      </c>
      <c r="H559" s="46" t="n">
        <f aca="false" t="array" ref="H559:H559">SUM(IF(dane!$A$8:$A$1577=D559,IF(dane!$C$8:$C$1577=E559,dane!$M$8:$M$1577,0),0))</f>
        <v>0</v>
      </c>
      <c r="K559" s="55"/>
    </row>
    <row r="560" s="47" customFormat="true" ht="27" hidden="false" customHeight="true" outlineLevel="0" collapsed="false">
      <c r="A560" s="42" t="n">
        <v>750</v>
      </c>
      <c r="B560" s="42"/>
      <c r="C560" s="43" t="e">
        <f aca="false">INDEX((klasyfikacja!$B$2:$B$146),MATCH(A560,klasyfikacja!$A$2:$A$146,0))</f>
        <v>#N/A</v>
      </c>
      <c r="D560" s="44" t="n">
        <v>700</v>
      </c>
      <c r="E560" s="45" t="s">
        <v>89</v>
      </c>
      <c r="F560" s="46" t="n">
        <f aca="false">SUM(G560:H560)</f>
        <v>157718000</v>
      </c>
      <c r="G560" s="46" t="n">
        <f aca="false" t="array" ref="G560:G560">SUM(IF(dane!$A$8:$A$1577=D560,IF(dane!$C$8:$C$1577=E560,dane!$L$8:$L$1577,0),0))</f>
        <v>157718000</v>
      </c>
      <c r="H560" s="46" t="n">
        <f aca="false" t="array" ref="H560:H560">SUM(IF(dane!$A$8:$A$1577=D560,IF(dane!$C$8:$C$1577=E560,dane!$M$8:$M$1577,0),0))</f>
        <v>0</v>
      </c>
      <c r="K560" s="55"/>
    </row>
    <row r="561" s="47" customFormat="true" ht="12.75" hidden="true" customHeight="true" outlineLevel="0" collapsed="false">
      <c r="A561" s="42" t="s">
        <v>90</v>
      </c>
      <c r="B561" s="42"/>
      <c r="C561" s="43" t="str">
        <f aca="false">INDEX((klasyfikacja!$B$2:$B$146),MATCH(A561,klasyfikacja!$A$2:$A$146,0))</f>
        <v>Wpływy z usług</v>
      </c>
      <c r="D561" s="44" t="n">
        <v>700</v>
      </c>
      <c r="E561" s="45" t="s">
        <v>91</v>
      </c>
      <c r="F561" s="46" t="n">
        <f aca="false">SUM(G561:H561)</f>
        <v>0</v>
      </c>
      <c r="G561" s="46" t="n">
        <f aca="false" t="array" ref="G561:G561">SUM(IF(dane!$A$8:$A$1577=D561,IF(dane!$C$8:$C$1577=E561,dane!$L$8:$L$1577,0),0))</f>
        <v>0</v>
      </c>
      <c r="H561" s="46" t="n">
        <f aca="false" t="array" ref="H561:H561">SUM(IF(dane!$A$8:$A$1577=D561,IF(dane!$C$8:$C$1577=E561,dane!$M$8:$M$1577,0),0))</f>
        <v>0</v>
      </c>
      <c r="K561" s="55"/>
    </row>
    <row r="562" s="47" customFormat="true" ht="12.75" hidden="true" customHeight="true" outlineLevel="0" collapsed="false">
      <c r="A562" s="42" t="s">
        <v>92</v>
      </c>
      <c r="B562" s="42"/>
      <c r="C562" s="43" t="str">
        <f aca="false">INDEX((klasyfikacja!$B$2:$B$146),MATCH(A562,klasyfikacja!$A$2:$A$146,0))</f>
        <v>Wpływy ze sprzedaży wyrobów</v>
      </c>
      <c r="D562" s="44" t="n">
        <v>700</v>
      </c>
      <c r="E562" s="45" t="s">
        <v>93</v>
      </c>
      <c r="F562" s="46" t="n">
        <f aca="false">SUM(G562:H562)</f>
        <v>0</v>
      </c>
      <c r="G562" s="46" t="n">
        <f aca="false" t="array" ref="G562:G562">SUM(IF(dane!$A$8:$A$1577=D562,IF(dane!$C$8:$C$1577=E562,dane!$L$8:$L$1577,0),0))</f>
        <v>0</v>
      </c>
      <c r="H562" s="46" t="n">
        <f aca="false" t="array" ref="H562:H562">SUM(IF(dane!$A$8:$A$1577=D562,IF(dane!$C$8:$C$1577=E562,dane!$M$8:$M$1577,0),0))</f>
        <v>0</v>
      </c>
      <c r="K562" s="55"/>
    </row>
    <row r="563" s="47" customFormat="true" ht="12.75" hidden="true" customHeight="true" outlineLevel="0" collapsed="false">
      <c r="A563" s="42" t="s">
        <v>94</v>
      </c>
      <c r="B563" s="42"/>
      <c r="C563" s="43" t="str">
        <f aca="false">INDEX((klasyfikacja!$B$2:$B$146),MATCH(A563,klasyfikacja!$A$2:$A$146,0))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563" s="44" t="n">
        <v>700</v>
      </c>
      <c r="E563" s="45" t="s">
        <v>95</v>
      </c>
      <c r="F563" s="46" t="n">
        <f aca="false">SUM(G563:H563)</f>
        <v>0</v>
      </c>
      <c r="G563" s="46" t="n">
        <f aca="false" t="array" ref="G563:G563">SUM(IF(dane!$A$8:$A$1577=D563,IF(dane!$C$8:$C$1577=E563,dane!$L$8:$L$1577,0),0))</f>
        <v>0</v>
      </c>
      <c r="H563" s="46" t="n">
        <f aca="false" t="array" ref="H563:H563">SUM(IF(dane!$A$8:$A$1577=D563,IF(dane!$C$8:$C$1577=E563,dane!$M$8:$M$1577,0),0))</f>
        <v>0</v>
      </c>
      <c r="K563" s="55"/>
    </row>
    <row r="564" s="47" customFormat="true" ht="12.75" hidden="true" customHeight="true" outlineLevel="0" collapsed="false">
      <c r="A564" s="42" t="s">
        <v>96</v>
      </c>
      <c r="B564" s="42"/>
      <c r="C564" s="43" t="str">
        <f aca="false">INDEX((klasyfikacja!$B$2:$B$146),MATCH(A564,klasyfikacja!$A$2:$A$146,0))</f>
        <v>Wpływy z odsetek od nieterminowych wpłat z tytułu podatków i opłat</v>
      </c>
      <c r="D564" s="44" t="n">
        <v>700</v>
      </c>
      <c r="E564" s="45" t="s">
        <v>97</v>
      </c>
      <c r="F564" s="46" t="n">
        <f aca="false">SUM(G564:H564)</f>
        <v>0</v>
      </c>
      <c r="G564" s="46" t="n">
        <f aca="false" t="array" ref="G564:G564">SUM(IF(dane!$A$8:$A$1577=D564,IF(dane!$C$8:$C$1577=E564,dane!$L$8:$L$1577,0),0))</f>
        <v>0</v>
      </c>
      <c r="H564" s="46" t="n">
        <f aca="false" t="array" ref="H564:H564">SUM(IF(dane!$A$8:$A$1577=D564,IF(dane!$C$8:$C$1577=E564,dane!$M$8:$M$1577,0),0))</f>
        <v>0</v>
      </c>
      <c r="K564" s="55"/>
    </row>
    <row r="565" s="47" customFormat="true" ht="13.5" hidden="false" customHeight="true" outlineLevel="0" collapsed="false">
      <c r="A565" s="42" t="n">
        <v>920</v>
      </c>
      <c r="B565" s="42"/>
      <c r="C565" s="43" t="e">
        <f aca="false">INDEX((klasyfikacja!$B$2:$B$146),MATCH(A565,klasyfikacja!$A$2:$A$146,0))</f>
        <v>#N/A</v>
      </c>
      <c r="D565" s="44" t="n">
        <v>700</v>
      </c>
      <c r="E565" s="45" t="s">
        <v>99</v>
      </c>
      <c r="F565" s="46" t="n">
        <f aca="false">SUM(G565:H565)</f>
        <v>8805000</v>
      </c>
      <c r="G565" s="46" t="n">
        <f aca="false" t="array" ref="G565:G565">SUM(IF(dane!$A$8:$A$1577=D565,IF(dane!$C$8:$C$1577=E565,dane!$L$8:$L$1577,0),0))</f>
        <v>8805000</v>
      </c>
      <c r="H565" s="46" t="n">
        <f aca="false" t="array" ref="H565:H565">SUM(IF(dane!$A$8:$A$1577=D565,IF(dane!$C$8:$C$1577=E565,dane!$M$8:$M$1577,0),0))</f>
        <v>0</v>
      </c>
      <c r="K565" s="55"/>
    </row>
    <row r="566" s="47" customFormat="true" ht="12.75" hidden="true" customHeight="true" outlineLevel="0" collapsed="false">
      <c r="A566" s="42" t="s">
        <v>100</v>
      </c>
      <c r="B566" s="42"/>
      <c r="C566" s="43" t="str">
        <f aca="false">INDEX((klasyfikacja!$B$2:$B$146),MATCH(A566,klasyfikacja!$A$2:$A$146,0))</f>
        <v>Wpływy z pozostałych odsetek (Finansowanie programów ze środków bezzwrotnych pochodzących z Unii Europejskiej)</v>
      </c>
      <c r="D566" s="44" t="n">
        <v>700</v>
      </c>
      <c r="E566" s="45" t="s">
        <v>101</v>
      </c>
      <c r="F566" s="46" t="n">
        <f aca="false">SUM(G566:H566)</f>
        <v>0</v>
      </c>
      <c r="G566" s="46" t="n">
        <f aca="false" t="array" ref="G566:G566">SUM(IF(dane!$A$8:$A$1577=D566,IF(dane!$C$8:$C$1577=E566,dane!$L$8:$L$1577,0),0))</f>
        <v>0</v>
      </c>
      <c r="H566" s="46" t="n">
        <f aca="false" t="array" ref="H566:H566">SUM(IF(dane!$A$8:$A$1577=D566,IF(dane!$C$8:$C$1577=E566,dane!$M$8:$M$1577,0),0))</f>
        <v>0</v>
      </c>
      <c r="K566" s="55"/>
    </row>
    <row r="567" s="47" customFormat="true" ht="14.25" hidden="false" customHeight="true" outlineLevel="0" collapsed="false">
      <c r="A567" s="42" t="n">
        <v>940</v>
      </c>
      <c r="B567" s="42"/>
      <c r="C567" s="43" t="e">
        <f aca="false">INDEX((klasyfikacja!$B$2:$B$146),MATCH(A567,klasyfikacja!$A$2:$A$146,0))</f>
        <v>#N/A</v>
      </c>
      <c r="D567" s="44" t="n">
        <v>700</v>
      </c>
      <c r="E567" s="45" t="s">
        <v>103</v>
      </c>
      <c r="F567" s="46" t="n">
        <f aca="false">SUM(G567:H567)</f>
        <v>90000</v>
      </c>
      <c r="G567" s="46" t="n">
        <f aca="false" t="array" ref="G567:G567">SUM(IF(dane!$A$8:$A$1577=D567,IF(dane!$C$8:$C$1577=E567,dane!$L$8:$L$1577,0),0))</f>
        <v>90000</v>
      </c>
      <c r="H567" s="46" t="n">
        <f aca="false" t="array" ref="H567:H567">SUM(IF(dane!$A$8:$A$1577=D567,IF(dane!$C$8:$C$1577=E567,dane!$M$8:$M$1577,0),0))</f>
        <v>0</v>
      </c>
      <c r="K567" s="55"/>
    </row>
    <row r="568" s="47" customFormat="true" ht="13.5" hidden="false" customHeight="true" outlineLevel="0" collapsed="false">
      <c r="A568" s="42" t="n">
        <v>950</v>
      </c>
      <c r="B568" s="42"/>
      <c r="C568" s="43" t="e">
        <f aca="false">INDEX((klasyfikacja!$B$2:$B$146),MATCH(A568,klasyfikacja!$A$2:$A$146,0))</f>
        <v>#N/A</v>
      </c>
      <c r="D568" s="44" t="n">
        <v>700</v>
      </c>
      <c r="E568" s="45" t="s">
        <v>105</v>
      </c>
      <c r="F568" s="46" t="n">
        <f aca="false">SUM(G568:H568)</f>
        <v>18861000</v>
      </c>
      <c r="G568" s="46" t="n">
        <f aca="false" t="array" ref="G568:G568">SUM(IF(dane!$A$8:$A$1577=D568,IF(dane!$C$8:$C$1577=E568,dane!$L$8:$L$1577,0),0))</f>
        <v>18861000</v>
      </c>
      <c r="H568" s="46" t="n">
        <f aca="false" t="array" ref="H568:H568">SUM(IF(dane!$A$8:$A$1577=D568,IF(dane!$C$8:$C$1577=E568,dane!$M$8:$M$1577,0),0))</f>
        <v>0</v>
      </c>
      <c r="K568" s="55"/>
    </row>
    <row r="569" s="47" customFormat="true" ht="12.75" hidden="true" customHeight="true" outlineLevel="0" collapsed="false">
      <c r="A569" s="42" t="s">
        <v>106</v>
      </c>
      <c r="B569" s="42"/>
      <c r="C569" s="43" t="str">
        <f aca="false">INDEX((klasyfikacja!$B$2:$B$146),MATCH(A569,klasyfikacja!$A$2:$A$146,0))</f>
        <v>Wpływy z otrzymanych spadków, zapisów i darowizn w postaci pieniężnej</v>
      </c>
      <c r="D569" s="44" t="n">
        <v>700</v>
      </c>
      <c r="E569" s="45" t="s">
        <v>107</v>
      </c>
      <c r="F569" s="46" t="n">
        <f aca="false">SUM(G569:H569)</f>
        <v>0</v>
      </c>
      <c r="G569" s="46" t="n">
        <f aca="false" t="array" ref="G569:G569">SUM(IF(dane!$A$8:$A$1577=D569,IF(dane!$C$8:$C$1577=E569,dane!$L$8:$L$1577,0),0))</f>
        <v>0</v>
      </c>
      <c r="H569" s="46" t="n">
        <f aca="false" t="array" ref="H569:H569">SUM(IF(dane!$A$8:$A$1577=D569,IF(dane!$C$8:$C$1577=E569,dane!$M$8:$M$1577,0),0))</f>
        <v>0</v>
      </c>
      <c r="K569" s="55"/>
    </row>
    <row r="570" s="47" customFormat="true" ht="13.5" hidden="false" customHeight="true" outlineLevel="0" collapsed="false">
      <c r="A570" s="42" t="n">
        <v>970</v>
      </c>
      <c r="B570" s="42"/>
      <c r="C570" s="43" t="e">
        <f aca="false">INDEX((klasyfikacja!$B$2:$B$146),MATCH(A570,klasyfikacja!$A$2:$A$146,0))</f>
        <v>#N/A</v>
      </c>
      <c r="D570" s="44" t="n">
        <v>700</v>
      </c>
      <c r="E570" s="45" t="s">
        <v>109</v>
      </c>
      <c r="F570" s="46" t="n">
        <f aca="false">SUM(G570:H570)</f>
        <v>95300000</v>
      </c>
      <c r="G570" s="46" t="n">
        <f aca="false" t="array" ref="G570:G570">SUM(IF(dane!$A$8:$A$1577=D570,IF(dane!$C$8:$C$1577=E570,dane!$L$8:$L$1577,0),0))</f>
        <v>95300000</v>
      </c>
      <c r="H570" s="46" t="n">
        <f aca="false" t="array" ref="H570:H570">SUM(IF(dane!$A$8:$A$1577=D570,IF(dane!$C$8:$C$1577=E570,dane!$M$8:$M$1577,0),0))</f>
        <v>0</v>
      </c>
      <c r="K570" s="55"/>
    </row>
    <row r="571" s="47" customFormat="true" ht="12.75" hidden="true" customHeight="true" outlineLevel="0" collapsed="false">
      <c r="A571" s="42" t="s">
        <v>110</v>
      </c>
      <c r="B571" s="42"/>
      <c r="C571" s="43" t="str">
        <f aca="false">INDEX((klasyfikacja!$B$2:$B$146),MATCH(A571,klasyfikacja!$A$2:$A$146,0))</f>
        <v>Wpływy z różnych dochodów (Finansowanie programów ze środków bezzwrotnych pochodzących z Unii Europejskiej)</v>
      </c>
      <c r="D571" s="44" t="n">
        <v>700</v>
      </c>
      <c r="E571" s="45" t="s">
        <v>111</v>
      </c>
      <c r="F571" s="46" t="n">
        <f aca="false">SUM(G571:H571)</f>
        <v>0</v>
      </c>
      <c r="G571" s="46" t="n">
        <f aca="false" t="array" ref="G571:G571">SUM(IF(dane!$A$8:$A$1577=D571,IF(dane!$C$8:$C$1577=E571,dane!$L$8:$L$1577,0),0))</f>
        <v>0</v>
      </c>
      <c r="H571" s="46" t="n">
        <f aca="false" t="array" ref="H571:H571">SUM(IF(dane!$A$8:$A$1577=D571,IF(dane!$C$8:$C$1577=E571,dane!$M$8:$M$1577,0),0))</f>
        <v>0</v>
      </c>
      <c r="K571" s="55"/>
    </row>
    <row r="572" s="47" customFormat="true" ht="12.75" hidden="true" customHeight="true" outlineLevel="0" collapsed="false">
      <c r="A572" s="42" t="s">
        <v>112</v>
      </c>
      <c r="B572" s="42"/>
      <c r="C572" s="43" t="str">
        <f aca="false">INDEX((klasyfikacja!$B$2:$B$146),MATCH(A572,klasyfikacja!$A$2:$A$146,0))</f>
        <v>Wpływy z różnych dochodów (Płatności w zakresie budżetu środków europejskich)</v>
      </c>
      <c r="D572" s="44" t="n">
        <v>700</v>
      </c>
      <c r="E572" s="45" t="s">
        <v>113</v>
      </c>
      <c r="F572" s="46" t="n">
        <f aca="false">SUM(G572:H572)</f>
        <v>0</v>
      </c>
      <c r="G572" s="46" t="n">
        <f aca="false" t="array" ref="G572:G572">SUM(IF(dane!$A$8:$A$1577=D572,IF(dane!$C$8:$C$1577=E572,dane!$L$8:$L$1577,0),0))</f>
        <v>0</v>
      </c>
      <c r="H572" s="46" t="n">
        <f aca="false" t="array" ref="H572:H572">SUM(IF(dane!$A$8:$A$1577=D572,IF(dane!$C$8:$C$1577=E572,dane!$M$8:$M$1577,0),0))</f>
        <v>0</v>
      </c>
      <c r="K572" s="55"/>
    </row>
    <row r="573" s="47" customFormat="true" ht="12.75" hidden="true" customHeight="true" outlineLevel="0" collapsed="false">
      <c r="A573" s="42" t="s">
        <v>114</v>
      </c>
      <c r="B573" s="42"/>
      <c r="C573" s="43" t="str">
        <f aca="false">INDEX((klasyfikacja!$B$2:$B$146),MATCH(A573,klasyfikacja!$A$2:$A$146,0))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573" s="44" t="n">
        <v>700</v>
      </c>
      <c r="E573" s="45" t="s">
        <v>115</v>
      </c>
      <c r="F573" s="46" t="n">
        <f aca="false">SUM(G573:H573)</f>
        <v>0</v>
      </c>
      <c r="G573" s="46" t="n">
        <f aca="false" t="array" ref="G573:G573">SUM(IF(dane!$A$8:$A$1577=D573,IF(dane!$C$8:$C$1577=E573,dane!$L$8:$L$1577,0),0))</f>
        <v>0</v>
      </c>
      <c r="H573" s="46" t="n">
        <f aca="false" t="array" ref="H573:H573">SUM(IF(dane!$A$8:$A$1577=D573,IF(dane!$C$8:$C$1577=E573,dane!$M$8:$M$1577,0),0))</f>
        <v>0</v>
      </c>
      <c r="K573" s="55"/>
    </row>
    <row r="574" s="47" customFormat="true" ht="51" hidden="true" customHeight="true" outlineLevel="0" collapsed="false">
      <c r="A574" s="42" t="s">
        <v>116</v>
      </c>
      <c r="B574" s="42"/>
      <c r="C574" s="43" t="str">
        <f aca="false">INDEX((klasyfikacja!$B$2:$B$146),MATCH(A574,klasyfikacja!$A$2:$A$146,0))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574" s="44" t="n">
        <v>700</v>
      </c>
      <c r="E574" s="45" t="n">
        <v>2007</v>
      </c>
      <c r="F574" s="46" t="n">
        <f aca="false">SUM(G574:H574)</f>
        <v>0</v>
      </c>
      <c r="G574" s="46" t="n">
        <f aca="false" t="array" ref="G574:G574">SUM(IF(dane!$A$8:$A$1577=D574,IF(dane!$C$8:$C$1577=E574,dane!$L$8:$L$1577,0),0))</f>
        <v>0</v>
      </c>
      <c r="H574" s="46" t="n">
        <f aca="false" t="array" ref="H574:H574">SUM(IF(dane!$A$8:$A$1577=D574,IF(dane!$C$8:$C$1577=E574,dane!$M$8:$M$1577,0),0))</f>
        <v>0</v>
      </c>
      <c r="K574" s="55"/>
    </row>
    <row r="575" s="47" customFormat="true" ht="63.75" hidden="true" customHeight="true" outlineLevel="0" collapsed="false">
      <c r="A575" s="42" t="s">
        <v>117</v>
      </c>
      <c r="B575" s="42"/>
      <c r="C575" s="43" t="str">
        <f aca="false">INDEX((klasyfikacja!$B$2:$B$146),MATCH(A575,klasyfikacja!$A$2:$A$146,0))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575" s="44" t="n">
        <v>700</v>
      </c>
      <c r="E575" s="45" t="n">
        <v>2008</v>
      </c>
      <c r="F575" s="46" t="n">
        <f aca="false">SUM(G575:H575)</f>
        <v>0</v>
      </c>
      <c r="G575" s="46" t="n">
        <f aca="false" t="array" ref="G575:G575">SUM(IF(dane!$A$8:$A$1577=D575,IF(dane!$C$8:$C$1577=E575,dane!$L$8:$L$1577,0),0))</f>
        <v>0</v>
      </c>
      <c r="H575" s="46" t="n">
        <f aca="false" t="array" ref="H575:H575">SUM(IF(dane!$A$8:$A$1577=D575,IF(dane!$C$8:$C$1577=E575,dane!$M$8:$M$1577,0),0))</f>
        <v>0</v>
      </c>
      <c r="K575" s="55"/>
    </row>
    <row r="576" s="47" customFormat="true" ht="12.75" hidden="true" customHeight="true" outlineLevel="0" collapsed="false">
      <c r="A576" s="42" t="s">
        <v>118</v>
      </c>
      <c r="B576" s="42"/>
      <c r="C576" s="43" t="str">
        <f aca="false">INDEX((klasyfikacja!$B$2:$B$146),MATCH(A576,klasyfikacja!$A$2:$A$146,0))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576" s="44" t="n">
        <v>700</v>
      </c>
      <c r="E576" s="45" t="n">
        <v>2009</v>
      </c>
      <c r="F576" s="46" t="n">
        <f aca="false">SUM(G576:H576)</f>
        <v>0</v>
      </c>
      <c r="G576" s="46" t="n">
        <f aca="false" t="array" ref="G576:G576">SUM(IF(dane!$A$8:$A$1577=D576,IF(dane!$C$8:$C$1577=E576,dane!$L$8:$L$1577,0),0))</f>
        <v>0</v>
      </c>
      <c r="H576" s="46" t="n">
        <f aca="false" t="array" ref="H576:H576">SUM(IF(dane!$A$8:$A$1577=D576,IF(dane!$C$8:$C$1577=E576,dane!$M$8:$M$1577,0),0))</f>
        <v>0</v>
      </c>
      <c r="K576" s="55"/>
    </row>
    <row r="577" s="47" customFormat="true" ht="12.75" hidden="true" customHeight="true" outlineLevel="0" collapsed="false">
      <c r="A577" s="42" t="s">
        <v>119</v>
      </c>
      <c r="B577" s="42"/>
      <c r="C577" s="43" t="str">
        <f aca="false">INDEX((klasyfikacja!$B$2:$B$146),MATCH(A577,klasyfikacja!$A$2:$A$146,0))</f>
        <v>Dotacja celowa otrzymana z budżetu państwa na realizację zadań bieżących z zakresu administracji rządowej oraz innych zadań zleconych gminie (związkom gmin, związkom powiatowo-gminnym) ustawami</v>
      </c>
      <c r="D577" s="44" t="n">
        <v>700</v>
      </c>
      <c r="E577" s="45" t="n">
        <v>2010</v>
      </c>
      <c r="F577" s="46" t="n">
        <f aca="false">SUM(G577:H577)</f>
        <v>0</v>
      </c>
      <c r="G577" s="46" t="n">
        <f aca="false" t="array" ref="G577:G577">SUM(IF(dane!$A$8:$A$1577=D577,IF(dane!$C$8:$C$1577=E577,dane!$L$8:$L$1577,0),0))</f>
        <v>0</v>
      </c>
      <c r="H577" s="46" t="n">
        <f aca="false" t="array" ref="H577:H577">SUM(IF(dane!$A$8:$A$1577=D577,IF(dane!$C$8:$C$1577=E577,dane!$M$8:$M$1577,0),0))</f>
        <v>0</v>
      </c>
      <c r="K577" s="55"/>
    </row>
    <row r="578" s="47" customFormat="true" ht="12.75" hidden="true" customHeight="true" outlineLevel="0" collapsed="false">
      <c r="A578" s="42" t="s">
        <v>120</v>
      </c>
      <c r="B578" s="42"/>
      <c r="C578" s="43" t="str">
        <f aca="false">INDEX((klasyfikacja!$B$2:$B$146),MATCH(A578,klasyfikacja!$A$2:$A$146,0))</f>
        <v>Dotacja celowa otrzymana z budżetu państwa na zadania bieżące realizowane przez gminę na podstawie porozumień z organami administracji rządowej</v>
      </c>
      <c r="D578" s="44" t="n">
        <v>700</v>
      </c>
      <c r="E578" s="45" t="n">
        <v>2020</v>
      </c>
      <c r="F578" s="46" t="n">
        <f aca="false">SUM(G578:H578)</f>
        <v>0</v>
      </c>
      <c r="G578" s="46" t="n">
        <f aca="false" t="array" ref="G578:G578">SUM(IF(dane!$A$8:$A$1577=D578,IF(dane!$C$8:$C$1577=E578,dane!$L$8:$L$1577,0),0))</f>
        <v>0</v>
      </c>
      <c r="H578" s="46" t="n">
        <f aca="false" t="array" ref="H578:H578">SUM(IF(dane!$A$8:$A$1577=D578,IF(dane!$C$8:$C$1577=E578,dane!$M$8:$M$1577,0),0))</f>
        <v>0</v>
      </c>
      <c r="K578" s="55"/>
    </row>
    <row r="579" s="47" customFormat="true" ht="12.75" hidden="true" customHeight="true" outlineLevel="0" collapsed="false">
      <c r="A579" s="42" t="s">
        <v>121</v>
      </c>
      <c r="B579" s="42"/>
      <c r="C579" s="43" t="str">
        <f aca="false">INDEX((klasyfikacja!$B$2:$B$146),MATCH(A579,klasyfikacja!$A$2:$A$146,0))</f>
        <v>Dotacja celowa otrzymana z budżetu państwa na realizację własnych zadań bieżących gmin (związków gmin, związków powiatowo-gminnych)</v>
      </c>
      <c r="D579" s="44" t="n">
        <v>700</v>
      </c>
      <c r="E579" s="45" t="n">
        <v>2030</v>
      </c>
      <c r="F579" s="46" t="n">
        <f aca="false">SUM(G579:H579)</f>
        <v>0</v>
      </c>
      <c r="G579" s="46" t="n">
        <f aca="false" t="array" ref="G579:G579">SUM(IF(dane!$A$8:$A$1577=D579,IF(dane!$C$8:$C$1577=E579,dane!$L$8:$L$1577,0),0))</f>
        <v>0</v>
      </c>
      <c r="H579" s="46" t="n">
        <f aca="false" t="array" ref="H579:H579">SUM(IF(dane!$A$8:$A$1577=D579,IF(dane!$C$8:$C$1577=E579,dane!$M$8:$M$1577,0),0))</f>
        <v>0</v>
      </c>
      <c r="K579" s="55"/>
    </row>
    <row r="580" s="47" customFormat="true" ht="25.5" hidden="true" customHeight="true" outlineLevel="0" collapsed="false">
      <c r="A580" s="42" t="s">
        <v>122</v>
      </c>
      <c r="B580" s="42"/>
      <c r="C580" s="43" t="str">
        <f aca="false">INDEX((klasyfikacja!$B$2:$B$146),MATCH(A580,klasyfikacja!$A$2:$A$146,0))</f>
        <v>Dotacja celowa otrzymana z budżetu państwa na realizację zadań bieżących gmin z zakresu edukacyjnej opieki wychowawczej finansowanych w całości przez budżet państwa w ramach programów rządowych</v>
      </c>
      <c r="D580" s="44" t="n">
        <v>700</v>
      </c>
      <c r="E580" s="45" t="n">
        <v>2040</v>
      </c>
      <c r="F580" s="46" t="n">
        <f aca="false">SUM(G580:H580)</f>
        <v>0</v>
      </c>
      <c r="G580" s="46" t="n">
        <f aca="false" t="array" ref="G580:G580">SUM(IF(dane!$A$8:$A$1577=D580,IF(dane!$C$8:$C$1577=E580,dane!$L$8:$L$1577,0),0))</f>
        <v>0</v>
      </c>
      <c r="H580" s="46" t="n">
        <f aca="false" t="array" ref="H580:H580">SUM(IF(dane!$A$8:$A$1577=D580,IF(dane!$C$8:$C$1577=E580,dane!$M$8:$M$1577,0),0))</f>
        <v>0</v>
      </c>
      <c r="K580" s="55"/>
    </row>
    <row r="581" s="47" customFormat="true" ht="37.5" hidden="true" customHeight="true" outlineLevel="0" collapsed="false">
      <c r="A581" s="42" t="s">
        <v>123</v>
      </c>
      <c r="B581" s="42"/>
      <c r="C581" s="43" t="str">
        <f aca="false">INDEX((klasyfikacja!$B$2:$B$146),MATCH(A581,klasyfikacja!$A$2:$A$146,0))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581" s="44" t="n">
        <v>700</v>
      </c>
      <c r="E581" s="45" t="n">
        <v>2057</v>
      </c>
      <c r="F581" s="46" t="n">
        <f aca="false">SUM(G581:H581)</f>
        <v>0</v>
      </c>
      <c r="G581" s="46" t="n">
        <f aca="false" t="array" ref="G581:G581">SUM(IF(dane!$A$8:$A$1577=D581,IF(dane!$C$8:$C$1577=E581,dane!$L$8:$L$1577,0),0))</f>
        <v>0</v>
      </c>
      <c r="H581" s="46" t="n">
        <f aca="false" t="array" ref="H581:H581">SUM(IF(dane!$A$8:$A$1577=D581,IF(dane!$C$8:$C$1577=E581,dane!$M$8:$M$1577,0),0))</f>
        <v>0</v>
      </c>
      <c r="K581" s="55"/>
    </row>
    <row r="582" s="47" customFormat="true" ht="37.5" hidden="true" customHeight="true" outlineLevel="0" collapsed="false">
      <c r="A582" s="42" t="s">
        <v>124</v>
      </c>
      <c r="B582" s="42"/>
      <c r="C582" s="43" t="str">
        <f aca="false">INDEX((klasyfikacja!$B$2:$B$146),MATCH(A582,klasyfikacja!$A$2:$A$146,0))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582" s="44" t="n">
        <v>700</v>
      </c>
      <c r="E582" s="45" t="n">
        <v>2058</v>
      </c>
      <c r="F582" s="46" t="n">
        <f aca="false">SUM(G582:H582)</f>
        <v>0</v>
      </c>
      <c r="G582" s="46" t="n">
        <f aca="false" t="array" ref="G582:G582">SUM(IF(dane!$A$8:$A$1577=D582,IF(dane!$C$8:$C$1577=E582,dane!$L$8:$L$1577,0),0))</f>
        <v>0</v>
      </c>
      <c r="H582" s="46" t="n">
        <f aca="false" t="array" ref="H582:H582">SUM(IF(dane!$A$8:$A$1577=D582,IF(dane!$C$8:$C$1577=E582,dane!$M$8:$M$1577,0),0))</f>
        <v>0</v>
      </c>
      <c r="K582" s="55"/>
    </row>
    <row r="583" s="47" customFormat="true" ht="37.5" hidden="true" customHeight="true" outlineLevel="0" collapsed="false">
      <c r="A583" s="42" t="s">
        <v>125</v>
      </c>
      <c r="B583" s="42"/>
      <c r="C583" s="43" t="str">
        <f aca="false">INDEX((klasyfikacja!$B$2:$B$146),MATCH(A583,klasyfikacja!$A$2:$A$146,0))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583" s="44" t="n">
        <v>700</v>
      </c>
      <c r="E583" s="45" t="n">
        <v>2059</v>
      </c>
      <c r="F583" s="46" t="n">
        <f aca="false">SUM(G583:H583)</f>
        <v>0</v>
      </c>
      <c r="G583" s="46" t="n">
        <f aca="false" t="array" ref="G583:G583">SUM(IF(dane!$A$8:$A$1577=D583,IF(dane!$C$8:$C$1577=E583,dane!$L$8:$L$1577,0),0))</f>
        <v>0</v>
      </c>
      <c r="H583" s="46" t="n">
        <f aca="false" t="array" ref="H583:H583">SUM(IF(dane!$A$8:$A$1577=D583,IF(dane!$C$8:$C$1577=E583,dane!$M$8:$M$1577,0),0))</f>
        <v>0</v>
      </c>
      <c r="K583" s="55"/>
    </row>
    <row r="584" s="47" customFormat="true" ht="37.5" hidden="true" customHeight="true" outlineLevel="0" collapsed="false">
      <c r="A584" s="42" t="s">
        <v>126</v>
      </c>
      <c r="B584" s="42"/>
      <c r="C584" s="43" t="str">
        <f aca="false">INDEX((klasyfikacja!$B$2:$B$146),MATCH(A584,klasyfikacja!$A$2:$A$146,0))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584" s="44" t="n">
        <v>700</v>
      </c>
      <c r="E584" s="45" t="n">
        <v>2060</v>
      </c>
      <c r="F584" s="46" t="n">
        <f aca="false">SUM(G584:H584)</f>
        <v>0</v>
      </c>
      <c r="G584" s="46" t="n">
        <f aca="false" t="array" ref="G584:G584">SUM(IF(dane!$A$8:$A$1577=D584,IF(dane!$C$8:$C$1577=E584,dane!$L$8:$L$1577,0),0))</f>
        <v>0</v>
      </c>
      <c r="H584" s="46" t="n">
        <f aca="false" t="array" ref="H584:H584">SUM(IF(dane!$A$8:$A$1577=D584,IF(dane!$C$8:$C$1577=E584,dane!$M$8:$M$1577,0),0))</f>
        <v>0</v>
      </c>
      <c r="K584" s="55"/>
    </row>
    <row r="585" s="47" customFormat="true" ht="26.25" hidden="false" customHeight="true" outlineLevel="0" collapsed="false">
      <c r="A585" s="42" t="n">
        <v>2110</v>
      </c>
      <c r="B585" s="42"/>
      <c r="C585" s="43" t="e">
        <f aca="false">INDEX((klasyfikacja!$B$2:$B$146),MATCH(A585,klasyfikacja!$A$2:$A$146,0))</f>
        <v>#N/A</v>
      </c>
      <c r="D585" s="44" t="n">
        <v>700</v>
      </c>
      <c r="E585" s="45" t="n">
        <v>2110</v>
      </c>
      <c r="F585" s="46" t="n">
        <f aca="false">SUM(G585:H585)</f>
        <v>8222000</v>
      </c>
      <c r="G585" s="46" t="n">
        <f aca="false" t="array" ref="G585:G585">SUM(IF(dane!$A$8:$A$1577=D585,IF(dane!$C$8:$C$1577=E585,dane!$L$8:$L$1577,0),0))</f>
        <v>0</v>
      </c>
      <c r="H585" s="46" t="n">
        <f aca="false" t="array" ref="H585:H585">SUM(IF(dane!$A$8:$A$1577=D585,IF(dane!$C$8:$C$1577=E585,dane!$M$8:$M$1577,0),0))</f>
        <v>8222000</v>
      </c>
      <c r="K585" s="55"/>
    </row>
    <row r="586" s="47" customFormat="true" ht="12.75" hidden="true" customHeight="true" outlineLevel="0" collapsed="false">
      <c r="A586" s="42" t="s">
        <v>127</v>
      </c>
      <c r="B586" s="42"/>
      <c r="C586" s="43" t="str">
        <f aca="false">INDEX((klasyfikacja!$B$2:$B$146),MATCH(A586,klasyfikacja!$A$2:$A$146,0))</f>
        <v>Dotacja celowa otrzymana z budżetu państwa na zadania bieżące realizowane przez powiat na podstawie porozumień z organami administracji rządowej</v>
      </c>
      <c r="D586" s="44" t="n">
        <v>700</v>
      </c>
      <c r="E586" s="45" t="n">
        <v>2120</v>
      </c>
      <c r="F586" s="46" t="n">
        <f aca="false">SUM(G586:H586)</f>
        <v>0</v>
      </c>
      <c r="G586" s="46" t="n">
        <f aca="false" t="array" ref="G586:G586">SUM(IF(dane!$A$8:$A$1577=D586,IF(dane!$C$8:$C$1577=E586,dane!$L$8:$L$1577,0),0))</f>
        <v>0</v>
      </c>
      <c r="H586" s="46" t="n">
        <f aca="false" t="array" ref="H586:H586">SUM(IF(dane!$A$8:$A$1577=D586,IF(dane!$C$8:$C$1577=E586,dane!$M$8:$M$1577,0),0))</f>
        <v>0</v>
      </c>
      <c r="K586" s="55"/>
    </row>
    <row r="587" s="47" customFormat="true" ht="12.75" hidden="true" customHeight="true" outlineLevel="0" collapsed="false">
      <c r="A587" s="42" t="s">
        <v>128</v>
      </c>
      <c r="B587" s="42"/>
      <c r="C587" s="43" t="str">
        <f aca="false">INDEX((klasyfikacja!$B$2:$B$146),MATCH(A587,klasyfikacja!$A$2:$A$146,0))</f>
        <v>Dotacja celowa otrzymana z budżetu państwa na realizację bieżących zadań własnych powiatu</v>
      </c>
      <c r="D587" s="44" t="n">
        <v>700</v>
      </c>
      <c r="E587" s="45" t="n">
        <v>2130</v>
      </c>
      <c r="F587" s="46" t="n">
        <f aca="false">SUM(G587:H587)</f>
        <v>0</v>
      </c>
      <c r="G587" s="46" t="n">
        <f aca="false" t="array" ref="G587:G587">SUM(IF(dane!$A$8:$A$1577=D587,IF(dane!$C$8:$C$1577=E587,dane!$L$8:$L$1577,0),0))</f>
        <v>0</v>
      </c>
      <c r="H587" s="46" t="n">
        <f aca="false" t="array" ref="H587:H587">SUM(IF(dane!$A$8:$A$1577=D587,IF(dane!$C$8:$C$1577=E587,dane!$M$8:$M$1577,0),0))</f>
        <v>0</v>
      </c>
      <c r="K587" s="55"/>
    </row>
    <row r="588" s="47" customFormat="true" ht="12.75" hidden="true" customHeight="true" outlineLevel="0" collapsed="false">
      <c r="A588" s="42" t="s">
        <v>129</v>
      </c>
      <c r="B588" s="42"/>
      <c r="C588" s="43" t="str">
        <f aca="false">INDEX((klasyfikacja!$B$2:$B$146),MATCH(A588,klasyfikacja!$A$2:$A$146,0))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588" s="44" t="n">
        <v>700</v>
      </c>
      <c r="E588" s="45" t="n">
        <v>2160</v>
      </c>
      <c r="F588" s="46" t="n">
        <f aca="false">SUM(G588:H588)</f>
        <v>0</v>
      </c>
      <c r="G588" s="46" t="n">
        <f aca="false" t="array" ref="G588:G588">SUM(IF(dane!$A$8:$A$1577=D588,IF(dane!$C$8:$C$1577=E588,dane!$L$8:$L$1577,0),0))</f>
        <v>0</v>
      </c>
      <c r="H588" s="46" t="n">
        <f aca="false" t="array" ref="H588:H588">SUM(IF(dane!$A$8:$A$1577=D588,IF(dane!$C$8:$C$1577=E588,dane!$M$8:$M$1577,0),0))</f>
        <v>0</v>
      </c>
      <c r="K588" s="55"/>
    </row>
    <row r="589" s="47" customFormat="true" ht="12.75" hidden="true" customHeight="true" outlineLevel="0" collapsed="false">
      <c r="A589" s="42" t="s">
        <v>130</v>
      </c>
      <c r="B589" s="42"/>
      <c r="C589" s="43" t="str">
        <f aca="false">INDEX((klasyfikacja!$B$2:$B$146),MATCH(A589,klasyfikacja!$A$2:$A$146,0))</f>
        <v>Środki z Funduszu Przeciwdziałania COVID-19 na finansowanie lub dofinansowanie realizacji zadań związanych z przeciwdziałaniem COVID-19</v>
      </c>
      <c r="D589" s="44" t="n">
        <v>700</v>
      </c>
      <c r="E589" s="45" t="n">
        <v>2180</v>
      </c>
      <c r="F589" s="46" t="n">
        <f aca="false">SUM(G589:H589)</f>
        <v>0</v>
      </c>
      <c r="G589" s="46" t="n">
        <f aca="false" t="array" ref="G589:G589">SUM(IF(dane!$A$8:$A$1577=D589,IF(dane!$C$8:$C$1577=E589,dane!$L$8:$L$1577,0),0))</f>
        <v>0</v>
      </c>
      <c r="H589" s="46" t="n">
        <f aca="false" t="array" ref="H589:H589">SUM(IF(dane!$A$8:$A$1577=D589,IF(dane!$C$8:$C$1577=E589,dane!$M$8:$M$1577,0),0))</f>
        <v>0</v>
      </c>
      <c r="K589" s="55"/>
    </row>
    <row r="590" s="47" customFormat="true" ht="12.75" hidden="true" customHeight="true" outlineLevel="0" collapsed="false">
      <c r="A590" s="42" t="s">
        <v>131</v>
      </c>
      <c r="B590" s="42"/>
      <c r="C590" s="43" t="str">
        <f aca="false">INDEX((klasyfikacja!$B$2:$B$146),MATCH(A590,klasyfikacja!$A$2:$A$146,0))</f>
        <v>Dotacja celowa otrzymana z gminy na zadania bieżące realizowane na podstawie porozumień (umów) między jednostkami samorządu terytorialnego</v>
      </c>
      <c r="D590" s="44" t="n">
        <v>700</v>
      </c>
      <c r="E590" s="45" t="n">
        <v>2310</v>
      </c>
      <c r="F590" s="46" t="n">
        <f aca="false">SUM(G590:H590)</f>
        <v>0</v>
      </c>
      <c r="G590" s="46" t="n">
        <f aca="false" t="array" ref="G590:G590">SUM(IF(dane!$A$8:$A$1577=D590,IF(dane!$C$8:$C$1577=E590,dane!$L$8:$L$1577,0),0))</f>
        <v>0</v>
      </c>
      <c r="H590" s="46" t="n">
        <f aca="false" t="array" ref="H590:H590">SUM(IF(dane!$A$8:$A$1577=D590,IF(dane!$C$8:$C$1577=E590,dane!$M$8:$M$1577,0),0))</f>
        <v>0</v>
      </c>
      <c r="K590" s="55"/>
    </row>
    <row r="591" s="47" customFormat="true" ht="12.75" hidden="true" customHeight="true" outlineLevel="0" collapsed="false">
      <c r="A591" s="42" t="s">
        <v>132</v>
      </c>
      <c r="B591" s="42"/>
      <c r="C591" s="43" t="str">
        <f aca="false">INDEX((klasyfikacja!$B$2:$B$146),MATCH(A591,klasyfikacja!$A$2:$A$146,0))</f>
        <v>Dotacja celowa otrzymana z powiatu na zadania bieżące realizowane na podstawie porozumień (umów) między jednostkami samorządu terytorialnego</v>
      </c>
      <c r="D591" s="44" t="n">
        <v>700</v>
      </c>
      <c r="E591" s="45" t="n">
        <v>2320</v>
      </c>
      <c r="F591" s="46" t="n">
        <f aca="false">SUM(G591:H591)</f>
        <v>0</v>
      </c>
      <c r="G591" s="46" t="n">
        <f aca="false" t="array" ref="G591:G591">SUM(IF(dane!$A$8:$A$1577=D591,IF(dane!$C$8:$C$1577=E591,dane!$L$8:$L$1577,0),0))</f>
        <v>0</v>
      </c>
      <c r="H591" s="46" t="n">
        <f aca="false" t="array" ref="H591:H591">SUM(IF(dane!$A$8:$A$1577=D591,IF(dane!$C$8:$C$1577=E591,dane!$M$8:$M$1577,0),0))</f>
        <v>0</v>
      </c>
      <c r="K591" s="55"/>
    </row>
    <row r="592" s="47" customFormat="true" ht="12.75" hidden="true" customHeight="true" outlineLevel="0" collapsed="false">
      <c r="A592" s="42" t="s">
        <v>133</v>
      </c>
      <c r="B592" s="42"/>
      <c r="C592" s="43" t="str">
        <f aca="false">INDEX((klasyfikacja!$B$2:$B$146),MATCH(A592,klasyfikacja!$A$2:$A$146,0))</f>
        <v>Dotacja celowa otrzymana od samorządu województwa na zadania bieżące realizowane na podstawie porozumień (umów) między jednostkami samorządu terytorialnego</v>
      </c>
      <c r="D592" s="44" t="n">
        <v>700</v>
      </c>
      <c r="E592" s="45" t="n">
        <v>2330</v>
      </c>
      <c r="F592" s="46" t="n">
        <f aca="false">SUM(G592:H592)</f>
        <v>0</v>
      </c>
      <c r="G592" s="46" t="n">
        <f aca="false" t="array" ref="G592:G592">SUM(IF(dane!$A$8:$A$1577=D592,IF(dane!$C$8:$C$1577=E592,dane!$L$8:$L$1577,0),0))</f>
        <v>0</v>
      </c>
      <c r="H592" s="46" t="n">
        <f aca="false" t="array" ref="H592:H592">SUM(IF(dane!$A$8:$A$1577=D592,IF(dane!$C$8:$C$1577=E592,dane!$M$8:$M$1577,0),0))</f>
        <v>0</v>
      </c>
      <c r="K592" s="55"/>
    </row>
    <row r="593" s="47" customFormat="true" ht="26.25" hidden="false" customHeight="true" outlineLevel="0" collapsed="false">
      <c r="A593" s="42" t="n">
        <v>2360</v>
      </c>
      <c r="B593" s="42"/>
      <c r="C593" s="43" t="e">
        <f aca="false">INDEX((klasyfikacja!$B$2:$B$146),MATCH(A593,klasyfikacja!$A$2:$A$146,0))</f>
        <v>#N/A</v>
      </c>
      <c r="D593" s="44" t="n">
        <v>700</v>
      </c>
      <c r="E593" s="45" t="n">
        <v>2360</v>
      </c>
      <c r="F593" s="56" t="n">
        <f aca="false">SUM(G593:H593)</f>
        <v>45956000</v>
      </c>
      <c r="G593" s="46" t="n">
        <f aca="false" t="array" ref="G593:G593">SUM(IF(dane!$A$8:$A$1577=D593,IF(dane!$C$8:$C$1577=E593,dane!$L$8:$L$1577,0),0))</f>
        <v>0</v>
      </c>
      <c r="H593" s="46" t="n">
        <f aca="false" t="array" ref="H593:H593">SUM(IF(dane!$A$8:$A$1577=D593,IF(dane!$C$8:$C$1577=E593,dane!$M$8:$M$1577,0),0))</f>
        <v>45956000</v>
      </c>
      <c r="K593" s="55"/>
    </row>
    <row r="594" s="47" customFormat="true" ht="12.75" hidden="true" customHeight="true" outlineLevel="0" collapsed="false">
      <c r="A594" s="42" t="s">
        <v>135</v>
      </c>
      <c r="B594" s="42"/>
      <c r="C594" s="43" t="str">
        <f aca="false">INDEX((klasyfikacja!$B$2:$B$146),MATCH(A594,klasyfikacja!$A$2:$A$146,0))</f>
        <v>Wpływy do budżetu nadwyżki środków obrotowych samorządowego zakładu budżetowego</v>
      </c>
      <c r="D594" s="44" t="n">
        <v>700</v>
      </c>
      <c r="E594" s="45" t="n">
        <v>2370</v>
      </c>
      <c r="F594" s="46" t="n">
        <f aca="false">SUM(G594:H594)</f>
        <v>0</v>
      </c>
      <c r="G594" s="46" t="n">
        <f aca="false" t="array" ref="G594:G594">SUM(IF(dane!$A$8:$A$1577=D594,IF(dane!$C$8:$C$1577=E594,dane!$L$8:$L$1577,0),0))</f>
        <v>0</v>
      </c>
      <c r="H594" s="46" t="n">
        <f aca="false" t="array" ref="H594:H594">SUM(IF(dane!$A$8:$A$1577=D594,IF(dane!$C$8:$C$1577=E594,dane!$M$8:$M$1577,0),0))</f>
        <v>0</v>
      </c>
      <c r="K594" s="55"/>
    </row>
    <row r="595" s="47" customFormat="true" ht="12.75" hidden="true" customHeight="true" outlineLevel="0" collapsed="false">
      <c r="A595" s="42" t="s">
        <v>136</v>
      </c>
      <c r="B595" s="42"/>
      <c r="C595" s="43" t="str">
        <f aca="false">INDEX((klasyfikacja!$B$2:$B$146),MATCH(A595,klasyfikacja!$A$2:$A$146,0))</f>
        <v>Dotacja otrzymana z państwowego funduszu celowego na realizację zadań bieżących jednostek sektora finansów publicznych</v>
      </c>
      <c r="D595" s="44" t="n">
        <v>700</v>
      </c>
      <c r="E595" s="45" t="n">
        <v>2440</v>
      </c>
      <c r="F595" s="46" t="n">
        <f aca="false">SUM(G595:H595)</f>
        <v>0</v>
      </c>
      <c r="G595" s="46" t="n">
        <f aca="false" t="array" ref="G595:G595">SUM(IF(dane!$A$8:$A$1577=D595,IF(dane!$C$8:$C$1577=E595,dane!$L$8:$L$1577,0),0))</f>
        <v>0</v>
      </c>
      <c r="H595" s="46" t="n">
        <f aca="false" t="array" ref="H595:H595">SUM(IF(dane!$A$8:$A$1577=D595,IF(dane!$C$8:$C$1577=E595,dane!$M$8:$M$1577,0),0))</f>
        <v>0</v>
      </c>
      <c r="K595" s="55"/>
    </row>
    <row r="596" s="47" customFormat="true" ht="12.75" hidden="true" customHeight="true" outlineLevel="0" collapsed="false">
      <c r="A596" s="42" t="s">
        <v>137</v>
      </c>
      <c r="B596" s="42"/>
      <c r="C596" s="43" t="str">
        <f aca="false">INDEX((klasyfikacja!$B$2:$B$146),MATCH(A596,klasyfikacja!$A$2:$A$146,0))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596" s="44" t="n">
        <v>700</v>
      </c>
      <c r="E596" s="45" t="n">
        <v>2442</v>
      </c>
      <c r="F596" s="46" t="n">
        <f aca="false">SUM(G596:H596)</f>
        <v>0</v>
      </c>
      <c r="G596" s="46" t="n">
        <f aca="false" t="array" ref="G596:G596">SUM(IF(dane!$A$8:$A$1577=D596,IF(dane!$C$8:$C$1577=E596,dane!$L$8:$L$1577,0),0))</f>
        <v>0</v>
      </c>
      <c r="H596" s="46" t="n">
        <f aca="false" t="array" ref="H596:H596">SUM(IF(dane!$A$8:$A$1577=D596,IF(dane!$C$8:$C$1577=E596,dane!$M$8:$M$1577,0),0))</f>
        <v>0</v>
      </c>
      <c r="K596" s="55"/>
    </row>
    <row r="597" s="47" customFormat="true" ht="12.75" hidden="true" customHeight="true" outlineLevel="0" collapsed="false">
      <c r="A597" s="42" t="s">
        <v>138</v>
      </c>
      <c r="B597" s="42"/>
      <c r="C597" s="43" t="str">
        <f aca="false">INDEX((klasyfikacja!$B$2:$B$146),MATCH(A597,klasyfikacja!$A$2:$A$146,0))</f>
        <v>Środki otrzymane od pozostałych jednostek zaliczanych do sektora finansów publicznych na realizację zadań bieżących jednostek zaliczanych do sektora finansów publicznych</v>
      </c>
      <c r="D597" s="44" t="n">
        <v>700</v>
      </c>
      <c r="E597" s="45" t="n">
        <v>2460</v>
      </c>
      <c r="F597" s="46" t="n">
        <f aca="false">SUM(G597:H597)</f>
        <v>0</v>
      </c>
      <c r="G597" s="46" t="n">
        <f aca="false" t="array" ref="G597:G597">SUM(IF(dane!$A$8:$A$1577=D597,IF(dane!$C$8:$C$1577=E597,dane!$L$8:$L$1577,0),0))</f>
        <v>0</v>
      </c>
      <c r="H597" s="46" t="n">
        <f aca="false" t="array" ref="H597:H597">SUM(IF(dane!$A$8:$A$1577=D597,IF(dane!$C$8:$C$1577=E597,dane!$M$8:$M$1577,0),0))</f>
        <v>0</v>
      </c>
      <c r="K597" s="55"/>
    </row>
    <row r="598" s="47" customFormat="true" ht="12.75" hidden="true" customHeight="true" outlineLevel="0" collapsed="false">
      <c r="A598" s="42" t="s">
        <v>139</v>
      </c>
      <c r="B598" s="42"/>
      <c r="C598" s="43" t="str">
        <f aca="false">INDEX((klasyfikacja!$B$2:$B$146),MATCH(A598,klasyfikacja!$A$2:$A$146,0))</f>
        <v>Rekompensaty utraconych dochodów w podatkach i opłatach lokalnych</v>
      </c>
      <c r="D598" s="44" t="n">
        <v>700</v>
      </c>
      <c r="E598" s="45" t="n">
        <v>2680</v>
      </c>
      <c r="F598" s="46" t="n">
        <f aca="false">SUM(G598:H598)</f>
        <v>0</v>
      </c>
      <c r="G598" s="46" t="n">
        <f aca="false" t="array" ref="G598:G598">SUM(IF(dane!$A$8:$A$1577=D598,IF(dane!$C$8:$C$1577=E598,dane!$L$8:$L$1577,0),0))</f>
        <v>0</v>
      </c>
      <c r="H598" s="46" t="n">
        <f aca="false" t="array" ref="H598:H598">SUM(IF(dane!$A$8:$A$1577=D598,IF(dane!$C$8:$C$1577=E598,dane!$M$8:$M$1577,0),0))</f>
        <v>0</v>
      </c>
      <c r="K598" s="55"/>
    </row>
    <row r="599" s="47" customFormat="true" ht="12.75" hidden="true" customHeight="true" outlineLevel="0" collapsed="false">
      <c r="A599" s="42" t="s">
        <v>140</v>
      </c>
      <c r="B599" s="42"/>
      <c r="C599" s="43" t="str">
        <f aca="false">INDEX((klasyfikacja!$B$2:$B$146),MATCH(A599,klasyfikacja!$A$2:$A$146,0))</f>
        <v>Środki z Funduszu Pracy otrzymane na realizację zadań wynikających z odrębnych ustaw</v>
      </c>
      <c r="D599" s="44" t="n">
        <v>700</v>
      </c>
      <c r="E599" s="45" t="n">
        <v>2690</v>
      </c>
      <c r="F599" s="46" t="n">
        <f aca="false">SUM(G599:H599)</f>
        <v>0</v>
      </c>
      <c r="G599" s="46" t="n">
        <f aca="false" t="array" ref="G599:G599">SUM(IF(dane!$A$8:$A$1577=D599,IF(dane!$C$8:$C$1577=E599,dane!$L$8:$L$1577,0),0))</f>
        <v>0</v>
      </c>
      <c r="H599" s="46" t="n">
        <f aca="false" t="array" ref="H599:H599">SUM(IF(dane!$A$8:$A$1577=D599,IF(dane!$C$8:$C$1577=E599,dane!$M$8:$M$1577,0),0))</f>
        <v>0</v>
      </c>
      <c r="K599" s="55"/>
    </row>
    <row r="600" s="47" customFormat="true" ht="25.5" hidden="true" customHeight="true" outlineLevel="0" collapsed="false">
      <c r="A600" s="42" t="s">
        <v>141</v>
      </c>
      <c r="B600" s="42"/>
      <c r="C600" s="43" t="str">
        <f aca="false">INDEX((klasyfikacja!$B$2:$B$146),MATCH(A600,klasyfikacja!$A$2:$A$146,0))</f>
        <v>Środki na dofinansowanie własnych zadań bieżących gmin, powiatów (związków gmin, związków powiatowo-gminnych, związków powiatów), samorządów województw, pozyskane z innych źródeł</v>
      </c>
      <c r="D600" s="44" t="n">
        <v>700</v>
      </c>
      <c r="E600" s="45" t="n">
        <v>2700</v>
      </c>
      <c r="F600" s="46" t="n">
        <f aca="false">SUM(G600:H600)</f>
        <v>0</v>
      </c>
      <c r="G600" s="46" t="n">
        <f aca="false" t="array" ref="G600:G600">SUM(IF(dane!$A$8:$A$1577=D600,IF(dane!$C$8:$C$1577=E600,dane!$L$8:$L$1577,0),0))</f>
        <v>0</v>
      </c>
      <c r="H600" s="46" t="n">
        <f aca="false" t="array" ref="H600:H600">SUM(IF(dane!$A$8:$A$1577=D600,IF(dane!$C$8:$C$1577=E600,dane!$M$8:$M$1577,0),0))</f>
        <v>0</v>
      </c>
      <c r="K600" s="55"/>
    </row>
    <row r="601" s="47" customFormat="true" ht="12.75" hidden="true" customHeight="true" outlineLevel="0" collapsed="false">
      <c r="A601" s="42" t="s">
        <v>142</v>
      </c>
      <c r="B601" s="42"/>
      <c r="C601" s="43" t="str">
        <f aca="false">INDEX((klasyfikacja!$B$2:$B$146),MATCH(A601,klasyfikacja!$A$2:$A$146,0))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601" s="44" t="n">
        <v>700</v>
      </c>
      <c r="E601" s="45" t="n">
        <v>2701</v>
      </c>
      <c r="F601" s="46" t="n">
        <f aca="false">SUM(G601:H601)</f>
        <v>0</v>
      </c>
      <c r="G601" s="46" t="n">
        <f aca="false" t="array" ref="G601:G601">SUM(IF(dane!$A$8:$A$1577=D601,IF(dane!$C$8:$C$1577=E601,dane!$L$8:$L$1577,0),0))</f>
        <v>0</v>
      </c>
      <c r="H601" s="46" t="n">
        <f aca="false" t="array" ref="H601:H601">SUM(IF(dane!$A$8:$A$1577=D601,IF(dane!$C$8:$C$1577=E601,dane!$M$8:$M$1577,0),0))</f>
        <v>0</v>
      </c>
      <c r="K601" s="55"/>
    </row>
    <row r="602" s="47" customFormat="true" ht="12.75" hidden="true" customHeight="true" outlineLevel="0" collapsed="false">
      <c r="A602" s="42" t="s">
        <v>143</v>
      </c>
      <c r="B602" s="42"/>
      <c r="C602" s="43" t="str">
        <f aca="false">INDEX((klasyfikacja!$B$2:$B$146),MATCH(A602,klasyfikacja!$A$2:$A$146,0))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602" s="44" t="n">
        <v>700</v>
      </c>
      <c r="E602" s="45" t="n">
        <v>2705</v>
      </c>
      <c r="F602" s="46" t="n">
        <f aca="false">SUM(G602:H602)</f>
        <v>0</v>
      </c>
      <c r="G602" s="46" t="n">
        <f aca="false" t="array" ref="G602:G602">SUM(IF(dane!$A$8:$A$1577=D602,IF(dane!$C$8:$C$1577=E602,dane!$L$8:$L$1577,0),0))</f>
        <v>0</v>
      </c>
      <c r="H602" s="46" t="n">
        <f aca="false" t="array" ref="H602:H602">SUM(IF(dane!$A$8:$A$1577=D602,IF(dane!$C$8:$C$1577=E602,dane!$M$8:$M$1577,0),0))</f>
        <v>0</v>
      </c>
      <c r="K602" s="55"/>
    </row>
    <row r="603" s="47" customFormat="true" ht="12.75" hidden="true" customHeight="true" outlineLevel="0" collapsed="false">
      <c r="A603" s="42" t="s">
        <v>144</v>
      </c>
      <c r="B603" s="42"/>
      <c r="C603" s="43" t="str">
        <f aca="false">INDEX((klasyfikacja!$B$2:$B$146),MATCH(A603,klasyfikacja!$A$2:$A$146,0))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603" s="44" t="n">
        <v>700</v>
      </c>
      <c r="E603" s="45" t="n">
        <v>2706</v>
      </c>
      <c r="F603" s="46" t="n">
        <f aca="false">SUM(G603:H603)</f>
        <v>0</v>
      </c>
      <c r="G603" s="46" t="n">
        <f aca="false" t="array" ref="G603:G603">SUM(IF(dane!$A$8:$A$1577=D603,IF(dane!$C$8:$C$1577=E603,dane!$L$8:$L$1577,0),0))</f>
        <v>0</v>
      </c>
      <c r="H603" s="46" t="n">
        <f aca="false" t="array" ref="H603:H603">SUM(IF(dane!$A$8:$A$1577=D603,IF(dane!$C$8:$C$1577=E603,dane!$M$8:$M$1577,0),0))</f>
        <v>0</v>
      </c>
      <c r="K603" s="55"/>
    </row>
    <row r="604" s="47" customFormat="true" ht="12.75" hidden="true" customHeight="true" outlineLevel="0" collapsed="false">
      <c r="A604" s="42" t="s">
        <v>145</v>
      </c>
      <c r="B604" s="42"/>
      <c r="C604" s="43" t="str">
        <f aca="false">INDEX((klasyfikacja!$B$2:$B$146),MATCH(A604,klasyfikacja!$A$2:$A$146,0))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604" s="44" t="n">
        <v>700</v>
      </c>
      <c r="E604" s="45" t="n">
        <v>2707</v>
      </c>
      <c r="F604" s="46" t="n">
        <f aca="false">SUM(G604:H604)</f>
        <v>0</v>
      </c>
      <c r="G604" s="46" t="n">
        <f aca="false" t="array" ref="G604:G604">SUM(IF(dane!$A$8:$A$1577=D604,IF(dane!$C$8:$C$1577=E604,dane!$L$8:$L$1577,0),0))</f>
        <v>0</v>
      </c>
      <c r="H604" s="46" t="n">
        <f aca="false" t="array" ref="H604:H604">SUM(IF(dane!$A$8:$A$1577=D604,IF(dane!$C$8:$C$1577=E604,dane!$M$8:$M$1577,0),0))</f>
        <v>0</v>
      </c>
      <c r="K604" s="55"/>
    </row>
    <row r="605" s="47" customFormat="true" ht="12.75" hidden="true" customHeight="true" outlineLevel="0" collapsed="false">
      <c r="A605" s="42" t="s">
        <v>146</v>
      </c>
      <c r="B605" s="42"/>
      <c r="C605" s="43" t="str">
        <f aca="false">INDEX((klasyfikacja!$B$2:$B$146),MATCH(A605,klasyfikacja!$A$2:$A$146,0))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605" s="44" t="n">
        <v>700</v>
      </c>
      <c r="E605" s="45" t="n">
        <v>2708</v>
      </c>
      <c r="F605" s="46" t="n">
        <f aca="false">SUM(G605:H605)</f>
        <v>0</v>
      </c>
      <c r="G605" s="46" t="n">
        <f aca="false" t="array" ref="G605:G605">SUM(IF(dane!$A$8:$A$1577=D605,IF(dane!$C$8:$C$1577=E605,dane!$L$8:$L$1577,0),0))</f>
        <v>0</v>
      </c>
      <c r="H605" s="46" t="n">
        <f aca="false" t="array" ref="H605:H605">SUM(IF(dane!$A$8:$A$1577=D605,IF(dane!$C$8:$C$1577=E605,dane!$M$8:$M$1577,0),0))</f>
        <v>0</v>
      </c>
      <c r="K605" s="55"/>
    </row>
    <row r="606" s="47" customFormat="true" ht="12.75" hidden="true" customHeight="true" outlineLevel="0" collapsed="false">
      <c r="A606" s="42" t="s">
        <v>147</v>
      </c>
      <c r="B606" s="42"/>
      <c r="C606" s="43" t="str">
        <f aca="false">INDEX((klasyfikacja!$B$2:$B$146),MATCH(A606,klasyfikacja!$A$2:$A$146,0))</f>
        <v>Dotacja celowa otrzymana z tytułu pomocy finansowej udzielanej między jednostkami samorządu terytorialnego na dofinansowanie własnych zadań bieżących</v>
      </c>
      <c r="D606" s="44" t="n">
        <v>700</v>
      </c>
      <c r="E606" s="45" t="n">
        <v>2710</v>
      </c>
      <c r="F606" s="46" t="n">
        <f aca="false">SUM(G606:H606)</f>
        <v>0</v>
      </c>
      <c r="G606" s="46" t="n">
        <f aca="false" t="array" ref="G606:G606">SUM(IF(dane!$A$8:$A$1577=D606,IF(dane!$C$8:$C$1577=E606,dane!$L$8:$L$1577,0),0))</f>
        <v>0</v>
      </c>
      <c r="H606" s="46" t="n">
        <f aca="false" t="array" ref="H606:H606">SUM(IF(dane!$A$8:$A$1577=D606,IF(dane!$C$8:$C$1577=E606,dane!$M$8:$M$1577,0),0))</f>
        <v>0</v>
      </c>
      <c r="K606" s="55"/>
    </row>
    <row r="607" s="47" customFormat="true" ht="12.75" hidden="true" customHeight="true" outlineLevel="0" collapsed="false">
      <c r="A607" s="42" t="s">
        <v>148</v>
      </c>
      <c r="B607" s="42"/>
      <c r="C607" s="43" t="str">
        <f aca="false">INDEX((klasyfikacja!$B$2:$B$146),MATCH(A607,klasyfikacja!$A$2:$A$146,0))</f>
        <v>Środki na uzupełnienie dochodów gmin</v>
      </c>
      <c r="D607" s="44" t="n">
        <v>700</v>
      </c>
      <c r="E607" s="45" t="n">
        <v>2750</v>
      </c>
      <c r="F607" s="46" t="n">
        <f aca="false">SUM(G607:H607)</f>
        <v>0</v>
      </c>
      <c r="G607" s="46" t="n">
        <f aca="false" t="array" ref="G607:G607">SUM(IF(dane!$A$8:$A$1577=D607,IF(dane!$C$8:$C$1577=E607,dane!$L$8:$L$1577,0),0))</f>
        <v>0</v>
      </c>
      <c r="H607" s="46" t="n">
        <f aca="false" t="array" ref="H607:H607">SUM(IF(dane!$A$8:$A$1577=D607,IF(dane!$C$8:$C$1577=E607,dane!$M$8:$M$1577,0),0))</f>
        <v>0</v>
      </c>
      <c r="K607" s="55"/>
    </row>
    <row r="608" s="47" customFormat="true" ht="12.75" hidden="true" customHeight="true" outlineLevel="0" collapsed="false">
      <c r="A608" s="42" t="s">
        <v>149</v>
      </c>
      <c r="B608" s="42"/>
      <c r="C608" s="43" t="str">
        <f aca="false">INDEX((klasyfikacja!$B$2:$B$146),MATCH(A608,klasyfikacja!$A$2:$A$146,0))</f>
        <v>Środki na uzupełnienie dochodów powiatów</v>
      </c>
      <c r="D608" s="44" t="n">
        <v>700</v>
      </c>
      <c r="E608" s="45" t="n">
        <v>2760</v>
      </c>
      <c r="F608" s="46" t="n">
        <f aca="false">SUM(G608:H608)</f>
        <v>0</v>
      </c>
      <c r="G608" s="46" t="n">
        <f aca="false" t="array" ref="G608:G608">SUM(IF(dane!$A$8:$A$1577=D608,IF(dane!$C$8:$C$1577=E608,dane!$L$8:$L$1577,0),0))</f>
        <v>0</v>
      </c>
      <c r="H608" s="46" t="n">
        <f aca="false" t="array" ref="H608:H608">SUM(IF(dane!$A$8:$A$1577=D608,IF(dane!$C$8:$C$1577=E608,dane!$M$8:$M$1577,0),0))</f>
        <v>0</v>
      </c>
      <c r="K608" s="55"/>
    </row>
    <row r="609" s="47" customFormat="true" ht="12.75" hidden="true" customHeight="true" outlineLevel="0" collapsed="false">
      <c r="A609" s="42" t="s">
        <v>150</v>
      </c>
      <c r="B609" s="42"/>
      <c r="C609" s="43" t="str">
        <f aca="false">INDEX((klasyfikacja!$B$2:$B$146),MATCH(A609,klasyfikacja!$A$2:$A$146,0))</f>
        <v>Środki na utrzymanie rzecznych przepraw promowych oraz na remonty, utrzymanie, ochronę i zarządzanie drogami krajowymi i wojewódzkimi w granicach miast na prawach powiatu</v>
      </c>
      <c r="D609" s="44" t="n">
        <v>700</v>
      </c>
      <c r="E609" s="45" t="n">
        <v>2790</v>
      </c>
      <c r="F609" s="46" t="n">
        <f aca="false">SUM(G609:H609)</f>
        <v>0</v>
      </c>
      <c r="G609" s="46" t="n">
        <f aca="false" t="array" ref="G609:G609">SUM(IF(dane!$A$8:$A$1577=D609,IF(dane!$C$8:$C$1577=E609,dane!$L$8:$L$1577,0),0))</f>
        <v>0</v>
      </c>
      <c r="H609" s="46" t="n">
        <f aca="false" t="array" ref="H609:H609">SUM(IF(dane!$A$8:$A$1577=D609,IF(dane!$C$8:$C$1577=E609,dane!$M$8:$M$1577,0),0))</f>
        <v>0</v>
      </c>
      <c r="K609" s="55"/>
    </row>
    <row r="610" s="47" customFormat="true" ht="12.75" hidden="true" customHeight="true" outlineLevel="0" collapsed="false">
      <c r="A610" s="42" t="s">
        <v>151</v>
      </c>
      <c r="B610" s="42"/>
      <c r="C610" s="43" t="str">
        <f aca="false">INDEX((klasyfikacja!$B$2:$B$146),MATCH(A610,klasyfikacja!$A$2:$A$146,0))</f>
        <v>Dotacja z budżetu państwa dla gmin uzdrowiskowych</v>
      </c>
      <c r="D610" s="44" t="n">
        <v>700</v>
      </c>
      <c r="E610" s="45" t="n">
        <v>2870</v>
      </c>
      <c r="F610" s="46" t="n">
        <f aca="false">SUM(G610:H610)</f>
        <v>0</v>
      </c>
      <c r="G610" s="46" t="n">
        <f aca="false" t="array" ref="G610:G610">SUM(IF(dane!$A$8:$A$1577=D610,IF(dane!$C$8:$C$1577=E610,dane!$L$8:$L$1577,0),0))</f>
        <v>0</v>
      </c>
      <c r="H610" s="46" t="n">
        <f aca="false" t="array" ref="H610:H610">SUM(IF(dane!$A$8:$A$1577=D610,IF(dane!$C$8:$C$1577=E610,dane!$M$8:$M$1577,0),0))</f>
        <v>0</v>
      </c>
      <c r="K610" s="55"/>
    </row>
    <row r="611" s="47" customFormat="true" ht="12.75" hidden="true" customHeight="true" outlineLevel="0" collapsed="false">
      <c r="A611" s="42" t="s">
        <v>152</v>
      </c>
      <c r="B611" s="42"/>
      <c r="C611" s="43" t="str">
        <f aca="false">INDEX((klasyfikacja!$B$2:$B$146),MATCH(A611,klasyfikacja!$A$2:$A$146,0))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611" s="44" t="n">
        <v>700</v>
      </c>
      <c r="E611" s="45" t="n">
        <v>2910</v>
      </c>
      <c r="F611" s="46" t="n">
        <f aca="false">SUM(G611:H611)</f>
        <v>0</v>
      </c>
      <c r="G611" s="46" t="n">
        <f aca="false" t="array" ref="G611:G611">SUM(IF(dane!$A$8:$A$1577=D611,IF(dane!$C$8:$C$1577=E611,dane!$L$8:$L$1577,0),0))</f>
        <v>0</v>
      </c>
      <c r="H611" s="46" t="n">
        <f aca="false" t="array" ref="H611:H611">SUM(IF(dane!$A$8:$A$1577=D611,IF(dane!$C$8:$C$1577=E611,dane!$M$8:$M$1577,0),0))</f>
        <v>0</v>
      </c>
      <c r="K611" s="55"/>
    </row>
    <row r="612" s="47" customFormat="true" ht="12.75" hidden="true" customHeight="true" outlineLevel="0" collapsed="false">
      <c r="A612" s="42" t="s">
        <v>153</v>
      </c>
      <c r="B612" s="42"/>
      <c r="C612" s="43" t="str">
        <f aca="false">INDEX((klasyfikacja!$B$2:$B$146),MATCH(A612,klasyfikacja!$A$2:$A$146,0))</f>
        <v>Subwencje ogólne z budżetu państwa</v>
      </c>
      <c r="D612" s="44" t="n">
        <v>700</v>
      </c>
      <c r="E612" s="45" t="n">
        <v>2920</v>
      </c>
      <c r="F612" s="46" t="n">
        <f aca="false">SUM(G612:H612)</f>
        <v>0</v>
      </c>
      <c r="G612" s="46" t="n">
        <f aca="false" t="array" ref="G612:G612">SUM(IF(dane!$A$8:$A$1577=D612,IF(dane!$C$8:$C$1577=E612,dane!$L$8:$L$1577,0),0))</f>
        <v>0</v>
      </c>
      <c r="H612" s="46" t="n">
        <f aca="false" t="array" ref="H612:H612">SUM(IF(dane!$A$8:$A$1577=D612,IF(dane!$C$8:$C$1577=E612,dane!$M$8:$M$1577,0),0))</f>
        <v>0</v>
      </c>
      <c r="K612" s="55"/>
    </row>
    <row r="613" s="57" customFormat="true" ht="12.75" hidden="true" customHeight="true" outlineLevel="0" collapsed="false">
      <c r="A613" s="42" t="s">
        <v>154</v>
      </c>
      <c r="B613" s="42"/>
      <c r="C613" s="43" t="str">
        <f aca="false">INDEX((klasyfikacja!$B$2:$B$146),MATCH(A613,klasyfikacja!$A$2:$A$146,0))</f>
        <v>Wpływy ze zwrotów niewykorzystanych dotacji oraz płatności</v>
      </c>
      <c r="D613" s="44" t="n">
        <v>700</v>
      </c>
      <c r="E613" s="45" t="n">
        <v>2950</v>
      </c>
      <c r="F613" s="46" t="n">
        <f aca="false">SUM(G613:H613)</f>
        <v>0</v>
      </c>
      <c r="G613" s="46" t="n">
        <f aca="false" t="array" ref="G613:G613">SUM(IF(dane!$A$8:$A$1577=D613,IF(dane!$C$8:$C$1577=E613,dane!$L$8:$L$1577,0),0))</f>
        <v>0</v>
      </c>
      <c r="H613" s="46" t="n">
        <f aca="false" t="array" ref="H613:H613">SUM(IF(dane!$A$8:$A$1577=D613,IF(dane!$C$8:$C$1577=E613,dane!$M$8:$M$1577,0),0))</f>
        <v>0</v>
      </c>
    </row>
    <row r="614" s="57" customFormat="true" ht="18" hidden="false" customHeight="true" outlineLevel="0" collapsed="false">
      <c r="A614" s="39"/>
      <c r="B614" s="39"/>
      <c r="C614" s="40" t="s">
        <v>155</v>
      </c>
      <c r="D614" s="44"/>
      <c r="E614" s="48"/>
      <c r="F614" s="41" t="n">
        <f aca="false">SUM(G614:H614)</f>
        <v>82375000</v>
      </c>
      <c r="G614" s="41" t="n">
        <f aca="false">SUM(G615:G649)</f>
        <v>82375000</v>
      </c>
      <c r="H614" s="41" t="n">
        <f aca="false">SUM(H615:H649)</f>
        <v>0</v>
      </c>
    </row>
    <row r="615" s="57" customFormat="true" ht="14.25" hidden="false" customHeight="true" outlineLevel="0" collapsed="false">
      <c r="A615" s="42" t="n">
        <v>760</v>
      </c>
      <c r="B615" s="42"/>
      <c r="C615" s="43" t="e">
        <f aca="false">INDEX((klasyfikacja!$B$2:$B$146),MATCH(A615,klasyfikacja!$A$2:$A$146,0))</f>
        <v>#N/A</v>
      </c>
      <c r="D615" s="44" t="n">
        <v>700</v>
      </c>
      <c r="E615" s="45" t="s">
        <v>157</v>
      </c>
      <c r="F615" s="46" t="n">
        <f aca="false">SUM(G615:H615)</f>
        <v>18000000</v>
      </c>
      <c r="G615" s="46" t="n">
        <f aca="false" t="array" ref="G615:G615">SUM(IF(dane!$A$8:$A$1577=D615,IF(dane!$C$8:$C$1577=E615,dane!$L$8:$L$1577,0),0))</f>
        <v>18000000</v>
      </c>
      <c r="H615" s="46" t="n">
        <f aca="false" t="array" ref="H615:H615">SUM(IF(dane!$A$8:$A$1577=D615,IF(dane!$C$8:$C$1577=E615,dane!$M$8:$M$1577,0),0))</f>
        <v>0</v>
      </c>
    </row>
    <row r="616" s="57" customFormat="true" ht="13.5" hidden="false" customHeight="true" outlineLevel="0" collapsed="false">
      <c r="A616" s="42" t="n">
        <v>770</v>
      </c>
      <c r="B616" s="42"/>
      <c r="C616" s="43" t="e">
        <f aca="false">INDEX((klasyfikacja!$B$2:$B$146),MATCH(A616,klasyfikacja!$A$2:$A$146,0))</f>
        <v>#N/A</v>
      </c>
      <c r="D616" s="44" t="n">
        <v>700</v>
      </c>
      <c r="E616" s="45" t="s">
        <v>159</v>
      </c>
      <c r="F616" s="56" t="n">
        <f aca="false">SUM(G616:H616)</f>
        <v>63775000</v>
      </c>
      <c r="G616" s="46" t="n">
        <f aca="false" t="array" ref="G616:G616">SUM(IF(dane!$A$8:$A$1577=D616,IF(dane!$C$8:$C$1577=E616,dane!$L$8:$L$1577,0),0))</f>
        <v>63775000</v>
      </c>
      <c r="H616" s="46" t="n">
        <f aca="false" t="array" ref="H616:H616">SUM(IF(dane!$A$8:$A$1577=D616,IF(dane!$C$8:$C$1577=E616,dane!$M$8:$M$1577,0),0))</f>
        <v>0</v>
      </c>
    </row>
    <row r="617" s="57" customFormat="true" ht="12.75" hidden="true" customHeight="true" outlineLevel="0" collapsed="false">
      <c r="A617" s="42" t="s">
        <v>160</v>
      </c>
      <c r="B617" s="42"/>
      <c r="C617" s="43" t="str">
        <f aca="false">INDEX((klasyfikacja!$B$2:$B$146),MATCH(A617,klasyfikacja!$A$2:$A$146,0))</f>
        <v>Wpływy ze zbycia praw majątkowych</v>
      </c>
      <c r="D617" s="44" t="n">
        <v>700</v>
      </c>
      <c r="E617" s="45" t="s">
        <v>161</v>
      </c>
      <c r="F617" s="46" t="n">
        <f aca="false">SUM(G617:H617)</f>
        <v>0</v>
      </c>
      <c r="G617" s="46" t="n">
        <f aca="false" t="array" ref="G617:G617">SUM(IF(dane!$A$8:$A$1577=D617,IF(dane!$C$8:$C$1577=E617,dane!$L$8:$L$1577,0),0))</f>
        <v>0</v>
      </c>
      <c r="H617" s="46" t="n">
        <f aca="false" t="array" ref="H617:H617">SUM(IF(dane!$A$8:$A$1577=D617,IF(dane!$C$8:$C$1577=E617,dane!$M$8:$M$1577,0),0))</f>
        <v>0</v>
      </c>
    </row>
    <row r="618" s="57" customFormat="true" ht="12.75" hidden="true" customHeight="true" outlineLevel="0" collapsed="false">
      <c r="A618" s="42" t="s">
        <v>162</v>
      </c>
      <c r="B618" s="42"/>
      <c r="C618" s="43" t="str">
        <f aca="false">INDEX((klasyfikacja!$B$2:$B$146),MATCH(A618,klasyfikacja!$A$2:$A$146,0))</f>
        <v>Wpływy z tytułu odszkodowania za przejęte nieruchomości pod inwestycje celu publicznego</v>
      </c>
      <c r="D618" s="44" t="n">
        <v>700</v>
      </c>
      <c r="E618" s="45" t="s">
        <v>163</v>
      </c>
      <c r="F618" s="46" t="n">
        <f aca="false">SUM(G618:H618)</f>
        <v>0</v>
      </c>
      <c r="G618" s="46" t="n">
        <f aca="false" t="array" ref="G618:G618">SUM(IF(dane!$A$8:$A$1577=D618,IF(dane!$C$8:$C$1577=E618,dane!$L$8:$L$1577,0),0))</f>
        <v>0</v>
      </c>
      <c r="H618" s="46" t="n">
        <f aca="false" t="array" ref="H618:H618">SUM(IF(dane!$A$8:$A$1577=D618,IF(dane!$C$8:$C$1577=E618,dane!$M$8:$M$1577,0),0))</f>
        <v>0</v>
      </c>
    </row>
    <row r="619" s="57" customFormat="true" ht="12.75" hidden="true" customHeight="true" outlineLevel="0" collapsed="false">
      <c r="A619" s="42" t="s">
        <v>164</v>
      </c>
      <c r="B619" s="42"/>
      <c r="C619" s="43" t="str">
        <f aca="false">INDEX((klasyfikacja!$B$2:$B$146),MATCH(A619,klasyfikacja!$A$2:$A$146,0))</f>
        <v>Wpływy ze sprzedaży składników majątkowych</v>
      </c>
      <c r="D619" s="44" t="n">
        <v>700</v>
      </c>
      <c r="E619" s="45" t="s">
        <v>165</v>
      </c>
      <c r="F619" s="46" t="n">
        <f aca="false">SUM(G619:H619)</f>
        <v>0</v>
      </c>
      <c r="G619" s="46" t="n">
        <f aca="false" t="array" ref="G619:G619">SUM(IF(dane!$A$8:$A$1577=D619,IF(dane!$C$8:$C$1577=E619,dane!$L$8:$L$1577,0),0))</f>
        <v>0</v>
      </c>
      <c r="H619" s="46" t="n">
        <f aca="false" t="array" ref="H619:H619">SUM(IF(dane!$A$8:$A$1577=D619,IF(dane!$C$8:$C$1577=E619,dane!$M$8:$M$1577,0),0))</f>
        <v>0</v>
      </c>
    </row>
    <row r="620" s="57" customFormat="true" ht="12.75" hidden="true" customHeight="true" outlineLevel="0" collapsed="false">
      <c r="A620" s="42" t="s">
        <v>166</v>
      </c>
      <c r="B620" s="42"/>
      <c r="C620" s="43" t="str">
        <f aca="false">INDEX((klasyfikacja!$B$2:$B$146),MATCH(A620,klasyfikacja!$A$2:$A$146,0))</f>
        <v>Środki z Funduszu Przeciwdziałania COVID-19 na finansowanie lub dofinansowanie kosztów realizacji inwestycji i zakupów inwestycyjnych związanych z przeciwdziałaniem COVID-19</v>
      </c>
      <c r="D620" s="44" t="n">
        <v>700</v>
      </c>
      <c r="E620" s="45" t="n">
        <v>6090</v>
      </c>
      <c r="F620" s="46" t="n">
        <f aca="false">SUM(G620:H620)</f>
        <v>0</v>
      </c>
      <c r="G620" s="46" t="n">
        <f aca="false" t="array" ref="G620:G620">SUM(IF(dane!$A$8:$A$1577=D620,IF(dane!$C$8:$C$1577=E620,dane!$L$8:$L$1577,0),0))</f>
        <v>0</v>
      </c>
      <c r="H620" s="46" t="n">
        <f aca="false" t="array" ref="H620:H620">SUM(IF(dane!$A$8:$A$1577=D620,IF(dane!$C$8:$C$1577=E620,dane!$M$8:$M$1577,0),0))</f>
        <v>0</v>
      </c>
    </row>
    <row r="621" s="57" customFormat="true" ht="12.75" hidden="true" customHeight="true" outlineLevel="0" collapsed="false">
      <c r="A621" s="42" t="s">
        <v>167</v>
      </c>
      <c r="B621" s="42"/>
      <c r="C621" s="43" t="str">
        <f aca="false">INDEX((klasyfikacja!$B$2:$B$146),MATCH(A621,klasyfikacja!$A$2:$A$146,0))</f>
        <v>Środki na inwestycje na drogach publicznych powiatowych i wojewódzkich oraz na drogach powiatowych, wojewódzkich i krajowych w granicach miast na prawach powiatu</v>
      </c>
      <c r="D621" s="44" t="n">
        <v>700</v>
      </c>
      <c r="E621" s="45" t="n">
        <v>6180</v>
      </c>
      <c r="F621" s="46" t="n">
        <f aca="false">SUM(G621:H621)</f>
        <v>0</v>
      </c>
      <c r="G621" s="46" t="n">
        <f aca="false" t="array" ref="G621:G621">SUM(IF(dane!$A$8:$A$1577=D621,IF(dane!$C$8:$C$1577=E621,dane!$L$8:$L$1577,0),0))</f>
        <v>0</v>
      </c>
      <c r="H621" s="46" t="n">
        <f aca="false" t="array" ref="H621:H621">SUM(IF(dane!$A$8:$A$1577=D621,IF(dane!$C$8:$C$1577=E621,dane!$M$8:$M$1577,0),0))</f>
        <v>0</v>
      </c>
    </row>
    <row r="622" s="57" customFormat="true" ht="37.5" hidden="true" customHeight="true" outlineLevel="0" collapsed="false">
      <c r="A622" s="42" t="s">
        <v>168</v>
      </c>
      <c r="B622" s="42"/>
      <c r="C622" s="43" t="str">
        <f aca="false">INDEX((klasyfikacja!$B$2:$B$146),MATCH(A622,klasyfikacja!$A$2:$A$146,0))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622" s="44" t="n">
        <v>700</v>
      </c>
      <c r="E622" s="45" t="n">
        <v>6207</v>
      </c>
      <c r="F622" s="46" t="n">
        <f aca="false">SUM(G622:H622)</f>
        <v>0</v>
      </c>
      <c r="G622" s="46" t="n">
        <f aca="false" t="array" ref="G622:G622">SUM(IF(dane!$A$8:$A$1577=D622,IF(dane!$C$8:$C$1577=E622,dane!$L$8:$L$1577,0),0))</f>
        <v>0</v>
      </c>
      <c r="H622" s="46" t="n">
        <f aca="false" t="array" ref="H622:H622">SUM(IF(dane!$A$8:$A$1577=D622,IF(dane!$C$8:$C$1577=E622,dane!$M$8:$M$1577,0),0))</f>
        <v>0</v>
      </c>
    </row>
    <row r="623" s="57" customFormat="true" ht="12.75" hidden="true" customHeight="true" outlineLevel="0" collapsed="false">
      <c r="A623" s="42" t="s">
        <v>169</v>
      </c>
      <c r="B623" s="42"/>
      <c r="C623" s="43" t="str">
        <f aca="false">INDEX((klasyfikacja!$B$2:$B$146),MATCH(A623,klasyfikacja!$A$2:$A$146,0))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623" s="44" t="n">
        <v>700</v>
      </c>
      <c r="E623" s="45" t="n">
        <v>6208</v>
      </c>
      <c r="F623" s="46" t="n">
        <f aca="false">SUM(G623:H623)</f>
        <v>0</v>
      </c>
      <c r="G623" s="46" t="n">
        <f aca="false" t="array" ref="G623:G623">SUM(IF(dane!$A$8:$A$1577=D623,IF(dane!$C$8:$C$1577=E623,dane!$L$8:$L$1577,0),0))</f>
        <v>0</v>
      </c>
      <c r="H623" s="46" t="n">
        <f aca="false" t="array" ref="H623:H623">SUM(IF(dane!$A$8:$A$1577=D623,IF(dane!$C$8:$C$1577=E623,dane!$M$8:$M$1577,0),0))</f>
        <v>0</v>
      </c>
    </row>
    <row r="624" s="57" customFormat="true" ht="12.75" hidden="true" customHeight="true" outlineLevel="0" collapsed="false">
      <c r="A624" s="42" t="s">
        <v>170</v>
      </c>
      <c r="B624" s="42"/>
      <c r="C624" s="43" t="str">
        <f aca="false">INDEX((klasyfikacja!$B$2:$B$146),MATCH(A624,klasyfikacja!$A$2:$A$146,0))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624" s="44" t="n">
        <v>700</v>
      </c>
      <c r="E624" s="45" t="n">
        <v>6209</v>
      </c>
      <c r="F624" s="46" t="n">
        <f aca="false">SUM(G624:H624)</f>
        <v>0</v>
      </c>
      <c r="G624" s="46" t="n">
        <f aca="false" t="array" ref="G624:G624">SUM(IF(dane!$A$8:$A$1577=D624,IF(dane!$C$8:$C$1577=E624,dane!$L$8:$L$1577,0),0))</f>
        <v>0</v>
      </c>
      <c r="H624" s="46" t="n">
        <f aca="false" t="array" ref="H624:H624">SUM(IF(dane!$A$8:$A$1577=D624,IF(dane!$C$8:$C$1577=E624,dane!$M$8:$M$1577,0),0))</f>
        <v>0</v>
      </c>
    </row>
    <row r="625" s="57" customFormat="true" ht="39" hidden="false" customHeight="true" outlineLevel="0" collapsed="false">
      <c r="A625" s="42" t="n">
        <v>6257</v>
      </c>
      <c r="B625" s="42"/>
      <c r="C625" s="43" t="e">
        <f aca="false">INDEX((klasyfikacja!$B$2:$B$146),MATCH(A625,klasyfikacja!$A$2:$A$146,0))</f>
        <v>#N/A</v>
      </c>
      <c r="D625" s="44" t="n">
        <v>700</v>
      </c>
      <c r="E625" s="45" t="n">
        <v>6257</v>
      </c>
      <c r="F625" s="56" t="n">
        <f aca="false">SUM(G625:H625)</f>
        <v>600000</v>
      </c>
      <c r="G625" s="46" t="n">
        <f aca="false" t="array" ref="G625:G625">SUM(IF(dane!$A$8:$A$1577=D625,IF(dane!$C$8:$C$1577=E625,dane!$L$8:$L$1577,0),0))</f>
        <v>600000</v>
      </c>
      <c r="H625" s="46" t="n">
        <f aca="false" t="array" ref="H625:H625">SUM(IF(dane!$A$8:$A$1577=D625,IF(dane!$C$8:$C$1577=E625,dane!$M$8:$M$1577,0),0))</f>
        <v>0</v>
      </c>
    </row>
    <row r="626" s="57" customFormat="true" ht="37.5" hidden="true" customHeight="true" outlineLevel="0" collapsed="false">
      <c r="A626" s="42" t="s">
        <v>172</v>
      </c>
      <c r="B626" s="42"/>
      <c r="C626" s="43" t="str">
        <f aca="false">INDEX((klasyfikacja!$B$2:$B$146),MATCH(A626,klasyfikacja!$A$2:$A$146,0))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626" s="44" t="n">
        <v>700</v>
      </c>
      <c r="E626" s="45" t="n">
        <v>6258</v>
      </c>
      <c r="F626" s="46" t="n">
        <f aca="false">SUM(G626:H626)</f>
        <v>0</v>
      </c>
      <c r="G626" s="46" t="n">
        <f aca="false" t="array" ref="G626:G626">SUM(IF(dane!$A$8:$A$1577=D626,IF(dane!$C$8:$C$1577=E626,dane!$L$8:$L$1577,0),0))</f>
        <v>0</v>
      </c>
      <c r="H626" s="46" t="n">
        <f aca="false" t="array" ref="H626:H626">SUM(IF(dane!$A$8:$A$1577=D626,IF(dane!$C$8:$C$1577=E626,dane!$M$8:$M$1577,0),0))</f>
        <v>0</v>
      </c>
    </row>
    <row r="627" s="57" customFormat="true" ht="63.75" hidden="true" customHeight="false" outlineLevel="0" collapsed="false">
      <c r="A627" s="42" t="s">
        <v>173</v>
      </c>
      <c r="B627" s="42"/>
      <c r="C627" s="43" t="str">
        <f aca="false">INDEX((klasyfikacja!$B$2:$B$146),MATCH(A627,klasyfikacja!$A$2:$A$146,0))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627" s="44" t="n">
        <v>700</v>
      </c>
      <c r="E627" s="45" t="n">
        <v>6259</v>
      </c>
      <c r="F627" s="46" t="n">
        <f aca="false">SUM(G627:H627)</f>
        <v>0</v>
      </c>
      <c r="G627" s="46" t="n">
        <f aca="false" t="array" ref="G627:G627">SUM(IF(dane!$A$8:$A$1577=D627,IF(dane!$C$8:$C$1577=E627,dane!$L$8:$L$1577,0),0))</f>
        <v>0</v>
      </c>
      <c r="H627" s="46" t="n">
        <f aca="false" t="array" ref="H627:H627">SUM(IF(dane!$A$8:$A$1577=D627,IF(dane!$C$8:$C$1577=E627,dane!$M$8:$M$1577,0),0))</f>
        <v>0</v>
      </c>
    </row>
    <row r="628" s="57" customFormat="true" ht="25.5" hidden="true" customHeight="true" outlineLevel="0" collapsed="false">
      <c r="A628" s="42" t="s">
        <v>174</v>
      </c>
      <c r="B628" s="42"/>
      <c r="C628" s="43" t="str">
        <f aca="false">INDEX((klasyfikacja!$B$2:$B$146),MATCH(A628,klasyfikacja!$A$2:$A$146,0))</f>
        <v>Dotacja otrzymana z państwowego funduszu celowego na finansowanie lub dofinansowanie kosztów realizacji inwestycji i zakupów inwestycyjnych jednostek sektora finansów publicznych</v>
      </c>
      <c r="D628" s="44" t="n">
        <v>700</v>
      </c>
      <c r="E628" s="45" t="n">
        <v>6260</v>
      </c>
      <c r="F628" s="46" t="n">
        <f aca="false">SUM(G628:H628)</f>
        <v>0</v>
      </c>
      <c r="G628" s="46" t="n">
        <f aca="false" t="array" ref="G628:G628">SUM(IF(dane!$A$8:$A$1577=D628,IF(dane!$C$8:$C$1577=E628,dane!$L$8:$L$1577,0),0))</f>
        <v>0</v>
      </c>
      <c r="H628" s="46" t="n">
        <f aca="false" t="array" ref="H628:H628">SUM(IF(dane!$A$8:$A$1577=D628,IF(dane!$C$8:$C$1577=E628,dane!$M$8:$M$1577,0),0))</f>
        <v>0</v>
      </c>
    </row>
    <row r="629" s="57" customFormat="true" ht="25.5" hidden="true" customHeight="true" outlineLevel="0" collapsed="false">
      <c r="A629" s="42" t="s">
        <v>175</v>
      </c>
      <c r="B629" s="42"/>
      <c r="C629" s="43" t="str">
        <f aca="false">INDEX((klasyfikacja!$B$2:$B$146),MATCH(A629,klasyfikacja!$A$2:$A$146,0))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629" s="44" t="n">
        <v>700</v>
      </c>
      <c r="E629" s="45" t="n">
        <v>6280</v>
      </c>
      <c r="F629" s="46" t="n">
        <f aca="false">SUM(G629:H629)</f>
        <v>0</v>
      </c>
      <c r="G629" s="46" t="n">
        <f aca="false" t="array" ref="G629:G629">SUM(IF(dane!$A$8:$A$1577=D629,IF(dane!$C$8:$C$1577=E629,dane!$L$8:$L$1577,0),0))</f>
        <v>0</v>
      </c>
      <c r="H629" s="46" t="n">
        <f aca="false" t="array" ref="H629:H629">SUM(IF(dane!$A$8:$A$1577=D629,IF(dane!$C$8:$C$1577=E629,dane!$M$8:$M$1577,0),0))</f>
        <v>0</v>
      </c>
    </row>
    <row r="630" s="57" customFormat="true" ht="27" hidden="true" customHeight="true" outlineLevel="0" collapsed="false">
      <c r="A630" s="58" t="s">
        <v>176</v>
      </c>
      <c r="B630" s="42"/>
      <c r="C630" s="59" t="str">
        <f aca="false">INDEX((klasyfikacja!$B$2:$B$146),MATCH(A630,klasyfikacja!$A$2:$A$146,0))</f>
        <v>Środki na dofinansowanie własnych inwestycji gmin, powiatów (związków gmin, związków powiatowo-gminnych, związków powiatów), samorządów województw, pozyskane z innych źródeł</v>
      </c>
      <c r="D630" s="44" t="n">
        <v>700</v>
      </c>
      <c r="E630" s="45" t="n">
        <v>6290</v>
      </c>
      <c r="F630" s="60" t="n">
        <f aca="false">SUM(G630:H630)</f>
        <v>0</v>
      </c>
      <c r="G630" s="61" t="n">
        <f aca="false" t="array" ref="G630:G630">SUM(IF(dane!$A$8:$A$1577=D630,IF(dane!$C$8:$C$1577=E630,dane!$L$8:$L$1577,0),0))</f>
        <v>0</v>
      </c>
      <c r="H630" s="61" t="n">
        <f aca="false" t="array" ref="H630:H630">SUM(IF(dane!$A$8:$A$1577=D630,IF(dane!$C$8:$C$1577=E630,dane!$M$8:$M$1577,0),0))</f>
        <v>0</v>
      </c>
    </row>
    <row r="631" s="57" customFormat="true" ht="12.75" hidden="true" customHeight="true" outlineLevel="0" collapsed="false">
      <c r="A631" s="42" t="s">
        <v>177</v>
      </c>
      <c r="B631" s="42"/>
      <c r="C631" s="43" t="str">
        <f aca="false">INDEX((klasyfikacja!$B$2:$B$146),MATCH(A631,klasyfikacja!$A$2:$A$146,0))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631" s="44" t="n">
        <v>700</v>
      </c>
      <c r="E631" s="45" t="n">
        <v>6291</v>
      </c>
      <c r="F631" s="46" t="n">
        <f aca="false">SUM(G631:H631)</f>
        <v>0</v>
      </c>
      <c r="G631" s="46" t="n">
        <f aca="false" t="array" ref="G631:G631">SUM(IF(dane!$A$8:$A$1577=D631,IF(dane!$C$8:$C$1577=E631,dane!$L$8:$L$1577,0),0))</f>
        <v>0</v>
      </c>
      <c r="H631" s="46" t="n">
        <f aca="false" t="array" ref="H631:H631">SUM(IF(dane!$A$8:$A$1577=D631,IF(dane!$C$8:$C$1577=E631,dane!$M$8:$M$1577,0),0))</f>
        <v>0</v>
      </c>
    </row>
    <row r="632" s="57" customFormat="true" ht="12.75" hidden="true" customHeight="true" outlineLevel="0" collapsed="false">
      <c r="A632" s="42" t="s">
        <v>178</v>
      </c>
      <c r="B632" s="42"/>
      <c r="C632" s="43" t="str">
        <f aca="false">INDEX((klasyfikacja!$B$2:$B$146),MATCH(A632,klasyfikacja!$A$2:$A$146,0))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632" s="44" t="n">
        <v>700</v>
      </c>
      <c r="E632" s="45" t="n">
        <v>6296</v>
      </c>
      <c r="F632" s="46" t="n">
        <f aca="false">SUM(G632:H632)</f>
        <v>0</v>
      </c>
      <c r="G632" s="46" t="n">
        <f aca="false" t="array" ref="G632:G632">SUM(IF(dane!$A$8:$A$1577=D632,IF(dane!$C$8:$C$1577=E632,dane!$L$8:$L$1577,0),0))</f>
        <v>0</v>
      </c>
      <c r="H632" s="46" t="n">
        <f aca="false" t="array" ref="H632:H632">SUM(IF(dane!$A$8:$A$1577=D632,IF(dane!$C$8:$C$1577=E632,dane!$M$8:$M$1577,0),0))</f>
        <v>0</v>
      </c>
    </row>
    <row r="633" s="57" customFormat="true" ht="12.75" hidden="true" customHeight="true" outlineLevel="0" collapsed="false">
      <c r="A633" s="42" t="s">
        <v>179</v>
      </c>
      <c r="B633" s="42"/>
      <c r="C633" s="43" t="str">
        <f aca="false">INDEX((klasyfikacja!$B$2:$B$146),MATCH(A633,klasyfikacja!$A$2:$A$146,0))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633" s="44" t="n">
        <v>700</v>
      </c>
      <c r="E633" s="45" t="n">
        <v>6297</v>
      </c>
      <c r="F633" s="46" t="n">
        <f aca="false">SUM(G633:H633)</f>
        <v>0</v>
      </c>
      <c r="G633" s="46" t="n">
        <f aca="false" t="array" ref="G633:G633">SUM(IF(dane!$A$8:$A$1577=D633,IF(dane!$C$8:$C$1577=E633,dane!$L$8:$L$1577,0),0))</f>
        <v>0</v>
      </c>
      <c r="H633" s="46" t="n">
        <f aca="false" t="array" ref="H633:H633">SUM(IF(dane!$A$8:$A$1577=D633,IF(dane!$C$8:$C$1577=E633,dane!$M$8:$M$1577,0),0))</f>
        <v>0</v>
      </c>
    </row>
    <row r="634" s="57" customFormat="true" ht="12.75" hidden="true" customHeight="true" outlineLevel="0" collapsed="false">
      <c r="A634" s="42" t="s">
        <v>180</v>
      </c>
      <c r="B634" s="42"/>
      <c r="C634" s="43" t="str">
        <f aca="false">INDEX((klasyfikacja!$B$2:$B$146),MATCH(A634,klasyfikacja!$A$2:$A$146,0))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634" s="44" t="n">
        <v>700</v>
      </c>
      <c r="E634" s="45" t="n">
        <v>6298</v>
      </c>
      <c r="F634" s="46" t="n">
        <f aca="false">SUM(G634:H634)</f>
        <v>0</v>
      </c>
      <c r="G634" s="46" t="n">
        <f aca="false" t="array" ref="G634:G634">SUM(IF(dane!$A$8:$A$1577=D634,IF(dane!$C$8:$C$1577=E634,dane!$L$8:$L$1577,0),0))</f>
        <v>0</v>
      </c>
      <c r="H634" s="46" t="n">
        <f aca="false" t="array" ref="H634:H634">SUM(IF(dane!$A$8:$A$1577=D634,IF(dane!$C$8:$C$1577=E634,dane!$M$8:$M$1577,0),0))</f>
        <v>0</v>
      </c>
    </row>
    <row r="635" s="57" customFormat="true" ht="12.75" hidden="true" customHeight="true" outlineLevel="0" collapsed="false">
      <c r="A635" s="42" t="s">
        <v>181</v>
      </c>
      <c r="B635" s="42"/>
      <c r="C635" s="43" t="str">
        <f aca="false">INDEX((klasyfikacja!$B$2:$B$146),MATCH(A635,klasyfikacja!$A$2:$A$146,0))</f>
        <v>Dotacja celowa otrzymana z tytułu pomocy finansowej udzielanej między jednostkami samorządu terytorialnego na dofinansowanie własnych zadań inwestycyjnych i zakupów inwestycyjnych</v>
      </c>
      <c r="D635" s="44" t="n">
        <v>700</v>
      </c>
      <c r="E635" s="45" t="n">
        <v>6300</v>
      </c>
      <c r="F635" s="46" t="n">
        <f aca="false">SUM(G635:H635)</f>
        <v>0</v>
      </c>
      <c r="G635" s="46" t="n">
        <f aca="false" t="array" ref="G635:G635">SUM(IF(dane!$A$8:$A$1577=D635,IF(dane!$C$8:$C$1577=E635,dane!$L$8:$L$1577,0),0))</f>
        <v>0</v>
      </c>
      <c r="H635" s="46" t="n">
        <f aca="false" t="array" ref="H635:H635">SUM(IF(dane!$A$8:$A$1577=D635,IF(dane!$C$8:$C$1577=E635,dane!$M$8:$M$1577,0),0))</f>
        <v>0</v>
      </c>
    </row>
    <row r="636" s="57" customFormat="true" ht="12.75" hidden="true" customHeight="true" outlineLevel="0" collapsed="false">
      <c r="A636" s="42" t="s">
        <v>182</v>
      </c>
      <c r="B636" s="42"/>
      <c r="C636" s="43" t="str">
        <f aca="false">INDEX((klasyfikacja!$B$2:$B$146),MATCH(A636,klasyfikacja!$A$2:$A$146,0))</f>
        <v>Dotacja celowa otrzymana z budżetu państwa na inwestycje i zakupy inwestycyjne z zakresu administracji rządowej oraz innych zadań zleconych gminom ustawami</v>
      </c>
      <c r="D636" s="44" t="n">
        <v>700</v>
      </c>
      <c r="E636" s="45" t="n">
        <v>6310</v>
      </c>
      <c r="F636" s="46" t="n">
        <f aca="false">SUM(G636:H636)</f>
        <v>0</v>
      </c>
      <c r="G636" s="46" t="n">
        <f aca="false" t="array" ref="G636:G636">SUM(IF(dane!$A$8:$A$1577=D636,IF(dane!$C$8:$C$1577=E636,dane!$L$8:$L$1577,0),0))</f>
        <v>0</v>
      </c>
      <c r="H636" s="46" t="n">
        <f aca="false" t="array" ref="H636:H636">SUM(IF(dane!$A$8:$A$1577=D636,IF(dane!$C$8:$C$1577=E636,dane!$M$8:$M$1577,0),0))</f>
        <v>0</v>
      </c>
    </row>
    <row r="637" s="57" customFormat="true" ht="12.75" hidden="true" customHeight="true" outlineLevel="0" collapsed="false">
      <c r="A637" s="42" t="s">
        <v>183</v>
      </c>
      <c r="B637" s="42"/>
      <c r="C637" s="43" t="str">
        <f aca="false">INDEX((klasyfikacja!$B$2:$B$146),MATCH(A637,klasyfikacja!$A$2:$A$146,0))</f>
        <v>Dotacja celowa otrzymana z budżetu państwa na inwestycje i zakupy inwestycyjne realizowane przez gminę na podstawie porozumień z organami administracji rządowej</v>
      </c>
      <c r="D637" s="44" t="n">
        <v>700</v>
      </c>
      <c r="E637" s="45" t="n">
        <v>6320</v>
      </c>
      <c r="F637" s="46" t="n">
        <f aca="false">SUM(G637:H637)</f>
        <v>0</v>
      </c>
      <c r="G637" s="46" t="n">
        <f aca="false" t="array" ref="G637:G637">SUM(IF(dane!$A$8:$A$1577=D637,IF(dane!$C$8:$C$1577=E637,dane!$L$8:$L$1577,0),0))</f>
        <v>0</v>
      </c>
      <c r="H637" s="46" t="n">
        <f aca="false" t="array" ref="H637:H637">SUM(IF(dane!$A$8:$A$1577=D637,IF(dane!$C$8:$C$1577=E637,dane!$M$8:$M$1577,0),0))</f>
        <v>0</v>
      </c>
    </row>
    <row r="638" s="57" customFormat="true" ht="12.75" hidden="true" customHeight="true" outlineLevel="0" collapsed="false">
      <c r="A638" s="42" t="s">
        <v>184</v>
      </c>
      <c r="B638" s="42"/>
      <c r="C638" s="43" t="str">
        <f aca="false">INDEX((klasyfikacja!$B$2:$B$146),MATCH(A638,klasyfikacja!$A$2:$A$146,0))</f>
        <v>Dotacja celowa otrzymana z budżetu państwa na realizację inwestycji i zakupów inwestycyjnych własnych gmin (związków gmin, związków powiatowo-gminnych)</v>
      </c>
      <c r="D638" s="44" t="n">
        <v>700</v>
      </c>
      <c r="E638" s="45" t="n">
        <v>6330</v>
      </c>
      <c r="F638" s="46" t="n">
        <f aca="false">SUM(G638:H638)</f>
        <v>0</v>
      </c>
      <c r="G638" s="46" t="n">
        <f aca="false" t="array" ref="G638:G638">SUM(IF(dane!$A$8:$A$1577=D638,IF(dane!$C$8:$C$1577=E638,dane!$L$8:$L$1577,0),0))</f>
        <v>0</v>
      </c>
      <c r="H638" s="46" t="n">
        <f aca="false" t="array" ref="H638:H638">SUM(IF(dane!$A$8:$A$1577=D638,IF(dane!$C$8:$C$1577=E638,dane!$M$8:$M$1577,0),0))</f>
        <v>0</v>
      </c>
    </row>
    <row r="639" s="57" customFormat="true" ht="12.75" hidden="true" customHeight="true" outlineLevel="0" collapsed="false">
      <c r="A639" s="42" t="s">
        <v>185</v>
      </c>
      <c r="B639" s="42"/>
      <c r="C639" s="43" t="str">
        <f aca="false">INDEX((klasyfikacja!$B$2:$B$146),MATCH(A639,klasyfikacja!$A$2:$A$146,0))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639" s="44" t="n">
        <v>700</v>
      </c>
      <c r="E639" s="45" t="n">
        <v>6340</v>
      </c>
      <c r="F639" s="46" t="n">
        <f aca="false">SUM(G639:H639)</f>
        <v>0</v>
      </c>
      <c r="G639" s="46" t="n">
        <f aca="false" t="array" ref="G639:G639">SUM(IF(dane!$A$8:$A$1577=D639,IF(dane!$C$8:$C$1577=E639,dane!$L$8:$L$1577,0),0))</f>
        <v>0</v>
      </c>
      <c r="H639" s="46" t="n">
        <f aca="false" t="array" ref="H639:H639">SUM(IF(dane!$A$8:$A$1577=D639,IF(dane!$C$8:$C$1577=E639,dane!$M$8:$M$1577,0),0))</f>
        <v>0</v>
      </c>
    </row>
    <row r="640" s="57" customFormat="true" ht="12.75" hidden="true" customHeight="true" outlineLevel="0" collapsed="false">
      <c r="A640" s="42" t="s">
        <v>186</v>
      </c>
      <c r="B640" s="42"/>
      <c r="C640" s="43" t="str">
        <f aca="false">INDEX((klasyfikacja!$B$2:$B$146),MATCH(A640,klasyfikacja!$A$2:$A$146,0))</f>
        <v>Dotacja celowa otrzymana z budżetu państwa na inwestycje i zakupy inwestycyjne z zakresu administracji rządowej oraz inne zadania zlecone ustawami realizowane przez powiat</v>
      </c>
      <c r="D640" s="44" t="n">
        <v>700</v>
      </c>
      <c r="E640" s="45" t="n">
        <v>6410</v>
      </c>
      <c r="F640" s="46" t="n">
        <f aca="false">SUM(G640:H640)</f>
        <v>0</v>
      </c>
      <c r="G640" s="46" t="n">
        <f aca="false" t="array" ref="G640:G640">SUM(IF(dane!$A$8:$A$1577=D640,IF(dane!$C$8:$C$1577=E640,dane!$L$8:$L$1577,0),0))</f>
        <v>0</v>
      </c>
      <c r="H640" s="46" t="n">
        <f aca="false" t="array" ref="H640:H640">SUM(IF(dane!$A$8:$A$1577=D640,IF(dane!$C$8:$C$1577=E640,dane!$M$8:$M$1577,0),0))</f>
        <v>0</v>
      </c>
    </row>
    <row r="641" s="57" customFormat="true" ht="12.75" hidden="true" customHeight="true" outlineLevel="0" collapsed="false">
      <c r="A641" s="42" t="s">
        <v>187</v>
      </c>
      <c r="B641" s="42"/>
      <c r="C641" s="43" t="str">
        <f aca="false">INDEX((klasyfikacja!$B$2:$B$146),MATCH(A641,klasyfikacja!$A$2:$A$146,0))</f>
        <v>Dotacja celowa otrzymana z budżetu państwa na inwestycje i zakupy inwestycyjne realizowane przez powiat na podstawie porozumień z organami administracji rządowej</v>
      </c>
      <c r="D641" s="44" t="n">
        <v>700</v>
      </c>
      <c r="E641" s="45" t="n">
        <v>6420</v>
      </c>
      <c r="F641" s="46" t="n">
        <f aca="false">SUM(G641:H641)</f>
        <v>0</v>
      </c>
      <c r="G641" s="46" t="n">
        <f aca="false" t="array" ref="G641:G641">SUM(IF(dane!$A$8:$A$1577=D641,IF(dane!$C$8:$C$1577=E641,dane!$L$8:$L$1577,0),0))</f>
        <v>0</v>
      </c>
      <c r="H641" s="46" t="n">
        <f aca="false" t="array" ref="H641:H641">SUM(IF(dane!$A$8:$A$1577=D641,IF(dane!$C$8:$C$1577=E641,dane!$M$8:$M$1577,0),0))</f>
        <v>0</v>
      </c>
    </row>
    <row r="642" s="57" customFormat="true" ht="12.75" hidden="true" customHeight="true" outlineLevel="0" collapsed="false">
      <c r="A642" s="42" t="s">
        <v>188</v>
      </c>
      <c r="B642" s="42"/>
      <c r="C642" s="43" t="str">
        <f aca="false">INDEX((klasyfikacja!$B$2:$B$146),MATCH(A642,klasyfikacja!$A$2:$A$146,0))</f>
        <v>Dotacja celowa otrzymana z budżetu państwa na realizację inwestycji i zakupów inwestycyjnych własnych powiatu</v>
      </c>
      <c r="D642" s="44" t="n">
        <v>700</v>
      </c>
      <c r="E642" s="45" t="n">
        <v>6430</v>
      </c>
      <c r="F642" s="46" t="n">
        <f aca="false">SUM(G642:H642)</f>
        <v>0</v>
      </c>
      <c r="G642" s="46" t="n">
        <f aca="false" t="array" ref="G642:G642">SUM(IF(dane!$A$8:$A$1577=D642,IF(dane!$C$8:$C$1577=E642,dane!$L$8:$L$1577,0),0))</f>
        <v>0</v>
      </c>
      <c r="H642" s="46" t="n">
        <f aca="false" t="array" ref="H642:H642">SUM(IF(dane!$A$8:$A$1577=D642,IF(dane!$C$8:$C$1577=E642,dane!$M$8:$M$1577,0),0))</f>
        <v>0</v>
      </c>
    </row>
    <row r="643" s="57" customFormat="true" ht="12.75" hidden="true" customHeight="true" outlineLevel="0" collapsed="false">
      <c r="A643" s="42" t="s">
        <v>189</v>
      </c>
      <c r="B643" s="42"/>
      <c r="C643" s="43" t="str">
        <f aca="false">INDEX((klasyfikacja!$B$2:$B$146),MATCH(A643,klasyfikacja!$A$2:$A$146,0))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643" s="44" t="n">
        <v>700</v>
      </c>
      <c r="E643" s="45" t="n">
        <v>6440</v>
      </c>
      <c r="F643" s="46" t="n">
        <f aca="false">SUM(G643:H643)</f>
        <v>0</v>
      </c>
      <c r="G643" s="46" t="n">
        <f aca="false" t="array" ref="G643:G643">SUM(IF(dane!$A$8:$A$1577=D643,IF(dane!$C$8:$C$1577=E643,dane!$L$8:$L$1577,0),0))</f>
        <v>0</v>
      </c>
      <c r="H643" s="46" t="n">
        <f aca="false" t="array" ref="H643:H643">SUM(IF(dane!$A$8:$A$1577=D643,IF(dane!$C$8:$C$1577=E643,dane!$M$8:$M$1577,0),0))</f>
        <v>0</v>
      </c>
    </row>
    <row r="644" s="57" customFormat="true" ht="12.75" hidden="true" customHeight="true" outlineLevel="0" collapsed="false">
      <c r="A644" s="42" t="s">
        <v>190</v>
      </c>
      <c r="B644" s="42"/>
      <c r="C644" s="43" t="str">
        <f aca="false">INDEX((klasyfikacja!$B$2:$B$146),MATCH(A644,klasyfikacja!$A$2:$A$146,0))</f>
        <v>Dotacja celowa otrzymana z gminy na inwestycje i zakupy inwestycyjne realizowane na podstawie porozumień (umów) między jednostkami samorządu terytorialnego</v>
      </c>
      <c r="D644" s="44" t="n">
        <v>700</v>
      </c>
      <c r="E644" s="45" t="n">
        <v>6610</v>
      </c>
      <c r="F644" s="46" t="n">
        <f aca="false">SUM(G644:H644)</f>
        <v>0</v>
      </c>
      <c r="G644" s="46" t="n">
        <f aca="false" t="array" ref="G644:G644">SUM(IF(dane!$A$8:$A$1577=D644,IF(dane!$C$8:$C$1577=E644,dane!$L$8:$L$1577,0),0))</f>
        <v>0</v>
      </c>
      <c r="H644" s="46" t="n">
        <f aca="false" t="array" ref="H644:H644">SUM(IF(dane!$A$8:$A$1577=D644,IF(dane!$C$8:$C$1577=E644,dane!$M$8:$M$1577,0),0))</f>
        <v>0</v>
      </c>
    </row>
    <row r="645" s="57" customFormat="true" ht="12.75" hidden="true" customHeight="true" outlineLevel="0" collapsed="false">
      <c r="A645" s="42" t="s">
        <v>191</v>
      </c>
      <c r="B645" s="42"/>
      <c r="C645" s="43" t="str">
        <f aca="false">INDEX((klasyfikacja!$B$2:$B$146),MATCH(A645,klasyfikacja!$A$2:$A$146,0))</f>
        <v>Dotacja celowa otrzymana z powiatu na inwestycje i zakupy inwestycyjne realizowane na podstawie porozumień (umów) między jednostkami samorządu terytorialnego</v>
      </c>
      <c r="D645" s="44" t="n">
        <v>700</v>
      </c>
      <c r="E645" s="45" t="n">
        <v>6620</v>
      </c>
      <c r="F645" s="46" t="n">
        <f aca="false">SUM(G645:H645)</f>
        <v>0</v>
      </c>
      <c r="G645" s="46" t="n">
        <f aca="false" t="array" ref="G645:G645">SUM(IF(dane!$A$8:$A$1577=D645,IF(dane!$C$8:$C$1577=E645,dane!$L$8:$L$1577,0),0))</f>
        <v>0</v>
      </c>
      <c r="H645" s="46" t="n">
        <f aca="false" t="array" ref="H645:H645">SUM(IF(dane!$A$8:$A$1577=D645,IF(dane!$C$8:$C$1577=E645,dane!$M$8:$M$1577,0),0))</f>
        <v>0</v>
      </c>
    </row>
    <row r="646" s="57" customFormat="true" ht="12.75" hidden="true" customHeight="true" outlineLevel="0" collapsed="false">
      <c r="A646" s="42" t="s">
        <v>192</v>
      </c>
      <c r="B646" s="42"/>
      <c r="C646" s="43" t="str">
        <f aca="false">INDEX((klasyfikacja!$B$2:$B$146),MATCH(A646,klasyfikacja!$A$2:$A$146,0))</f>
        <v>Dotacja celowa otrzymana z samorządu województwa na inwestycje i zakupy inwestycyjne realizowane na podstawie porozumień (umów) między jednostkami samorządu terytorialnego</v>
      </c>
      <c r="D646" s="44" t="n">
        <v>700</v>
      </c>
      <c r="E646" s="45" t="n">
        <v>6630</v>
      </c>
      <c r="F646" s="46" t="n">
        <f aca="false">SUM(G646:H646)</f>
        <v>0</v>
      </c>
      <c r="G646" s="46" t="n">
        <f aca="false" t="array" ref="G646:G646">SUM(IF(dane!$A$8:$A$1577=D646,IF(dane!$C$8:$C$1577=E646,dane!$L$8:$L$1577,0),0))</f>
        <v>0</v>
      </c>
      <c r="H646" s="46" t="n">
        <f aca="false" t="array" ref="H646:H646">SUM(IF(dane!$A$8:$A$1577=D646,IF(dane!$C$8:$C$1577=E646,dane!$M$8:$M$1577,0),0))</f>
        <v>0</v>
      </c>
    </row>
    <row r="647" s="57" customFormat="true" ht="12.75" hidden="true" customHeight="true" outlineLevel="0" collapsed="false">
      <c r="A647" s="42" t="s">
        <v>193</v>
      </c>
      <c r="B647" s="42"/>
      <c r="C647" s="43" t="str">
        <f aca="false">INDEX((klasyfikacja!$B$2:$B$146),MATCH(A647,klasyfikacja!$A$2:$A$146,0))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647" s="44" t="n">
        <v>700</v>
      </c>
      <c r="E647" s="45" t="n">
        <v>6660</v>
      </c>
      <c r="F647" s="46" t="n">
        <f aca="false">SUM(G647:H647)</f>
        <v>0</v>
      </c>
      <c r="G647" s="46" t="n">
        <f aca="false" t="array" ref="G647:G647">SUM(IF(dane!$A$8:$A$1577=D647,IF(dane!$C$8:$C$1577=E647,dane!$L$8:$L$1577,0),0))</f>
        <v>0</v>
      </c>
      <c r="H647" s="46" t="n">
        <f aca="false" t="array" ref="H647:H647">SUM(IF(dane!$A$8:$A$1577=D647,IF(dane!$C$8:$C$1577=E647,dane!$M$8:$M$1577,0),0))</f>
        <v>0</v>
      </c>
    </row>
    <row r="648" s="57" customFormat="true" ht="12.75" hidden="true" customHeight="true" outlineLevel="0" collapsed="false">
      <c r="A648" s="42" t="s">
        <v>194</v>
      </c>
      <c r="B648" s="42"/>
      <c r="C648" s="43" t="str">
        <f aca="false">INDEX((klasyfikacja!$B$2:$B$146),MATCH(A648,klasyfikacja!$A$2:$A$146,0))</f>
        <v>Wpłata środków finansowych z niewykorzystanych w terminie wydatków, które nie wygasają z upływem roku budżetowego</v>
      </c>
      <c r="D648" s="44" t="n">
        <v>700</v>
      </c>
      <c r="E648" s="45" t="n">
        <v>6680</v>
      </c>
      <c r="F648" s="46" t="n">
        <f aca="false">SUM(G648:H648)</f>
        <v>0</v>
      </c>
      <c r="G648" s="46" t="n">
        <f aca="false" t="array" ref="G648:G648">SUM(IF(dane!$A$8:$A$1577=D648,IF(dane!$C$8:$C$1577=E648,dane!$L$8:$L$1577,0),0))</f>
        <v>0</v>
      </c>
      <c r="H648" s="46" t="n">
        <f aca="false" t="array" ref="H648:H648">SUM(IF(dane!$A$8:$A$1577=D648,IF(dane!$C$8:$C$1577=E648,dane!$M$8:$M$1577,0),0))</f>
        <v>0</v>
      </c>
    </row>
    <row r="649" s="57" customFormat="true" ht="12.75" hidden="true" customHeight="true" outlineLevel="0" collapsed="false">
      <c r="A649" s="42" t="s">
        <v>195</v>
      </c>
      <c r="B649" s="42"/>
      <c r="C649" s="43" t="str">
        <f aca="false">INDEX((klasyfikacja!$B$2:$B$146),MATCH(A649,klasyfikacja!$A$2:$A$146,0))</f>
        <v>Wpływy ze zwrotów niewykorzystanych dotacji oraz płatności, dotyczące dochodów majątkowych</v>
      </c>
      <c r="D649" s="49" t="n">
        <v>700</v>
      </c>
      <c r="E649" s="50" t="n">
        <v>6690</v>
      </c>
      <c r="F649" s="46" t="n">
        <f aca="false">SUM(G649:H649)</f>
        <v>0</v>
      </c>
      <c r="G649" s="46" t="n">
        <f aca="false" t="array" ref="G649:G649">SUM(IF(dane!$A$8:$A$1577=D649,IF(dane!$C$8:$C$1577=E649,dane!$L$8:$L$1577,0),0))</f>
        <v>0</v>
      </c>
      <c r="H649" s="46" t="n">
        <f aca="false" t="array" ref="H649:H649">SUM(IF(dane!$A$8:$A$1577=D649,IF(dane!$C$8:$C$1577=E649,dane!$M$8:$M$1577,0),0))</f>
        <v>0</v>
      </c>
    </row>
    <row r="650" s="38" customFormat="true" ht="21.75" hidden="false" customHeight="true" outlineLevel="0" collapsed="false">
      <c r="A650" s="33" t="n">
        <v>710</v>
      </c>
      <c r="B650" s="33" t="n">
        <v>1</v>
      </c>
      <c r="C650" s="34" t="s">
        <v>206</v>
      </c>
      <c r="D650" s="35"/>
      <c r="E650" s="35"/>
      <c r="F650" s="36" t="n">
        <f aca="false">SUM(G650:H650)</f>
        <v>40458826</v>
      </c>
      <c r="G650" s="37" t="n">
        <f aca="false">SUM(G651+G740)</f>
        <v>27374207</v>
      </c>
      <c r="H650" s="37" t="n">
        <f aca="false">SUM(H651+H740)</f>
        <v>13084619</v>
      </c>
    </row>
    <row r="651" s="47" customFormat="true" ht="18" hidden="false" customHeight="true" outlineLevel="0" collapsed="false">
      <c r="A651" s="39"/>
      <c r="B651" s="39"/>
      <c r="C651" s="40" t="s">
        <v>20</v>
      </c>
      <c r="D651" s="35"/>
      <c r="E651" s="35"/>
      <c r="F651" s="41" t="n">
        <f aca="false">SUM(G651:H651)</f>
        <v>35262619</v>
      </c>
      <c r="G651" s="41" t="n">
        <f aca="false">SUM(G652:G739)</f>
        <v>22178000</v>
      </c>
      <c r="H651" s="41" t="n">
        <f aca="false">SUM(H652:H739)</f>
        <v>13084619</v>
      </c>
      <c r="K651" s="55"/>
    </row>
    <row r="652" s="47" customFormat="true" ht="12.75" hidden="true" customHeight="true" outlineLevel="0" collapsed="false">
      <c r="A652" s="42" t="s">
        <v>21</v>
      </c>
      <c r="B652" s="42"/>
      <c r="C652" s="43" t="str">
        <f aca="false">INDEX((klasyfikacja!$B$2:$B$146),MATCH(A652,klasyfikacja!$A$2:$A$146,0))</f>
        <v>Wpływy z podatku dochodowego od osób fizycznych</v>
      </c>
      <c r="D652" s="44" t="n">
        <v>710</v>
      </c>
      <c r="E652" s="45" t="s">
        <v>22</v>
      </c>
      <c r="F652" s="46" t="n">
        <f aca="false">SUM(G652:H652)</f>
        <v>0</v>
      </c>
      <c r="G652" s="46" t="n">
        <f aca="false" t="array" ref="G652:G652">SUM(IF(dane!$A$8:$A$1577=D652,IF(dane!$C$8:$C$1577=E652,dane!$L$8:$L$1577,0),0))</f>
        <v>0</v>
      </c>
      <c r="H652" s="46" t="n">
        <f aca="false" t="array" ref="H652:H652">SUM(IF(dane!$A$8:$A$1577=D652,IF(dane!$C$8:$C$1577=E652,dane!$M$8:$M$1577,0),0))</f>
        <v>0</v>
      </c>
      <c r="K652" s="55"/>
    </row>
    <row r="653" s="47" customFormat="true" ht="12.75" hidden="true" customHeight="true" outlineLevel="0" collapsed="false">
      <c r="A653" s="42" t="s">
        <v>23</v>
      </c>
      <c r="B653" s="42"/>
      <c r="C653" s="43" t="str">
        <f aca="false">INDEX((klasyfikacja!$B$2:$B$146),MATCH(A653,klasyfikacja!$A$2:$A$146,0))</f>
        <v>Wpływy z podatku dochodowego od osób prawnych</v>
      </c>
      <c r="D653" s="44" t="n">
        <v>710</v>
      </c>
      <c r="E653" s="45" t="s">
        <v>24</v>
      </c>
      <c r="F653" s="46" t="n">
        <f aca="false">SUM(G653:H653)</f>
        <v>0</v>
      </c>
      <c r="G653" s="46" t="n">
        <f aca="false" t="array" ref="G653:G653">SUM(IF(dane!$A$8:$A$1577=D653,IF(dane!$C$8:$C$1577=E653,dane!$L$8:$L$1577,0),0))</f>
        <v>0</v>
      </c>
      <c r="H653" s="46" t="n">
        <f aca="false" t="array" ref="H653:H653">SUM(IF(dane!$A$8:$A$1577=D653,IF(dane!$C$8:$C$1577=E653,dane!$M$8:$M$1577,0),0))</f>
        <v>0</v>
      </c>
      <c r="K653" s="55"/>
    </row>
    <row r="654" s="47" customFormat="true" ht="12.75" hidden="true" customHeight="true" outlineLevel="0" collapsed="false">
      <c r="A654" s="42" t="s">
        <v>25</v>
      </c>
      <c r="B654" s="42"/>
      <c r="C654" s="43" t="str">
        <f aca="false">INDEX((klasyfikacja!$B$2:$B$146),MATCH(A654,klasyfikacja!$A$2:$A$146,0))</f>
        <v>Wpływy z części opłaty za zezwolenie na sprzedaż napojów alkoholowych w obrocie hurtowym</v>
      </c>
      <c r="D654" s="44" t="n">
        <v>710</v>
      </c>
      <c r="E654" s="45" t="s">
        <v>26</v>
      </c>
      <c r="F654" s="46" t="n">
        <f aca="false">SUM(G654:H654)</f>
        <v>0</v>
      </c>
      <c r="G654" s="46" t="n">
        <f aca="false" t="array" ref="G654:G654">SUM(IF(dane!$A$8:$A$1577=D654,IF(dane!$C$8:$C$1577=E654,dane!$L$8:$L$1577,0),0))</f>
        <v>0</v>
      </c>
      <c r="H654" s="46" t="n">
        <f aca="false" t="array" ref="H654:H654">SUM(IF(dane!$A$8:$A$1577=D654,IF(dane!$C$8:$C$1577=E654,dane!$M$8:$M$1577,0),0))</f>
        <v>0</v>
      </c>
      <c r="K654" s="55"/>
    </row>
    <row r="655" s="47" customFormat="true" ht="12.75" hidden="true" customHeight="true" outlineLevel="0" collapsed="false">
      <c r="A655" s="42" t="s">
        <v>27</v>
      </c>
      <c r="B655" s="42"/>
      <c r="C655" s="43" t="str">
        <f aca="false">INDEX((klasyfikacja!$B$2:$B$146),MATCH(A655,klasyfikacja!$A$2:$A$146,0))</f>
        <v>Wpływy z podatku od nieruchomości</v>
      </c>
      <c r="D655" s="44" t="n">
        <v>710</v>
      </c>
      <c r="E655" s="45" t="s">
        <v>28</v>
      </c>
      <c r="F655" s="46" t="n">
        <f aca="false">SUM(G655:H655)</f>
        <v>0</v>
      </c>
      <c r="G655" s="46" t="n">
        <f aca="false" t="array" ref="G655:G655">SUM(IF(dane!$A$8:$A$1577=D655,IF(dane!$C$8:$C$1577=E655,dane!$L$8:$L$1577,0),0))</f>
        <v>0</v>
      </c>
      <c r="H655" s="46" t="n">
        <f aca="false" t="array" ref="H655:H655">SUM(IF(dane!$A$8:$A$1577=D655,IF(dane!$C$8:$C$1577=E655,dane!$M$8:$M$1577,0),0))</f>
        <v>0</v>
      </c>
      <c r="K655" s="55"/>
    </row>
    <row r="656" s="47" customFormat="true" ht="12.75" hidden="true" customHeight="true" outlineLevel="0" collapsed="false">
      <c r="A656" s="42" t="s">
        <v>29</v>
      </c>
      <c r="B656" s="42"/>
      <c r="C656" s="43" t="str">
        <f aca="false">INDEX((klasyfikacja!$B$2:$B$146),MATCH(A656,klasyfikacja!$A$2:$A$146,0))</f>
        <v>Wpływy z podatku rolnego</v>
      </c>
      <c r="D656" s="44" t="n">
        <v>710</v>
      </c>
      <c r="E656" s="45" t="s">
        <v>30</v>
      </c>
      <c r="F656" s="46" t="n">
        <f aca="false">SUM(G656:H656)</f>
        <v>0</v>
      </c>
      <c r="G656" s="46" t="n">
        <f aca="false" t="array" ref="G656:G656">SUM(IF(dane!$A$8:$A$1577=D656,IF(dane!$C$8:$C$1577=E656,dane!$L$8:$L$1577,0),0))</f>
        <v>0</v>
      </c>
      <c r="H656" s="46" t="n">
        <f aca="false" t="array" ref="H656:H656">SUM(IF(dane!$A$8:$A$1577=D656,IF(dane!$C$8:$C$1577=E656,dane!$M$8:$M$1577,0),0))</f>
        <v>0</v>
      </c>
      <c r="K656" s="55"/>
    </row>
    <row r="657" s="47" customFormat="true" ht="12.75" hidden="true" customHeight="true" outlineLevel="0" collapsed="false">
      <c r="A657" s="42" t="s">
        <v>31</v>
      </c>
      <c r="B657" s="42"/>
      <c r="C657" s="43" t="str">
        <f aca="false">INDEX((klasyfikacja!$B$2:$B$146),MATCH(A657,klasyfikacja!$A$2:$A$146,0))</f>
        <v>Wpływy z podatku leśnego</v>
      </c>
      <c r="D657" s="44" t="n">
        <v>710</v>
      </c>
      <c r="E657" s="45" t="s">
        <v>32</v>
      </c>
      <c r="F657" s="46" t="n">
        <f aca="false">SUM(G657:H657)</f>
        <v>0</v>
      </c>
      <c r="G657" s="46" t="n">
        <f aca="false" t="array" ref="G657:G657">SUM(IF(dane!$A$8:$A$1577=D657,IF(dane!$C$8:$C$1577=E657,dane!$L$8:$L$1577,0),0))</f>
        <v>0</v>
      </c>
      <c r="H657" s="46" t="n">
        <f aca="false" t="array" ref="H657:H657">SUM(IF(dane!$A$8:$A$1577=D657,IF(dane!$C$8:$C$1577=E657,dane!$M$8:$M$1577,0),0))</f>
        <v>0</v>
      </c>
      <c r="K657" s="55"/>
    </row>
    <row r="658" s="47" customFormat="true" ht="12.75" hidden="true" customHeight="true" outlineLevel="0" collapsed="false">
      <c r="A658" s="42" t="s">
        <v>33</v>
      </c>
      <c r="B658" s="42"/>
      <c r="C658" s="43" t="str">
        <f aca="false">INDEX((klasyfikacja!$B$2:$B$146),MATCH(A658,klasyfikacja!$A$2:$A$146,0))</f>
        <v>Wpływy z podatku od środków transportowych</v>
      </c>
      <c r="D658" s="44" t="n">
        <v>710</v>
      </c>
      <c r="E658" s="45" t="s">
        <v>34</v>
      </c>
      <c r="F658" s="46" t="n">
        <f aca="false">SUM(G658:H658)</f>
        <v>0</v>
      </c>
      <c r="G658" s="46" t="n">
        <f aca="false" t="array" ref="G658:G658">SUM(IF(dane!$A$8:$A$1577=D658,IF(dane!$C$8:$C$1577=E658,dane!$L$8:$L$1577,0),0))</f>
        <v>0</v>
      </c>
      <c r="H658" s="46" t="n">
        <f aca="false" t="array" ref="H658:H658">SUM(IF(dane!$A$8:$A$1577=D658,IF(dane!$C$8:$C$1577=E658,dane!$M$8:$M$1577,0),0))</f>
        <v>0</v>
      </c>
      <c r="K658" s="55"/>
    </row>
    <row r="659" s="47" customFormat="true" ht="12.75" hidden="true" customHeight="true" outlineLevel="0" collapsed="false">
      <c r="A659" s="42" t="s">
        <v>35</v>
      </c>
      <c r="B659" s="42"/>
      <c r="C659" s="43" t="str">
        <f aca="false">INDEX((klasyfikacja!$B$2:$B$146),MATCH(A659,klasyfikacja!$A$2:$A$146,0))</f>
        <v>Wpływy z podatku od działalności gospodarczej osób fizycznych, opłacanego w formie karty podatkowej</v>
      </c>
      <c r="D659" s="44" t="n">
        <v>710</v>
      </c>
      <c r="E659" s="45" t="s">
        <v>36</v>
      </c>
      <c r="F659" s="46" t="n">
        <f aca="false">SUM(G659:H659)</f>
        <v>0</v>
      </c>
      <c r="G659" s="46" t="n">
        <f aca="false" t="array" ref="G659:G659">SUM(IF(dane!$A$8:$A$1577=D659,IF(dane!$C$8:$C$1577=E659,dane!$L$8:$L$1577,0),0))</f>
        <v>0</v>
      </c>
      <c r="H659" s="46" t="n">
        <f aca="false" t="array" ref="H659:H659">SUM(IF(dane!$A$8:$A$1577=D659,IF(dane!$C$8:$C$1577=E659,dane!$M$8:$M$1577,0),0))</f>
        <v>0</v>
      </c>
      <c r="K659" s="55"/>
    </row>
    <row r="660" s="47" customFormat="true" ht="12.75" hidden="true" customHeight="true" outlineLevel="0" collapsed="false">
      <c r="A660" s="42" t="s">
        <v>37</v>
      </c>
      <c r="B660" s="42"/>
      <c r="C660" s="43" t="str">
        <f aca="false">INDEX((klasyfikacja!$B$2:$B$146),MATCH(A660,klasyfikacja!$A$2:$A$146,0))</f>
        <v>Wpływy z podatku od spadków i darowizn</v>
      </c>
      <c r="D660" s="44" t="n">
        <v>710</v>
      </c>
      <c r="E660" s="45" t="s">
        <v>38</v>
      </c>
      <c r="F660" s="46" t="n">
        <f aca="false">SUM(G660:H660)</f>
        <v>0</v>
      </c>
      <c r="G660" s="46" t="n">
        <f aca="false" t="array" ref="G660:G660">SUM(IF(dane!$A$8:$A$1577=D660,IF(dane!$C$8:$C$1577=E660,dane!$L$8:$L$1577,0),0))</f>
        <v>0</v>
      </c>
      <c r="H660" s="46" t="n">
        <f aca="false" t="array" ref="H660:H660">SUM(IF(dane!$A$8:$A$1577=D660,IF(dane!$C$8:$C$1577=E660,dane!$M$8:$M$1577,0),0))</f>
        <v>0</v>
      </c>
      <c r="K660" s="55"/>
    </row>
    <row r="661" s="47" customFormat="true" ht="12.75" hidden="true" customHeight="true" outlineLevel="0" collapsed="false">
      <c r="A661" s="42" t="s">
        <v>39</v>
      </c>
      <c r="B661" s="42"/>
      <c r="C661" s="43" t="str">
        <f aca="false">INDEX((klasyfikacja!$B$2:$B$146),MATCH(A661,klasyfikacja!$A$2:$A$146,0))</f>
        <v>Wpływy z opłaty od posiadania psów</v>
      </c>
      <c r="D661" s="44" t="n">
        <v>710</v>
      </c>
      <c r="E661" s="45" t="s">
        <v>40</v>
      </c>
      <c r="F661" s="46" t="n">
        <f aca="false">SUM(G661:H661)</f>
        <v>0</v>
      </c>
      <c r="G661" s="46" t="n">
        <f aca="false" t="array" ref="G661:G661">SUM(IF(dane!$A$8:$A$1577=D661,IF(dane!$C$8:$C$1577=E661,dane!$L$8:$L$1577,0),0))</f>
        <v>0</v>
      </c>
      <c r="H661" s="46" t="n">
        <f aca="false" t="array" ref="H661:H661">SUM(IF(dane!$A$8:$A$1577=D661,IF(dane!$C$8:$C$1577=E661,dane!$M$8:$M$1577,0),0))</f>
        <v>0</v>
      </c>
      <c r="K661" s="55"/>
    </row>
    <row r="662" s="47" customFormat="true" ht="12.75" hidden="true" customHeight="true" outlineLevel="0" collapsed="false">
      <c r="A662" s="42" t="s">
        <v>41</v>
      </c>
      <c r="B662" s="42"/>
      <c r="C662" s="43" t="str">
        <f aca="false">INDEX((klasyfikacja!$B$2:$B$146),MATCH(A662,klasyfikacja!$A$2:$A$146,0))</f>
        <v>Wpływy z opłaty uzdrowiskowej, pobieranej w gminach posiadających status gminy uzdrowiskowej</v>
      </c>
      <c r="D662" s="44" t="n">
        <v>710</v>
      </c>
      <c r="E662" s="45" t="s">
        <v>42</v>
      </c>
      <c r="F662" s="46" t="n">
        <f aca="false">SUM(G662:H662)</f>
        <v>0</v>
      </c>
      <c r="G662" s="46" t="n">
        <f aca="false" t="array" ref="G662:G662">SUM(IF(dane!$A$8:$A$1577=D662,IF(dane!$C$8:$C$1577=E662,dane!$L$8:$L$1577,0),0))</f>
        <v>0</v>
      </c>
      <c r="H662" s="46" t="n">
        <f aca="false" t="array" ref="H662:H662">SUM(IF(dane!$A$8:$A$1577=D662,IF(dane!$C$8:$C$1577=E662,dane!$M$8:$M$1577,0),0))</f>
        <v>0</v>
      </c>
      <c r="K662" s="55"/>
    </row>
    <row r="663" s="47" customFormat="true" ht="12.75" hidden="true" customHeight="true" outlineLevel="0" collapsed="false">
      <c r="A663" s="42" t="s">
        <v>43</v>
      </c>
      <c r="B663" s="42"/>
      <c r="C663" s="43" t="str">
        <f aca="false">INDEX((klasyfikacja!$B$2:$B$146),MATCH(A663,klasyfikacja!$A$2:$A$146,0))</f>
        <v>Wpływy z opłaty produktowej</v>
      </c>
      <c r="D663" s="44" t="n">
        <v>710</v>
      </c>
      <c r="E663" s="45" t="s">
        <v>44</v>
      </c>
      <c r="F663" s="46" t="n">
        <f aca="false">SUM(G663:H663)</f>
        <v>0</v>
      </c>
      <c r="G663" s="46" t="n">
        <f aca="false" t="array" ref="G663:G663">SUM(IF(dane!$A$8:$A$1577=D663,IF(dane!$C$8:$C$1577=E663,dane!$L$8:$L$1577,0),0))</f>
        <v>0</v>
      </c>
      <c r="H663" s="46" t="n">
        <f aca="false" t="array" ref="H663:H663">SUM(IF(dane!$A$8:$A$1577=D663,IF(dane!$C$8:$C$1577=E663,dane!$M$8:$M$1577,0),0))</f>
        <v>0</v>
      </c>
      <c r="K663" s="55"/>
    </row>
    <row r="664" s="47" customFormat="true" ht="12.75" hidden="true" customHeight="true" outlineLevel="0" collapsed="false">
      <c r="A664" s="42" t="s">
        <v>45</v>
      </c>
      <c r="B664" s="42"/>
      <c r="C664" s="43" t="str">
        <f aca="false">INDEX((klasyfikacja!$B$2:$B$146),MATCH(A664,klasyfikacja!$A$2:$A$146,0))</f>
        <v>Wpływy z opłaty skarbowej</v>
      </c>
      <c r="D664" s="44" t="n">
        <v>710</v>
      </c>
      <c r="E664" s="45" t="s">
        <v>46</v>
      </c>
      <c r="F664" s="46" t="n">
        <f aca="false">SUM(G664:H664)</f>
        <v>0</v>
      </c>
      <c r="G664" s="46" t="n">
        <f aca="false" t="array" ref="G664:G664">SUM(IF(dane!$A$8:$A$1577=D664,IF(dane!$C$8:$C$1577=E664,dane!$L$8:$L$1577,0),0))</f>
        <v>0</v>
      </c>
      <c r="H664" s="46" t="n">
        <f aca="false" t="array" ref="H664:H664">SUM(IF(dane!$A$8:$A$1577=D664,IF(dane!$C$8:$C$1577=E664,dane!$M$8:$M$1577,0),0))</f>
        <v>0</v>
      </c>
      <c r="K664" s="55"/>
    </row>
    <row r="665" s="47" customFormat="true" ht="12.75" hidden="true" customHeight="true" outlineLevel="0" collapsed="false">
      <c r="A665" s="42" t="s">
        <v>47</v>
      </c>
      <c r="B665" s="42"/>
      <c r="C665" s="43" t="str">
        <f aca="false">INDEX((klasyfikacja!$B$2:$B$146),MATCH(A665,klasyfikacja!$A$2:$A$146,0))</f>
        <v>Wpływy z opłaty komunikacyjnej</v>
      </c>
      <c r="D665" s="44" t="n">
        <v>710</v>
      </c>
      <c r="E665" s="45" t="s">
        <v>48</v>
      </c>
      <c r="F665" s="46" t="n">
        <f aca="false">SUM(G665:H665)</f>
        <v>0</v>
      </c>
      <c r="G665" s="46" t="n">
        <f aca="false" t="array" ref="G665:G665">SUM(IF(dane!$A$8:$A$1577=D665,IF(dane!$C$8:$C$1577=E665,dane!$L$8:$L$1577,0),0))</f>
        <v>0</v>
      </c>
      <c r="H665" s="46" t="n">
        <f aca="false" t="array" ref="H665:H665">SUM(IF(dane!$A$8:$A$1577=D665,IF(dane!$C$8:$C$1577=E665,dane!$M$8:$M$1577,0),0))</f>
        <v>0</v>
      </c>
      <c r="K665" s="55"/>
    </row>
    <row r="666" s="47" customFormat="true" ht="12.75" hidden="true" customHeight="true" outlineLevel="0" collapsed="false">
      <c r="A666" s="42" t="s">
        <v>49</v>
      </c>
      <c r="B666" s="42"/>
      <c r="C666" s="43" t="str">
        <f aca="false">INDEX((klasyfikacja!$B$2:$B$146),MATCH(A666,klasyfikacja!$A$2:$A$146,0))</f>
        <v>Wpływy z opłaty targowej</v>
      </c>
      <c r="D666" s="44" t="n">
        <v>710</v>
      </c>
      <c r="E666" s="45" t="s">
        <v>50</v>
      </c>
      <c r="F666" s="46" t="n">
        <f aca="false">SUM(G666:H666)</f>
        <v>0</v>
      </c>
      <c r="G666" s="46" t="n">
        <f aca="false" t="array" ref="G666:G666">SUM(IF(dane!$A$8:$A$1577=D666,IF(dane!$C$8:$C$1577=E666,dane!$L$8:$L$1577,0),0))</f>
        <v>0</v>
      </c>
      <c r="H666" s="46" t="n">
        <f aca="false" t="array" ref="H666:H666">SUM(IF(dane!$A$8:$A$1577=D666,IF(dane!$C$8:$C$1577=E666,dane!$M$8:$M$1577,0),0))</f>
        <v>0</v>
      </c>
      <c r="K666" s="55"/>
    </row>
    <row r="667" s="47" customFormat="true" ht="12.75" hidden="true" customHeight="true" outlineLevel="0" collapsed="false">
      <c r="A667" s="42" t="s">
        <v>51</v>
      </c>
      <c r="B667" s="42"/>
      <c r="C667" s="43" t="str">
        <f aca="false">INDEX((klasyfikacja!$B$2:$B$146),MATCH(A667,klasyfikacja!$A$2:$A$146,0))</f>
        <v>Wpływy z opłaty miejscowej</v>
      </c>
      <c r="D667" s="44" t="n">
        <v>710</v>
      </c>
      <c r="E667" s="45" t="s">
        <v>52</v>
      </c>
      <c r="F667" s="46" t="n">
        <f aca="false">SUM(G667:H667)</f>
        <v>0</v>
      </c>
      <c r="G667" s="46" t="n">
        <f aca="false" t="array" ref="G667:G667">SUM(IF(dane!$A$8:$A$1577=D667,IF(dane!$C$8:$C$1577=E667,dane!$L$8:$L$1577,0),0))</f>
        <v>0</v>
      </c>
      <c r="H667" s="46" t="n">
        <f aca="false" t="array" ref="H667:H667">SUM(IF(dane!$A$8:$A$1577=D667,IF(dane!$C$8:$C$1577=E667,dane!$M$8:$M$1577,0),0))</f>
        <v>0</v>
      </c>
      <c r="K667" s="55"/>
    </row>
    <row r="668" s="47" customFormat="true" ht="12.75" hidden="true" customHeight="true" outlineLevel="0" collapsed="false">
      <c r="A668" s="42" t="s">
        <v>53</v>
      </c>
      <c r="B668" s="42"/>
      <c r="C668" s="43" t="str">
        <f aca="false">INDEX((klasyfikacja!$B$2:$B$146),MATCH(A668,klasyfikacja!$A$2:$A$146,0))</f>
        <v>Wpływy z opłaty eksploatacyjnej</v>
      </c>
      <c r="D668" s="44" t="n">
        <v>710</v>
      </c>
      <c r="E668" s="45" t="s">
        <v>54</v>
      </c>
      <c r="F668" s="46" t="n">
        <f aca="false">SUM(G668:H668)</f>
        <v>0</v>
      </c>
      <c r="G668" s="46" t="n">
        <f aca="false" t="array" ref="G668:G668">SUM(IF(dane!$A$8:$A$1577=D668,IF(dane!$C$8:$C$1577=E668,dane!$L$8:$L$1577,0),0))</f>
        <v>0</v>
      </c>
      <c r="H668" s="46" t="n">
        <f aca="false" t="array" ref="H668:H668">SUM(IF(dane!$A$8:$A$1577=D668,IF(dane!$C$8:$C$1577=E668,dane!$M$8:$M$1577,0),0))</f>
        <v>0</v>
      </c>
      <c r="K668" s="55"/>
    </row>
    <row r="669" s="47" customFormat="true" ht="12.75" hidden="true" customHeight="true" outlineLevel="0" collapsed="false">
      <c r="A669" s="42" t="s">
        <v>55</v>
      </c>
      <c r="B669" s="42"/>
      <c r="C669" s="43" t="str">
        <f aca="false">INDEX((klasyfikacja!$B$2:$B$146),MATCH(A669,klasyfikacja!$A$2:$A$146,0))</f>
        <v>Wpływy z opłat za trwały zarząd, użytkowanie i służebności</v>
      </c>
      <c r="D669" s="44" t="n">
        <v>710</v>
      </c>
      <c r="E669" s="45" t="s">
        <v>56</v>
      </c>
      <c r="F669" s="46" t="n">
        <f aca="false">SUM(G669:H669)</f>
        <v>0</v>
      </c>
      <c r="G669" s="46" t="n">
        <f aca="false" t="array" ref="G669:G669">SUM(IF(dane!$A$8:$A$1577=D669,IF(dane!$C$8:$C$1577=E669,dane!$L$8:$L$1577,0),0))</f>
        <v>0</v>
      </c>
      <c r="H669" s="46" t="n">
        <f aca="false" t="array" ref="H669:H669">SUM(IF(dane!$A$8:$A$1577=D669,IF(dane!$C$8:$C$1577=E669,dane!$M$8:$M$1577,0),0))</f>
        <v>0</v>
      </c>
      <c r="K669" s="55"/>
    </row>
    <row r="670" s="47" customFormat="true" ht="12.75" hidden="true" customHeight="true" outlineLevel="0" collapsed="false">
      <c r="A670" s="42" t="s">
        <v>57</v>
      </c>
      <c r="B670" s="42"/>
      <c r="C670" s="43" t="str">
        <f aca="false">INDEX((klasyfikacja!$B$2:$B$146),MATCH(A670,klasyfikacja!$A$2:$A$146,0))</f>
        <v>Wpływy z opłat za zezwolenia na sprzedaż napojów alkoholowych</v>
      </c>
      <c r="D670" s="44" t="n">
        <v>710</v>
      </c>
      <c r="E670" s="45" t="s">
        <v>58</v>
      </c>
      <c r="F670" s="46" t="n">
        <f aca="false">SUM(G670:H670)</f>
        <v>0</v>
      </c>
      <c r="G670" s="46" t="n">
        <f aca="false" t="array" ref="G670:G670">SUM(IF(dane!$A$8:$A$1577=D670,IF(dane!$C$8:$C$1577=E670,dane!$L$8:$L$1577,0),0))</f>
        <v>0</v>
      </c>
      <c r="H670" s="46" t="n">
        <f aca="false" t="array" ref="H670:H670">SUM(IF(dane!$A$8:$A$1577=D670,IF(dane!$C$8:$C$1577=E670,dane!$M$8:$M$1577,0),0))</f>
        <v>0</v>
      </c>
      <c r="K670" s="55"/>
    </row>
    <row r="671" s="47" customFormat="true" ht="12.75" hidden="true" customHeight="true" outlineLevel="0" collapsed="false">
      <c r="A671" s="42" t="s">
        <v>59</v>
      </c>
      <c r="B671" s="42"/>
      <c r="C671" s="43" t="str">
        <f aca="false">INDEX((klasyfikacja!$B$2:$B$146),MATCH(A671,klasyfikacja!$A$2:$A$146,0))</f>
        <v>Wpływy z innych lokalnych opłat pobieranych przez jednostki samorządu terytorialnego na podstawie odrębnych ustaw</v>
      </c>
      <c r="D671" s="44" t="n">
        <v>710</v>
      </c>
      <c r="E671" s="45" t="s">
        <v>60</v>
      </c>
      <c r="F671" s="46" t="n">
        <f aca="false">SUM(G671:H671)</f>
        <v>0</v>
      </c>
      <c r="G671" s="46" t="n">
        <f aca="false" t="array" ref="G671:G671">SUM(IF(dane!$A$8:$A$1577=D671,IF(dane!$C$8:$C$1577=E671,dane!$L$8:$L$1577,0),0))</f>
        <v>0</v>
      </c>
      <c r="H671" s="46" t="n">
        <f aca="false" t="array" ref="H671:H671">SUM(IF(dane!$A$8:$A$1577=D671,IF(dane!$C$8:$C$1577=E671,dane!$M$8:$M$1577,0),0))</f>
        <v>0</v>
      </c>
      <c r="K671" s="55"/>
    </row>
    <row r="672" s="47" customFormat="true" ht="12.75" hidden="true" customHeight="true" outlineLevel="0" collapsed="false">
      <c r="A672" s="42" t="s">
        <v>61</v>
      </c>
      <c r="B672" s="42"/>
      <c r="C672" s="43" t="str">
        <f aca="false">INDEX((klasyfikacja!$B$2:$B$146),MATCH(A672,klasyfikacja!$A$2:$A$146,0))</f>
        <v>Wpływy z podatku od czynności cywilnoprawnych</v>
      </c>
      <c r="D672" s="44" t="n">
        <v>710</v>
      </c>
      <c r="E672" s="45" t="s">
        <v>62</v>
      </c>
      <c r="F672" s="46" t="n">
        <f aca="false">SUM(G672:H672)</f>
        <v>0</v>
      </c>
      <c r="G672" s="46" t="n">
        <f aca="false" t="array" ref="G672:G672">SUM(IF(dane!$A$8:$A$1577=D672,IF(dane!$C$8:$C$1577=E672,dane!$L$8:$L$1577,0),0))</f>
        <v>0</v>
      </c>
      <c r="H672" s="46" t="n">
        <f aca="false" t="array" ref="H672:H672">SUM(IF(dane!$A$8:$A$1577=D672,IF(dane!$C$8:$C$1577=E672,dane!$M$8:$M$1577,0),0))</f>
        <v>0</v>
      </c>
      <c r="K672" s="55"/>
    </row>
    <row r="673" s="47" customFormat="true" ht="12.75" hidden="true" customHeight="true" outlineLevel="0" collapsed="false">
      <c r="A673" s="42" t="s">
        <v>63</v>
      </c>
      <c r="B673" s="42"/>
      <c r="C673" s="43" t="str">
        <f aca="false">INDEX((klasyfikacja!$B$2:$B$146),MATCH(A673,klasyfikacja!$A$2:$A$146,0))</f>
        <v>Wpływy z opłat z tytułu użytkowania wieczystego nieruchomości</v>
      </c>
      <c r="D673" s="44" t="n">
        <v>710</v>
      </c>
      <c r="E673" s="45" t="s">
        <v>64</v>
      </c>
      <c r="F673" s="46" t="n">
        <f aca="false">SUM(G673:H673)</f>
        <v>0</v>
      </c>
      <c r="G673" s="46" t="n">
        <f aca="false" t="array" ref="G673:G673">SUM(IF(dane!$A$8:$A$1577=D673,IF(dane!$C$8:$C$1577=E673,dane!$L$8:$L$1577,0),0))</f>
        <v>0</v>
      </c>
      <c r="H673" s="46" t="n">
        <f aca="false" t="array" ref="H673:H673">SUM(IF(dane!$A$8:$A$1577=D673,IF(dane!$C$8:$C$1577=E673,dane!$M$8:$M$1577,0),0))</f>
        <v>0</v>
      </c>
      <c r="K673" s="55"/>
    </row>
    <row r="674" s="47" customFormat="true" ht="12.75" hidden="true" customHeight="true" outlineLevel="0" collapsed="false">
      <c r="A674" s="42" t="s">
        <v>65</v>
      </c>
      <c r="B674" s="42"/>
      <c r="C674" s="43" t="str">
        <f aca="false">INDEX((klasyfikacja!$B$2:$B$146),MATCH(A674,klasyfikacja!$A$2:$A$146,0))</f>
        <v>Wpływy z tytułu grzywien, mandatów i innych kar pieniężnych od osób fizycznych</v>
      </c>
      <c r="D674" s="44" t="n">
        <v>710</v>
      </c>
      <c r="E674" s="45" t="s">
        <v>66</v>
      </c>
      <c r="F674" s="46" t="n">
        <f aca="false">SUM(G674:H674)</f>
        <v>0</v>
      </c>
      <c r="G674" s="46" t="n">
        <f aca="false" t="array" ref="G674:G674">SUM(IF(dane!$A$8:$A$1577=D674,IF(dane!$C$8:$C$1577=E674,dane!$L$8:$L$1577,0),0))</f>
        <v>0</v>
      </c>
      <c r="H674" s="46" t="n">
        <f aca="false" t="array" ref="H674:H674">SUM(IF(dane!$A$8:$A$1577=D674,IF(dane!$C$8:$C$1577=E674,dane!$M$8:$M$1577,0),0))</f>
        <v>0</v>
      </c>
      <c r="K674" s="55"/>
    </row>
    <row r="675" s="47" customFormat="true" ht="12.75" hidden="true" customHeight="true" outlineLevel="0" collapsed="false">
      <c r="A675" s="42" t="s">
        <v>67</v>
      </c>
      <c r="B675" s="42"/>
      <c r="C675" s="43" t="str">
        <f aca="false">INDEX((klasyfikacja!$B$2:$B$146),MATCH(A675,klasyfikacja!$A$2:$A$146,0))</f>
        <v>Wpływy z tytułu grzywien i innych kar pieniężnych od osób prawnych i innych jednostek organizacyjnych</v>
      </c>
      <c r="D675" s="44" t="n">
        <v>710</v>
      </c>
      <c r="E675" s="45" t="s">
        <v>68</v>
      </c>
      <c r="F675" s="46" t="n">
        <f aca="false">SUM(G675:H675)</f>
        <v>0</v>
      </c>
      <c r="G675" s="46" t="n">
        <f aca="false" t="array" ref="G675:G675">SUM(IF(dane!$A$8:$A$1577=D675,IF(dane!$C$8:$C$1577=E675,dane!$L$8:$L$1577,0),0))</f>
        <v>0</v>
      </c>
      <c r="H675" s="46" t="n">
        <f aca="false" t="array" ref="H675:H675">SUM(IF(dane!$A$8:$A$1577=D675,IF(dane!$C$8:$C$1577=E675,dane!$M$8:$M$1577,0),0))</f>
        <v>0</v>
      </c>
      <c r="K675" s="55"/>
    </row>
    <row r="676" s="47" customFormat="true" ht="12.75" hidden="true" customHeight="true" outlineLevel="0" collapsed="false">
      <c r="A676" s="42" t="s">
        <v>69</v>
      </c>
      <c r="B676" s="42"/>
      <c r="C676" s="43" t="str">
        <f aca="false">INDEX((klasyfikacja!$B$2:$B$146),MATCH(A676,klasyfikacja!$A$2:$A$146,0))</f>
        <v>Wpływy z opłat za koncesje i licencje</v>
      </c>
      <c r="D676" s="44" t="n">
        <v>710</v>
      </c>
      <c r="E676" s="45" t="s">
        <v>70</v>
      </c>
      <c r="F676" s="46" t="n">
        <f aca="false">SUM(G676:H676)</f>
        <v>0</v>
      </c>
      <c r="G676" s="46" t="n">
        <f aca="false" t="array" ref="G676:G676">SUM(IF(dane!$A$8:$A$1577=D676,IF(dane!$C$8:$C$1577=E676,dane!$L$8:$L$1577,0),0))</f>
        <v>0</v>
      </c>
      <c r="H676" s="46" t="n">
        <f aca="false" t="array" ref="H676:H676">SUM(IF(dane!$A$8:$A$1577=D676,IF(dane!$C$8:$C$1577=E676,dane!$M$8:$M$1577,0),0))</f>
        <v>0</v>
      </c>
      <c r="K676" s="55"/>
    </row>
    <row r="677" s="47" customFormat="true" ht="12.75" hidden="true" customHeight="true" outlineLevel="0" collapsed="false">
      <c r="A677" s="42" t="s">
        <v>71</v>
      </c>
      <c r="B677" s="42"/>
      <c r="C677" s="43" t="str">
        <f aca="false">INDEX((klasyfikacja!$B$2:$B$146),MATCH(A677,klasyfikacja!$A$2:$A$146,0))</f>
        <v>Wpływy z opłat egzaminacyjnych oraz opłat za wydawanie świadectw, dyplomów, zaświadczeń, certyfikatów i ich duplikatów</v>
      </c>
      <c r="D677" s="44" t="n">
        <v>710</v>
      </c>
      <c r="E677" s="45" t="s">
        <v>72</v>
      </c>
      <c r="F677" s="46" t="n">
        <f aca="false">SUM(G677:H677)</f>
        <v>0</v>
      </c>
      <c r="G677" s="46" t="n">
        <f aca="false" t="array" ref="G677:G677">SUM(IF(dane!$A$8:$A$1577=D677,IF(dane!$C$8:$C$1577=E677,dane!$L$8:$L$1577,0),0))</f>
        <v>0</v>
      </c>
      <c r="H677" s="46" t="n">
        <f aca="false" t="array" ref="H677:H677">SUM(IF(dane!$A$8:$A$1577=D677,IF(dane!$C$8:$C$1577=E677,dane!$M$8:$M$1577,0),0))</f>
        <v>0</v>
      </c>
      <c r="K677" s="55"/>
    </row>
    <row r="678" s="47" customFormat="true" ht="12.75" hidden="true" customHeight="true" outlineLevel="0" collapsed="false">
      <c r="A678" s="42" t="s">
        <v>73</v>
      </c>
      <c r="B678" s="42"/>
      <c r="C678" s="43" t="str">
        <f aca="false">INDEX((klasyfikacja!$B$2:$B$146),MATCH(A678,klasyfikacja!$A$2:$A$146,0))</f>
        <v>Wpływy z opłat za zezwolenia, akredytacje oraz opłaty ewidencyjne, w tym opłaty za częstotliwości</v>
      </c>
      <c r="D678" s="44" t="n">
        <v>710</v>
      </c>
      <c r="E678" s="45" t="s">
        <v>74</v>
      </c>
      <c r="F678" s="46" t="n">
        <f aca="false">SUM(G678:H678)</f>
        <v>0</v>
      </c>
      <c r="G678" s="46" t="n">
        <f aca="false" t="array" ref="G678:G678">SUM(IF(dane!$A$8:$A$1577=D678,IF(dane!$C$8:$C$1577=E678,dane!$L$8:$L$1577,0),0))</f>
        <v>0</v>
      </c>
      <c r="H678" s="46" t="n">
        <f aca="false" t="array" ref="H678:H678">SUM(IF(dane!$A$8:$A$1577=D678,IF(dane!$C$8:$C$1577=E678,dane!$M$8:$M$1577,0),0))</f>
        <v>0</v>
      </c>
      <c r="K678" s="55"/>
    </row>
    <row r="679" s="47" customFormat="true" ht="12.75" hidden="true" customHeight="true" outlineLevel="0" collapsed="false">
      <c r="A679" s="42" t="s">
        <v>75</v>
      </c>
      <c r="B679" s="42"/>
      <c r="C679" s="43" t="str">
        <f aca="false">INDEX((klasyfikacja!$B$2:$B$146),MATCH(A679,klasyfikacja!$A$2:$A$146,0))</f>
        <v>Wpływy z tytułu opłat i kosztów sądowych oraz innych opłat uiszczanych na rzecz Skarbu Państwa z tytułu postępowania sądowego i prokuratorskiego</v>
      </c>
      <c r="D679" s="44" t="n">
        <v>710</v>
      </c>
      <c r="E679" s="45" t="s">
        <v>76</v>
      </c>
      <c r="F679" s="46" t="n">
        <f aca="false">SUM(G679:H679)</f>
        <v>0</v>
      </c>
      <c r="G679" s="46" t="n">
        <f aca="false" t="array" ref="G679:G679">SUM(IF(dane!$A$8:$A$1577=D679,IF(dane!$C$8:$C$1577=E679,dane!$L$8:$L$1577,0),0))</f>
        <v>0</v>
      </c>
      <c r="H679" s="46" t="n">
        <f aca="false" t="array" ref="H679:H679">SUM(IF(dane!$A$8:$A$1577=D679,IF(dane!$C$8:$C$1577=E679,dane!$M$8:$M$1577,0),0))</f>
        <v>0</v>
      </c>
      <c r="K679" s="55"/>
    </row>
    <row r="680" s="47" customFormat="true" ht="12.75" hidden="true" customHeight="true" outlineLevel="0" collapsed="false">
      <c r="A680" s="42" t="s">
        <v>77</v>
      </c>
      <c r="B680" s="42"/>
      <c r="C680" s="43" t="str">
        <f aca="false">INDEX((klasyfikacja!$B$2:$B$146),MATCH(A680,klasyfikacja!$A$2:$A$146,0))</f>
        <v>Wpływy z tytułu kosztów egzekucyjnych, opłaty komorniczej i kosztów upomnień</v>
      </c>
      <c r="D680" s="44" t="n">
        <v>710</v>
      </c>
      <c r="E680" s="45" t="s">
        <v>78</v>
      </c>
      <c r="F680" s="46" t="n">
        <f aca="false">SUM(G680:H680)</f>
        <v>0</v>
      </c>
      <c r="G680" s="46" t="n">
        <f aca="false" t="array" ref="G680:G680">SUM(IF(dane!$A$8:$A$1577=D680,IF(dane!$C$8:$C$1577=E680,dane!$L$8:$L$1577,0),0))</f>
        <v>0</v>
      </c>
      <c r="H680" s="46" t="n">
        <f aca="false" t="array" ref="H680:H680">SUM(IF(dane!$A$8:$A$1577=D680,IF(dane!$C$8:$C$1577=E680,dane!$M$8:$M$1577,0),0))</f>
        <v>0</v>
      </c>
      <c r="K680" s="55"/>
    </row>
    <row r="681" s="47" customFormat="true" ht="12.75" hidden="true" customHeight="true" outlineLevel="0" collapsed="false">
      <c r="A681" s="42" t="s">
        <v>79</v>
      </c>
      <c r="B681" s="42"/>
      <c r="C681" s="43" t="str">
        <f aca="false">INDEX((klasyfikacja!$B$2:$B$146),MATCH(A681,klasyfikacja!$A$2:$A$146,0))</f>
        <v>Wpływy z opłat za wydanie prawa jazdy oraz innych dokumentów uprawniających do kierowania pojazdami</v>
      </c>
      <c r="D681" s="44" t="n">
        <v>710</v>
      </c>
      <c r="E681" s="45" t="s">
        <v>80</v>
      </c>
      <c r="F681" s="46" t="n">
        <f aca="false">SUM(G681:H681)</f>
        <v>0</v>
      </c>
      <c r="G681" s="46" t="n">
        <f aca="false" t="array" ref="G681:G681">SUM(IF(dane!$A$8:$A$1577=D681,IF(dane!$C$8:$C$1577=E681,dane!$L$8:$L$1577,0),0))</f>
        <v>0</v>
      </c>
      <c r="H681" s="46" t="n">
        <f aca="false" t="array" ref="H681:H681">SUM(IF(dane!$A$8:$A$1577=D681,IF(dane!$C$8:$C$1577=E681,dane!$M$8:$M$1577,0),0))</f>
        <v>0</v>
      </c>
      <c r="K681" s="55"/>
    </row>
    <row r="682" s="47" customFormat="true" ht="12.75" hidden="true" customHeight="true" outlineLevel="0" collapsed="false">
      <c r="A682" s="42" t="s">
        <v>81</v>
      </c>
      <c r="B682" s="42"/>
      <c r="C682" s="43" t="str">
        <f aca="false">INDEX((klasyfikacja!$B$2:$B$146),MATCH(A682,klasyfikacja!$A$2:$A$146,0))</f>
        <v>Wpływy z opłat za korzystanie z wychowania przedszkolnego</v>
      </c>
      <c r="D682" s="44" t="n">
        <v>710</v>
      </c>
      <c r="E682" s="45" t="s">
        <v>82</v>
      </c>
      <c r="F682" s="46" t="n">
        <f aca="false">SUM(G682:H682)</f>
        <v>0</v>
      </c>
      <c r="G682" s="46" t="n">
        <f aca="false" t="array" ref="G682:G682">SUM(IF(dane!$A$8:$A$1577=D682,IF(dane!$C$8:$C$1577=E682,dane!$L$8:$L$1577,0),0))</f>
        <v>0</v>
      </c>
      <c r="H682" s="46" t="n">
        <f aca="false" t="array" ref="H682:H682">SUM(IF(dane!$A$8:$A$1577=D682,IF(dane!$C$8:$C$1577=E682,dane!$M$8:$M$1577,0),0))</f>
        <v>0</v>
      </c>
      <c r="K682" s="55"/>
    </row>
    <row r="683" s="47" customFormat="true" ht="12.75" hidden="true" customHeight="true" outlineLevel="0" collapsed="false">
      <c r="A683" s="42" t="s">
        <v>83</v>
      </c>
      <c r="B683" s="42"/>
      <c r="C683" s="43" t="str">
        <f aca="false">INDEX((klasyfikacja!$B$2:$B$146),MATCH(A683,klasyfikacja!$A$2:$A$146,0))</f>
        <v>Wpływy z opłat za korzystanie z wyżywienia w jednostkach realizujących zadania z zakresu wychowania przedszkolnego</v>
      </c>
      <c r="D683" s="44" t="n">
        <v>710</v>
      </c>
      <c r="E683" s="45" t="s">
        <v>84</v>
      </c>
      <c r="F683" s="46" t="n">
        <f aca="false">SUM(G683:H683)</f>
        <v>0</v>
      </c>
      <c r="G683" s="46" t="n">
        <f aca="false" t="array" ref="G683:G683">SUM(IF(dane!$A$8:$A$1577=D683,IF(dane!$C$8:$C$1577=E683,dane!$L$8:$L$1577,0),0))</f>
        <v>0</v>
      </c>
      <c r="H683" s="46" t="n">
        <f aca="false" t="array" ref="H683:H683">SUM(IF(dane!$A$8:$A$1577=D683,IF(dane!$C$8:$C$1577=E683,dane!$M$8:$M$1577,0),0))</f>
        <v>0</v>
      </c>
      <c r="K683" s="55"/>
    </row>
    <row r="684" s="47" customFormat="true" ht="12.75" hidden="true" customHeight="true" outlineLevel="0" collapsed="false">
      <c r="A684" s="42" t="s">
        <v>85</v>
      </c>
      <c r="B684" s="42"/>
      <c r="C684" s="43" t="str">
        <f aca="false">INDEX((klasyfikacja!$B$2:$B$146),MATCH(A684,klasyfikacja!$A$2:$A$146,0))</f>
        <v>Wpływy od rodziców z tytułu opłaty za pobyt dziecka w pieczy zastępczej</v>
      </c>
      <c r="D684" s="44" t="n">
        <v>710</v>
      </c>
      <c r="E684" s="45" t="s">
        <v>86</v>
      </c>
      <c r="F684" s="46" t="n">
        <f aca="false">SUM(G684:H684)</f>
        <v>0</v>
      </c>
      <c r="G684" s="46" t="n">
        <f aca="false" t="array" ref="G684:G684">SUM(IF(dane!$A$8:$A$1577=D684,IF(dane!$C$8:$C$1577=E684,dane!$L$8:$L$1577,0),0))</f>
        <v>0</v>
      </c>
      <c r="H684" s="46" t="n">
        <f aca="false" t="array" ref="H684:H684">SUM(IF(dane!$A$8:$A$1577=D684,IF(dane!$C$8:$C$1577=E684,dane!$M$8:$M$1577,0),0))</f>
        <v>0</v>
      </c>
      <c r="K684" s="55"/>
    </row>
    <row r="685" s="47" customFormat="true" ht="13.5" hidden="false" customHeight="true" outlineLevel="0" collapsed="false">
      <c r="A685" s="42" t="n">
        <v>690</v>
      </c>
      <c r="B685" s="42"/>
      <c r="C685" s="43" t="e">
        <f aca="false">INDEX((klasyfikacja!$B$2:$B$146),MATCH(A685,klasyfikacja!$A$2:$A$146,0))</f>
        <v>#N/A</v>
      </c>
      <c r="D685" s="44" t="n">
        <v>710</v>
      </c>
      <c r="E685" s="45" t="s">
        <v>87</v>
      </c>
      <c r="F685" s="46" t="n">
        <f aca="false">SUM(G685:H685)</f>
        <v>4300000</v>
      </c>
      <c r="G685" s="46" t="n">
        <f aca="false" t="array" ref="G685:G685">SUM(IF(dane!$A$8:$A$1577=D685,IF(dane!$C$8:$C$1577=E685,dane!$L$8:$L$1577,0),0))</f>
        <v>0</v>
      </c>
      <c r="H685" s="46" t="n">
        <f aca="false" t="array" ref="H685:H685">SUM(IF(dane!$A$8:$A$1577=D685,IF(dane!$C$8:$C$1577=E685,dane!$M$8:$M$1577,0),0))</f>
        <v>4300000</v>
      </c>
      <c r="K685" s="55"/>
    </row>
    <row r="686" s="47" customFormat="true" ht="25.5" hidden="false" customHeight="true" outlineLevel="0" collapsed="false">
      <c r="A686" s="58" t="n">
        <v>750</v>
      </c>
      <c r="B686" s="42"/>
      <c r="C686" s="59" t="e">
        <f aca="false">INDEX((klasyfikacja!$B$2:$B$146),MATCH(A686,klasyfikacja!$A$2:$A$146,0))</f>
        <v>#N/A</v>
      </c>
      <c r="D686" s="44" t="n">
        <v>710</v>
      </c>
      <c r="E686" s="45" t="s">
        <v>89</v>
      </c>
      <c r="F686" s="60" t="n">
        <f aca="false">SUM(G686:H686)</f>
        <v>600000</v>
      </c>
      <c r="G686" s="61" t="n">
        <f aca="false" t="array" ref="G686:G686">SUM(IF(dane!$A$8:$A$1577=D686,IF(dane!$C$8:$C$1577=E686,dane!$L$8:$L$1577,0),0))</f>
        <v>600000</v>
      </c>
      <c r="H686" s="61" t="n">
        <f aca="false" t="array" ref="H686:H686">SUM(IF(dane!$A$8:$A$1577=D686,IF(dane!$C$8:$C$1577=E686,dane!$M$8:$M$1577,0),0))</f>
        <v>0</v>
      </c>
      <c r="K686" s="55"/>
    </row>
    <row r="687" s="47" customFormat="true" ht="14.25" hidden="false" customHeight="true" outlineLevel="0" collapsed="false">
      <c r="A687" s="62" t="n">
        <v>830</v>
      </c>
      <c r="B687" s="42"/>
      <c r="C687" s="63" t="e">
        <f aca="false">INDEX((klasyfikacja!$B$2:$B$146),MATCH(A687,klasyfikacja!$A$2:$A$146,0))</f>
        <v>#N/A</v>
      </c>
      <c r="D687" s="44" t="n">
        <v>710</v>
      </c>
      <c r="E687" s="45" t="s">
        <v>91</v>
      </c>
      <c r="F687" s="64" t="n">
        <f aca="false">SUM(G687:H687)</f>
        <v>21400000</v>
      </c>
      <c r="G687" s="65" t="n">
        <f aca="false" t="array" ref="G687:G687">SUM(IF(dane!$A$8:$A$1577=D687,IF(dane!$C$8:$C$1577=E687,dane!$L$8:$L$1577,0),0))</f>
        <v>21400000</v>
      </c>
      <c r="H687" s="65" t="n">
        <f aca="false" t="array" ref="H687:H687">SUM(IF(dane!$A$8:$A$1577=D687,IF(dane!$C$8:$C$1577=E687,dane!$M$8:$M$1577,0),0))</f>
        <v>0</v>
      </c>
      <c r="K687" s="55"/>
    </row>
    <row r="688" s="47" customFormat="true" ht="12.75" hidden="true" customHeight="true" outlineLevel="0" collapsed="false">
      <c r="A688" s="42" t="s">
        <v>92</v>
      </c>
      <c r="B688" s="42"/>
      <c r="C688" s="43" t="str">
        <f aca="false">INDEX((klasyfikacja!$B$2:$B$146),MATCH(A688,klasyfikacja!$A$2:$A$146,0))</f>
        <v>Wpływy ze sprzedaży wyrobów</v>
      </c>
      <c r="D688" s="44" t="n">
        <v>710</v>
      </c>
      <c r="E688" s="45" t="s">
        <v>93</v>
      </c>
      <c r="F688" s="46" t="n">
        <f aca="false">SUM(G688:H688)</f>
        <v>0</v>
      </c>
      <c r="G688" s="46" t="n">
        <f aca="false" t="array" ref="G688:G688">SUM(IF(dane!$A$8:$A$1577=D688,IF(dane!$C$8:$C$1577=E688,dane!$L$8:$L$1577,0),0))</f>
        <v>0</v>
      </c>
      <c r="H688" s="46" t="n">
        <f aca="false" t="array" ref="H688:H688">SUM(IF(dane!$A$8:$A$1577=D688,IF(dane!$C$8:$C$1577=E688,dane!$M$8:$M$1577,0),0))</f>
        <v>0</v>
      </c>
      <c r="K688" s="55"/>
    </row>
    <row r="689" s="47" customFormat="true" ht="12.75" hidden="true" customHeight="true" outlineLevel="0" collapsed="false">
      <c r="A689" s="42" t="s">
        <v>94</v>
      </c>
      <c r="B689" s="42"/>
      <c r="C689" s="43" t="str">
        <f aca="false">INDEX((klasyfikacja!$B$2:$B$146),MATCH(A689,klasyfikacja!$A$2:$A$146,0))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689" s="44" t="n">
        <v>710</v>
      </c>
      <c r="E689" s="45" t="s">
        <v>95</v>
      </c>
      <c r="F689" s="46" t="n">
        <f aca="false">SUM(G689:H689)</f>
        <v>0</v>
      </c>
      <c r="G689" s="46" t="n">
        <f aca="false" t="array" ref="G689:G689">SUM(IF(dane!$A$8:$A$1577=D689,IF(dane!$C$8:$C$1577=E689,dane!$L$8:$L$1577,0),0))</f>
        <v>0</v>
      </c>
      <c r="H689" s="46" t="n">
        <f aca="false" t="array" ref="H689:H689">SUM(IF(dane!$A$8:$A$1577=D689,IF(dane!$C$8:$C$1577=E689,dane!$M$8:$M$1577,0),0))</f>
        <v>0</v>
      </c>
      <c r="K689" s="55"/>
    </row>
    <row r="690" s="47" customFormat="true" ht="12.75" hidden="true" customHeight="true" outlineLevel="0" collapsed="false">
      <c r="A690" s="42" t="s">
        <v>96</v>
      </c>
      <c r="B690" s="42"/>
      <c r="C690" s="43" t="str">
        <f aca="false">INDEX((klasyfikacja!$B$2:$B$146),MATCH(A690,klasyfikacja!$A$2:$A$146,0))</f>
        <v>Wpływy z odsetek od nieterminowych wpłat z tytułu podatków i opłat</v>
      </c>
      <c r="D690" s="44" t="n">
        <v>710</v>
      </c>
      <c r="E690" s="45" t="s">
        <v>97</v>
      </c>
      <c r="F690" s="46" t="n">
        <f aca="false">SUM(G690:H690)</f>
        <v>0</v>
      </c>
      <c r="G690" s="46" t="n">
        <f aca="false" t="array" ref="G690:G690">SUM(IF(dane!$A$8:$A$1577=D690,IF(dane!$C$8:$C$1577=E690,dane!$L$8:$L$1577,0),0))</f>
        <v>0</v>
      </c>
      <c r="H690" s="46" t="n">
        <f aca="false" t="array" ref="H690:H690">SUM(IF(dane!$A$8:$A$1577=D690,IF(dane!$C$8:$C$1577=E690,dane!$M$8:$M$1577,0),0))</f>
        <v>0</v>
      </c>
      <c r="K690" s="55"/>
    </row>
    <row r="691" s="47" customFormat="true" ht="12.75" hidden="false" customHeight="true" outlineLevel="0" collapsed="false">
      <c r="A691" s="42" t="n">
        <v>920</v>
      </c>
      <c r="B691" s="42"/>
      <c r="C691" s="43" t="e">
        <f aca="false">INDEX((klasyfikacja!$B$2:$B$146),MATCH(A691,klasyfikacja!$A$2:$A$146,0))</f>
        <v>#N/A</v>
      </c>
      <c r="D691" s="44" t="n">
        <v>710</v>
      </c>
      <c r="E691" s="45" t="s">
        <v>99</v>
      </c>
      <c r="F691" s="46" t="n">
        <f aca="false">SUM(G691:H691)</f>
        <v>5000</v>
      </c>
      <c r="G691" s="46" t="n">
        <f aca="false" t="array" ref="G691:G691">SUM(IF(dane!$A$8:$A$1577=D691,IF(dane!$C$8:$C$1577=E691,dane!$L$8:$L$1577,0),0))</f>
        <v>5000</v>
      </c>
      <c r="H691" s="46" t="n">
        <f aca="false" t="array" ref="H691:H691">SUM(IF(dane!$A$8:$A$1577=D691,IF(dane!$C$8:$C$1577=E691,dane!$M$8:$M$1577,0),0))</f>
        <v>0</v>
      </c>
      <c r="K691" s="55"/>
    </row>
    <row r="692" s="47" customFormat="true" ht="12.75" hidden="true" customHeight="true" outlineLevel="0" collapsed="false">
      <c r="A692" s="42" t="s">
        <v>100</v>
      </c>
      <c r="B692" s="42"/>
      <c r="C692" s="43" t="str">
        <f aca="false">INDEX((klasyfikacja!$B$2:$B$146),MATCH(A692,klasyfikacja!$A$2:$A$146,0))</f>
        <v>Wpływy z pozostałych odsetek (Finansowanie programów ze środków bezzwrotnych pochodzących z Unii Europejskiej)</v>
      </c>
      <c r="D692" s="44" t="n">
        <v>710</v>
      </c>
      <c r="E692" s="45" t="s">
        <v>101</v>
      </c>
      <c r="F692" s="46" t="n">
        <f aca="false">SUM(G692:H692)</f>
        <v>0</v>
      </c>
      <c r="G692" s="46" t="n">
        <f aca="false" t="array" ref="G692:G692">SUM(IF(dane!$A$8:$A$1577=D692,IF(dane!$C$8:$C$1577=E692,dane!$L$8:$L$1577,0),0))</f>
        <v>0</v>
      </c>
      <c r="H692" s="46" t="n">
        <f aca="false" t="array" ref="H692:H692">SUM(IF(dane!$A$8:$A$1577=D692,IF(dane!$C$8:$C$1577=E692,dane!$M$8:$M$1577,0),0))</f>
        <v>0</v>
      </c>
      <c r="K692" s="55"/>
    </row>
    <row r="693" s="47" customFormat="true" ht="12.75" hidden="true" customHeight="true" outlineLevel="0" collapsed="false">
      <c r="A693" s="42" t="s">
        <v>102</v>
      </c>
      <c r="B693" s="42"/>
      <c r="C693" s="43" t="str">
        <f aca="false">INDEX((klasyfikacja!$B$2:$B$146),MATCH(A693,klasyfikacja!$A$2:$A$146,0))</f>
        <v>Wpływy z rozliczeń/zwrotów z lat ubiegłych</v>
      </c>
      <c r="D693" s="44" t="n">
        <v>710</v>
      </c>
      <c r="E693" s="45" t="s">
        <v>103</v>
      </c>
      <c r="F693" s="46" t="n">
        <f aca="false">SUM(G693:H693)</f>
        <v>0</v>
      </c>
      <c r="G693" s="46" t="n">
        <f aca="false" t="array" ref="G693:G693">SUM(IF(dane!$A$8:$A$1577=D693,IF(dane!$C$8:$C$1577=E693,dane!$L$8:$L$1577,0),0))</f>
        <v>0</v>
      </c>
      <c r="H693" s="46" t="n">
        <f aca="false" t="array" ref="H693:H693">SUM(IF(dane!$A$8:$A$1577=D693,IF(dane!$C$8:$C$1577=E693,dane!$M$8:$M$1577,0),0))</f>
        <v>0</v>
      </c>
      <c r="K693" s="55"/>
    </row>
    <row r="694" s="47" customFormat="true" ht="12.75" hidden="false" customHeight="true" outlineLevel="0" collapsed="false">
      <c r="A694" s="42" t="n">
        <v>950</v>
      </c>
      <c r="B694" s="42"/>
      <c r="C694" s="43" t="e">
        <f aca="false">INDEX((klasyfikacja!$B$2:$B$146),MATCH(A694,klasyfikacja!$A$2:$A$146,0))</f>
        <v>#N/A</v>
      </c>
      <c r="D694" s="44" t="n">
        <v>710</v>
      </c>
      <c r="E694" s="45" t="s">
        <v>105</v>
      </c>
      <c r="F694" s="46" t="n">
        <f aca="false">SUM(G694:H694)</f>
        <v>28000</v>
      </c>
      <c r="G694" s="46" t="n">
        <f aca="false" t="array" ref="G694:G694">SUM(IF(dane!$A$8:$A$1577=D694,IF(dane!$C$8:$C$1577=E694,dane!$L$8:$L$1577,0),0))</f>
        <v>20000</v>
      </c>
      <c r="H694" s="46" t="n">
        <f aca="false" t="array" ref="H694:H694">SUM(IF(dane!$A$8:$A$1577=D694,IF(dane!$C$8:$C$1577=E694,dane!$M$8:$M$1577,0),0))</f>
        <v>8000</v>
      </c>
      <c r="K694" s="55"/>
    </row>
    <row r="695" s="47" customFormat="true" ht="12.75" hidden="true" customHeight="true" outlineLevel="0" collapsed="false">
      <c r="A695" s="42" t="s">
        <v>106</v>
      </c>
      <c r="B695" s="42"/>
      <c r="C695" s="43" t="str">
        <f aca="false">INDEX((klasyfikacja!$B$2:$B$146),MATCH(A695,klasyfikacja!$A$2:$A$146,0))</f>
        <v>Wpływy z otrzymanych spadków, zapisów i darowizn w postaci pieniężnej</v>
      </c>
      <c r="D695" s="44" t="n">
        <v>710</v>
      </c>
      <c r="E695" s="45" t="s">
        <v>107</v>
      </c>
      <c r="F695" s="46" t="n">
        <f aca="false">SUM(G695:H695)</f>
        <v>0</v>
      </c>
      <c r="G695" s="46" t="n">
        <f aca="false" t="array" ref="G695:G695">SUM(IF(dane!$A$8:$A$1577=D695,IF(dane!$C$8:$C$1577=E695,dane!$L$8:$L$1577,0),0))</f>
        <v>0</v>
      </c>
      <c r="H695" s="46" t="n">
        <f aca="false" t="array" ref="H695:H695">SUM(IF(dane!$A$8:$A$1577=D695,IF(dane!$C$8:$C$1577=E695,dane!$M$8:$M$1577,0),0))</f>
        <v>0</v>
      </c>
      <c r="K695" s="55"/>
    </row>
    <row r="696" s="47" customFormat="true" ht="13.5" hidden="false" customHeight="true" outlineLevel="0" collapsed="false">
      <c r="A696" s="42" t="n">
        <v>970</v>
      </c>
      <c r="B696" s="42"/>
      <c r="C696" s="43" t="e">
        <f aca="false">INDEX((klasyfikacja!$B$2:$B$146),MATCH(A696,klasyfikacja!$A$2:$A$146,0))</f>
        <v>#N/A</v>
      </c>
      <c r="D696" s="44" t="n">
        <v>710</v>
      </c>
      <c r="E696" s="45" t="s">
        <v>109</v>
      </c>
      <c r="F696" s="46" t="n">
        <f aca="false">SUM(G696:H696)</f>
        <v>133000</v>
      </c>
      <c r="G696" s="46" t="n">
        <f aca="false" t="array" ref="G696:G696">SUM(IF(dane!$A$8:$A$1577=D696,IF(dane!$C$8:$C$1577=E696,dane!$L$8:$L$1577,0),0))</f>
        <v>103000</v>
      </c>
      <c r="H696" s="46" t="n">
        <f aca="false" t="array" ref="H696:H696">SUM(IF(dane!$A$8:$A$1577=D696,IF(dane!$C$8:$C$1577=E696,dane!$M$8:$M$1577,0),0))</f>
        <v>30000</v>
      </c>
      <c r="K696" s="55"/>
    </row>
    <row r="697" s="47" customFormat="true" ht="12.75" hidden="true" customHeight="true" outlineLevel="0" collapsed="false">
      <c r="A697" s="42" t="s">
        <v>110</v>
      </c>
      <c r="B697" s="42"/>
      <c r="C697" s="43" t="str">
        <f aca="false">INDEX((klasyfikacja!$B$2:$B$146),MATCH(A697,klasyfikacja!$A$2:$A$146,0))</f>
        <v>Wpływy z różnych dochodów (Finansowanie programów ze środków bezzwrotnych pochodzących z Unii Europejskiej)</v>
      </c>
      <c r="D697" s="44" t="n">
        <v>710</v>
      </c>
      <c r="E697" s="45" t="s">
        <v>111</v>
      </c>
      <c r="F697" s="46" t="n">
        <f aca="false">SUM(G697:H697)</f>
        <v>0</v>
      </c>
      <c r="G697" s="46" t="n">
        <f aca="false" t="array" ref="G697:G697">SUM(IF(dane!$A$8:$A$1577=D697,IF(dane!$C$8:$C$1577=E697,dane!$L$8:$L$1577,0),0))</f>
        <v>0</v>
      </c>
      <c r="H697" s="46" t="n">
        <f aca="false" t="array" ref="H697:H697">SUM(IF(dane!$A$8:$A$1577=D697,IF(dane!$C$8:$C$1577=E697,dane!$M$8:$M$1577,0),0))</f>
        <v>0</v>
      </c>
      <c r="K697" s="55"/>
    </row>
    <row r="698" s="47" customFormat="true" ht="12.75" hidden="true" customHeight="true" outlineLevel="0" collapsed="false">
      <c r="A698" s="42" t="s">
        <v>112</v>
      </c>
      <c r="B698" s="42"/>
      <c r="C698" s="43" t="str">
        <f aca="false">INDEX((klasyfikacja!$B$2:$B$146),MATCH(A698,klasyfikacja!$A$2:$A$146,0))</f>
        <v>Wpływy z różnych dochodów (Płatności w zakresie budżetu środków europejskich)</v>
      </c>
      <c r="D698" s="44" t="n">
        <v>710</v>
      </c>
      <c r="E698" s="45" t="s">
        <v>113</v>
      </c>
      <c r="F698" s="46" t="n">
        <f aca="false">SUM(G698:H698)</f>
        <v>0</v>
      </c>
      <c r="G698" s="46" t="n">
        <f aca="false" t="array" ref="G698:G698">SUM(IF(dane!$A$8:$A$1577=D698,IF(dane!$C$8:$C$1577=E698,dane!$L$8:$L$1577,0),0))</f>
        <v>0</v>
      </c>
      <c r="H698" s="46" t="n">
        <f aca="false" t="array" ref="H698:H698">SUM(IF(dane!$A$8:$A$1577=D698,IF(dane!$C$8:$C$1577=E698,dane!$M$8:$M$1577,0),0))</f>
        <v>0</v>
      </c>
      <c r="K698" s="55"/>
    </row>
    <row r="699" s="47" customFormat="true" ht="12.75" hidden="true" customHeight="true" outlineLevel="0" collapsed="false">
      <c r="A699" s="42" t="s">
        <v>114</v>
      </c>
      <c r="B699" s="42"/>
      <c r="C699" s="43" t="str">
        <f aca="false">INDEX((klasyfikacja!$B$2:$B$146),MATCH(A699,klasyfikacja!$A$2:$A$146,0))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699" s="44" t="n">
        <v>710</v>
      </c>
      <c r="E699" s="45" t="s">
        <v>115</v>
      </c>
      <c r="F699" s="46" t="n">
        <f aca="false">SUM(G699:H699)</f>
        <v>0</v>
      </c>
      <c r="G699" s="46" t="n">
        <f aca="false" t="array" ref="G699:G699">SUM(IF(dane!$A$8:$A$1577=D699,IF(dane!$C$8:$C$1577=E699,dane!$L$8:$L$1577,0),0))</f>
        <v>0</v>
      </c>
      <c r="H699" s="46" t="n">
        <f aca="false" t="array" ref="H699:H699">SUM(IF(dane!$A$8:$A$1577=D699,IF(dane!$C$8:$C$1577=E699,dane!$M$8:$M$1577,0),0))</f>
        <v>0</v>
      </c>
      <c r="K699" s="55"/>
    </row>
    <row r="700" s="47" customFormat="true" ht="51" hidden="true" customHeight="true" outlineLevel="0" collapsed="false">
      <c r="A700" s="42" t="s">
        <v>116</v>
      </c>
      <c r="B700" s="42"/>
      <c r="C700" s="43" t="str">
        <f aca="false">INDEX((klasyfikacja!$B$2:$B$146),MATCH(A700,klasyfikacja!$A$2:$A$146,0))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700" s="44" t="n">
        <v>710</v>
      </c>
      <c r="E700" s="45" t="n">
        <v>2007</v>
      </c>
      <c r="F700" s="46" t="n">
        <f aca="false">SUM(G700:H700)</f>
        <v>0</v>
      </c>
      <c r="G700" s="46" t="n">
        <f aca="false" t="array" ref="G700:G700">SUM(IF(dane!$A$8:$A$1577=D700,IF(dane!$C$8:$C$1577=E700,dane!$L$8:$L$1577,0),0))</f>
        <v>0</v>
      </c>
      <c r="H700" s="46" t="n">
        <f aca="false" t="array" ref="H700:H700">SUM(IF(dane!$A$8:$A$1577=D700,IF(dane!$C$8:$C$1577=E700,dane!$M$8:$M$1577,0),0))</f>
        <v>0</v>
      </c>
      <c r="K700" s="55"/>
    </row>
    <row r="701" s="47" customFormat="true" ht="12.75" hidden="true" customHeight="true" outlineLevel="0" collapsed="false">
      <c r="A701" s="42" t="s">
        <v>117</v>
      </c>
      <c r="B701" s="42"/>
      <c r="C701" s="43" t="str">
        <f aca="false">INDEX((klasyfikacja!$B$2:$B$146),MATCH(A701,klasyfikacja!$A$2:$A$146,0))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701" s="44" t="n">
        <v>710</v>
      </c>
      <c r="E701" s="45" t="n">
        <v>2008</v>
      </c>
      <c r="F701" s="46" t="n">
        <f aca="false">SUM(G701:H701)</f>
        <v>0</v>
      </c>
      <c r="G701" s="46" t="n">
        <f aca="false" t="array" ref="G701:G701">SUM(IF(dane!$A$8:$A$1577=D701,IF(dane!$C$8:$C$1577=E701,dane!$L$8:$L$1577,0),0))</f>
        <v>0</v>
      </c>
      <c r="H701" s="46" t="n">
        <f aca="false" t="array" ref="H701:H701">SUM(IF(dane!$A$8:$A$1577=D701,IF(dane!$C$8:$C$1577=E701,dane!$M$8:$M$1577,0),0))</f>
        <v>0</v>
      </c>
      <c r="K701" s="55"/>
    </row>
    <row r="702" s="47" customFormat="true" ht="12.75" hidden="true" customHeight="true" outlineLevel="0" collapsed="false">
      <c r="A702" s="42" t="s">
        <v>118</v>
      </c>
      <c r="B702" s="42"/>
      <c r="C702" s="43" t="str">
        <f aca="false">INDEX((klasyfikacja!$B$2:$B$146),MATCH(A702,klasyfikacja!$A$2:$A$146,0))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702" s="44" t="n">
        <v>710</v>
      </c>
      <c r="E702" s="45" t="n">
        <v>2009</v>
      </c>
      <c r="F702" s="46" t="n">
        <f aca="false">SUM(G702:H702)</f>
        <v>0</v>
      </c>
      <c r="G702" s="46" t="n">
        <f aca="false" t="array" ref="G702:G702">SUM(IF(dane!$A$8:$A$1577=D702,IF(dane!$C$8:$C$1577=E702,dane!$L$8:$L$1577,0),0))</f>
        <v>0</v>
      </c>
      <c r="H702" s="46" t="n">
        <f aca="false" t="array" ref="H702:H702">SUM(IF(dane!$A$8:$A$1577=D702,IF(dane!$C$8:$C$1577=E702,dane!$M$8:$M$1577,0),0))</f>
        <v>0</v>
      </c>
      <c r="K702" s="55"/>
    </row>
    <row r="703" s="47" customFormat="true" ht="12.75" hidden="true" customHeight="true" outlineLevel="0" collapsed="false">
      <c r="A703" s="42" t="s">
        <v>119</v>
      </c>
      <c r="B703" s="42"/>
      <c r="C703" s="43" t="str">
        <f aca="false">INDEX((klasyfikacja!$B$2:$B$146),MATCH(A703,klasyfikacja!$A$2:$A$146,0))</f>
        <v>Dotacja celowa otrzymana z budżetu państwa na realizację zadań bieżących z zakresu administracji rządowej oraz innych zadań zleconych gminie (związkom gmin, związkom powiatowo-gminnym) ustawami</v>
      </c>
      <c r="D703" s="44" t="n">
        <v>710</v>
      </c>
      <c r="E703" s="45" t="n">
        <v>2010</v>
      </c>
      <c r="F703" s="46" t="n">
        <f aca="false">SUM(G703:H703)</f>
        <v>0</v>
      </c>
      <c r="G703" s="46" t="n">
        <f aca="false" t="array" ref="G703:G703">SUM(IF(dane!$A$8:$A$1577=D703,IF(dane!$C$8:$C$1577=E703,dane!$L$8:$L$1577,0),0))</f>
        <v>0</v>
      </c>
      <c r="H703" s="46" t="n">
        <f aca="false" t="array" ref="H703:H703">SUM(IF(dane!$A$8:$A$1577=D703,IF(dane!$C$8:$C$1577=E703,dane!$M$8:$M$1577,0),0))</f>
        <v>0</v>
      </c>
      <c r="K703" s="55"/>
    </row>
    <row r="704" s="47" customFormat="true" ht="25.5" hidden="false" customHeight="true" outlineLevel="0" collapsed="false">
      <c r="A704" s="42" t="n">
        <v>2020</v>
      </c>
      <c r="B704" s="42"/>
      <c r="C704" s="43" t="e">
        <f aca="false">INDEX((klasyfikacja!$B$2:$B$146),MATCH(A704,klasyfikacja!$A$2:$A$146,0))</f>
        <v>#N/A</v>
      </c>
      <c r="D704" s="44" t="n">
        <v>710</v>
      </c>
      <c r="E704" s="45" t="n">
        <v>2020</v>
      </c>
      <c r="F704" s="56" t="n">
        <f aca="false">SUM(G704:H704)</f>
        <v>50000</v>
      </c>
      <c r="G704" s="46" t="n">
        <f aca="false" t="array" ref="G704:G704">SUM(IF(dane!$A$8:$A$1577=D704,IF(dane!$C$8:$C$1577=E704,dane!$L$8:$L$1577,0),0))</f>
        <v>50000</v>
      </c>
      <c r="H704" s="46" t="n">
        <f aca="false" t="array" ref="H704:H704">SUM(IF(dane!$A$8:$A$1577=D704,IF(dane!$C$8:$C$1577=E704,dane!$M$8:$M$1577,0),0))</f>
        <v>0</v>
      </c>
      <c r="K704" s="55"/>
    </row>
    <row r="705" s="47" customFormat="true" ht="25.5" hidden="true" customHeight="false" outlineLevel="0" collapsed="false">
      <c r="A705" s="42" t="s">
        <v>121</v>
      </c>
      <c r="B705" s="42"/>
      <c r="C705" s="43" t="str">
        <f aca="false">INDEX((klasyfikacja!$B$2:$B$146),MATCH(A705,klasyfikacja!$A$2:$A$146,0))</f>
        <v>Dotacja celowa otrzymana z budżetu państwa na realizację własnych zadań bieżących gmin (związków gmin, związków powiatowo-gminnych)</v>
      </c>
      <c r="D705" s="44" t="n">
        <v>710</v>
      </c>
      <c r="E705" s="45" t="n">
        <v>2030</v>
      </c>
      <c r="F705" s="46" t="n">
        <f aca="false">SUM(G705:H705)</f>
        <v>0</v>
      </c>
      <c r="G705" s="46" t="n">
        <f aca="false" t="array" ref="G705:G705">SUM(IF(dane!$A$8:$A$1577=D705,IF(dane!$C$8:$C$1577=E705,dane!$L$8:$L$1577,0),0))</f>
        <v>0</v>
      </c>
      <c r="H705" s="46" t="n">
        <f aca="false" t="array" ref="H705:H705">SUM(IF(dane!$A$8:$A$1577=D705,IF(dane!$C$8:$C$1577=E705,dane!$M$8:$M$1577,0),0))</f>
        <v>0</v>
      </c>
      <c r="K705" s="55"/>
    </row>
    <row r="706" s="47" customFormat="true" ht="25.5" hidden="true" customHeight="true" outlineLevel="0" collapsed="false">
      <c r="A706" s="42" t="s">
        <v>122</v>
      </c>
      <c r="B706" s="42"/>
      <c r="C706" s="43" t="str">
        <f aca="false">INDEX((klasyfikacja!$B$2:$B$146),MATCH(A706,klasyfikacja!$A$2:$A$146,0))</f>
        <v>Dotacja celowa otrzymana z budżetu państwa na realizację zadań bieżących gmin z zakresu edukacyjnej opieki wychowawczej finansowanych w całości przez budżet państwa w ramach programów rządowych</v>
      </c>
      <c r="D706" s="44" t="n">
        <v>710</v>
      </c>
      <c r="E706" s="45" t="n">
        <v>2040</v>
      </c>
      <c r="F706" s="46" t="n">
        <f aca="false">SUM(G706:H706)</f>
        <v>0</v>
      </c>
      <c r="G706" s="46" t="n">
        <f aca="false" t="array" ref="G706:G706">SUM(IF(dane!$A$8:$A$1577=D706,IF(dane!$C$8:$C$1577=E706,dane!$L$8:$L$1577,0),0))</f>
        <v>0</v>
      </c>
      <c r="H706" s="46" t="n">
        <f aca="false" t="array" ref="H706:H706">SUM(IF(dane!$A$8:$A$1577=D706,IF(dane!$C$8:$C$1577=E706,dane!$M$8:$M$1577,0),0))</f>
        <v>0</v>
      </c>
      <c r="K706" s="55"/>
    </row>
    <row r="707" s="47" customFormat="true" ht="38.25" hidden="true" customHeight="true" outlineLevel="0" collapsed="false">
      <c r="A707" s="42" t="s">
        <v>123</v>
      </c>
      <c r="B707" s="42"/>
      <c r="C707" s="43" t="str">
        <f aca="false">INDEX((klasyfikacja!$B$2:$B$146),MATCH(A707,klasyfikacja!$A$2:$A$146,0))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707" s="44" t="n">
        <v>710</v>
      </c>
      <c r="E707" s="45" t="n">
        <v>2057</v>
      </c>
      <c r="F707" s="56" t="n">
        <f aca="false">SUM(G707:H707)</f>
        <v>0</v>
      </c>
      <c r="G707" s="46" t="n">
        <f aca="false" t="array" ref="G707:G707">SUM(IF(dane!$A$8:$A$1577=D707,IF(dane!$C$8:$C$1577=E707,dane!$L$8:$L$1577,0),0))</f>
        <v>0</v>
      </c>
      <c r="H707" s="46" t="n">
        <f aca="false" t="array" ref="H707:H707">SUM(IF(dane!$A$8:$A$1577=D707,IF(dane!$C$8:$C$1577=E707,dane!$M$8:$M$1577,0),0))</f>
        <v>0</v>
      </c>
      <c r="K707" s="55"/>
    </row>
    <row r="708" s="47" customFormat="true" ht="37.5" hidden="true" customHeight="true" outlineLevel="0" collapsed="false">
      <c r="A708" s="42" t="s">
        <v>124</v>
      </c>
      <c r="B708" s="42"/>
      <c r="C708" s="43" t="str">
        <f aca="false">INDEX((klasyfikacja!$B$2:$B$146),MATCH(A708,klasyfikacja!$A$2:$A$146,0))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08" s="44" t="n">
        <v>710</v>
      </c>
      <c r="E708" s="45" t="n">
        <v>2058</v>
      </c>
      <c r="F708" s="46" t="n">
        <f aca="false">SUM(G708:H708)</f>
        <v>0</v>
      </c>
      <c r="G708" s="46" t="n">
        <f aca="false" t="array" ref="G708:G708">SUM(IF(dane!$A$8:$A$1577=D708,IF(dane!$C$8:$C$1577=E708,dane!$L$8:$L$1577,0),0))</f>
        <v>0</v>
      </c>
      <c r="H708" s="46" t="n">
        <f aca="false" t="array" ref="H708:H708">SUM(IF(dane!$A$8:$A$1577=D708,IF(dane!$C$8:$C$1577=E708,dane!$M$8:$M$1577,0),0))</f>
        <v>0</v>
      </c>
      <c r="K708" s="55"/>
    </row>
    <row r="709" s="47" customFormat="true" ht="66" hidden="true" customHeight="true" outlineLevel="0" collapsed="false">
      <c r="A709" s="42" t="s">
        <v>125</v>
      </c>
      <c r="B709" s="42"/>
      <c r="C709" s="43" t="str">
        <f aca="false">INDEX((klasyfikacja!$B$2:$B$146),MATCH(A709,klasyfikacja!$A$2:$A$146,0))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09" s="44" t="n">
        <v>710</v>
      </c>
      <c r="E709" s="45" t="n">
        <v>2059</v>
      </c>
      <c r="F709" s="46" t="n">
        <f aca="false">SUM(G709:H709)</f>
        <v>0</v>
      </c>
      <c r="G709" s="46" t="n">
        <f aca="false" t="array" ref="G709:G709">SUM(IF(dane!$A$8:$A$1577=D709,IF(dane!$C$8:$C$1577=E709,dane!$L$8:$L$1577,0),0))</f>
        <v>0</v>
      </c>
      <c r="H709" s="46" t="n">
        <f aca="false" t="array" ref="H709:H709">SUM(IF(dane!$A$8:$A$1577=D709,IF(dane!$C$8:$C$1577=E709,dane!$M$8:$M$1577,0),0))</f>
        <v>0</v>
      </c>
      <c r="K709" s="55"/>
    </row>
    <row r="710" s="47" customFormat="true" ht="37.5" hidden="true" customHeight="true" outlineLevel="0" collapsed="false">
      <c r="A710" s="42" t="s">
        <v>126</v>
      </c>
      <c r="B710" s="42"/>
      <c r="C710" s="43" t="str">
        <f aca="false">INDEX((klasyfikacja!$B$2:$B$146),MATCH(A710,klasyfikacja!$A$2:$A$146,0))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710" s="44" t="n">
        <v>710</v>
      </c>
      <c r="E710" s="45" t="n">
        <v>2060</v>
      </c>
      <c r="F710" s="46" t="n">
        <f aca="false">SUM(G710:H710)</f>
        <v>0</v>
      </c>
      <c r="G710" s="46" t="n">
        <f aca="false" t="array" ref="G710:G710">SUM(IF(dane!$A$8:$A$1577=D710,IF(dane!$C$8:$C$1577=E710,dane!$L$8:$L$1577,0),0))</f>
        <v>0</v>
      </c>
      <c r="H710" s="46" t="n">
        <f aca="false" t="array" ref="H710:H710">SUM(IF(dane!$A$8:$A$1577=D710,IF(dane!$C$8:$C$1577=E710,dane!$M$8:$M$1577,0),0))</f>
        <v>0</v>
      </c>
      <c r="K710" s="55"/>
    </row>
    <row r="711" s="47" customFormat="true" ht="26.25" hidden="false" customHeight="true" outlineLevel="0" collapsed="false">
      <c r="A711" s="42" t="n">
        <v>2110</v>
      </c>
      <c r="B711" s="42"/>
      <c r="C711" s="43" t="e">
        <f aca="false">INDEX((klasyfikacja!$B$2:$B$146),MATCH(A711,klasyfikacja!$A$2:$A$146,0))</f>
        <v>#N/A</v>
      </c>
      <c r="D711" s="44" t="n">
        <v>710</v>
      </c>
      <c r="E711" s="45" t="n">
        <v>2110</v>
      </c>
      <c r="F711" s="56" t="n">
        <f aca="false">SUM(G711:H711)</f>
        <v>8744619</v>
      </c>
      <c r="G711" s="46" t="n">
        <f aca="false" t="array" ref="G711:G711">SUM(IF(dane!$A$8:$A$1577=D711,IF(dane!$C$8:$C$1577=E711,dane!$L$8:$L$1577,0),0))</f>
        <v>0</v>
      </c>
      <c r="H711" s="46" t="n">
        <f aca="false" t="array" ref="H711:H711">SUM(IF(dane!$A$8:$A$1577=D711,IF(dane!$C$8:$C$1577=E711,dane!$M$8:$M$1577,0),0))</f>
        <v>8744619</v>
      </c>
      <c r="K711" s="55"/>
    </row>
    <row r="712" s="47" customFormat="true" ht="12.75" hidden="true" customHeight="true" outlineLevel="0" collapsed="false">
      <c r="A712" s="42" t="s">
        <v>127</v>
      </c>
      <c r="B712" s="42"/>
      <c r="C712" s="43" t="str">
        <f aca="false">INDEX((klasyfikacja!$B$2:$B$146),MATCH(A712,klasyfikacja!$A$2:$A$146,0))</f>
        <v>Dotacja celowa otrzymana z budżetu państwa na zadania bieżące realizowane przez powiat na podstawie porozumień z organami administracji rządowej</v>
      </c>
      <c r="D712" s="44" t="n">
        <v>710</v>
      </c>
      <c r="E712" s="45" t="n">
        <v>2120</v>
      </c>
      <c r="F712" s="46" t="n">
        <f aca="false">SUM(G712:H712)</f>
        <v>0</v>
      </c>
      <c r="G712" s="46" t="n">
        <f aca="false" t="array" ref="G712:G712">SUM(IF(dane!$A$8:$A$1577=D712,IF(dane!$C$8:$C$1577=E712,dane!$L$8:$L$1577,0),0))</f>
        <v>0</v>
      </c>
      <c r="H712" s="46" t="n">
        <f aca="false" t="array" ref="H712:H712">SUM(IF(dane!$A$8:$A$1577=D712,IF(dane!$C$8:$C$1577=E712,dane!$M$8:$M$1577,0),0))</f>
        <v>0</v>
      </c>
      <c r="K712" s="55"/>
    </row>
    <row r="713" s="47" customFormat="true" ht="12.75" hidden="true" customHeight="true" outlineLevel="0" collapsed="false">
      <c r="A713" s="42" t="s">
        <v>128</v>
      </c>
      <c r="B713" s="42"/>
      <c r="C713" s="43" t="str">
        <f aca="false">INDEX((klasyfikacja!$B$2:$B$146),MATCH(A713,klasyfikacja!$A$2:$A$146,0))</f>
        <v>Dotacja celowa otrzymana z budżetu państwa na realizację bieżących zadań własnych powiatu</v>
      </c>
      <c r="D713" s="44" t="n">
        <v>710</v>
      </c>
      <c r="E713" s="45" t="n">
        <v>2130</v>
      </c>
      <c r="F713" s="46" t="n">
        <f aca="false">SUM(G713:H713)</f>
        <v>0</v>
      </c>
      <c r="G713" s="46" t="n">
        <f aca="false" t="array" ref="G713:G713">SUM(IF(dane!$A$8:$A$1577=D713,IF(dane!$C$8:$C$1577=E713,dane!$L$8:$L$1577,0),0))</f>
        <v>0</v>
      </c>
      <c r="H713" s="46" t="n">
        <f aca="false" t="array" ref="H713:H713">SUM(IF(dane!$A$8:$A$1577=D713,IF(dane!$C$8:$C$1577=E713,dane!$M$8:$M$1577,0),0))</f>
        <v>0</v>
      </c>
      <c r="K713" s="55"/>
    </row>
    <row r="714" s="47" customFormat="true" ht="12.75" hidden="true" customHeight="true" outlineLevel="0" collapsed="false">
      <c r="A714" s="42" t="s">
        <v>129</v>
      </c>
      <c r="B714" s="42"/>
      <c r="C714" s="43" t="str">
        <f aca="false">INDEX((klasyfikacja!$B$2:$B$146),MATCH(A714,klasyfikacja!$A$2:$A$146,0))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714" s="44" t="n">
        <v>710</v>
      </c>
      <c r="E714" s="45" t="n">
        <v>2160</v>
      </c>
      <c r="F714" s="46" t="n">
        <f aca="false">SUM(G714:H714)</f>
        <v>0</v>
      </c>
      <c r="G714" s="46" t="n">
        <f aca="false" t="array" ref="G714:G714">SUM(IF(dane!$A$8:$A$1577=D714,IF(dane!$C$8:$C$1577=E714,dane!$L$8:$L$1577,0),0))</f>
        <v>0</v>
      </c>
      <c r="H714" s="46" t="n">
        <f aca="false" t="array" ref="H714:H714">SUM(IF(dane!$A$8:$A$1577=D714,IF(dane!$C$8:$C$1577=E714,dane!$M$8:$M$1577,0),0))</f>
        <v>0</v>
      </c>
      <c r="K714" s="55"/>
    </row>
    <row r="715" s="47" customFormat="true" ht="12.75" hidden="true" customHeight="true" outlineLevel="0" collapsed="false">
      <c r="A715" s="42" t="s">
        <v>130</v>
      </c>
      <c r="B715" s="42"/>
      <c r="C715" s="43" t="str">
        <f aca="false">INDEX((klasyfikacja!$B$2:$B$146),MATCH(A715,klasyfikacja!$A$2:$A$146,0))</f>
        <v>Środki z Funduszu Przeciwdziałania COVID-19 na finansowanie lub dofinansowanie realizacji zadań związanych z przeciwdziałaniem COVID-19</v>
      </c>
      <c r="D715" s="44" t="n">
        <v>710</v>
      </c>
      <c r="E715" s="45" t="n">
        <v>2180</v>
      </c>
      <c r="F715" s="46" t="n">
        <f aca="false">SUM(G715:H715)</f>
        <v>0</v>
      </c>
      <c r="G715" s="46" t="n">
        <f aca="false" t="array" ref="G715:G715">SUM(IF(dane!$A$8:$A$1577=D715,IF(dane!$C$8:$C$1577=E715,dane!$L$8:$L$1577,0),0))</f>
        <v>0</v>
      </c>
      <c r="H715" s="46" t="n">
        <f aca="false" t="array" ref="H715:H715">SUM(IF(dane!$A$8:$A$1577=D715,IF(dane!$C$8:$C$1577=E715,dane!$M$8:$M$1577,0),0))</f>
        <v>0</v>
      </c>
      <c r="K715" s="55"/>
    </row>
    <row r="716" s="47" customFormat="true" ht="12.75" hidden="true" customHeight="true" outlineLevel="0" collapsed="false">
      <c r="A716" s="42" t="s">
        <v>131</v>
      </c>
      <c r="B716" s="42"/>
      <c r="C716" s="43" t="str">
        <f aca="false">INDEX((klasyfikacja!$B$2:$B$146),MATCH(A716,klasyfikacja!$A$2:$A$146,0))</f>
        <v>Dotacja celowa otrzymana z gminy na zadania bieżące realizowane na podstawie porozumień (umów) między jednostkami samorządu terytorialnego</v>
      </c>
      <c r="D716" s="44" t="n">
        <v>710</v>
      </c>
      <c r="E716" s="45" t="n">
        <v>2310</v>
      </c>
      <c r="F716" s="46" t="n">
        <f aca="false">SUM(G716:H716)</f>
        <v>0</v>
      </c>
      <c r="G716" s="46" t="n">
        <f aca="false" t="array" ref="G716:G716">SUM(IF(dane!$A$8:$A$1577=D716,IF(dane!$C$8:$C$1577=E716,dane!$L$8:$L$1577,0),0))</f>
        <v>0</v>
      </c>
      <c r="H716" s="46" t="n">
        <f aca="false" t="array" ref="H716:H716">SUM(IF(dane!$A$8:$A$1577=D716,IF(dane!$C$8:$C$1577=E716,dane!$M$8:$M$1577,0),0))</f>
        <v>0</v>
      </c>
      <c r="K716" s="55"/>
    </row>
    <row r="717" s="47" customFormat="true" ht="12.75" hidden="true" customHeight="true" outlineLevel="0" collapsed="false">
      <c r="A717" s="42" t="s">
        <v>132</v>
      </c>
      <c r="B717" s="42"/>
      <c r="C717" s="43" t="str">
        <f aca="false">INDEX((klasyfikacja!$B$2:$B$146),MATCH(A717,klasyfikacja!$A$2:$A$146,0))</f>
        <v>Dotacja celowa otrzymana z powiatu na zadania bieżące realizowane na podstawie porozumień (umów) między jednostkami samorządu terytorialnego</v>
      </c>
      <c r="D717" s="44" t="n">
        <v>710</v>
      </c>
      <c r="E717" s="45" t="n">
        <v>2320</v>
      </c>
      <c r="F717" s="46" t="n">
        <f aca="false">SUM(G717:H717)</f>
        <v>0</v>
      </c>
      <c r="G717" s="46" t="n">
        <f aca="false" t="array" ref="G717:G717">SUM(IF(dane!$A$8:$A$1577=D717,IF(dane!$C$8:$C$1577=E717,dane!$L$8:$L$1577,0),0))</f>
        <v>0</v>
      </c>
      <c r="H717" s="46" t="n">
        <f aca="false" t="array" ref="H717:H717">SUM(IF(dane!$A$8:$A$1577=D717,IF(dane!$C$8:$C$1577=E717,dane!$M$8:$M$1577,0),0))</f>
        <v>0</v>
      </c>
      <c r="K717" s="55"/>
    </row>
    <row r="718" s="47" customFormat="true" ht="12.75" hidden="true" customHeight="true" outlineLevel="0" collapsed="false">
      <c r="A718" s="42" t="s">
        <v>133</v>
      </c>
      <c r="B718" s="42"/>
      <c r="C718" s="43" t="str">
        <f aca="false">INDEX((klasyfikacja!$B$2:$B$146),MATCH(A718,klasyfikacja!$A$2:$A$146,0))</f>
        <v>Dotacja celowa otrzymana od samorządu województwa na zadania bieżące realizowane na podstawie porozumień (umów) między jednostkami samorządu terytorialnego</v>
      </c>
      <c r="D718" s="44" t="n">
        <v>710</v>
      </c>
      <c r="E718" s="45" t="n">
        <v>2330</v>
      </c>
      <c r="F718" s="46" t="n">
        <f aca="false">SUM(G718:H718)</f>
        <v>0</v>
      </c>
      <c r="G718" s="46" t="n">
        <f aca="false" t="array" ref="G718:G718">SUM(IF(dane!$A$8:$A$1577=D718,IF(dane!$C$8:$C$1577=E718,dane!$L$8:$L$1577,0),0))</f>
        <v>0</v>
      </c>
      <c r="H718" s="46" t="n">
        <f aca="false" t="array" ref="H718:H718">SUM(IF(dane!$A$8:$A$1577=D718,IF(dane!$C$8:$C$1577=E718,dane!$M$8:$M$1577,0),0))</f>
        <v>0</v>
      </c>
      <c r="K718" s="55"/>
    </row>
    <row r="719" s="47" customFormat="true" ht="26.25" hidden="false" customHeight="true" outlineLevel="0" collapsed="false">
      <c r="A719" s="42" t="n">
        <v>2360</v>
      </c>
      <c r="B719" s="42"/>
      <c r="C719" s="43" t="e">
        <f aca="false">INDEX((klasyfikacja!$B$2:$B$146),MATCH(A719,klasyfikacja!$A$2:$A$146,0))</f>
        <v>#N/A</v>
      </c>
      <c r="D719" s="44" t="n">
        <v>710</v>
      </c>
      <c r="E719" s="45" t="n">
        <v>2360</v>
      </c>
      <c r="F719" s="56" t="n">
        <f aca="false">SUM(G719:H719)</f>
        <v>2000</v>
      </c>
      <c r="G719" s="46" t="n">
        <f aca="false" t="array" ref="G719:G719">SUM(IF(dane!$A$8:$A$1577=D719,IF(dane!$C$8:$C$1577=E719,dane!$L$8:$L$1577,0),0))</f>
        <v>0</v>
      </c>
      <c r="H719" s="46" t="n">
        <f aca="false" t="array" ref="H719:H719">SUM(IF(dane!$A$8:$A$1577=D719,IF(dane!$C$8:$C$1577=E719,dane!$M$8:$M$1577,0),0))</f>
        <v>2000</v>
      </c>
      <c r="K719" s="55"/>
    </row>
    <row r="720" s="47" customFormat="true" ht="12.75" hidden="true" customHeight="true" outlineLevel="0" collapsed="false">
      <c r="A720" s="42" t="s">
        <v>135</v>
      </c>
      <c r="B720" s="42"/>
      <c r="C720" s="43" t="str">
        <f aca="false">INDEX((klasyfikacja!$B$2:$B$146),MATCH(A720,klasyfikacja!$A$2:$A$146,0))</f>
        <v>Wpływy do budżetu nadwyżki środków obrotowych samorządowego zakładu budżetowego</v>
      </c>
      <c r="D720" s="44" t="n">
        <v>710</v>
      </c>
      <c r="E720" s="45" t="n">
        <v>2370</v>
      </c>
      <c r="F720" s="46" t="n">
        <f aca="false">SUM(G720:H720)</f>
        <v>0</v>
      </c>
      <c r="G720" s="46" t="n">
        <f aca="false" t="array" ref="G720:G720">SUM(IF(dane!$A$8:$A$1577=D720,IF(dane!$C$8:$C$1577=E720,dane!$L$8:$L$1577,0),0))</f>
        <v>0</v>
      </c>
      <c r="H720" s="46" t="n">
        <f aca="false" t="array" ref="H720:H720">SUM(IF(dane!$A$8:$A$1577=D720,IF(dane!$C$8:$C$1577=E720,dane!$M$8:$M$1577,0),0))</f>
        <v>0</v>
      </c>
      <c r="K720" s="55"/>
    </row>
    <row r="721" s="47" customFormat="true" ht="12.75" hidden="true" customHeight="true" outlineLevel="0" collapsed="false">
      <c r="A721" s="42" t="s">
        <v>136</v>
      </c>
      <c r="B721" s="42"/>
      <c r="C721" s="43" t="str">
        <f aca="false">INDEX((klasyfikacja!$B$2:$B$146),MATCH(A721,klasyfikacja!$A$2:$A$146,0))</f>
        <v>Dotacja otrzymana z państwowego funduszu celowego na realizację zadań bieżących jednostek sektora finansów publicznych</v>
      </c>
      <c r="D721" s="44" t="n">
        <v>710</v>
      </c>
      <c r="E721" s="45" t="n">
        <v>2440</v>
      </c>
      <c r="F721" s="46" t="n">
        <f aca="false">SUM(G721:H721)</f>
        <v>0</v>
      </c>
      <c r="G721" s="46" t="n">
        <f aca="false" t="array" ref="G721:G721">SUM(IF(dane!$A$8:$A$1577=D721,IF(dane!$C$8:$C$1577=E721,dane!$L$8:$L$1577,0),0))</f>
        <v>0</v>
      </c>
      <c r="H721" s="46" t="n">
        <f aca="false" t="array" ref="H721:H721">SUM(IF(dane!$A$8:$A$1577=D721,IF(dane!$C$8:$C$1577=E721,dane!$M$8:$M$1577,0),0))</f>
        <v>0</v>
      </c>
      <c r="K721" s="55"/>
    </row>
    <row r="722" s="47" customFormat="true" ht="12.75" hidden="true" customHeight="true" outlineLevel="0" collapsed="false">
      <c r="A722" s="42" t="s">
        <v>137</v>
      </c>
      <c r="B722" s="42"/>
      <c r="C722" s="43" t="str">
        <f aca="false">INDEX((klasyfikacja!$B$2:$B$146),MATCH(A722,klasyfikacja!$A$2:$A$146,0))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722" s="44" t="n">
        <v>710</v>
      </c>
      <c r="E722" s="45" t="n">
        <v>2442</v>
      </c>
      <c r="F722" s="46" t="n">
        <f aca="false">SUM(G722:H722)</f>
        <v>0</v>
      </c>
      <c r="G722" s="46" t="n">
        <f aca="false" t="array" ref="G722:G722">SUM(IF(dane!$A$8:$A$1577=D722,IF(dane!$C$8:$C$1577=E722,dane!$L$8:$L$1577,0),0))</f>
        <v>0</v>
      </c>
      <c r="H722" s="46" t="n">
        <f aca="false" t="array" ref="H722:H722">SUM(IF(dane!$A$8:$A$1577=D722,IF(dane!$C$8:$C$1577=E722,dane!$M$8:$M$1577,0),0))</f>
        <v>0</v>
      </c>
      <c r="K722" s="55"/>
    </row>
    <row r="723" s="47" customFormat="true" ht="12.75" hidden="true" customHeight="true" outlineLevel="0" collapsed="false">
      <c r="A723" s="42" t="s">
        <v>138</v>
      </c>
      <c r="B723" s="42"/>
      <c r="C723" s="43" t="str">
        <f aca="false">INDEX((klasyfikacja!$B$2:$B$146),MATCH(A723,klasyfikacja!$A$2:$A$146,0))</f>
        <v>Środki otrzymane od pozostałych jednostek zaliczanych do sektora finansów publicznych na realizację zadań bieżących jednostek zaliczanych do sektora finansów publicznych</v>
      </c>
      <c r="D723" s="44" t="n">
        <v>710</v>
      </c>
      <c r="E723" s="45" t="n">
        <v>2460</v>
      </c>
      <c r="F723" s="46" t="n">
        <f aca="false">SUM(G723:H723)</f>
        <v>0</v>
      </c>
      <c r="G723" s="46" t="n">
        <f aca="false" t="array" ref="G723:G723">SUM(IF(dane!$A$8:$A$1577=D723,IF(dane!$C$8:$C$1577=E723,dane!$L$8:$L$1577,0),0))</f>
        <v>0</v>
      </c>
      <c r="H723" s="46" t="n">
        <f aca="false" t="array" ref="H723:H723">SUM(IF(dane!$A$8:$A$1577=D723,IF(dane!$C$8:$C$1577=E723,dane!$M$8:$M$1577,0),0))</f>
        <v>0</v>
      </c>
      <c r="K723" s="55"/>
    </row>
    <row r="724" s="47" customFormat="true" ht="12.75" hidden="true" customHeight="true" outlineLevel="0" collapsed="false">
      <c r="A724" s="42" t="s">
        <v>139</v>
      </c>
      <c r="B724" s="42"/>
      <c r="C724" s="43" t="str">
        <f aca="false">INDEX((klasyfikacja!$B$2:$B$146),MATCH(A724,klasyfikacja!$A$2:$A$146,0))</f>
        <v>Rekompensaty utraconych dochodów w podatkach i opłatach lokalnych</v>
      </c>
      <c r="D724" s="44" t="n">
        <v>710</v>
      </c>
      <c r="E724" s="45" t="n">
        <v>2680</v>
      </c>
      <c r="F724" s="46" t="n">
        <f aca="false">SUM(G724:H724)</f>
        <v>0</v>
      </c>
      <c r="G724" s="46" t="n">
        <f aca="false" t="array" ref="G724:G724">SUM(IF(dane!$A$8:$A$1577=D724,IF(dane!$C$8:$C$1577=E724,dane!$L$8:$L$1577,0),0))</f>
        <v>0</v>
      </c>
      <c r="H724" s="46" t="n">
        <f aca="false" t="array" ref="H724:H724">SUM(IF(dane!$A$8:$A$1577=D724,IF(dane!$C$8:$C$1577=E724,dane!$M$8:$M$1577,0),0))</f>
        <v>0</v>
      </c>
      <c r="K724" s="55"/>
    </row>
    <row r="725" s="47" customFormat="true" ht="12.75" hidden="true" customHeight="true" outlineLevel="0" collapsed="false">
      <c r="A725" s="42" t="s">
        <v>140</v>
      </c>
      <c r="B725" s="42"/>
      <c r="C725" s="43" t="str">
        <f aca="false">INDEX((klasyfikacja!$B$2:$B$146),MATCH(A725,klasyfikacja!$A$2:$A$146,0))</f>
        <v>Środki z Funduszu Pracy otrzymane na realizację zadań wynikających z odrębnych ustaw</v>
      </c>
      <c r="D725" s="44" t="n">
        <v>710</v>
      </c>
      <c r="E725" s="45" t="n">
        <v>2690</v>
      </c>
      <c r="F725" s="46" t="n">
        <f aca="false">SUM(G725:H725)</f>
        <v>0</v>
      </c>
      <c r="G725" s="46" t="n">
        <f aca="false" t="array" ref="G725:G725">SUM(IF(dane!$A$8:$A$1577=D725,IF(dane!$C$8:$C$1577=E725,dane!$L$8:$L$1577,0),0))</f>
        <v>0</v>
      </c>
      <c r="H725" s="46" t="n">
        <f aca="false" t="array" ref="H725:H725">SUM(IF(dane!$A$8:$A$1577=D725,IF(dane!$C$8:$C$1577=E725,dane!$M$8:$M$1577,0),0))</f>
        <v>0</v>
      </c>
      <c r="K725" s="55"/>
    </row>
    <row r="726" s="47" customFormat="true" ht="25.5" hidden="true" customHeight="true" outlineLevel="0" collapsed="false">
      <c r="A726" s="42" t="s">
        <v>141</v>
      </c>
      <c r="B726" s="42"/>
      <c r="C726" s="43" t="str">
        <f aca="false">INDEX((klasyfikacja!$B$2:$B$146),MATCH(A726,klasyfikacja!$A$2:$A$146,0))</f>
        <v>Środki na dofinansowanie własnych zadań bieżących gmin, powiatów (związków gmin, związków powiatowo-gminnych, związków powiatów), samorządów województw, pozyskane z innych źródeł</v>
      </c>
      <c r="D726" s="44" t="n">
        <v>710</v>
      </c>
      <c r="E726" s="45" t="n">
        <v>2700</v>
      </c>
      <c r="F726" s="46" t="n">
        <f aca="false">SUM(G726:H726)</f>
        <v>0</v>
      </c>
      <c r="G726" s="46" t="n">
        <f aca="false" t="array" ref="G726:G726">SUM(IF(dane!$A$8:$A$1577=D726,IF(dane!$C$8:$C$1577=E726,dane!$L$8:$L$1577,0),0))</f>
        <v>0</v>
      </c>
      <c r="H726" s="46" t="n">
        <f aca="false" t="array" ref="H726:H726">SUM(IF(dane!$A$8:$A$1577=D726,IF(dane!$C$8:$C$1577=E726,dane!$M$8:$M$1577,0),0))</f>
        <v>0</v>
      </c>
      <c r="K726" s="55"/>
    </row>
    <row r="727" s="47" customFormat="true" ht="12.75" hidden="true" customHeight="true" outlineLevel="0" collapsed="false">
      <c r="A727" s="42" t="s">
        <v>142</v>
      </c>
      <c r="B727" s="42"/>
      <c r="C727" s="43" t="str">
        <f aca="false">INDEX((klasyfikacja!$B$2:$B$146),MATCH(A727,klasyfikacja!$A$2:$A$146,0))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727" s="44" t="n">
        <v>710</v>
      </c>
      <c r="E727" s="45" t="n">
        <v>2701</v>
      </c>
      <c r="F727" s="46" t="n">
        <f aca="false">SUM(G727:H727)</f>
        <v>0</v>
      </c>
      <c r="G727" s="46" t="n">
        <f aca="false" t="array" ref="G727:G727">SUM(IF(dane!$A$8:$A$1577=D727,IF(dane!$C$8:$C$1577=E727,dane!$L$8:$L$1577,0),0))</f>
        <v>0</v>
      </c>
      <c r="H727" s="46" t="n">
        <f aca="false" t="array" ref="H727:H727">SUM(IF(dane!$A$8:$A$1577=D727,IF(dane!$C$8:$C$1577=E727,dane!$M$8:$M$1577,0),0))</f>
        <v>0</v>
      </c>
      <c r="K727" s="55"/>
    </row>
    <row r="728" s="47" customFormat="true" ht="12.75" hidden="true" customHeight="true" outlineLevel="0" collapsed="false">
      <c r="A728" s="42" t="s">
        <v>143</v>
      </c>
      <c r="B728" s="42"/>
      <c r="C728" s="43" t="str">
        <f aca="false">INDEX((klasyfikacja!$B$2:$B$146),MATCH(A728,klasyfikacja!$A$2:$A$146,0))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728" s="44" t="n">
        <v>710</v>
      </c>
      <c r="E728" s="45" t="n">
        <v>2705</v>
      </c>
      <c r="F728" s="46" t="n">
        <f aca="false">SUM(G728:H728)</f>
        <v>0</v>
      </c>
      <c r="G728" s="46" t="n">
        <f aca="false" t="array" ref="G728:G728">SUM(IF(dane!$A$8:$A$1577=D728,IF(dane!$C$8:$C$1577=E728,dane!$L$8:$L$1577,0),0))</f>
        <v>0</v>
      </c>
      <c r="H728" s="46" t="n">
        <f aca="false" t="array" ref="H728:H728">SUM(IF(dane!$A$8:$A$1577=D728,IF(dane!$C$8:$C$1577=E728,dane!$M$8:$M$1577,0),0))</f>
        <v>0</v>
      </c>
      <c r="K728" s="55"/>
    </row>
    <row r="729" s="47" customFormat="true" ht="12.75" hidden="true" customHeight="true" outlineLevel="0" collapsed="false">
      <c r="A729" s="42" t="s">
        <v>144</v>
      </c>
      <c r="B729" s="42"/>
      <c r="C729" s="43" t="str">
        <f aca="false">INDEX((klasyfikacja!$B$2:$B$146),MATCH(A729,klasyfikacja!$A$2:$A$146,0))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729" s="44" t="n">
        <v>710</v>
      </c>
      <c r="E729" s="45" t="n">
        <v>2706</v>
      </c>
      <c r="F729" s="46" t="n">
        <f aca="false">SUM(G729:H729)</f>
        <v>0</v>
      </c>
      <c r="G729" s="46" t="n">
        <f aca="false" t="array" ref="G729:G729">SUM(IF(dane!$A$8:$A$1577=D729,IF(dane!$C$8:$C$1577=E729,dane!$L$8:$L$1577,0),0))</f>
        <v>0</v>
      </c>
      <c r="H729" s="46" t="n">
        <f aca="false" t="array" ref="H729:H729">SUM(IF(dane!$A$8:$A$1577=D729,IF(dane!$C$8:$C$1577=E729,dane!$M$8:$M$1577,0),0))</f>
        <v>0</v>
      </c>
      <c r="K729" s="55"/>
    </row>
    <row r="730" s="47" customFormat="true" ht="12.75" hidden="true" customHeight="true" outlineLevel="0" collapsed="false">
      <c r="A730" s="42" t="s">
        <v>145</v>
      </c>
      <c r="B730" s="42"/>
      <c r="C730" s="43" t="str">
        <f aca="false">INDEX((klasyfikacja!$B$2:$B$146),MATCH(A730,klasyfikacja!$A$2:$A$146,0))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730" s="44" t="n">
        <v>710</v>
      </c>
      <c r="E730" s="45" t="n">
        <v>2707</v>
      </c>
      <c r="F730" s="46" t="n">
        <f aca="false">SUM(G730:H730)</f>
        <v>0</v>
      </c>
      <c r="G730" s="46" t="n">
        <f aca="false" t="array" ref="G730:G730">SUM(IF(dane!$A$8:$A$1577=D730,IF(dane!$C$8:$C$1577=E730,dane!$L$8:$L$1577,0),0))</f>
        <v>0</v>
      </c>
      <c r="H730" s="46" t="n">
        <f aca="false" t="array" ref="H730:H730">SUM(IF(dane!$A$8:$A$1577=D730,IF(dane!$C$8:$C$1577=E730,dane!$M$8:$M$1577,0),0))</f>
        <v>0</v>
      </c>
      <c r="K730" s="55"/>
    </row>
    <row r="731" s="47" customFormat="true" ht="12.75" hidden="true" customHeight="true" outlineLevel="0" collapsed="false">
      <c r="A731" s="42" t="s">
        <v>146</v>
      </c>
      <c r="B731" s="42"/>
      <c r="C731" s="43" t="str">
        <f aca="false">INDEX((klasyfikacja!$B$2:$B$146),MATCH(A731,klasyfikacja!$A$2:$A$146,0))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731" s="44" t="n">
        <v>710</v>
      </c>
      <c r="E731" s="45" t="n">
        <v>2708</v>
      </c>
      <c r="F731" s="46" t="n">
        <f aca="false">SUM(G731:H731)</f>
        <v>0</v>
      </c>
      <c r="G731" s="46" t="n">
        <f aca="false" t="array" ref="G731:G731">SUM(IF(dane!$A$8:$A$1577=D731,IF(dane!$C$8:$C$1577=E731,dane!$L$8:$L$1577,0),0))</f>
        <v>0</v>
      </c>
      <c r="H731" s="46" t="n">
        <f aca="false" t="array" ref="H731:H731">SUM(IF(dane!$A$8:$A$1577=D731,IF(dane!$C$8:$C$1577=E731,dane!$M$8:$M$1577,0),0))</f>
        <v>0</v>
      </c>
      <c r="K731" s="55"/>
    </row>
    <row r="732" s="47" customFormat="true" ht="12.75" hidden="true" customHeight="true" outlineLevel="0" collapsed="false">
      <c r="A732" s="42" t="s">
        <v>147</v>
      </c>
      <c r="B732" s="42"/>
      <c r="C732" s="43" t="str">
        <f aca="false">INDEX((klasyfikacja!$B$2:$B$146),MATCH(A732,klasyfikacja!$A$2:$A$146,0))</f>
        <v>Dotacja celowa otrzymana z tytułu pomocy finansowej udzielanej między jednostkami samorządu terytorialnego na dofinansowanie własnych zadań bieżących</v>
      </c>
      <c r="D732" s="44" t="n">
        <v>710</v>
      </c>
      <c r="E732" s="45" t="n">
        <v>2710</v>
      </c>
      <c r="F732" s="46" t="n">
        <f aca="false">SUM(G732:H732)</f>
        <v>0</v>
      </c>
      <c r="G732" s="46" t="n">
        <f aca="false" t="array" ref="G732:G732">SUM(IF(dane!$A$8:$A$1577=D732,IF(dane!$C$8:$C$1577=E732,dane!$L$8:$L$1577,0),0))</f>
        <v>0</v>
      </c>
      <c r="H732" s="46" t="n">
        <f aca="false" t="array" ref="H732:H732">SUM(IF(dane!$A$8:$A$1577=D732,IF(dane!$C$8:$C$1577=E732,dane!$M$8:$M$1577,0),0))</f>
        <v>0</v>
      </c>
      <c r="K732" s="55"/>
    </row>
    <row r="733" s="57" customFormat="true" ht="12.75" hidden="true" customHeight="true" outlineLevel="0" collapsed="false">
      <c r="A733" s="42" t="s">
        <v>148</v>
      </c>
      <c r="B733" s="42"/>
      <c r="C733" s="43" t="str">
        <f aca="false">INDEX((klasyfikacja!$B$2:$B$146),MATCH(A733,klasyfikacja!$A$2:$A$146,0))</f>
        <v>Środki na uzupełnienie dochodów gmin</v>
      </c>
      <c r="D733" s="44" t="n">
        <v>710</v>
      </c>
      <c r="E733" s="45" t="n">
        <v>2750</v>
      </c>
      <c r="F733" s="46" t="n">
        <f aca="false">SUM(G733:H733)</f>
        <v>0</v>
      </c>
      <c r="G733" s="46" t="n">
        <f aca="false" t="array" ref="G733:G733">SUM(IF(dane!$A$8:$A$1577=D733,IF(dane!$C$8:$C$1577=E733,dane!$L$8:$L$1577,0),0))</f>
        <v>0</v>
      </c>
      <c r="H733" s="46" t="n">
        <f aca="false" t="array" ref="H733:H733">SUM(IF(dane!$A$8:$A$1577=D733,IF(dane!$C$8:$C$1577=E733,dane!$M$8:$M$1577,0),0))</f>
        <v>0</v>
      </c>
    </row>
    <row r="734" s="57" customFormat="true" ht="12.75" hidden="true" customHeight="true" outlineLevel="0" collapsed="false">
      <c r="A734" s="42" t="s">
        <v>149</v>
      </c>
      <c r="B734" s="42"/>
      <c r="C734" s="43" t="str">
        <f aca="false">INDEX((klasyfikacja!$B$2:$B$146),MATCH(A734,klasyfikacja!$A$2:$A$146,0))</f>
        <v>Środki na uzupełnienie dochodów powiatów</v>
      </c>
      <c r="D734" s="44" t="n">
        <v>710</v>
      </c>
      <c r="E734" s="45" t="n">
        <v>2760</v>
      </c>
      <c r="F734" s="46" t="n">
        <f aca="false">SUM(G734:H734)</f>
        <v>0</v>
      </c>
      <c r="G734" s="46" t="n">
        <f aca="false" t="array" ref="G734:G734">SUM(IF(dane!$A$8:$A$1577=D734,IF(dane!$C$8:$C$1577=E734,dane!$L$8:$L$1577,0),0))</f>
        <v>0</v>
      </c>
      <c r="H734" s="46" t="n">
        <f aca="false" t="array" ref="H734:H734">SUM(IF(dane!$A$8:$A$1577=D734,IF(dane!$C$8:$C$1577=E734,dane!$M$8:$M$1577,0),0))</f>
        <v>0</v>
      </c>
    </row>
    <row r="735" s="57" customFormat="true" ht="12.75" hidden="true" customHeight="true" outlineLevel="0" collapsed="false">
      <c r="A735" s="42" t="s">
        <v>150</v>
      </c>
      <c r="B735" s="42"/>
      <c r="C735" s="43" t="str">
        <f aca="false">INDEX((klasyfikacja!$B$2:$B$146),MATCH(A735,klasyfikacja!$A$2:$A$146,0))</f>
        <v>Środki na utrzymanie rzecznych przepraw promowych oraz na remonty, utrzymanie, ochronę i zarządzanie drogami krajowymi i wojewódzkimi w granicach miast na prawach powiatu</v>
      </c>
      <c r="D735" s="44" t="n">
        <v>710</v>
      </c>
      <c r="E735" s="45" t="n">
        <v>2790</v>
      </c>
      <c r="F735" s="46" t="n">
        <f aca="false">SUM(G735:H735)</f>
        <v>0</v>
      </c>
      <c r="G735" s="46" t="n">
        <f aca="false" t="array" ref="G735:G735">SUM(IF(dane!$A$8:$A$1577=D735,IF(dane!$C$8:$C$1577=E735,dane!$L$8:$L$1577,0),0))</f>
        <v>0</v>
      </c>
      <c r="H735" s="46" t="n">
        <f aca="false" t="array" ref="H735:H735">SUM(IF(dane!$A$8:$A$1577=D735,IF(dane!$C$8:$C$1577=E735,dane!$M$8:$M$1577,0),0))</f>
        <v>0</v>
      </c>
    </row>
    <row r="736" s="57" customFormat="true" ht="12.75" hidden="true" customHeight="true" outlineLevel="0" collapsed="false">
      <c r="A736" s="42" t="s">
        <v>151</v>
      </c>
      <c r="B736" s="42"/>
      <c r="C736" s="43" t="str">
        <f aca="false">INDEX((klasyfikacja!$B$2:$B$146),MATCH(A736,klasyfikacja!$A$2:$A$146,0))</f>
        <v>Dotacja z budżetu państwa dla gmin uzdrowiskowych</v>
      </c>
      <c r="D736" s="44" t="n">
        <v>710</v>
      </c>
      <c r="E736" s="45" t="n">
        <v>2870</v>
      </c>
      <c r="F736" s="46" t="n">
        <f aca="false">SUM(G736:H736)</f>
        <v>0</v>
      </c>
      <c r="G736" s="46" t="n">
        <f aca="false" t="array" ref="G736:G736">SUM(IF(dane!$A$8:$A$1577=D736,IF(dane!$C$8:$C$1577=E736,dane!$L$8:$L$1577,0),0))</f>
        <v>0</v>
      </c>
      <c r="H736" s="46" t="n">
        <f aca="false" t="array" ref="H736:H736">SUM(IF(dane!$A$8:$A$1577=D736,IF(dane!$C$8:$C$1577=E736,dane!$M$8:$M$1577,0),0))</f>
        <v>0</v>
      </c>
    </row>
    <row r="737" s="57" customFormat="true" ht="12.75" hidden="true" customHeight="true" outlineLevel="0" collapsed="false">
      <c r="A737" s="42" t="s">
        <v>152</v>
      </c>
      <c r="B737" s="42"/>
      <c r="C737" s="43" t="str">
        <f aca="false">INDEX((klasyfikacja!$B$2:$B$146),MATCH(A737,klasyfikacja!$A$2:$A$146,0))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737" s="44" t="n">
        <v>710</v>
      </c>
      <c r="E737" s="45" t="n">
        <v>2910</v>
      </c>
      <c r="F737" s="46" t="n">
        <f aca="false">SUM(G737:H737)</f>
        <v>0</v>
      </c>
      <c r="G737" s="46" t="n">
        <f aca="false" t="array" ref="G737:G737">SUM(IF(dane!$A$8:$A$1577=D737,IF(dane!$C$8:$C$1577=E737,dane!$L$8:$L$1577,0),0))</f>
        <v>0</v>
      </c>
      <c r="H737" s="46" t="n">
        <f aca="false" t="array" ref="H737:H737">SUM(IF(dane!$A$8:$A$1577=D737,IF(dane!$C$8:$C$1577=E737,dane!$M$8:$M$1577,0),0))</f>
        <v>0</v>
      </c>
    </row>
    <row r="738" s="57" customFormat="true" ht="12.75" hidden="true" customHeight="true" outlineLevel="0" collapsed="false">
      <c r="A738" s="42" t="s">
        <v>153</v>
      </c>
      <c r="B738" s="42"/>
      <c r="C738" s="43" t="str">
        <f aca="false">INDEX((klasyfikacja!$B$2:$B$146),MATCH(A738,klasyfikacja!$A$2:$A$146,0))</f>
        <v>Subwencje ogólne z budżetu państwa</v>
      </c>
      <c r="D738" s="44" t="n">
        <v>710</v>
      </c>
      <c r="E738" s="45" t="n">
        <v>2920</v>
      </c>
      <c r="F738" s="46" t="n">
        <f aca="false">SUM(G738:H738)</f>
        <v>0</v>
      </c>
      <c r="G738" s="46" t="n">
        <f aca="false" t="array" ref="G738:G738">SUM(IF(dane!$A$8:$A$1577=D738,IF(dane!$C$8:$C$1577=E738,dane!$L$8:$L$1577,0),0))</f>
        <v>0</v>
      </c>
      <c r="H738" s="46" t="n">
        <f aca="false" t="array" ref="H738:H738">SUM(IF(dane!$A$8:$A$1577=D738,IF(dane!$C$8:$C$1577=E738,dane!$M$8:$M$1577,0),0))</f>
        <v>0</v>
      </c>
    </row>
    <row r="739" s="57" customFormat="true" ht="12.75" hidden="true" customHeight="true" outlineLevel="0" collapsed="false">
      <c r="A739" s="42" t="s">
        <v>154</v>
      </c>
      <c r="B739" s="42"/>
      <c r="C739" s="43" t="str">
        <f aca="false">INDEX((klasyfikacja!$B$2:$B$146),MATCH(A739,klasyfikacja!$A$2:$A$146,0))</f>
        <v>Wpływy ze zwrotów niewykorzystanych dotacji oraz płatności</v>
      </c>
      <c r="D739" s="44" t="n">
        <v>710</v>
      </c>
      <c r="E739" s="45" t="n">
        <v>2950</v>
      </c>
      <c r="F739" s="46" t="n">
        <f aca="false">SUM(G739:H739)</f>
        <v>0</v>
      </c>
      <c r="G739" s="46" t="n">
        <f aca="false" t="array" ref="G739:G739">SUM(IF(dane!$A$8:$A$1577=D739,IF(dane!$C$8:$C$1577=E739,dane!$L$8:$L$1577,0),0))</f>
        <v>0</v>
      </c>
      <c r="H739" s="46" t="n">
        <f aca="false" t="array" ref="H739:H739">SUM(IF(dane!$A$8:$A$1577=D739,IF(dane!$C$8:$C$1577=E739,dane!$M$8:$M$1577,0),0))</f>
        <v>0</v>
      </c>
    </row>
    <row r="740" s="57" customFormat="true" ht="18" hidden="false" customHeight="true" outlineLevel="0" collapsed="false">
      <c r="A740" s="39"/>
      <c r="B740" s="39"/>
      <c r="C740" s="40" t="s">
        <v>155</v>
      </c>
      <c r="D740" s="44"/>
      <c r="E740" s="48"/>
      <c r="F740" s="41" t="n">
        <f aca="false">SUM(G740:H740)</f>
        <v>5196207</v>
      </c>
      <c r="G740" s="41" t="n">
        <f aca="false">SUM(G741:G775)</f>
        <v>5196207</v>
      </c>
      <c r="H740" s="41" t="n">
        <f aca="false">SUM(H741:H775)</f>
        <v>0</v>
      </c>
    </row>
    <row r="741" s="57" customFormat="true" ht="12.75" hidden="true" customHeight="true" outlineLevel="0" collapsed="false">
      <c r="A741" s="42" t="s">
        <v>156</v>
      </c>
      <c r="B741" s="42"/>
      <c r="C741" s="43" t="str">
        <f aca="false">INDEX((klasyfikacja!$B$2:$B$146),MATCH(A741,klasyfikacja!$A$2:$A$146,0))</f>
        <v>Wpływy z tytułu przekształcenia prawa użytkowania wieczystego w prawo własności</v>
      </c>
      <c r="D741" s="44" t="n">
        <v>710</v>
      </c>
      <c r="E741" s="45" t="s">
        <v>157</v>
      </c>
      <c r="F741" s="46" t="n">
        <f aca="false">SUM(G741:H741)</f>
        <v>0</v>
      </c>
      <c r="G741" s="46" t="n">
        <f aca="false" t="array" ref="G741:G741">SUM(IF(dane!$A$8:$A$1577=D741,IF(dane!$C$8:$C$1577=E741,dane!$L$8:$L$1577,0),0))</f>
        <v>0</v>
      </c>
      <c r="H741" s="46" t="n">
        <f aca="false" t="array" ref="H741:H741">SUM(IF(dane!$A$8:$A$1577=D741,IF(dane!$C$8:$C$1577=E741,dane!$M$8:$M$1577,0),0))</f>
        <v>0</v>
      </c>
    </row>
    <row r="742" s="57" customFormat="true" ht="12.75" hidden="true" customHeight="true" outlineLevel="0" collapsed="false">
      <c r="A742" s="42" t="s">
        <v>158</v>
      </c>
      <c r="B742" s="42"/>
      <c r="C742" s="43" t="str">
        <f aca="false">INDEX((klasyfikacja!$B$2:$B$146),MATCH(A742,klasyfikacja!$A$2:$A$146,0))</f>
        <v>Wpłaty z tytułu odpłatnego nabycia prawa własności oraz prawa użytkowania wieczystego nieruchomości</v>
      </c>
      <c r="D742" s="44" t="n">
        <v>710</v>
      </c>
      <c r="E742" s="45" t="s">
        <v>159</v>
      </c>
      <c r="F742" s="46" t="n">
        <f aca="false">SUM(G742:H742)</f>
        <v>0</v>
      </c>
      <c r="G742" s="46" t="n">
        <f aca="false" t="array" ref="G742:G742">SUM(IF(dane!$A$8:$A$1577=D742,IF(dane!$C$8:$C$1577=E742,dane!$L$8:$L$1577,0),0))</f>
        <v>0</v>
      </c>
      <c r="H742" s="46" t="n">
        <f aca="false" t="array" ref="H742:H742">SUM(IF(dane!$A$8:$A$1577=D742,IF(dane!$C$8:$C$1577=E742,dane!$M$8:$M$1577,0),0))</f>
        <v>0</v>
      </c>
    </row>
    <row r="743" s="57" customFormat="true" ht="12.75" hidden="true" customHeight="true" outlineLevel="0" collapsed="false">
      <c r="A743" s="42" t="s">
        <v>160</v>
      </c>
      <c r="B743" s="42"/>
      <c r="C743" s="43" t="str">
        <f aca="false">INDEX((klasyfikacja!$B$2:$B$146),MATCH(A743,klasyfikacja!$A$2:$A$146,0))</f>
        <v>Wpływy ze zbycia praw majątkowych</v>
      </c>
      <c r="D743" s="44" t="n">
        <v>710</v>
      </c>
      <c r="E743" s="45" t="s">
        <v>161</v>
      </c>
      <c r="F743" s="46" t="n">
        <f aca="false">SUM(G743:H743)</f>
        <v>0</v>
      </c>
      <c r="G743" s="46" t="n">
        <f aca="false" t="array" ref="G743:G743">SUM(IF(dane!$A$8:$A$1577=D743,IF(dane!$C$8:$C$1577=E743,dane!$L$8:$L$1577,0),0))</f>
        <v>0</v>
      </c>
      <c r="H743" s="46" t="n">
        <f aca="false" t="array" ref="H743:H743">SUM(IF(dane!$A$8:$A$1577=D743,IF(dane!$C$8:$C$1577=E743,dane!$M$8:$M$1577,0),0))</f>
        <v>0</v>
      </c>
    </row>
    <row r="744" s="57" customFormat="true" ht="12.75" hidden="true" customHeight="true" outlineLevel="0" collapsed="false">
      <c r="A744" s="42" t="s">
        <v>162</v>
      </c>
      <c r="B744" s="42"/>
      <c r="C744" s="43" t="str">
        <f aca="false">INDEX((klasyfikacja!$B$2:$B$146),MATCH(A744,klasyfikacja!$A$2:$A$146,0))</f>
        <v>Wpływy z tytułu odszkodowania za przejęte nieruchomości pod inwestycje celu publicznego</v>
      </c>
      <c r="D744" s="44" t="n">
        <v>710</v>
      </c>
      <c r="E744" s="45" t="s">
        <v>163</v>
      </c>
      <c r="F744" s="46" t="n">
        <f aca="false">SUM(G744:H744)</f>
        <v>0</v>
      </c>
      <c r="G744" s="46" t="n">
        <f aca="false" t="array" ref="G744:G744">SUM(IF(dane!$A$8:$A$1577=D744,IF(dane!$C$8:$C$1577=E744,dane!$L$8:$L$1577,0),0))</f>
        <v>0</v>
      </c>
      <c r="H744" s="46" t="n">
        <f aca="false" t="array" ref="H744:H744">SUM(IF(dane!$A$8:$A$1577=D744,IF(dane!$C$8:$C$1577=E744,dane!$M$8:$M$1577,0),0))</f>
        <v>0</v>
      </c>
    </row>
    <row r="745" s="57" customFormat="true" ht="12.75" hidden="true" customHeight="true" outlineLevel="0" collapsed="false">
      <c r="A745" s="42" t="s">
        <v>164</v>
      </c>
      <c r="B745" s="42"/>
      <c r="C745" s="43" t="str">
        <f aca="false">INDEX((klasyfikacja!$B$2:$B$146),MATCH(A745,klasyfikacja!$A$2:$A$146,0))</f>
        <v>Wpływy ze sprzedaży składników majątkowych</v>
      </c>
      <c r="D745" s="44" t="n">
        <v>710</v>
      </c>
      <c r="E745" s="45" t="s">
        <v>165</v>
      </c>
      <c r="F745" s="46" t="n">
        <f aca="false">SUM(G745:H745)</f>
        <v>0</v>
      </c>
      <c r="G745" s="46" t="n">
        <f aca="false" t="array" ref="G745:G745">SUM(IF(dane!$A$8:$A$1577=D745,IF(dane!$C$8:$C$1577=E745,dane!$L$8:$L$1577,0),0))</f>
        <v>0</v>
      </c>
      <c r="H745" s="46" t="n">
        <f aca="false" t="array" ref="H745:H745">SUM(IF(dane!$A$8:$A$1577=D745,IF(dane!$C$8:$C$1577=E745,dane!$M$8:$M$1577,0),0))</f>
        <v>0</v>
      </c>
    </row>
    <row r="746" s="57" customFormat="true" ht="12.75" hidden="true" customHeight="true" outlineLevel="0" collapsed="false">
      <c r="A746" s="42" t="s">
        <v>166</v>
      </c>
      <c r="B746" s="42"/>
      <c r="C746" s="43" t="str">
        <f aca="false">INDEX((klasyfikacja!$B$2:$B$146),MATCH(A746,klasyfikacja!$A$2:$A$146,0))</f>
        <v>Środki z Funduszu Przeciwdziałania COVID-19 na finansowanie lub dofinansowanie kosztów realizacji inwestycji i zakupów inwestycyjnych związanych z przeciwdziałaniem COVID-19</v>
      </c>
      <c r="D746" s="44" t="n">
        <v>710</v>
      </c>
      <c r="E746" s="45" t="n">
        <v>6090</v>
      </c>
      <c r="F746" s="46" t="n">
        <f aca="false">SUM(G746:H746)</f>
        <v>0</v>
      </c>
      <c r="G746" s="46" t="n">
        <f aca="false" t="array" ref="G746:G746">SUM(IF(dane!$A$8:$A$1577=D746,IF(dane!$C$8:$C$1577=E746,dane!$L$8:$L$1577,0),0))</f>
        <v>0</v>
      </c>
      <c r="H746" s="46" t="n">
        <f aca="false" t="array" ref="H746:H746">SUM(IF(dane!$A$8:$A$1577=D746,IF(dane!$C$8:$C$1577=E746,dane!$M$8:$M$1577,0),0))</f>
        <v>0</v>
      </c>
    </row>
    <row r="747" s="57" customFormat="true" ht="12.75" hidden="true" customHeight="true" outlineLevel="0" collapsed="false">
      <c r="A747" s="42" t="s">
        <v>167</v>
      </c>
      <c r="B747" s="42"/>
      <c r="C747" s="43" t="str">
        <f aca="false">INDEX((klasyfikacja!$B$2:$B$146),MATCH(A747,klasyfikacja!$A$2:$A$146,0))</f>
        <v>Środki na inwestycje na drogach publicznych powiatowych i wojewódzkich oraz na drogach powiatowych, wojewódzkich i krajowych w granicach miast na prawach powiatu</v>
      </c>
      <c r="D747" s="44" t="n">
        <v>710</v>
      </c>
      <c r="E747" s="45" t="n">
        <v>6180</v>
      </c>
      <c r="F747" s="46" t="n">
        <f aca="false">SUM(G747:H747)</f>
        <v>0</v>
      </c>
      <c r="G747" s="46" t="n">
        <f aca="false" t="array" ref="G747:G747">SUM(IF(dane!$A$8:$A$1577=D747,IF(dane!$C$8:$C$1577=E747,dane!$L$8:$L$1577,0),0))</f>
        <v>0</v>
      </c>
      <c r="H747" s="46" t="n">
        <f aca="false" t="array" ref="H747:H747">SUM(IF(dane!$A$8:$A$1577=D747,IF(dane!$C$8:$C$1577=E747,dane!$M$8:$M$1577,0),0))</f>
        <v>0</v>
      </c>
    </row>
    <row r="748" s="57" customFormat="true" ht="45.75" hidden="true" customHeight="true" outlineLevel="0" collapsed="false">
      <c r="A748" s="42" t="s">
        <v>168</v>
      </c>
      <c r="B748" s="42"/>
      <c r="C748" s="43" t="str">
        <f aca="false">INDEX((klasyfikacja!$B$2:$B$146),MATCH(A748,klasyfikacja!$A$2:$A$146,0))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748" s="44" t="n">
        <v>710</v>
      </c>
      <c r="E748" s="45" t="n">
        <v>6207</v>
      </c>
      <c r="F748" s="46" t="n">
        <f aca="false">SUM(G748:H748)</f>
        <v>0</v>
      </c>
      <c r="G748" s="46" t="n">
        <f aca="false" t="array" ref="G748:G748">SUM(IF(dane!$A$8:$A$1577=D748,IF(dane!$C$8:$C$1577=E748,dane!$L$8:$L$1577,0),0))</f>
        <v>0</v>
      </c>
      <c r="H748" s="46" t="n">
        <f aca="false" t="array" ref="H748:H748">SUM(IF(dane!$A$8:$A$1577=D748,IF(dane!$C$8:$C$1577=E748,dane!$M$8:$M$1577,0),0))</f>
        <v>0</v>
      </c>
    </row>
    <row r="749" s="57" customFormat="true" ht="12.75" hidden="true" customHeight="true" outlineLevel="0" collapsed="false">
      <c r="A749" s="42" t="s">
        <v>169</v>
      </c>
      <c r="B749" s="42"/>
      <c r="C749" s="43" t="str">
        <f aca="false">INDEX((klasyfikacja!$B$2:$B$146),MATCH(A749,klasyfikacja!$A$2:$A$146,0))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749" s="44" t="n">
        <v>710</v>
      </c>
      <c r="E749" s="45" t="n">
        <v>6208</v>
      </c>
      <c r="F749" s="46" t="n">
        <f aca="false">SUM(G749:H749)</f>
        <v>0</v>
      </c>
      <c r="G749" s="46" t="n">
        <f aca="false" t="array" ref="G749:G749">SUM(IF(dane!$A$8:$A$1577=D749,IF(dane!$C$8:$C$1577=E749,dane!$L$8:$L$1577,0),0))</f>
        <v>0</v>
      </c>
      <c r="H749" s="46" t="n">
        <f aca="false" t="array" ref="H749:H749">SUM(IF(dane!$A$8:$A$1577=D749,IF(dane!$C$8:$C$1577=E749,dane!$M$8:$M$1577,0),0))</f>
        <v>0</v>
      </c>
    </row>
    <row r="750" s="57" customFormat="true" ht="12.75" hidden="true" customHeight="true" outlineLevel="0" collapsed="false">
      <c r="A750" s="42" t="s">
        <v>170</v>
      </c>
      <c r="B750" s="42"/>
      <c r="C750" s="43" t="str">
        <f aca="false">INDEX((klasyfikacja!$B$2:$B$146),MATCH(A750,klasyfikacja!$A$2:$A$146,0))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750" s="44" t="n">
        <v>710</v>
      </c>
      <c r="E750" s="45" t="n">
        <v>6209</v>
      </c>
      <c r="F750" s="46" t="n">
        <f aca="false">SUM(G750:H750)</f>
        <v>0</v>
      </c>
      <c r="G750" s="46" t="n">
        <f aca="false" t="array" ref="G750:G750">SUM(IF(dane!$A$8:$A$1577=D750,IF(dane!$C$8:$C$1577=E750,dane!$L$8:$L$1577,0),0))</f>
        <v>0</v>
      </c>
      <c r="H750" s="46" t="n">
        <f aca="false" t="array" ref="H750:H750">SUM(IF(dane!$A$8:$A$1577=D750,IF(dane!$C$8:$C$1577=E750,dane!$M$8:$M$1577,0),0))</f>
        <v>0</v>
      </c>
    </row>
    <row r="751" s="57" customFormat="true" ht="39" hidden="true" customHeight="true" outlineLevel="0" collapsed="false">
      <c r="A751" s="58" t="s">
        <v>171</v>
      </c>
      <c r="B751" s="42"/>
      <c r="C751" s="59" t="str">
        <f aca="false">INDEX((klasyfikacja!$B$2:$B$146),MATCH(A751,klasyfikacja!$A$2:$A$146,0))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751" s="44" t="n">
        <v>710</v>
      </c>
      <c r="E751" s="45" t="n">
        <v>6257</v>
      </c>
      <c r="F751" s="60" t="n">
        <f aca="false">SUM(G751:H751)</f>
        <v>0</v>
      </c>
      <c r="G751" s="61" t="n">
        <f aca="false" t="array" ref="G751:G751">SUM(IF(dane!$A$8:$A$1577=D751,IF(dane!$C$8:$C$1577=E751,dane!$L$8:$L$1577,0),0))</f>
        <v>0</v>
      </c>
      <c r="H751" s="61" t="n">
        <f aca="false" t="array" ref="H751:H751">SUM(IF(dane!$A$8:$A$1577=D751,IF(dane!$C$8:$C$1577=E751,dane!$M$8:$M$1577,0),0))</f>
        <v>0</v>
      </c>
    </row>
    <row r="752" s="57" customFormat="true" ht="12.75" hidden="true" customHeight="true" outlineLevel="0" collapsed="false">
      <c r="A752" s="42" t="s">
        <v>172</v>
      </c>
      <c r="B752" s="42"/>
      <c r="C752" s="43" t="str">
        <f aca="false">INDEX((klasyfikacja!$B$2:$B$146),MATCH(A752,klasyfikacja!$A$2:$A$146,0))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752" s="44" t="n">
        <v>710</v>
      </c>
      <c r="E752" s="45" t="n">
        <v>6258</v>
      </c>
      <c r="F752" s="46" t="n">
        <f aca="false">SUM(G752:H752)</f>
        <v>0</v>
      </c>
      <c r="G752" s="46" t="n">
        <f aca="false" t="array" ref="G752:G752">SUM(IF(dane!$A$8:$A$1577=D752,IF(dane!$C$8:$C$1577=E752,dane!$L$8:$L$1577,0),0))</f>
        <v>0</v>
      </c>
      <c r="H752" s="46" t="n">
        <f aca="false" t="array" ref="H752:H752">SUM(IF(dane!$A$8:$A$1577=D752,IF(dane!$C$8:$C$1577=E752,dane!$M$8:$M$1577,0),0))</f>
        <v>0</v>
      </c>
    </row>
    <row r="753" s="57" customFormat="true" ht="64.5" hidden="true" customHeight="true" outlineLevel="0" collapsed="false">
      <c r="A753" s="42" t="s">
        <v>173</v>
      </c>
      <c r="B753" s="42"/>
      <c r="C753" s="43" t="str">
        <f aca="false">INDEX((klasyfikacja!$B$2:$B$146),MATCH(A753,klasyfikacja!$A$2:$A$146,0))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753" s="44" t="n">
        <v>710</v>
      </c>
      <c r="E753" s="45" t="n">
        <v>6259</v>
      </c>
      <c r="F753" s="56" t="n">
        <f aca="false">SUM(G753:H753)</f>
        <v>0</v>
      </c>
      <c r="G753" s="46" t="n">
        <f aca="false" t="array" ref="G753:G753">SUM(IF(dane!$A$8:$A$1577=D753,IF(dane!$C$8:$C$1577=E753,dane!$L$8:$L$1577,0),0))</f>
        <v>0</v>
      </c>
      <c r="H753" s="46" t="n">
        <f aca="false" t="array" ref="H753:H753">SUM(IF(dane!$A$8:$A$1577=D753,IF(dane!$C$8:$C$1577=E753,dane!$M$8:$M$1577,0),0))</f>
        <v>0</v>
      </c>
    </row>
    <row r="754" s="57" customFormat="true" ht="12.75" hidden="true" customHeight="true" outlineLevel="0" collapsed="false">
      <c r="A754" s="42" t="s">
        <v>174</v>
      </c>
      <c r="B754" s="42"/>
      <c r="C754" s="43" t="str">
        <f aca="false">INDEX((klasyfikacja!$B$2:$B$146),MATCH(A754,klasyfikacja!$A$2:$A$146,0))</f>
        <v>Dotacja otrzymana z państwowego funduszu celowego na finansowanie lub dofinansowanie kosztów realizacji inwestycji i zakupów inwestycyjnych jednostek sektora finansów publicznych</v>
      </c>
      <c r="D754" s="44" t="n">
        <v>710</v>
      </c>
      <c r="E754" s="45" t="n">
        <v>6260</v>
      </c>
      <c r="F754" s="46" t="n">
        <f aca="false">SUM(G754:H754)</f>
        <v>0</v>
      </c>
      <c r="G754" s="46" t="n">
        <f aca="false" t="array" ref="G754:G754">SUM(IF(dane!$A$8:$A$1577=D754,IF(dane!$C$8:$C$1577=E754,dane!$L$8:$L$1577,0),0))</f>
        <v>0</v>
      </c>
      <c r="H754" s="46" t="n">
        <f aca="false" t="array" ref="H754:H754">SUM(IF(dane!$A$8:$A$1577=D754,IF(dane!$C$8:$C$1577=E754,dane!$M$8:$M$1577,0),0))</f>
        <v>0</v>
      </c>
    </row>
    <row r="755" s="57" customFormat="true" ht="12.75" hidden="true" customHeight="true" outlineLevel="0" collapsed="false">
      <c r="A755" s="42" t="s">
        <v>175</v>
      </c>
      <c r="B755" s="42"/>
      <c r="C755" s="43" t="str">
        <f aca="false">INDEX((klasyfikacja!$B$2:$B$146),MATCH(A755,klasyfikacja!$A$2:$A$146,0))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755" s="44" t="n">
        <v>710</v>
      </c>
      <c r="E755" s="45" t="n">
        <v>6280</v>
      </c>
      <c r="F755" s="46" t="n">
        <f aca="false">SUM(G755:H755)</f>
        <v>0</v>
      </c>
      <c r="G755" s="46" t="n">
        <f aca="false" t="array" ref="G755:G755">SUM(IF(dane!$A$8:$A$1577=D755,IF(dane!$C$8:$C$1577=E755,dane!$L$8:$L$1577,0),0))</f>
        <v>0</v>
      </c>
      <c r="H755" s="46" t="n">
        <f aca="false" t="array" ref="H755:H755">SUM(IF(dane!$A$8:$A$1577=D755,IF(dane!$C$8:$C$1577=E755,dane!$M$8:$M$1577,0),0))</f>
        <v>0</v>
      </c>
    </row>
    <row r="756" s="57" customFormat="true" ht="26.25" hidden="false" customHeight="true" outlineLevel="0" collapsed="false">
      <c r="A756" s="42" t="n">
        <v>6290</v>
      </c>
      <c r="B756" s="42"/>
      <c r="C756" s="43" t="e">
        <f aca="false">INDEX((klasyfikacja!$B$2:$B$146),MATCH(A756,klasyfikacja!$A$2:$A$146,0))</f>
        <v>#N/A</v>
      </c>
      <c r="D756" s="44" t="n">
        <v>710</v>
      </c>
      <c r="E756" s="45" t="n">
        <v>6290</v>
      </c>
      <c r="F756" s="56" t="n">
        <f aca="false">SUM(G756:H756)</f>
        <v>5196207</v>
      </c>
      <c r="G756" s="46" t="n">
        <f aca="false" t="array" ref="G756:G756">SUM(IF(dane!$A$8:$A$1577=D756,IF(dane!$C$8:$C$1577=E756,dane!$L$8:$L$1577,0),0))</f>
        <v>5196207</v>
      </c>
      <c r="H756" s="46" t="n">
        <f aca="false" t="array" ref="H756:H756">SUM(IF(dane!$A$8:$A$1577=D756,IF(dane!$C$8:$C$1577=E756,dane!$M$8:$M$1577,0),0))</f>
        <v>0</v>
      </c>
    </row>
    <row r="757" s="57" customFormat="true" ht="12.75" hidden="true" customHeight="true" outlineLevel="0" collapsed="false">
      <c r="A757" s="42" t="s">
        <v>177</v>
      </c>
      <c r="B757" s="42"/>
      <c r="C757" s="43" t="str">
        <f aca="false">INDEX((klasyfikacja!$B$2:$B$146),MATCH(A757,klasyfikacja!$A$2:$A$146,0))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757" s="44" t="n">
        <v>710</v>
      </c>
      <c r="E757" s="45" t="n">
        <v>6291</v>
      </c>
      <c r="F757" s="46" t="n">
        <f aca="false">SUM(G757:H757)</f>
        <v>0</v>
      </c>
      <c r="G757" s="46" t="n">
        <f aca="false" t="array" ref="G757:G757">SUM(IF(dane!$A$8:$A$1577=D757,IF(dane!$C$8:$C$1577=E757,dane!$L$8:$L$1577,0),0))</f>
        <v>0</v>
      </c>
      <c r="H757" s="46" t="n">
        <f aca="false" t="array" ref="H757:H757">SUM(IF(dane!$A$8:$A$1577=D757,IF(dane!$C$8:$C$1577=E757,dane!$M$8:$M$1577,0),0))</f>
        <v>0</v>
      </c>
    </row>
    <row r="758" s="57" customFormat="true" ht="12.75" hidden="true" customHeight="true" outlineLevel="0" collapsed="false">
      <c r="A758" s="42" t="s">
        <v>178</v>
      </c>
      <c r="B758" s="42"/>
      <c r="C758" s="43" t="str">
        <f aca="false">INDEX((klasyfikacja!$B$2:$B$146),MATCH(A758,klasyfikacja!$A$2:$A$146,0))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758" s="44" t="n">
        <v>710</v>
      </c>
      <c r="E758" s="45" t="n">
        <v>6296</v>
      </c>
      <c r="F758" s="46" t="n">
        <f aca="false">SUM(G758:H758)</f>
        <v>0</v>
      </c>
      <c r="G758" s="46" t="n">
        <f aca="false" t="array" ref="G758:G758">SUM(IF(dane!$A$8:$A$1577=D758,IF(dane!$C$8:$C$1577=E758,dane!$L$8:$L$1577,0),0))</f>
        <v>0</v>
      </c>
      <c r="H758" s="46" t="n">
        <f aca="false" t="array" ref="H758:H758">SUM(IF(dane!$A$8:$A$1577=D758,IF(dane!$C$8:$C$1577=E758,dane!$M$8:$M$1577,0),0))</f>
        <v>0</v>
      </c>
    </row>
    <row r="759" s="57" customFormat="true" ht="12.75" hidden="true" customHeight="true" outlineLevel="0" collapsed="false">
      <c r="A759" s="42" t="s">
        <v>179</v>
      </c>
      <c r="B759" s="42"/>
      <c r="C759" s="43" t="str">
        <f aca="false">INDEX((klasyfikacja!$B$2:$B$146),MATCH(A759,klasyfikacja!$A$2:$A$146,0))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759" s="44" t="n">
        <v>710</v>
      </c>
      <c r="E759" s="45" t="n">
        <v>6297</v>
      </c>
      <c r="F759" s="46" t="n">
        <f aca="false">SUM(G759:H759)</f>
        <v>0</v>
      </c>
      <c r="G759" s="46" t="n">
        <f aca="false" t="array" ref="G759:G759">SUM(IF(dane!$A$8:$A$1577=D759,IF(dane!$C$8:$C$1577=E759,dane!$L$8:$L$1577,0),0))</f>
        <v>0</v>
      </c>
      <c r="H759" s="46" t="n">
        <f aca="false" t="array" ref="H759:H759">SUM(IF(dane!$A$8:$A$1577=D759,IF(dane!$C$8:$C$1577=E759,dane!$M$8:$M$1577,0),0))</f>
        <v>0</v>
      </c>
    </row>
    <row r="760" s="57" customFormat="true" ht="12.75" hidden="true" customHeight="true" outlineLevel="0" collapsed="false">
      <c r="A760" s="42" t="s">
        <v>180</v>
      </c>
      <c r="B760" s="42"/>
      <c r="C760" s="43" t="str">
        <f aca="false">INDEX((klasyfikacja!$B$2:$B$146),MATCH(A760,klasyfikacja!$A$2:$A$146,0))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760" s="44" t="n">
        <v>710</v>
      </c>
      <c r="E760" s="45" t="n">
        <v>6298</v>
      </c>
      <c r="F760" s="46" t="n">
        <f aca="false">SUM(G760:H760)</f>
        <v>0</v>
      </c>
      <c r="G760" s="46" t="n">
        <f aca="false" t="array" ref="G760:G760">SUM(IF(dane!$A$8:$A$1577=D760,IF(dane!$C$8:$C$1577=E760,dane!$L$8:$L$1577,0),0))</f>
        <v>0</v>
      </c>
      <c r="H760" s="46" t="n">
        <f aca="false" t="array" ref="H760:H760">SUM(IF(dane!$A$8:$A$1577=D760,IF(dane!$C$8:$C$1577=E760,dane!$M$8:$M$1577,0),0))</f>
        <v>0</v>
      </c>
    </row>
    <row r="761" s="57" customFormat="true" ht="12.75" hidden="true" customHeight="true" outlineLevel="0" collapsed="false">
      <c r="A761" s="42" t="s">
        <v>181</v>
      </c>
      <c r="B761" s="42"/>
      <c r="C761" s="43" t="str">
        <f aca="false">INDEX((klasyfikacja!$B$2:$B$146),MATCH(A761,klasyfikacja!$A$2:$A$146,0))</f>
        <v>Dotacja celowa otrzymana z tytułu pomocy finansowej udzielanej między jednostkami samorządu terytorialnego na dofinansowanie własnych zadań inwestycyjnych i zakupów inwestycyjnych</v>
      </c>
      <c r="D761" s="44" t="n">
        <v>710</v>
      </c>
      <c r="E761" s="45" t="n">
        <v>6300</v>
      </c>
      <c r="F761" s="46" t="n">
        <f aca="false">SUM(G761:H761)</f>
        <v>0</v>
      </c>
      <c r="G761" s="46" t="n">
        <f aca="false" t="array" ref="G761:G761">SUM(IF(dane!$A$8:$A$1577=D761,IF(dane!$C$8:$C$1577=E761,dane!$L$8:$L$1577,0),0))</f>
        <v>0</v>
      </c>
      <c r="H761" s="46" t="n">
        <f aca="false" t="array" ref="H761:H761">SUM(IF(dane!$A$8:$A$1577=D761,IF(dane!$C$8:$C$1577=E761,dane!$M$8:$M$1577,0),0))</f>
        <v>0</v>
      </c>
    </row>
    <row r="762" s="57" customFormat="true" ht="12.75" hidden="true" customHeight="true" outlineLevel="0" collapsed="false">
      <c r="A762" s="42" t="s">
        <v>182</v>
      </c>
      <c r="B762" s="42"/>
      <c r="C762" s="43" t="str">
        <f aca="false">INDEX((klasyfikacja!$B$2:$B$146),MATCH(A762,klasyfikacja!$A$2:$A$146,0))</f>
        <v>Dotacja celowa otrzymana z budżetu państwa na inwestycje i zakupy inwestycyjne z zakresu administracji rządowej oraz innych zadań zleconych gminom ustawami</v>
      </c>
      <c r="D762" s="44" t="n">
        <v>710</v>
      </c>
      <c r="E762" s="45" t="n">
        <v>6310</v>
      </c>
      <c r="F762" s="46" t="n">
        <f aca="false">SUM(G762:H762)</f>
        <v>0</v>
      </c>
      <c r="G762" s="46" t="n">
        <f aca="false" t="array" ref="G762:G762">SUM(IF(dane!$A$8:$A$1577=D762,IF(dane!$C$8:$C$1577=E762,dane!$L$8:$L$1577,0),0))</f>
        <v>0</v>
      </c>
      <c r="H762" s="46" t="n">
        <f aca="false" t="array" ref="H762:H762">SUM(IF(dane!$A$8:$A$1577=D762,IF(dane!$C$8:$C$1577=E762,dane!$M$8:$M$1577,0),0))</f>
        <v>0</v>
      </c>
    </row>
    <row r="763" s="57" customFormat="true" ht="12.75" hidden="true" customHeight="true" outlineLevel="0" collapsed="false">
      <c r="A763" s="42" t="s">
        <v>183</v>
      </c>
      <c r="B763" s="42"/>
      <c r="C763" s="43" t="str">
        <f aca="false">INDEX((klasyfikacja!$B$2:$B$146),MATCH(A763,klasyfikacja!$A$2:$A$146,0))</f>
        <v>Dotacja celowa otrzymana z budżetu państwa na inwestycje i zakupy inwestycyjne realizowane przez gminę na podstawie porozumień z organami administracji rządowej</v>
      </c>
      <c r="D763" s="44" t="n">
        <v>710</v>
      </c>
      <c r="E763" s="45" t="n">
        <v>6320</v>
      </c>
      <c r="F763" s="46" t="n">
        <f aca="false">SUM(G763:H763)</f>
        <v>0</v>
      </c>
      <c r="G763" s="46" t="n">
        <f aca="false" t="array" ref="G763:G763">SUM(IF(dane!$A$8:$A$1577=D763,IF(dane!$C$8:$C$1577=E763,dane!$L$8:$L$1577,0),0))</f>
        <v>0</v>
      </c>
      <c r="H763" s="46" t="n">
        <f aca="false" t="array" ref="H763:H763">SUM(IF(dane!$A$8:$A$1577=D763,IF(dane!$C$8:$C$1577=E763,dane!$M$8:$M$1577,0),0))</f>
        <v>0</v>
      </c>
    </row>
    <row r="764" s="57" customFormat="true" ht="12.75" hidden="true" customHeight="true" outlineLevel="0" collapsed="false">
      <c r="A764" s="42" t="s">
        <v>184</v>
      </c>
      <c r="B764" s="42"/>
      <c r="C764" s="43" t="str">
        <f aca="false">INDEX((klasyfikacja!$B$2:$B$146),MATCH(A764,klasyfikacja!$A$2:$A$146,0))</f>
        <v>Dotacja celowa otrzymana z budżetu państwa na realizację inwestycji i zakupów inwestycyjnych własnych gmin (związków gmin, związków powiatowo-gminnych)</v>
      </c>
      <c r="D764" s="44" t="n">
        <v>710</v>
      </c>
      <c r="E764" s="45" t="n">
        <v>6330</v>
      </c>
      <c r="F764" s="46" t="n">
        <f aca="false">SUM(G764:H764)</f>
        <v>0</v>
      </c>
      <c r="G764" s="46" t="n">
        <f aca="false" t="array" ref="G764:G764">SUM(IF(dane!$A$8:$A$1577=D764,IF(dane!$C$8:$C$1577=E764,dane!$L$8:$L$1577,0),0))</f>
        <v>0</v>
      </c>
      <c r="H764" s="46" t="n">
        <f aca="false" t="array" ref="H764:H764">SUM(IF(dane!$A$8:$A$1577=D764,IF(dane!$C$8:$C$1577=E764,dane!$M$8:$M$1577,0),0))</f>
        <v>0</v>
      </c>
    </row>
    <row r="765" s="57" customFormat="true" ht="12.75" hidden="true" customHeight="true" outlineLevel="0" collapsed="false">
      <c r="A765" s="42" t="s">
        <v>185</v>
      </c>
      <c r="B765" s="42"/>
      <c r="C765" s="43" t="str">
        <f aca="false">INDEX((klasyfikacja!$B$2:$B$146),MATCH(A765,klasyfikacja!$A$2:$A$146,0))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765" s="44" t="n">
        <v>710</v>
      </c>
      <c r="E765" s="45" t="n">
        <v>6340</v>
      </c>
      <c r="F765" s="46" t="n">
        <f aca="false">SUM(G765:H765)</f>
        <v>0</v>
      </c>
      <c r="G765" s="46" t="n">
        <f aca="false" t="array" ref="G765:G765">SUM(IF(dane!$A$8:$A$1577=D765,IF(dane!$C$8:$C$1577=E765,dane!$L$8:$L$1577,0),0))</f>
        <v>0</v>
      </c>
      <c r="H765" s="46" t="n">
        <f aca="false" t="array" ref="H765:H765">SUM(IF(dane!$A$8:$A$1577=D765,IF(dane!$C$8:$C$1577=E765,dane!$M$8:$M$1577,0),0))</f>
        <v>0</v>
      </c>
    </row>
    <row r="766" s="57" customFormat="true" ht="26.25" hidden="true" customHeight="true" outlineLevel="0" collapsed="false">
      <c r="A766" s="42" t="s">
        <v>186</v>
      </c>
      <c r="B766" s="42"/>
      <c r="C766" s="43" t="str">
        <f aca="false">INDEX((klasyfikacja!$B$2:$B$146),MATCH(A766,klasyfikacja!$A$2:$A$146,0))</f>
        <v>Dotacja celowa otrzymana z budżetu państwa na inwestycje i zakupy inwestycyjne z zakresu administracji rządowej oraz inne zadania zlecone ustawami realizowane przez powiat</v>
      </c>
      <c r="D766" s="44" t="n">
        <v>710</v>
      </c>
      <c r="E766" s="45" t="n">
        <v>6410</v>
      </c>
      <c r="F766" s="46" t="n">
        <f aca="false">SUM(G766:H766)</f>
        <v>0</v>
      </c>
      <c r="G766" s="46" t="n">
        <f aca="false" t="array" ref="G766:G766">SUM(IF(dane!$A$8:$A$1577=D766,IF(dane!$C$8:$C$1577=E766,dane!$L$8:$L$1577,0),0))</f>
        <v>0</v>
      </c>
      <c r="H766" s="46" t="n">
        <f aca="false" t="array" ref="H766:H766">SUM(IF(dane!$A$8:$A$1577=D766,IF(dane!$C$8:$C$1577=E766,dane!$M$8:$M$1577,0),0))</f>
        <v>0</v>
      </c>
    </row>
    <row r="767" s="57" customFormat="true" ht="12.75" hidden="true" customHeight="true" outlineLevel="0" collapsed="false">
      <c r="A767" s="42" t="s">
        <v>187</v>
      </c>
      <c r="B767" s="42"/>
      <c r="C767" s="43" t="str">
        <f aca="false">INDEX((klasyfikacja!$B$2:$B$146),MATCH(A767,klasyfikacja!$A$2:$A$146,0))</f>
        <v>Dotacja celowa otrzymana z budżetu państwa na inwestycje i zakupy inwestycyjne realizowane przez powiat na podstawie porozumień z organami administracji rządowej</v>
      </c>
      <c r="D767" s="44" t="n">
        <v>710</v>
      </c>
      <c r="E767" s="45" t="n">
        <v>6420</v>
      </c>
      <c r="F767" s="46" t="n">
        <f aca="false">SUM(G767:H767)</f>
        <v>0</v>
      </c>
      <c r="G767" s="46" t="n">
        <f aca="false" t="array" ref="G767:G767">SUM(IF(dane!$A$8:$A$1577=D767,IF(dane!$C$8:$C$1577=E767,dane!$L$8:$L$1577,0),0))</f>
        <v>0</v>
      </c>
      <c r="H767" s="46" t="n">
        <f aca="false" t="array" ref="H767:H767">SUM(IF(dane!$A$8:$A$1577=D767,IF(dane!$C$8:$C$1577=E767,dane!$M$8:$M$1577,0),0))</f>
        <v>0</v>
      </c>
    </row>
    <row r="768" s="57" customFormat="true" ht="12.75" hidden="true" customHeight="true" outlineLevel="0" collapsed="false">
      <c r="A768" s="42" t="s">
        <v>188</v>
      </c>
      <c r="B768" s="42"/>
      <c r="C768" s="43" t="str">
        <f aca="false">INDEX((klasyfikacja!$B$2:$B$146),MATCH(A768,klasyfikacja!$A$2:$A$146,0))</f>
        <v>Dotacja celowa otrzymana z budżetu państwa na realizację inwestycji i zakupów inwestycyjnych własnych powiatu</v>
      </c>
      <c r="D768" s="44" t="n">
        <v>710</v>
      </c>
      <c r="E768" s="45" t="n">
        <v>6430</v>
      </c>
      <c r="F768" s="46" t="n">
        <f aca="false">SUM(G768:H768)</f>
        <v>0</v>
      </c>
      <c r="G768" s="46" t="n">
        <f aca="false" t="array" ref="G768:G768">SUM(IF(dane!$A$8:$A$1577=D768,IF(dane!$C$8:$C$1577=E768,dane!$L$8:$L$1577,0),0))</f>
        <v>0</v>
      </c>
      <c r="H768" s="46" t="n">
        <f aca="false" t="array" ref="H768:H768">SUM(IF(dane!$A$8:$A$1577=D768,IF(dane!$C$8:$C$1577=E768,dane!$M$8:$M$1577,0),0))</f>
        <v>0</v>
      </c>
    </row>
    <row r="769" s="57" customFormat="true" ht="12.75" hidden="true" customHeight="true" outlineLevel="0" collapsed="false">
      <c r="A769" s="42" t="s">
        <v>189</v>
      </c>
      <c r="B769" s="42"/>
      <c r="C769" s="43" t="str">
        <f aca="false">INDEX((klasyfikacja!$B$2:$B$146),MATCH(A769,klasyfikacja!$A$2:$A$146,0))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769" s="44" t="n">
        <v>710</v>
      </c>
      <c r="E769" s="45" t="n">
        <v>6440</v>
      </c>
      <c r="F769" s="46" t="n">
        <f aca="false">SUM(G769:H769)</f>
        <v>0</v>
      </c>
      <c r="G769" s="46" t="n">
        <f aca="false" t="array" ref="G769:G769">SUM(IF(dane!$A$8:$A$1577=D769,IF(dane!$C$8:$C$1577=E769,dane!$L$8:$L$1577,0),0))</f>
        <v>0</v>
      </c>
      <c r="H769" s="46" t="n">
        <f aca="false" t="array" ref="H769:H769">SUM(IF(dane!$A$8:$A$1577=D769,IF(dane!$C$8:$C$1577=E769,dane!$M$8:$M$1577,0),0))</f>
        <v>0</v>
      </c>
    </row>
    <row r="770" s="57" customFormat="true" ht="12.75" hidden="true" customHeight="true" outlineLevel="0" collapsed="false">
      <c r="A770" s="42" t="s">
        <v>190</v>
      </c>
      <c r="B770" s="42"/>
      <c r="C770" s="43" t="str">
        <f aca="false">INDEX((klasyfikacja!$B$2:$B$146),MATCH(A770,klasyfikacja!$A$2:$A$146,0))</f>
        <v>Dotacja celowa otrzymana z gminy na inwestycje i zakupy inwestycyjne realizowane na podstawie porozumień (umów) między jednostkami samorządu terytorialnego</v>
      </c>
      <c r="D770" s="44" t="n">
        <v>710</v>
      </c>
      <c r="E770" s="45" t="n">
        <v>6610</v>
      </c>
      <c r="F770" s="46" t="n">
        <f aca="false">SUM(G770:H770)</f>
        <v>0</v>
      </c>
      <c r="G770" s="46" t="n">
        <f aca="false" t="array" ref="G770:G770">SUM(IF(dane!$A$8:$A$1577=D770,IF(dane!$C$8:$C$1577=E770,dane!$L$8:$L$1577,0),0))</f>
        <v>0</v>
      </c>
      <c r="H770" s="46" t="n">
        <f aca="false" t="array" ref="H770:H770">SUM(IF(dane!$A$8:$A$1577=D770,IF(dane!$C$8:$C$1577=E770,dane!$M$8:$M$1577,0),0))</f>
        <v>0</v>
      </c>
    </row>
    <row r="771" s="57" customFormat="true" ht="12.75" hidden="true" customHeight="true" outlineLevel="0" collapsed="false">
      <c r="A771" s="42" t="s">
        <v>191</v>
      </c>
      <c r="B771" s="42"/>
      <c r="C771" s="43" t="str">
        <f aca="false">INDEX((klasyfikacja!$B$2:$B$146),MATCH(A771,klasyfikacja!$A$2:$A$146,0))</f>
        <v>Dotacja celowa otrzymana z powiatu na inwestycje i zakupy inwestycyjne realizowane na podstawie porozumień (umów) między jednostkami samorządu terytorialnego</v>
      </c>
      <c r="D771" s="44" t="n">
        <v>710</v>
      </c>
      <c r="E771" s="45" t="n">
        <v>6620</v>
      </c>
      <c r="F771" s="46" t="n">
        <f aca="false">SUM(G771:H771)</f>
        <v>0</v>
      </c>
      <c r="G771" s="46" t="n">
        <f aca="false" t="array" ref="G771:G771">SUM(IF(dane!$A$8:$A$1577=D771,IF(dane!$C$8:$C$1577=E771,dane!$L$8:$L$1577,0),0))</f>
        <v>0</v>
      </c>
      <c r="H771" s="46" t="n">
        <f aca="false" t="array" ref="H771:H771">SUM(IF(dane!$A$8:$A$1577=D771,IF(dane!$C$8:$C$1577=E771,dane!$M$8:$M$1577,0),0))</f>
        <v>0</v>
      </c>
    </row>
    <row r="772" s="57" customFormat="true" ht="12.75" hidden="true" customHeight="true" outlineLevel="0" collapsed="false">
      <c r="A772" s="42" t="s">
        <v>192</v>
      </c>
      <c r="B772" s="42"/>
      <c r="C772" s="43" t="str">
        <f aca="false">INDEX((klasyfikacja!$B$2:$B$146),MATCH(A772,klasyfikacja!$A$2:$A$146,0))</f>
        <v>Dotacja celowa otrzymana z samorządu województwa na inwestycje i zakupy inwestycyjne realizowane na podstawie porozumień (umów) między jednostkami samorządu terytorialnego</v>
      </c>
      <c r="D772" s="44" t="n">
        <v>710</v>
      </c>
      <c r="E772" s="45" t="n">
        <v>6630</v>
      </c>
      <c r="F772" s="46" t="n">
        <f aca="false">SUM(G772:H772)</f>
        <v>0</v>
      </c>
      <c r="G772" s="46" t="n">
        <f aca="false" t="array" ref="G772:G772">SUM(IF(dane!$A$8:$A$1577=D772,IF(dane!$C$8:$C$1577=E772,dane!$L$8:$L$1577,0),0))</f>
        <v>0</v>
      </c>
      <c r="H772" s="46" t="n">
        <f aca="false" t="array" ref="H772:H772">SUM(IF(dane!$A$8:$A$1577=D772,IF(dane!$C$8:$C$1577=E772,dane!$M$8:$M$1577,0),0))</f>
        <v>0</v>
      </c>
    </row>
    <row r="773" s="57" customFormat="true" ht="12.75" hidden="true" customHeight="true" outlineLevel="0" collapsed="false">
      <c r="A773" s="42" t="s">
        <v>193</v>
      </c>
      <c r="B773" s="42"/>
      <c r="C773" s="43" t="str">
        <f aca="false">INDEX((klasyfikacja!$B$2:$B$146),MATCH(A773,klasyfikacja!$A$2:$A$146,0))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773" s="44" t="n">
        <v>710</v>
      </c>
      <c r="E773" s="45" t="n">
        <v>6660</v>
      </c>
      <c r="F773" s="46" t="n">
        <f aca="false">SUM(G773:H773)</f>
        <v>0</v>
      </c>
      <c r="G773" s="46" t="n">
        <f aca="false" t="array" ref="G773:G773">SUM(IF(dane!$A$8:$A$1577=D773,IF(dane!$C$8:$C$1577=E773,dane!$L$8:$L$1577,0),0))</f>
        <v>0</v>
      </c>
      <c r="H773" s="46" t="n">
        <f aca="false" t="array" ref="H773:H773">SUM(IF(dane!$A$8:$A$1577=D773,IF(dane!$C$8:$C$1577=E773,dane!$M$8:$M$1577,0),0))</f>
        <v>0</v>
      </c>
    </row>
    <row r="774" s="57" customFormat="true" ht="12.75" hidden="true" customHeight="true" outlineLevel="0" collapsed="false">
      <c r="A774" s="42" t="s">
        <v>194</v>
      </c>
      <c r="B774" s="42"/>
      <c r="C774" s="43" t="str">
        <f aca="false">INDEX((klasyfikacja!$B$2:$B$146),MATCH(A774,klasyfikacja!$A$2:$A$146,0))</f>
        <v>Wpłata środków finansowych z niewykorzystanych w terminie wydatków, które nie wygasają z upływem roku budżetowego</v>
      </c>
      <c r="D774" s="44" t="n">
        <v>710</v>
      </c>
      <c r="E774" s="45" t="n">
        <v>6680</v>
      </c>
      <c r="F774" s="46" t="n">
        <f aca="false">SUM(G774:H774)</f>
        <v>0</v>
      </c>
      <c r="G774" s="46" t="n">
        <f aca="false" t="array" ref="G774:G774">SUM(IF(dane!$A$8:$A$1577=D774,IF(dane!$C$8:$C$1577=E774,dane!$L$8:$L$1577,0),0))</f>
        <v>0</v>
      </c>
      <c r="H774" s="46" t="n">
        <f aca="false" t="array" ref="H774:H774">SUM(IF(dane!$A$8:$A$1577=D774,IF(dane!$C$8:$C$1577=E774,dane!$M$8:$M$1577,0),0))</f>
        <v>0</v>
      </c>
    </row>
    <row r="775" s="57" customFormat="true" ht="12.75" hidden="true" customHeight="true" outlineLevel="0" collapsed="false">
      <c r="A775" s="42" t="s">
        <v>195</v>
      </c>
      <c r="B775" s="42"/>
      <c r="C775" s="43" t="str">
        <f aca="false">INDEX((klasyfikacja!$B$2:$B$146),MATCH(A775,klasyfikacja!$A$2:$A$146,0))</f>
        <v>Wpływy ze zwrotów niewykorzystanych dotacji oraz płatności, dotyczące dochodów majątkowych</v>
      </c>
      <c r="D775" s="49" t="n">
        <v>710</v>
      </c>
      <c r="E775" s="50" t="n">
        <v>6690</v>
      </c>
      <c r="F775" s="46" t="n">
        <f aca="false">SUM(G775:H775)</f>
        <v>0</v>
      </c>
      <c r="G775" s="46" t="n">
        <f aca="false" t="array" ref="G775:G775">SUM(IF(dane!$A$8:$A$1577=D775,IF(dane!$C$8:$C$1577=E775,dane!$L$8:$L$1577,0),0))</f>
        <v>0</v>
      </c>
      <c r="H775" s="46" t="n">
        <f aca="false" t="array" ref="H775:H775">SUM(IF(dane!$A$8:$A$1577=D775,IF(dane!$C$8:$C$1577=E775,dane!$M$8:$M$1577,0),0))</f>
        <v>0</v>
      </c>
    </row>
    <row r="776" s="38" customFormat="true" ht="30.75" hidden="false" customHeight="true" outlineLevel="0" collapsed="false">
      <c r="A776" s="33" t="n">
        <v>750</v>
      </c>
      <c r="B776" s="33" t="n">
        <v>1</v>
      </c>
      <c r="C776" s="34" t="s">
        <v>207</v>
      </c>
      <c r="D776" s="35"/>
      <c r="E776" s="35"/>
      <c r="F776" s="36" t="n">
        <f aca="false">SUM(G776:H776)</f>
        <v>56865485</v>
      </c>
      <c r="G776" s="37" t="n">
        <f aca="false">SUM(G777+G873)</f>
        <v>37882617</v>
      </c>
      <c r="H776" s="37" t="n">
        <f aca="false">SUM(H777+H873)</f>
        <v>18982868</v>
      </c>
    </row>
    <row r="777" s="47" customFormat="true" ht="18" hidden="false" customHeight="true" outlineLevel="0" collapsed="false">
      <c r="A777" s="39"/>
      <c r="B777" s="39"/>
      <c r="C777" s="40" t="s">
        <v>20</v>
      </c>
      <c r="D777" s="35"/>
      <c r="E777" s="35"/>
      <c r="F777" s="41" t="n">
        <f aca="false">SUM(G777:H777)</f>
        <v>56860485</v>
      </c>
      <c r="G777" s="41" t="n">
        <f aca="false">SUM(G778:G872)</f>
        <v>37877617</v>
      </c>
      <c r="H777" s="41" t="n">
        <f aca="false">SUM(H778:H872)</f>
        <v>18982868</v>
      </c>
      <c r="K777" s="55"/>
    </row>
    <row r="778" s="47" customFormat="true" ht="12.75" hidden="true" customHeight="true" outlineLevel="0" collapsed="false">
      <c r="A778" s="42" t="s">
        <v>21</v>
      </c>
      <c r="B778" s="42"/>
      <c r="C778" s="43" t="str">
        <f aca="false">INDEX((klasyfikacja!$B$2:$B$146),MATCH(A778,klasyfikacja!$A$2:$A$146,0))</f>
        <v>Wpływy z podatku dochodowego od osób fizycznych</v>
      </c>
      <c r="D778" s="44" t="n">
        <v>750</v>
      </c>
      <c r="E778" s="45" t="s">
        <v>22</v>
      </c>
      <c r="F778" s="46" t="n">
        <f aca="false">SUM(G778:H778)</f>
        <v>0</v>
      </c>
      <c r="G778" s="46" t="n">
        <f aca="false" t="array" ref="G778:G778">SUM(IF(dane!$A$8:$A$1577=D778,IF(dane!$C$8:$C$1577=E778,dane!$L$8:$L$1577,0),0))</f>
        <v>0</v>
      </c>
      <c r="H778" s="46" t="n">
        <f aca="false" t="array" ref="H778:H778">SUM(IF(dane!$A$8:$A$1577=D778,IF(dane!$C$8:$C$1577=E778,dane!$M$8:$M$1577,0),0))</f>
        <v>0</v>
      </c>
      <c r="K778" s="55"/>
    </row>
    <row r="779" s="47" customFormat="true" ht="12.75" hidden="true" customHeight="true" outlineLevel="0" collapsed="false">
      <c r="A779" s="42" t="s">
        <v>23</v>
      </c>
      <c r="B779" s="42"/>
      <c r="C779" s="43" t="str">
        <f aca="false">INDEX((klasyfikacja!$B$2:$B$146),MATCH(A779,klasyfikacja!$A$2:$A$146,0))</f>
        <v>Wpływy z podatku dochodowego od osób prawnych</v>
      </c>
      <c r="D779" s="44" t="n">
        <v>750</v>
      </c>
      <c r="E779" s="45" t="s">
        <v>24</v>
      </c>
      <c r="F779" s="46" t="n">
        <f aca="false">SUM(G779:H779)</f>
        <v>0</v>
      </c>
      <c r="G779" s="46" t="n">
        <f aca="false" t="array" ref="G779:G779">SUM(IF(dane!$A$8:$A$1577=D779,IF(dane!$C$8:$C$1577=E779,dane!$L$8:$L$1577,0),0))</f>
        <v>0</v>
      </c>
      <c r="H779" s="46" t="n">
        <f aca="false" t="array" ref="H779:H779">SUM(IF(dane!$A$8:$A$1577=D779,IF(dane!$C$8:$C$1577=E779,dane!$M$8:$M$1577,0),0))</f>
        <v>0</v>
      </c>
      <c r="K779" s="55"/>
    </row>
    <row r="780" s="47" customFormat="true" ht="12.75" hidden="true" customHeight="true" outlineLevel="0" collapsed="false">
      <c r="A780" s="42" t="s">
        <v>25</v>
      </c>
      <c r="B780" s="42"/>
      <c r="C780" s="43" t="str">
        <f aca="false">INDEX((klasyfikacja!$B$2:$B$146),MATCH(A780,klasyfikacja!$A$2:$A$146,0))</f>
        <v>Wpływy z części opłaty za zezwolenie na sprzedaż napojów alkoholowych w obrocie hurtowym</v>
      </c>
      <c r="D780" s="44" t="n">
        <v>750</v>
      </c>
      <c r="E780" s="45" t="s">
        <v>26</v>
      </c>
      <c r="F780" s="46" t="n">
        <f aca="false">SUM(G780:H780)</f>
        <v>0</v>
      </c>
      <c r="G780" s="46" t="n">
        <f aca="false" t="array" ref="G780:G780">SUM(IF(dane!$A$8:$A$1577=D780,IF(dane!$C$8:$C$1577=E780,dane!$L$8:$L$1577,0),0))</f>
        <v>0</v>
      </c>
      <c r="H780" s="46" t="n">
        <f aca="false" t="array" ref="H780:H780">SUM(IF(dane!$A$8:$A$1577=D780,IF(dane!$C$8:$C$1577=E780,dane!$M$8:$M$1577,0),0))</f>
        <v>0</v>
      </c>
      <c r="K780" s="55"/>
    </row>
    <row r="781" s="47" customFormat="true" ht="12.75" hidden="true" customHeight="true" outlineLevel="0" collapsed="false">
      <c r="A781" s="42" t="s">
        <v>27</v>
      </c>
      <c r="B781" s="42"/>
      <c r="C781" s="43" t="str">
        <f aca="false">INDEX((klasyfikacja!$B$2:$B$146),MATCH(A781,klasyfikacja!$A$2:$A$146,0))</f>
        <v>Wpływy z podatku od nieruchomości</v>
      </c>
      <c r="D781" s="44" t="n">
        <v>750</v>
      </c>
      <c r="E781" s="45" t="s">
        <v>28</v>
      </c>
      <c r="F781" s="46" t="n">
        <f aca="false">SUM(G781:H781)</f>
        <v>0</v>
      </c>
      <c r="G781" s="46" t="n">
        <f aca="false" t="array" ref="G781:G781">SUM(IF(dane!$A$8:$A$1577=D781,IF(dane!$C$8:$C$1577=E781,dane!$L$8:$L$1577,0),0))</f>
        <v>0</v>
      </c>
      <c r="H781" s="46" t="n">
        <f aca="false" t="array" ref="H781:H781">SUM(IF(dane!$A$8:$A$1577=D781,IF(dane!$C$8:$C$1577=E781,dane!$M$8:$M$1577,0),0))</f>
        <v>0</v>
      </c>
      <c r="K781" s="55"/>
    </row>
    <row r="782" s="47" customFormat="true" ht="12.75" hidden="true" customHeight="true" outlineLevel="0" collapsed="false">
      <c r="A782" s="42" t="s">
        <v>29</v>
      </c>
      <c r="B782" s="42"/>
      <c r="C782" s="43" t="str">
        <f aca="false">INDEX((klasyfikacja!$B$2:$B$146),MATCH(A782,klasyfikacja!$A$2:$A$146,0))</f>
        <v>Wpływy z podatku rolnego</v>
      </c>
      <c r="D782" s="44" t="n">
        <v>750</v>
      </c>
      <c r="E782" s="45" t="s">
        <v>30</v>
      </c>
      <c r="F782" s="46" t="n">
        <f aca="false">SUM(G782:H782)</f>
        <v>0</v>
      </c>
      <c r="G782" s="46" t="n">
        <f aca="false" t="array" ref="G782:G782">SUM(IF(dane!$A$8:$A$1577=D782,IF(dane!$C$8:$C$1577=E782,dane!$L$8:$L$1577,0),0))</f>
        <v>0</v>
      </c>
      <c r="H782" s="46" t="n">
        <f aca="false" t="array" ref="H782:H782">SUM(IF(dane!$A$8:$A$1577=D782,IF(dane!$C$8:$C$1577=E782,dane!$M$8:$M$1577,0),0))</f>
        <v>0</v>
      </c>
      <c r="K782" s="55"/>
    </row>
    <row r="783" s="47" customFormat="true" ht="12.75" hidden="true" customHeight="true" outlineLevel="0" collapsed="false">
      <c r="A783" s="42" t="s">
        <v>31</v>
      </c>
      <c r="B783" s="42"/>
      <c r="C783" s="43" t="str">
        <f aca="false">INDEX((klasyfikacja!$B$2:$B$146),MATCH(A783,klasyfikacja!$A$2:$A$146,0))</f>
        <v>Wpływy z podatku leśnego</v>
      </c>
      <c r="D783" s="44" t="n">
        <v>750</v>
      </c>
      <c r="E783" s="45" t="s">
        <v>32</v>
      </c>
      <c r="F783" s="46" t="n">
        <f aca="false">SUM(G783:H783)</f>
        <v>0</v>
      </c>
      <c r="G783" s="46" t="n">
        <f aca="false" t="array" ref="G783:G783">SUM(IF(dane!$A$8:$A$1577=D783,IF(dane!$C$8:$C$1577=E783,dane!$L$8:$L$1577,0),0))</f>
        <v>0</v>
      </c>
      <c r="H783" s="46" t="n">
        <f aca="false" t="array" ref="H783:H783">SUM(IF(dane!$A$8:$A$1577=D783,IF(dane!$C$8:$C$1577=E783,dane!$M$8:$M$1577,0),0))</f>
        <v>0</v>
      </c>
      <c r="K783" s="55"/>
    </row>
    <row r="784" s="47" customFormat="true" ht="12.75" hidden="true" customHeight="true" outlineLevel="0" collapsed="false">
      <c r="A784" s="42" t="s">
        <v>33</v>
      </c>
      <c r="B784" s="42"/>
      <c r="C784" s="43" t="str">
        <f aca="false">INDEX((klasyfikacja!$B$2:$B$146),MATCH(A784,klasyfikacja!$A$2:$A$146,0))</f>
        <v>Wpływy z podatku od środków transportowych</v>
      </c>
      <c r="D784" s="44" t="n">
        <v>750</v>
      </c>
      <c r="E784" s="45" t="s">
        <v>34</v>
      </c>
      <c r="F784" s="46" t="n">
        <f aca="false">SUM(G784:H784)</f>
        <v>0</v>
      </c>
      <c r="G784" s="46" t="n">
        <f aca="false" t="array" ref="G784:G784">SUM(IF(dane!$A$8:$A$1577=D784,IF(dane!$C$8:$C$1577=E784,dane!$L$8:$L$1577,0),0))</f>
        <v>0</v>
      </c>
      <c r="H784" s="46" t="n">
        <f aca="false" t="array" ref="H784:H784">SUM(IF(dane!$A$8:$A$1577=D784,IF(dane!$C$8:$C$1577=E784,dane!$M$8:$M$1577,0),0))</f>
        <v>0</v>
      </c>
      <c r="K784" s="55"/>
    </row>
    <row r="785" s="47" customFormat="true" ht="12.75" hidden="true" customHeight="true" outlineLevel="0" collapsed="false">
      <c r="A785" s="42" t="s">
        <v>35</v>
      </c>
      <c r="B785" s="42"/>
      <c r="C785" s="43" t="str">
        <f aca="false">INDEX((klasyfikacja!$B$2:$B$146),MATCH(A785,klasyfikacja!$A$2:$A$146,0))</f>
        <v>Wpływy z podatku od działalności gospodarczej osób fizycznych, opłacanego w formie karty podatkowej</v>
      </c>
      <c r="D785" s="44" t="n">
        <v>750</v>
      </c>
      <c r="E785" s="45" t="s">
        <v>36</v>
      </c>
      <c r="F785" s="46" t="n">
        <f aca="false">SUM(G785:H785)</f>
        <v>0</v>
      </c>
      <c r="G785" s="46" t="n">
        <f aca="false" t="array" ref="G785:G785">SUM(IF(dane!$A$8:$A$1577=D785,IF(dane!$C$8:$C$1577=E785,dane!$L$8:$L$1577,0),0))</f>
        <v>0</v>
      </c>
      <c r="H785" s="46" t="n">
        <f aca="false" t="array" ref="H785:H785">SUM(IF(dane!$A$8:$A$1577=D785,IF(dane!$C$8:$C$1577=E785,dane!$M$8:$M$1577,0),0))</f>
        <v>0</v>
      </c>
      <c r="K785" s="55"/>
    </row>
    <row r="786" s="47" customFormat="true" ht="12.75" hidden="true" customHeight="true" outlineLevel="0" collapsed="false">
      <c r="A786" s="42" t="s">
        <v>37</v>
      </c>
      <c r="B786" s="42"/>
      <c r="C786" s="43" t="str">
        <f aca="false">INDEX((klasyfikacja!$B$2:$B$146),MATCH(A786,klasyfikacja!$A$2:$A$146,0))</f>
        <v>Wpływy z podatku od spadków i darowizn</v>
      </c>
      <c r="D786" s="44" t="n">
        <v>750</v>
      </c>
      <c r="E786" s="45" t="s">
        <v>38</v>
      </c>
      <c r="F786" s="46" t="n">
        <f aca="false">SUM(G786:H786)</f>
        <v>0</v>
      </c>
      <c r="G786" s="46" t="n">
        <f aca="false" t="array" ref="G786:G786">SUM(IF(dane!$A$8:$A$1577=D786,IF(dane!$C$8:$C$1577=E786,dane!$L$8:$L$1577,0),0))</f>
        <v>0</v>
      </c>
      <c r="H786" s="46" t="n">
        <f aca="false" t="array" ref="H786:H786">SUM(IF(dane!$A$8:$A$1577=D786,IF(dane!$C$8:$C$1577=E786,dane!$M$8:$M$1577,0),0))</f>
        <v>0</v>
      </c>
      <c r="K786" s="55"/>
    </row>
    <row r="787" s="47" customFormat="true" ht="12.75" hidden="true" customHeight="true" outlineLevel="0" collapsed="false">
      <c r="A787" s="42" t="s">
        <v>39</v>
      </c>
      <c r="B787" s="42"/>
      <c r="C787" s="43" t="str">
        <f aca="false">INDEX((klasyfikacja!$B$2:$B$146),MATCH(A787,klasyfikacja!$A$2:$A$146,0))</f>
        <v>Wpływy z opłaty od posiadania psów</v>
      </c>
      <c r="D787" s="44" t="n">
        <v>750</v>
      </c>
      <c r="E787" s="45" t="s">
        <v>40</v>
      </c>
      <c r="F787" s="46" t="n">
        <f aca="false">SUM(G787:H787)</f>
        <v>0</v>
      </c>
      <c r="G787" s="46" t="n">
        <f aca="false" t="array" ref="G787:G787">SUM(IF(dane!$A$8:$A$1577=D787,IF(dane!$C$8:$C$1577=E787,dane!$L$8:$L$1577,0),0))</f>
        <v>0</v>
      </c>
      <c r="H787" s="46" t="n">
        <f aca="false" t="array" ref="H787:H787">SUM(IF(dane!$A$8:$A$1577=D787,IF(dane!$C$8:$C$1577=E787,dane!$M$8:$M$1577,0),0))</f>
        <v>0</v>
      </c>
      <c r="K787" s="55"/>
    </row>
    <row r="788" s="47" customFormat="true" ht="12.75" hidden="true" customHeight="true" outlineLevel="0" collapsed="false">
      <c r="A788" s="42" t="s">
        <v>41</v>
      </c>
      <c r="B788" s="42"/>
      <c r="C788" s="43" t="str">
        <f aca="false">INDEX((klasyfikacja!$B$2:$B$146),MATCH(A788,klasyfikacja!$A$2:$A$146,0))</f>
        <v>Wpływy z opłaty uzdrowiskowej, pobieranej w gminach posiadających status gminy uzdrowiskowej</v>
      </c>
      <c r="D788" s="44" t="n">
        <v>750</v>
      </c>
      <c r="E788" s="45" t="s">
        <v>42</v>
      </c>
      <c r="F788" s="46" t="n">
        <f aca="false">SUM(G788:H788)</f>
        <v>0</v>
      </c>
      <c r="G788" s="46" t="n">
        <f aca="false" t="array" ref="G788:G788">SUM(IF(dane!$A$8:$A$1577=D788,IF(dane!$C$8:$C$1577=E788,dane!$L$8:$L$1577,0),0))</f>
        <v>0</v>
      </c>
      <c r="H788" s="46" t="n">
        <f aca="false" t="array" ref="H788:H788">SUM(IF(dane!$A$8:$A$1577=D788,IF(dane!$C$8:$C$1577=E788,dane!$M$8:$M$1577,0),0))</f>
        <v>0</v>
      </c>
      <c r="K788" s="55"/>
    </row>
    <row r="789" s="47" customFormat="true" ht="12.75" hidden="true" customHeight="true" outlineLevel="0" collapsed="false">
      <c r="A789" s="42" t="s">
        <v>43</v>
      </c>
      <c r="B789" s="42"/>
      <c r="C789" s="43" t="str">
        <f aca="false">INDEX((klasyfikacja!$B$2:$B$146),MATCH(A789,klasyfikacja!$A$2:$A$146,0))</f>
        <v>Wpływy z opłaty produktowej</v>
      </c>
      <c r="D789" s="44" t="n">
        <v>750</v>
      </c>
      <c r="E789" s="45" t="s">
        <v>44</v>
      </c>
      <c r="F789" s="46" t="n">
        <f aca="false">SUM(G789:H789)</f>
        <v>0</v>
      </c>
      <c r="G789" s="46" t="n">
        <f aca="false" t="array" ref="G789:G789">SUM(IF(dane!$A$8:$A$1577=D789,IF(dane!$C$8:$C$1577=E789,dane!$L$8:$L$1577,0),0))</f>
        <v>0</v>
      </c>
      <c r="H789" s="46" t="n">
        <f aca="false" t="array" ref="H789:H789">SUM(IF(dane!$A$8:$A$1577=D789,IF(dane!$C$8:$C$1577=E789,dane!$M$8:$M$1577,0),0))</f>
        <v>0</v>
      </c>
      <c r="K789" s="55"/>
    </row>
    <row r="790" s="47" customFormat="true" ht="12.75" hidden="true" customHeight="true" outlineLevel="0" collapsed="false">
      <c r="A790" s="42" t="s">
        <v>45</v>
      </c>
      <c r="B790" s="42"/>
      <c r="C790" s="43" t="str">
        <f aca="false">INDEX((klasyfikacja!$B$2:$B$146),MATCH(A790,klasyfikacja!$A$2:$A$146,0))</f>
        <v>Wpływy z opłaty skarbowej</v>
      </c>
      <c r="D790" s="44" t="n">
        <v>750</v>
      </c>
      <c r="E790" s="45" t="s">
        <v>46</v>
      </c>
      <c r="F790" s="46" t="n">
        <f aca="false">SUM(G790:H790)</f>
        <v>0</v>
      </c>
      <c r="G790" s="46" t="n">
        <f aca="false" t="array" ref="G790:G790">SUM(IF(dane!$A$8:$A$1577=D790,IF(dane!$C$8:$C$1577=E790,dane!$L$8:$L$1577,0),0))</f>
        <v>0</v>
      </c>
      <c r="H790" s="46" t="n">
        <f aca="false" t="array" ref="H790:H790">SUM(IF(dane!$A$8:$A$1577=D790,IF(dane!$C$8:$C$1577=E790,dane!$M$8:$M$1577,0),0))</f>
        <v>0</v>
      </c>
      <c r="K790" s="55"/>
    </row>
    <row r="791" s="47" customFormat="true" ht="12.75" hidden="false" customHeight="true" outlineLevel="0" collapsed="false">
      <c r="A791" s="42" t="n">
        <v>420</v>
      </c>
      <c r="B791" s="42"/>
      <c r="C791" s="43" t="e">
        <f aca="false">INDEX((klasyfikacja!$B$2:$B$146),MATCH(A791,klasyfikacja!$A$2:$A$146,0))</f>
        <v>#N/A</v>
      </c>
      <c r="D791" s="44" t="n">
        <v>750</v>
      </c>
      <c r="E791" s="45" t="s">
        <v>48</v>
      </c>
      <c r="F791" s="46" t="n">
        <f aca="false">SUM(G791:H791)</f>
        <v>16050000</v>
      </c>
      <c r="G791" s="46" t="n">
        <f aca="false" t="array" ref="G791:G791">SUM(IF(dane!$A$8:$A$1577=D791,IF(dane!$C$8:$C$1577=E791,dane!$L$8:$L$1577,0),0))</f>
        <v>0</v>
      </c>
      <c r="H791" s="46" t="n">
        <f aca="false" t="array" ref="H791:H791">SUM(IF(dane!$A$8:$A$1577=D791,IF(dane!$C$8:$C$1577=E791,dane!$M$8:$M$1577,0),0))</f>
        <v>16050000</v>
      </c>
      <c r="K791" s="55"/>
    </row>
    <row r="792" s="47" customFormat="true" ht="12.75" hidden="true" customHeight="true" outlineLevel="0" collapsed="false">
      <c r="A792" s="42" t="s">
        <v>49</v>
      </c>
      <c r="B792" s="42"/>
      <c r="C792" s="43" t="str">
        <f aca="false">INDEX((klasyfikacja!$B$2:$B$146),MATCH(A792,klasyfikacja!$A$2:$A$146,0))</f>
        <v>Wpływy z opłaty targowej</v>
      </c>
      <c r="D792" s="44" t="n">
        <v>750</v>
      </c>
      <c r="E792" s="45" t="s">
        <v>50</v>
      </c>
      <c r="F792" s="46" t="n">
        <f aca="false">SUM(G792:H792)</f>
        <v>0</v>
      </c>
      <c r="G792" s="46" t="n">
        <f aca="false" t="array" ref="G792:G792">SUM(IF(dane!$A$8:$A$1577=D792,IF(dane!$C$8:$C$1577=E792,dane!$L$8:$L$1577,0),0))</f>
        <v>0</v>
      </c>
      <c r="H792" s="46" t="n">
        <f aca="false" t="array" ref="H792:H792">SUM(IF(dane!$A$8:$A$1577=D792,IF(dane!$C$8:$C$1577=E792,dane!$M$8:$M$1577,0),0))</f>
        <v>0</v>
      </c>
      <c r="K792" s="55"/>
    </row>
    <row r="793" s="47" customFormat="true" ht="12.75" hidden="true" customHeight="true" outlineLevel="0" collapsed="false">
      <c r="A793" s="42" t="s">
        <v>51</v>
      </c>
      <c r="B793" s="42"/>
      <c r="C793" s="43" t="str">
        <f aca="false">INDEX((klasyfikacja!$B$2:$B$146),MATCH(A793,klasyfikacja!$A$2:$A$146,0))</f>
        <v>Wpływy z opłaty miejscowej</v>
      </c>
      <c r="D793" s="44" t="n">
        <v>750</v>
      </c>
      <c r="E793" s="45" t="s">
        <v>52</v>
      </c>
      <c r="F793" s="46" t="n">
        <f aca="false">SUM(G793:H793)</f>
        <v>0</v>
      </c>
      <c r="G793" s="46" t="n">
        <f aca="false" t="array" ref="G793:G793">SUM(IF(dane!$A$8:$A$1577=D793,IF(dane!$C$8:$C$1577=E793,dane!$L$8:$L$1577,0),0))</f>
        <v>0</v>
      </c>
      <c r="H793" s="46" t="n">
        <f aca="false" t="array" ref="H793:H793">SUM(IF(dane!$A$8:$A$1577=D793,IF(dane!$C$8:$C$1577=E793,dane!$M$8:$M$1577,0),0))</f>
        <v>0</v>
      </c>
      <c r="K793" s="55"/>
    </row>
    <row r="794" s="47" customFormat="true" ht="12.75" hidden="true" customHeight="true" outlineLevel="0" collapsed="false">
      <c r="A794" s="42" t="s">
        <v>53</v>
      </c>
      <c r="B794" s="42"/>
      <c r="C794" s="43" t="str">
        <f aca="false">INDEX((klasyfikacja!$B$2:$B$146),MATCH(A794,klasyfikacja!$A$2:$A$146,0))</f>
        <v>Wpływy z opłaty eksploatacyjnej</v>
      </c>
      <c r="D794" s="44" t="n">
        <v>750</v>
      </c>
      <c r="E794" s="45" t="s">
        <v>54</v>
      </c>
      <c r="F794" s="46" t="n">
        <f aca="false">SUM(G794:H794)</f>
        <v>0</v>
      </c>
      <c r="G794" s="46" t="n">
        <f aca="false" t="array" ref="G794:G794">SUM(IF(dane!$A$8:$A$1577=D794,IF(dane!$C$8:$C$1577=E794,dane!$L$8:$L$1577,0),0))</f>
        <v>0</v>
      </c>
      <c r="H794" s="46" t="n">
        <f aca="false" t="array" ref="H794:H794">SUM(IF(dane!$A$8:$A$1577=D794,IF(dane!$C$8:$C$1577=E794,dane!$M$8:$M$1577,0),0))</f>
        <v>0</v>
      </c>
      <c r="K794" s="55"/>
    </row>
    <row r="795" s="47" customFormat="true" ht="12.75" hidden="true" customHeight="true" outlineLevel="0" collapsed="false">
      <c r="A795" s="42" t="s">
        <v>55</v>
      </c>
      <c r="B795" s="42"/>
      <c r="C795" s="43" t="str">
        <f aca="false">INDEX((klasyfikacja!$B$2:$B$146),MATCH(A795,klasyfikacja!$A$2:$A$146,0))</f>
        <v>Wpływy z opłat za trwały zarząd, użytkowanie i służebności</v>
      </c>
      <c r="D795" s="44" t="n">
        <v>750</v>
      </c>
      <c r="E795" s="45" t="s">
        <v>56</v>
      </c>
      <c r="F795" s="46" t="n">
        <f aca="false">SUM(G795:H795)</f>
        <v>0</v>
      </c>
      <c r="G795" s="46" t="n">
        <f aca="false" t="array" ref="G795:G795">SUM(IF(dane!$A$8:$A$1577=D795,IF(dane!$C$8:$C$1577=E795,dane!$L$8:$L$1577,0),0))</f>
        <v>0</v>
      </c>
      <c r="H795" s="46" t="n">
        <f aca="false" t="array" ref="H795:H795">SUM(IF(dane!$A$8:$A$1577=D795,IF(dane!$C$8:$C$1577=E795,dane!$M$8:$M$1577,0),0))</f>
        <v>0</v>
      </c>
      <c r="K795" s="55"/>
    </row>
    <row r="796" s="47" customFormat="true" ht="12.75" hidden="true" customHeight="true" outlineLevel="0" collapsed="false">
      <c r="A796" s="42" t="s">
        <v>57</v>
      </c>
      <c r="B796" s="42"/>
      <c r="C796" s="43" t="str">
        <f aca="false">INDEX((klasyfikacja!$B$2:$B$146),MATCH(A796,klasyfikacja!$A$2:$A$146,0))</f>
        <v>Wpływy z opłat za zezwolenia na sprzedaż napojów alkoholowych</v>
      </c>
      <c r="D796" s="44" t="n">
        <v>750</v>
      </c>
      <c r="E796" s="45" t="s">
        <v>58</v>
      </c>
      <c r="F796" s="46" t="n">
        <f aca="false">SUM(G796:H796)</f>
        <v>0</v>
      </c>
      <c r="G796" s="46" t="n">
        <f aca="false" t="array" ref="G796:G796">SUM(IF(dane!$A$8:$A$1577=D796,IF(dane!$C$8:$C$1577=E796,dane!$L$8:$L$1577,0),0))</f>
        <v>0</v>
      </c>
      <c r="H796" s="46" t="n">
        <f aca="false" t="array" ref="H796:H796">SUM(IF(dane!$A$8:$A$1577=D796,IF(dane!$C$8:$C$1577=E796,dane!$M$8:$M$1577,0),0))</f>
        <v>0</v>
      </c>
      <c r="K796" s="55"/>
    </row>
    <row r="797" s="47" customFormat="true" ht="12.75" hidden="true" customHeight="true" outlineLevel="0" collapsed="false">
      <c r="A797" s="42" t="s">
        <v>59</v>
      </c>
      <c r="B797" s="42"/>
      <c r="C797" s="43" t="str">
        <f aca="false">INDEX((klasyfikacja!$B$2:$B$146),MATCH(A797,klasyfikacja!$A$2:$A$146,0))</f>
        <v>Wpływy z innych lokalnych opłat pobieranych przez jednostki samorządu terytorialnego na podstawie odrębnych ustaw</v>
      </c>
      <c r="D797" s="44" t="n">
        <v>750</v>
      </c>
      <c r="E797" s="45" t="s">
        <v>60</v>
      </c>
      <c r="F797" s="46" t="n">
        <f aca="false">SUM(G797:H797)</f>
        <v>0</v>
      </c>
      <c r="G797" s="46" t="n">
        <f aca="false" t="array" ref="G797:G797">SUM(IF(dane!$A$8:$A$1577=D797,IF(dane!$C$8:$C$1577=E797,dane!$L$8:$L$1577,0),0))</f>
        <v>0</v>
      </c>
      <c r="H797" s="46" t="n">
        <f aca="false" t="array" ref="H797:H797">SUM(IF(dane!$A$8:$A$1577=D797,IF(dane!$C$8:$C$1577=E797,dane!$M$8:$M$1577,0),0))</f>
        <v>0</v>
      </c>
      <c r="K797" s="55"/>
    </row>
    <row r="798" s="47" customFormat="true" ht="12.75" hidden="true" customHeight="true" outlineLevel="0" collapsed="false">
      <c r="A798" s="42" t="s">
        <v>61</v>
      </c>
      <c r="B798" s="42"/>
      <c r="C798" s="43" t="str">
        <f aca="false">INDEX((klasyfikacja!$B$2:$B$146),MATCH(A798,klasyfikacja!$A$2:$A$146,0))</f>
        <v>Wpływy z podatku od czynności cywilnoprawnych</v>
      </c>
      <c r="D798" s="44" t="n">
        <v>750</v>
      </c>
      <c r="E798" s="45" t="s">
        <v>62</v>
      </c>
      <c r="F798" s="46" t="n">
        <f aca="false">SUM(G798:H798)</f>
        <v>0</v>
      </c>
      <c r="G798" s="46" t="n">
        <f aca="false" t="array" ref="G798:G798">SUM(IF(dane!$A$8:$A$1577=D798,IF(dane!$C$8:$C$1577=E798,dane!$L$8:$L$1577,0),0))</f>
        <v>0</v>
      </c>
      <c r="H798" s="46" t="n">
        <f aca="false" t="array" ref="H798:H798">SUM(IF(dane!$A$8:$A$1577=D798,IF(dane!$C$8:$C$1577=E798,dane!$M$8:$M$1577,0),0))</f>
        <v>0</v>
      </c>
      <c r="K798" s="55"/>
    </row>
    <row r="799" s="47" customFormat="true" ht="12.75" hidden="true" customHeight="true" outlineLevel="0" collapsed="false">
      <c r="A799" s="42" t="s">
        <v>63</v>
      </c>
      <c r="B799" s="42"/>
      <c r="C799" s="43" t="str">
        <f aca="false">INDEX((klasyfikacja!$B$2:$B$146),MATCH(A799,klasyfikacja!$A$2:$A$146,0))</f>
        <v>Wpływy z opłat z tytułu użytkowania wieczystego nieruchomości</v>
      </c>
      <c r="D799" s="44" t="n">
        <v>750</v>
      </c>
      <c r="E799" s="45" t="s">
        <v>64</v>
      </c>
      <c r="F799" s="46" t="n">
        <f aca="false">SUM(G799:H799)</f>
        <v>0</v>
      </c>
      <c r="G799" s="46" t="n">
        <f aca="false" t="array" ref="G799:G799">SUM(IF(dane!$A$8:$A$1577=D799,IF(dane!$C$8:$C$1577=E799,dane!$L$8:$L$1577,0),0))</f>
        <v>0</v>
      </c>
      <c r="H799" s="46" t="n">
        <f aca="false" t="array" ref="H799:H799">SUM(IF(dane!$A$8:$A$1577=D799,IF(dane!$C$8:$C$1577=E799,dane!$M$8:$M$1577,0),0))</f>
        <v>0</v>
      </c>
      <c r="K799" s="55"/>
    </row>
    <row r="800" s="47" customFormat="true" ht="12.75" hidden="false" customHeight="true" outlineLevel="0" collapsed="false">
      <c r="A800" s="42" t="n">
        <v>570</v>
      </c>
      <c r="B800" s="42"/>
      <c r="C800" s="43" t="e">
        <f aca="false">INDEX((klasyfikacja!$B$2:$B$146),MATCH(A800,klasyfikacja!$A$2:$A$146,0))</f>
        <v>#N/A</v>
      </c>
      <c r="D800" s="44" t="n">
        <v>750</v>
      </c>
      <c r="E800" s="45" t="s">
        <v>66</v>
      </c>
      <c r="F800" s="46" t="n">
        <f aca="false">SUM(G800:H800)</f>
        <v>371000</v>
      </c>
      <c r="G800" s="46" t="n">
        <f aca="false" t="array" ref="G800:G800">SUM(IF(dane!$A$8:$A$1577=D800,IF(dane!$C$8:$C$1577=E800,dane!$L$8:$L$1577,0),0))</f>
        <v>114000</v>
      </c>
      <c r="H800" s="46" t="n">
        <f aca="false" t="array" ref="H800:H800">SUM(IF(dane!$A$8:$A$1577=D800,IF(dane!$C$8:$C$1577=E800,dane!$M$8:$M$1577,0),0))</f>
        <v>257000</v>
      </c>
      <c r="K800" s="55"/>
    </row>
    <row r="801" s="47" customFormat="true" ht="12.75" hidden="false" customHeight="true" outlineLevel="0" collapsed="false">
      <c r="A801" s="42" t="n">
        <v>580</v>
      </c>
      <c r="B801" s="42"/>
      <c r="C801" s="43" t="e">
        <f aca="false">INDEX((klasyfikacja!$B$2:$B$146),MATCH(A801,klasyfikacja!$A$2:$A$146,0))</f>
        <v>#N/A</v>
      </c>
      <c r="D801" s="44" t="n">
        <v>750</v>
      </c>
      <c r="E801" s="45" t="s">
        <v>68</v>
      </c>
      <c r="F801" s="46" t="n">
        <f aca="false">SUM(G801:H801)</f>
        <v>59000</v>
      </c>
      <c r="G801" s="46" t="n">
        <f aca="false" t="array" ref="G801:G801">SUM(IF(dane!$A$8:$A$1577=D801,IF(dane!$C$8:$C$1577=E801,dane!$L$8:$L$1577,0),0))</f>
        <v>50000</v>
      </c>
      <c r="H801" s="46" t="n">
        <f aca="false" t="array" ref="H801:H801">SUM(IF(dane!$A$8:$A$1577=D801,IF(dane!$C$8:$C$1577=E801,dane!$M$8:$M$1577,0),0))</f>
        <v>9000</v>
      </c>
      <c r="K801" s="55"/>
    </row>
    <row r="802" s="47" customFormat="true" ht="12.75" hidden="false" customHeight="true" outlineLevel="0" collapsed="false">
      <c r="A802" s="42" t="n">
        <v>590</v>
      </c>
      <c r="B802" s="42"/>
      <c r="C802" s="43" t="e">
        <f aca="false">INDEX((klasyfikacja!$B$2:$B$146),MATCH(A802,klasyfikacja!$A$2:$A$146,0))</f>
        <v>#N/A</v>
      </c>
      <c r="D802" s="44" t="n">
        <v>750</v>
      </c>
      <c r="E802" s="45" t="s">
        <v>70</v>
      </c>
      <c r="F802" s="56" t="n">
        <f aca="false">SUM(G802:H802)</f>
        <v>375000</v>
      </c>
      <c r="G802" s="46" t="n">
        <f aca="false" t="array" ref="G802:G802">SUM(IF(dane!$A$8:$A$1577=D802,IF(dane!$C$8:$C$1577=E802,dane!$L$8:$L$1577,0),0))</f>
        <v>250000</v>
      </c>
      <c r="H802" s="46" t="n">
        <f aca="false" t="array" ref="H802:H802">SUM(IF(dane!$A$8:$A$1577=D802,IF(dane!$C$8:$C$1577=E802,dane!$M$8:$M$1577,0),0))</f>
        <v>125000</v>
      </c>
      <c r="K802" s="55"/>
    </row>
    <row r="803" s="47" customFormat="true" ht="25.5" hidden="true" customHeight="true" outlineLevel="0" collapsed="false">
      <c r="A803" s="42" t="s">
        <v>71</v>
      </c>
      <c r="B803" s="42"/>
      <c r="C803" s="43" t="str">
        <f aca="false">INDEX((klasyfikacja!$B$2:$B$146),MATCH(A803,klasyfikacja!$A$2:$A$146,0))</f>
        <v>Wpływy z opłat egzaminacyjnych oraz opłat za wydawanie świadectw, dyplomów, zaświadczeń, certyfikatów i ich duplikatów</v>
      </c>
      <c r="D803" s="44" t="n">
        <v>750</v>
      </c>
      <c r="E803" s="45" t="s">
        <v>72</v>
      </c>
      <c r="F803" s="46" t="n">
        <f aca="false">SUM(G803:H803)</f>
        <v>0</v>
      </c>
      <c r="G803" s="46" t="n">
        <f aca="false" t="array" ref="G803:G803">SUM(IF(dane!$A$8:$A$1577=D803,IF(dane!$C$8:$C$1577=E803,dane!$L$8:$L$1577,0),0))</f>
        <v>0</v>
      </c>
      <c r="H803" s="46" t="n">
        <f aca="false" t="array" ref="H803:H803">SUM(IF(dane!$A$8:$A$1577=D803,IF(dane!$C$8:$C$1577=E803,dane!$M$8:$M$1577,0),0))</f>
        <v>0</v>
      </c>
      <c r="K803" s="55"/>
    </row>
    <row r="804" s="47" customFormat="true" ht="12.75" hidden="false" customHeight="true" outlineLevel="0" collapsed="false">
      <c r="A804" s="42" t="n">
        <v>620</v>
      </c>
      <c r="B804" s="42"/>
      <c r="C804" s="43" t="e">
        <f aca="false">INDEX((klasyfikacja!$B$2:$B$146),MATCH(A804,klasyfikacja!$A$2:$A$146,0))</f>
        <v>#N/A</v>
      </c>
      <c r="D804" s="44" t="n">
        <v>750</v>
      </c>
      <c r="E804" s="45" t="s">
        <v>74</v>
      </c>
      <c r="F804" s="56" t="n">
        <f aca="false">SUM(G804:H804)</f>
        <v>9000</v>
      </c>
      <c r="G804" s="46" t="n">
        <f aca="false" t="array" ref="G804:G804">SUM(IF(dane!$A$8:$A$1577=D804,IF(dane!$C$8:$C$1577=E804,dane!$L$8:$L$1577,0),0))</f>
        <v>0</v>
      </c>
      <c r="H804" s="46" t="n">
        <f aca="false" t="array" ref="H804:H804">SUM(IF(dane!$A$8:$A$1577=D804,IF(dane!$C$8:$C$1577=E804,dane!$M$8:$M$1577,0),0))</f>
        <v>9000</v>
      </c>
      <c r="K804" s="55"/>
    </row>
    <row r="805" s="47" customFormat="true" ht="25.5" hidden="false" customHeight="true" outlineLevel="0" collapsed="false">
      <c r="A805" s="42" t="n">
        <v>630</v>
      </c>
      <c r="B805" s="42"/>
      <c r="C805" s="43" t="e">
        <f aca="false">INDEX((klasyfikacja!$B$2:$B$146),MATCH(A805,klasyfikacja!$A$2:$A$146,0))</f>
        <v>#N/A</v>
      </c>
      <c r="D805" s="44" t="n">
        <v>750</v>
      </c>
      <c r="E805" s="45" t="s">
        <v>76</v>
      </c>
      <c r="F805" s="56" t="n">
        <f aca="false">SUM(G805:H805)</f>
        <v>755000</v>
      </c>
      <c r="G805" s="46" t="n">
        <f aca="false" t="array" ref="G805:G805">SUM(IF(dane!$A$8:$A$1577=D805,IF(dane!$C$8:$C$1577=E805,dane!$L$8:$L$1577,0),0))</f>
        <v>755000</v>
      </c>
      <c r="H805" s="46" t="n">
        <f aca="false" t="array" ref="H805:H805">SUM(IF(dane!$A$8:$A$1577=D805,IF(dane!$C$8:$C$1577=E805,dane!$M$8:$M$1577,0),0))</f>
        <v>0</v>
      </c>
      <c r="K805" s="55"/>
    </row>
    <row r="806" s="47" customFormat="true" ht="12.75" hidden="false" customHeight="true" outlineLevel="0" collapsed="false">
      <c r="A806" s="42" t="n">
        <v>640</v>
      </c>
      <c r="B806" s="42"/>
      <c r="C806" s="43" t="e">
        <f aca="false">INDEX((klasyfikacja!$B$2:$B$146),MATCH(A806,klasyfikacja!$A$2:$A$146,0))</f>
        <v>#N/A</v>
      </c>
      <c r="D806" s="44" t="n">
        <v>750</v>
      </c>
      <c r="E806" s="45" t="s">
        <v>78</v>
      </c>
      <c r="F806" s="46" t="n">
        <f aca="false">SUM(G806:H806)</f>
        <v>3550000</v>
      </c>
      <c r="G806" s="46" t="n">
        <f aca="false" t="array" ref="G806:G806">SUM(IF(dane!$A$8:$A$1577=D806,IF(dane!$C$8:$C$1577=E806,dane!$L$8:$L$1577,0),0))</f>
        <v>3550000</v>
      </c>
      <c r="H806" s="46" t="n">
        <f aca="false" t="array" ref="H806:H806">SUM(IF(dane!$A$8:$A$1577=D806,IF(dane!$C$8:$C$1577=E806,dane!$M$8:$M$1577,0),0))</f>
        <v>0</v>
      </c>
      <c r="K806" s="55"/>
    </row>
    <row r="807" s="47" customFormat="true" ht="12.75" hidden="false" customHeight="true" outlineLevel="0" collapsed="false">
      <c r="A807" s="42" t="n">
        <v>650</v>
      </c>
      <c r="B807" s="42"/>
      <c r="C807" s="43" t="e">
        <f aca="false">INDEX((klasyfikacja!$B$2:$B$146),MATCH(A807,klasyfikacja!$A$2:$A$146,0))</f>
        <v>#N/A</v>
      </c>
      <c r="D807" s="44" t="n">
        <v>750</v>
      </c>
      <c r="E807" s="45" t="s">
        <v>80</v>
      </c>
      <c r="F807" s="46" t="n">
        <f aca="false">SUM(G807:H807)</f>
        <v>2300000</v>
      </c>
      <c r="G807" s="46" t="n">
        <f aca="false" t="array" ref="G807:G807">SUM(IF(dane!$A$8:$A$1577=D807,IF(dane!$C$8:$C$1577=E807,dane!$L$8:$L$1577,0),0))</f>
        <v>0</v>
      </c>
      <c r="H807" s="46" t="n">
        <f aca="false" t="array" ref="H807:H807">SUM(IF(dane!$A$8:$A$1577=D807,IF(dane!$C$8:$C$1577=E807,dane!$M$8:$M$1577,0),0))</f>
        <v>2300000</v>
      </c>
      <c r="K807" s="55"/>
    </row>
    <row r="808" s="47" customFormat="true" ht="12.75" hidden="true" customHeight="true" outlineLevel="0" collapsed="false">
      <c r="A808" s="42" t="s">
        <v>81</v>
      </c>
      <c r="B808" s="42"/>
      <c r="C808" s="43" t="str">
        <f aca="false">INDEX((klasyfikacja!$B$2:$B$146),MATCH(A808,klasyfikacja!$A$2:$A$146,0))</f>
        <v>Wpływy z opłat za korzystanie z wychowania przedszkolnego</v>
      </c>
      <c r="D808" s="44" t="n">
        <v>750</v>
      </c>
      <c r="E808" s="45" t="s">
        <v>82</v>
      </c>
      <c r="F808" s="46" t="n">
        <f aca="false">SUM(G808:H808)</f>
        <v>0</v>
      </c>
      <c r="G808" s="46" t="n">
        <f aca="false" t="array" ref="G808:G808">SUM(IF(dane!$A$8:$A$1577=D808,IF(dane!$C$8:$C$1577=E808,dane!$L$8:$L$1577,0),0))</f>
        <v>0</v>
      </c>
      <c r="H808" s="46" t="n">
        <f aca="false" t="array" ref="H808:H808">SUM(IF(dane!$A$8:$A$1577=D808,IF(dane!$C$8:$C$1577=E808,dane!$M$8:$M$1577,0),0))</f>
        <v>0</v>
      </c>
      <c r="K808" s="55"/>
    </row>
    <row r="809" s="47" customFormat="true" ht="12.75" hidden="true" customHeight="true" outlineLevel="0" collapsed="false">
      <c r="A809" s="42" t="s">
        <v>83</v>
      </c>
      <c r="B809" s="42"/>
      <c r="C809" s="43" t="str">
        <f aca="false">INDEX((klasyfikacja!$B$2:$B$146),MATCH(A809,klasyfikacja!$A$2:$A$146,0))</f>
        <v>Wpływy z opłat za korzystanie z wyżywienia w jednostkach realizujących zadania z zakresu wychowania przedszkolnego</v>
      </c>
      <c r="D809" s="44" t="n">
        <v>750</v>
      </c>
      <c r="E809" s="45" t="s">
        <v>84</v>
      </c>
      <c r="F809" s="46" t="n">
        <f aca="false">SUM(G809:H809)</f>
        <v>0</v>
      </c>
      <c r="G809" s="46" t="n">
        <f aca="false" t="array" ref="G809:G809">SUM(IF(dane!$A$8:$A$1577=D809,IF(dane!$C$8:$C$1577=E809,dane!$L$8:$L$1577,0),0))</f>
        <v>0</v>
      </c>
      <c r="H809" s="46" t="n">
        <f aca="false" t="array" ref="H809:H809">SUM(IF(dane!$A$8:$A$1577=D809,IF(dane!$C$8:$C$1577=E809,dane!$M$8:$M$1577,0),0))</f>
        <v>0</v>
      </c>
      <c r="K809" s="55"/>
    </row>
    <row r="810" s="47" customFormat="true" ht="12.75" hidden="true" customHeight="true" outlineLevel="0" collapsed="false">
      <c r="A810" s="42" t="s">
        <v>85</v>
      </c>
      <c r="B810" s="42"/>
      <c r="C810" s="43" t="str">
        <f aca="false">INDEX((klasyfikacja!$B$2:$B$146),MATCH(A810,klasyfikacja!$A$2:$A$146,0))</f>
        <v>Wpływy od rodziców z tytułu opłaty za pobyt dziecka w pieczy zastępczej</v>
      </c>
      <c r="D810" s="44" t="n">
        <v>750</v>
      </c>
      <c r="E810" s="45" t="s">
        <v>86</v>
      </c>
      <c r="F810" s="46" t="n">
        <f aca="false">SUM(G810:H810)</f>
        <v>0</v>
      </c>
      <c r="G810" s="46" t="n">
        <f aca="false" t="array" ref="G810:G810">SUM(IF(dane!$A$8:$A$1577=D810,IF(dane!$C$8:$C$1577=E810,dane!$L$8:$L$1577,0),0))</f>
        <v>0</v>
      </c>
      <c r="H810" s="46" t="n">
        <f aca="false" t="array" ref="H810:H810">SUM(IF(dane!$A$8:$A$1577=D810,IF(dane!$C$8:$C$1577=E810,dane!$M$8:$M$1577,0),0))</f>
        <v>0</v>
      </c>
      <c r="K810" s="55"/>
    </row>
    <row r="811" s="47" customFormat="true" ht="12.75" hidden="false" customHeight="true" outlineLevel="0" collapsed="false">
      <c r="A811" s="42" t="n">
        <v>690</v>
      </c>
      <c r="B811" s="42"/>
      <c r="C811" s="43" t="e">
        <f aca="false">INDEX((klasyfikacja!$B$2:$B$146),MATCH(A811,klasyfikacja!$A$2:$A$146,0))</f>
        <v>#N/A</v>
      </c>
      <c r="D811" s="44" t="n">
        <v>750</v>
      </c>
      <c r="E811" s="45" t="s">
        <v>87</v>
      </c>
      <c r="F811" s="56" t="n">
        <f aca="false">SUM(G811:H811)</f>
        <v>82000</v>
      </c>
      <c r="G811" s="46" t="n">
        <f aca="false" t="array" ref="G811:G811">SUM(IF(dane!$A$8:$A$1577=D811,IF(dane!$C$8:$C$1577=E811,dane!$L$8:$L$1577,0),0))</f>
        <v>33000</v>
      </c>
      <c r="H811" s="46" t="n">
        <f aca="false" t="array" ref="H811:H811">SUM(IF(dane!$A$8:$A$1577=D811,IF(dane!$C$8:$C$1577=E811,dane!$M$8:$M$1577,0),0))</f>
        <v>49000</v>
      </c>
      <c r="K811" s="55"/>
    </row>
    <row r="812" s="47" customFormat="true" ht="25.5" hidden="false" customHeight="true" outlineLevel="0" collapsed="false">
      <c r="A812" s="42" t="n">
        <v>750</v>
      </c>
      <c r="B812" s="42"/>
      <c r="C812" s="43" t="e">
        <f aca="false">INDEX((klasyfikacja!$B$2:$B$146),MATCH(A812,klasyfikacja!$A$2:$A$146,0))</f>
        <v>#N/A</v>
      </c>
      <c r="D812" s="44" t="n">
        <v>750</v>
      </c>
      <c r="E812" s="45" t="s">
        <v>89</v>
      </c>
      <c r="F812" s="56" t="n">
        <f aca="false">SUM(G812:H812)</f>
        <v>792000</v>
      </c>
      <c r="G812" s="46" t="n">
        <f aca="false" t="array" ref="G812:G812">SUM(IF(dane!$A$8:$A$1577=D812,IF(dane!$C$8:$C$1577=E812,dane!$L$8:$L$1577,0),0))</f>
        <v>792000</v>
      </c>
      <c r="H812" s="46" t="n">
        <f aca="false" t="array" ref="H812:H812">SUM(IF(dane!$A$8:$A$1577=D812,IF(dane!$C$8:$C$1577=E812,dane!$M$8:$M$1577,0),0))</f>
        <v>0</v>
      </c>
      <c r="K812" s="55"/>
    </row>
    <row r="813" s="47" customFormat="true" ht="12.75" hidden="true" customHeight="true" outlineLevel="0" collapsed="false">
      <c r="A813" s="42" t="s">
        <v>90</v>
      </c>
      <c r="B813" s="42"/>
      <c r="C813" s="43" t="str">
        <f aca="false">INDEX((klasyfikacja!$B$2:$B$146),MATCH(A813,klasyfikacja!$A$2:$A$146,0))</f>
        <v>Wpływy z usług</v>
      </c>
      <c r="D813" s="44" t="n">
        <v>750</v>
      </c>
      <c r="E813" s="45" t="s">
        <v>91</v>
      </c>
      <c r="F813" s="46" t="n">
        <f aca="false">SUM(G813:H813)</f>
        <v>0</v>
      </c>
      <c r="G813" s="46" t="n">
        <f aca="false" t="array" ref="G813:G813">SUM(IF(dane!$A$8:$A$1577=D813,IF(dane!$C$8:$C$1577=E813,dane!$L$8:$L$1577,0),0))</f>
        <v>0</v>
      </c>
      <c r="H813" s="46" t="n">
        <f aca="false" t="array" ref="H813:H813">SUM(IF(dane!$A$8:$A$1577=D813,IF(dane!$C$8:$C$1577=E813,dane!$M$8:$M$1577,0),0))</f>
        <v>0</v>
      </c>
      <c r="K813" s="55"/>
    </row>
    <row r="814" s="47" customFormat="true" ht="12.75" hidden="true" customHeight="true" outlineLevel="0" collapsed="false">
      <c r="A814" s="42" t="s">
        <v>92</v>
      </c>
      <c r="B814" s="42"/>
      <c r="C814" s="43" t="str">
        <f aca="false">INDEX((klasyfikacja!$B$2:$B$146),MATCH(A814,klasyfikacja!$A$2:$A$146,0))</f>
        <v>Wpływy ze sprzedaży wyrobów</v>
      </c>
      <c r="D814" s="44" t="n">
        <v>750</v>
      </c>
      <c r="E814" s="45" t="s">
        <v>93</v>
      </c>
      <c r="F814" s="56" t="n">
        <f aca="false">SUM(G814:H814)</f>
        <v>0</v>
      </c>
      <c r="G814" s="46" t="n">
        <f aca="false" t="array" ref="G814:G814">SUM(IF(dane!$A$8:$A$1577=D814,IF(dane!$C$8:$C$1577=E814,dane!$L$8:$L$1577,0),0))</f>
        <v>0</v>
      </c>
      <c r="H814" s="46" t="n">
        <f aca="false" t="array" ref="H814:H814">SUM(IF(dane!$A$8:$A$1577=D814,IF(dane!$C$8:$C$1577=E814,dane!$M$8:$M$1577,0),0))</f>
        <v>0</v>
      </c>
      <c r="K814" s="55"/>
    </row>
    <row r="815" s="47" customFormat="true" ht="12.75" hidden="true" customHeight="true" outlineLevel="0" collapsed="false">
      <c r="A815" s="42" t="s">
        <v>94</v>
      </c>
      <c r="B815" s="42"/>
      <c r="C815" s="43" t="str">
        <f aca="false">INDEX((klasyfikacja!$B$2:$B$146),MATCH(A815,klasyfikacja!$A$2:$A$146,0))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815" s="44" t="n">
        <v>750</v>
      </c>
      <c r="E815" s="45" t="s">
        <v>95</v>
      </c>
      <c r="F815" s="46" t="n">
        <f aca="false">SUM(G815:H815)</f>
        <v>0</v>
      </c>
      <c r="G815" s="46" t="n">
        <f aca="false" t="array" ref="G815:G815">SUM(IF(dane!$A$8:$A$1577=D815,IF(dane!$C$8:$C$1577=E815,dane!$L$8:$L$1577,0),0))</f>
        <v>0</v>
      </c>
      <c r="H815" s="46" t="n">
        <f aca="false" t="array" ref="H815:H815">SUM(IF(dane!$A$8:$A$1577=D815,IF(dane!$C$8:$C$1577=E815,dane!$M$8:$M$1577,0),0))</f>
        <v>0</v>
      </c>
      <c r="K815" s="55"/>
    </row>
    <row r="816" s="47" customFormat="true" ht="12.75" hidden="false" customHeight="true" outlineLevel="0" collapsed="false">
      <c r="A816" s="42" t="n">
        <v>910</v>
      </c>
      <c r="B816" s="42"/>
      <c r="C816" s="43" t="e">
        <f aca="false">INDEX((klasyfikacja!$B$2:$B$146),MATCH(A816,klasyfikacja!$A$2:$A$146,0))</f>
        <v>#N/A</v>
      </c>
      <c r="D816" s="44" t="n">
        <v>750</v>
      </c>
      <c r="E816" s="45" t="s">
        <v>97</v>
      </c>
      <c r="F816" s="46" t="n">
        <f aca="false">SUM(G816:H816)</f>
        <v>2000</v>
      </c>
      <c r="G816" s="46" t="n">
        <f aca="false" t="array" ref="G816:G816">SUM(IF(dane!$A$8:$A$1577=D816,IF(dane!$C$8:$C$1577=E816,dane!$L$8:$L$1577,0),0))</f>
        <v>0</v>
      </c>
      <c r="H816" s="46" t="n">
        <f aca="false" t="array" ref="H816:H816">SUM(IF(dane!$A$8:$A$1577=D816,IF(dane!$C$8:$C$1577=E816,dane!$M$8:$M$1577,0),0))</f>
        <v>2000</v>
      </c>
      <c r="K816" s="55"/>
    </row>
    <row r="817" s="47" customFormat="true" ht="12.75" hidden="false" customHeight="true" outlineLevel="0" collapsed="false">
      <c r="A817" s="42" t="n">
        <v>920</v>
      </c>
      <c r="B817" s="42"/>
      <c r="C817" s="43" t="e">
        <f aca="false">INDEX((klasyfikacja!$B$2:$B$146),MATCH(A817,klasyfikacja!$A$2:$A$146,0))</f>
        <v>#N/A</v>
      </c>
      <c r="D817" s="44" t="n">
        <v>750</v>
      </c>
      <c r="E817" s="45" t="s">
        <v>99</v>
      </c>
      <c r="F817" s="56" t="n">
        <f aca="false">SUM(G817:H817)</f>
        <v>14701000</v>
      </c>
      <c r="G817" s="46" t="n">
        <f aca="false" t="array" ref="G817:G817">SUM(IF(dane!$A$8:$A$1577=D817,IF(dane!$C$8:$C$1577=E817,dane!$L$8:$L$1577,0),0))</f>
        <v>14701000</v>
      </c>
      <c r="H817" s="46" t="n">
        <f aca="false" t="array" ref="H817:H817">SUM(IF(dane!$A$8:$A$1577=D817,IF(dane!$C$8:$C$1577=E817,dane!$M$8:$M$1577,0),0))</f>
        <v>0</v>
      </c>
      <c r="K817" s="55"/>
    </row>
    <row r="818" s="47" customFormat="true" ht="12.75" hidden="true" customHeight="true" outlineLevel="0" collapsed="false">
      <c r="A818" s="42" t="s">
        <v>100</v>
      </c>
      <c r="B818" s="42"/>
      <c r="C818" s="43" t="str">
        <f aca="false">INDEX((klasyfikacja!$B$2:$B$146),MATCH(A818,klasyfikacja!$A$2:$A$146,0))</f>
        <v>Wpływy z pozostałych odsetek (Finansowanie programów ze środków bezzwrotnych pochodzących z Unii Europejskiej)</v>
      </c>
      <c r="D818" s="44" t="n">
        <v>750</v>
      </c>
      <c r="E818" s="45" t="s">
        <v>101</v>
      </c>
      <c r="F818" s="46" t="n">
        <f aca="false">SUM(G818:H818)</f>
        <v>0</v>
      </c>
      <c r="G818" s="46" t="n">
        <f aca="false" t="array" ref="G818:G818">SUM(IF(dane!$A$8:$A$1577=D818,IF(dane!$C$8:$C$1577=E818,dane!$L$8:$L$1577,0),0))</f>
        <v>0</v>
      </c>
      <c r="H818" s="46" t="n">
        <f aca="false" t="array" ref="H818:H818">SUM(IF(dane!$A$8:$A$1577=D818,IF(dane!$C$8:$C$1577=E818,dane!$M$8:$M$1577,0),0))</f>
        <v>0</v>
      </c>
      <c r="K818" s="55"/>
    </row>
    <row r="819" s="47" customFormat="true" ht="12.75" hidden="false" customHeight="true" outlineLevel="0" collapsed="false">
      <c r="A819" s="42" t="n">
        <v>940</v>
      </c>
      <c r="B819" s="42"/>
      <c r="C819" s="43" t="e">
        <f aca="false">INDEX((klasyfikacja!$B$2:$B$146),MATCH(A819,klasyfikacja!$A$2:$A$146,0))</f>
        <v>#N/A</v>
      </c>
      <c r="D819" s="44" t="n">
        <v>750</v>
      </c>
      <c r="E819" s="45" t="s">
        <v>103</v>
      </c>
      <c r="F819" s="46" t="n">
        <f aca="false">SUM(G819:H819)</f>
        <v>58000</v>
      </c>
      <c r="G819" s="46" t="n">
        <f aca="false" t="array" ref="G819:G819">SUM(IF(dane!$A$8:$A$1577=D819,IF(dane!$C$8:$C$1577=E819,dane!$L$8:$L$1577,0),0))</f>
        <v>58000</v>
      </c>
      <c r="H819" s="46" t="n">
        <f aca="false" t="array" ref="H819:H819">SUM(IF(dane!$A$8:$A$1577=D819,IF(dane!$C$8:$C$1577=E819,dane!$M$8:$M$1577,0),0))</f>
        <v>0</v>
      </c>
      <c r="K819" s="55"/>
    </row>
    <row r="820" s="47" customFormat="true" ht="12.75" hidden="false" customHeight="true" outlineLevel="0" collapsed="false">
      <c r="A820" s="42" t="n">
        <v>950</v>
      </c>
      <c r="B820" s="42"/>
      <c r="C820" s="43" t="e">
        <f aca="false">INDEX((klasyfikacja!$B$2:$B$146),MATCH(A820,klasyfikacja!$A$2:$A$146,0))</f>
        <v>#N/A</v>
      </c>
      <c r="D820" s="44" t="n">
        <v>750</v>
      </c>
      <c r="E820" s="45" t="s">
        <v>105</v>
      </c>
      <c r="F820" s="46" t="n">
        <f aca="false">SUM(G820:H820)</f>
        <v>290000</v>
      </c>
      <c r="G820" s="46" t="n">
        <f aca="false" t="array" ref="G820:G820">SUM(IF(dane!$A$8:$A$1577=D820,IF(dane!$C$8:$C$1577=E820,dane!$L$8:$L$1577,0),0))</f>
        <v>290000</v>
      </c>
      <c r="H820" s="46" t="n">
        <f aca="false" t="array" ref="H820:H820">SUM(IF(dane!$A$8:$A$1577=D820,IF(dane!$C$8:$C$1577=E820,dane!$M$8:$M$1577,0),0))</f>
        <v>0</v>
      </c>
      <c r="K820" s="55"/>
    </row>
    <row r="821" s="47" customFormat="true" ht="12.75" hidden="false" customHeight="true" outlineLevel="0" collapsed="false">
      <c r="A821" s="42" t="n">
        <v>960</v>
      </c>
      <c r="B821" s="42"/>
      <c r="C821" s="43" t="e">
        <f aca="false">INDEX((klasyfikacja!$B$2:$B$146),MATCH(A821,klasyfikacja!$A$2:$A$146,0))</f>
        <v>#N/A</v>
      </c>
      <c r="D821" s="44" t="n">
        <v>750</v>
      </c>
      <c r="E821" s="45" t="s">
        <v>107</v>
      </c>
      <c r="F821" s="56" t="n">
        <f aca="false">SUM(G821:H821)</f>
        <v>200000</v>
      </c>
      <c r="G821" s="46" t="n">
        <f aca="false" t="array" ref="G821:G821">SUM(IF(dane!$A$8:$A$1577=D821,IF(dane!$C$8:$C$1577=E821,dane!$L$8:$L$1577,0),0))</f>
        <v>200000</v>
      </c>
      <c r="H821" s="46" t="n">
        <f aca="false" t="array" ref="H821:H821">SUM(IF(dane!$A$8:$A$1577=D821,IF(dane!$C$8:$C$1577=E821,dane!$M$8:$M$1577,0),0))</f>
        <v>0</v>
      </c>
      <c r="K821" s="55"/>
    </row>
    <row r="822" s="47" customFormat="true" ht="12.75" hidden="false" customHeight="true" outlineLevel="0" collapsed="false">
      <c r="A822" s="42" t="n">
        <v>970</v>
      </c>
      <c r="B822" s="42"/>
      <c r="C822" s="43" t="e">
        <f aca="false">INDEX((klasyfikacja!$B$2:$B$146),MATCH(A822,klasyfikacja!$A$2:$A$146,0))</f>
        <v>#N/A</v>
      </c>
      <c r="D822" s="44" t="n">
        <v>750</v>
      </c>
      <c r="E822" s="45" t="s">
        <v>109</v>
      </c>
      <c r="F822" s="56" t="n">
        <f aca="false">SUM(G822:H822)</f>
        <v>3881000</v>
      </c>
      <c r="G822" s="46" t="n">
        <f aca="false" t="array" ref="G822:G822">SUM(IF(dane!$A$8:$A$1577=D822,IF(dane!$C$8:$C$1577=E822,dane!$L$8:$L$1577,0),0))</f>
        <v>3870000</v>
      </c>
      <c r="H822" s="46" t="n">
        <f aca="false" t="array" ref="H822:H822">SUM(IF(dane!$A$8:$A$1577=D822,IF(dane!$C$8:$C$1577=E822,dane!$M$8:$M$1577,0),0))</f>
        <v>11000</v>
      </c>
      <c r="K822" s="55"/>
    </row>
    <row r="823" s="47" customFormat="true" ht="12.75" hidden="true" customHeight="true" outlineLevel="0" collapsed="false">
      <c r="A823" s="42" t="s">
        <v>110</v>
      </c>
      <c r="B823" s="42"/>
      <c r="C823" s="43" t="str">
        <f aca="false">INDEX((klasyfikacja!$B$2:$B$146),MATCH(A823,klasyfikacja!$A$2:$A$146,0))</f>
        <v>Wpływy z różnych dochodów (Finansowanie programów ze środków bezzwrotnych pochodzących z Unii Europejskiej)</v>
      </c>
      <c r="D823" s="44" t="n">
        <v>750</v>
      </c>
      <c r="E823" s="45" t="s">
        <v>111</v>
      </c>
      <c r="F823" s="46" t="n">
        <f aca="false">SUM(G823:H823)</f>
        <v>0</v>
      </c>
      <c r="G823" s="46" t="n">
        <f aca="false" t="array" ref="G823:G823">SUM(IF(dane!$A$8:$A$1577=D823,IF(dane!$C$8:$C$1577=E823,dane!$L$8:$L$1577,0),0))</f>
        <v>0</v>
      </c>
      <c r="H823" s="46" t="n">
        <f aca="false" t="array" ref="H823:H823">SUM(IF(dane!$A$8:$A$1577=D823,IF(dane!$C$8:$C$1577=E823,dane!$M$8:$M$1577,0),0))</f>
        <v>0</v>
      </c>
      <c r="K823" s="55"/>
    </row>
    <row r="824" s="47" customFormat="true" ht="12.75" hidden="true" customHeight="true" outlineLevel="0" collapsed="false">
      <c r="A824" s="42" t="s">
        <v>112</v>
      </c>
      <c r="B824" s="42"/>
      <c r="C824" s="43" t="str">
        <f aca="false">INDEX((klasyfikacja!$B$2:$B$146),MATCH(A824,klasyfikacja!$A$2:$A$146,0))</f>
        <v>Wpływy z różnych dochodów (Płatności w zakresie budżetu środków europejskich)</v>
      </c>
      <c r="D824" s="44" t="n">
        <v>750</v>
      </c>
      <c r="E824" s="45" t="s">
        <v>113</v>
      </c>
      <c r="F824" s="46" t="n">
        <f aca="false">SUM(G824:H824)</f>
        <v>0</v>
      </c>
      <c r="G824" s="46" t="n">
        <f aca="false" t="array" ref="G824:G824">SUM(IF(dane!$A$8:$A$1577=D824,IF(dane!$C$8:$C$1577=E824,dane!$L$8:$L$1577,0),0))</f>
        <v>0</v>
      </c>
      <c r="H824" s="46" t="n">
        <f aca="false" t="array" ref="H824:H824">SUM(IF(dane!$A$8:$A$1577=D824,IF(dane!$C$8:$C$1577=E824,dane!$M$8:$M$1577,0),0))</f>
        <v>0</v>
      </c>
      <c r="K824" s="55"/>
    </row>
    <row r="825" s="47" customFormat="true" ht="12.75" hidden="true" customHeight="true" outlineLevel="0" collapsed="false">
      <c r="A825" s="42" t="s">
        <v>114</v>
      </c>
      <c r="B825" s="42"/>
      <c r="C825" s="43" t="str">
        <f aca="false">INDEX((klasyfikacja!$B$2:$B$146),MATCH(A825,klasyfikacja!$A$2:$A$146,0))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825" s="44" t="n">
        <v>750</v>
      </c>
      <c r="E825" s="45" t="s">
        <v>115</v>
      </c>
      <c r="F825" s="46" t="n">
        <f aca="false">SUM(G825:H825)</f>
        <v>0</v>
      </c>
      <c r="G825" s="46" t="n">
        <f aca="false" t="array" ref="G825:G825">SUM(IF(dane!$A$8:$A$1577=D825,IF(dane!$C$8:$C$1577=E825,dane!$L$8:$L$1577,0),0))</f>
        <v>0</v>
      </c>
      <c r="H825" s="46" t="n">
        <f aca="false" t="array" ref="H825:H825">SUM(IF(dane!$A$8:$A$1577=D825,IF(dane!$C$8:$C$1577=E825,dane!$M$8:$M$1577,0),0))</f>
        <v>0</v>
      </c>
      <c r="K825" s="55"/>
    </row>
    <row r="826" s="47" customFormat="true" ht="51" hidden="false" customHeight="false" outlineLevel="0" collapsed="false">
      <c r="A826" s="42" t="n">
        <v>2001</v>
      </c>
      <c r="B826" s="42"/>
      <c r="C826" s="43" t="e">
        <f aca="false">INDEX((klasyfikacja!$B$2:$B$146),MATCH(A826,klasyfikacja!$A$2:$A$146,0))</f>
        <v>#N/A</v>
      </c>
      <c r="D826" s="44" t="n">
        <v>750</v>
      </c>
      <c r="E826" s="45" t="n">
        <v>2001</v>
      </c>
      <c r="F826" s="56" t="n">
        <f aca="false">SUM(G826:H826)</f>
        <v>238187</v>
      </c>
      <c r="G826" s="46" t="n">
        <f aca="false" t="array" ref="G826:G826">SUM(IF(dane!$A$8:$A$1577=D826,IF(dane!$C$8:$C$1577=E826,dane!$L$8:$L$1577,0),0))</f>
        <v>238187</v>
      </c>
      <c r="H826" s="46" t="n">
        <f aca="false" t="array" ref="H826:H826">SUM(IF(dane!$A$8:$A$1577=D826,IF(dane!$C$8:$C$1577=E826,dane!$M$8:$M$1577,0),0))</f>
        <v>0</v>
      </c>
      <c r="K826" s="55"/>
    </row>
    <row r="827" s="47" customFormat="true" ht="37.5" hidden="true" customHeight="true" outlineLevel="0" collapsed="false">
      <c r="A827" s="42" t="s">
        <v>116</v>
      </c>
      <c r="B827" s="42"/>
      <c r="C827" s="43" t="str">
        <f aca="false">INDEX((klasyfikacja!$B$2:$B$146),MATCH(A827,klasyfikacja!$A$2:$A$146,0))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827" s="44" t="n">
        <v>750</v>
      </c>
      <c r="E827" s="45" t="n">
        <v>2007</v>
      </c>
      <c r="F827" s="56" t="n">
        <f aca="false">SUM(G827:H827)</f>
        <v>0</v>
      </c>
      <c r="G827" s="46" t="n">
        <f aca="false" t="array" ref="G827:G827">SUM(IF(dane!$A$8:$A$1577=D827,IF(dane!$C$8:$C$1577=E827,dane!$L$8:$L$1577,0),0))</f>
        <v>0</v>
      </c>
      <c r="H827" s="46" t="n">
        <f aca="false" t="array" ref="H827:H827">SUM(IF(dane!$A$8:$A$1577=D827,IF(dane!$C$8:$C$1577=E827,dane!$M$8:$M$1577,0),0))</f>
        <v>0</v>
      </c>
      <c r="K827" s="55"/>
    </row>
    <row r="828" s="47" customFormat="true" ht="63.75" hidden="true" customHeight="true" outlineLevel="0" collapsed="false">
      <c r="A828" s="42" t="s">
        <v>117</v>
      </c>
      <c r="B828" s="42"/>
      <c r="C828" s="43" t="str">
        <f aca="false">INDEX((klasyfikacja!$B$2:$B$146),MATCH(A828,klasyfikacja!$A$2:$A$146,0))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828" s="44" t="n">
        <v>750</v>
      </c>
      <c r="E828" s="45" t="n">
        <v>2008</v>
      </c>
      <c r="F828" s="56" t="n">
        <f aca="false">SUM(G828:H828)</f>
        <v>0</v>
      </c>
      <c r="G828" s="46" t="n">
        <f aca="false" t="array" ref="G828:G828">SUM(IF(dane!$A$8:$A$1577=D828,IF(dane!$C$8:$C$1577=E828,dane!$L$8:$L$1577,0),0))</f>
        <v>0</v>
      </c>
      <c r="H828" s="46" t="n">
        <f aca="false" t="array" ref="H828:H828">SUM(IF(dane!$A$8:$A$1577=D828,IF(dane!$C$8:$C$1577=E828,dane!$M$8:$M$1577,0),0))</f>
        <v>0</v>
      </c>
      <c r="K828" s="55"/>
    </row>
    <row r="829" s="47" customFormat="true" ht="63.75" hidden="true" customHeight="true" outlineLevel="0" collapsed="false">
      <c r="A829" s="42" t="s">
        <v>118</v>
      </c>
      <c r="B829" s="42"/>
      <c r="C829" s="43" t="str">
        <f aca="false">INDEX((klasyfikacja!$B$2:$B$146),MATCH(A829,klasyfikacja!$A$2:$A$146,0))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829" s="44" t="n">
        <v>750</v>
      </c>
      <c r="E829" s="45" t="n">
        <v>2009</v>
      </c>
      <c r="F829" s="56" t="n">
        <f aca="false">SUM(G829:H829)</f>
        <v>0</v>
      </c>
      <c r="G829" s="46" t="n">
        <f aca="false" t="array" ref="G829:G829">SUM(IF(dane!$A$8:$A$1577=D829,IF(dane!$C$8:$C$1577=E829,dane!$L$8:$L$1577,0),0))</f>
        <v>0</v>
      </c>
      <c r="H829" s="46" t="n">
        <f aca="false" t="array" ref="H829:H829">SUM(IF(dane!$A$8:$A$1577=D829,IF(dane!$C$8:$C$1577=E829,dane!$M$8:$M$1577,0),0))</f>
        <v>0</v>
      </c>
      <c r="K829" s="55"/>
    </row>
    <row r="830" s="47" customFormat="true" ht="25.5" hidden="false" customHeight="true" outlineLevel="0" collapsed="false">
      <c r="A830" s="42" t="n">
        <v>2010</v>
      </c>
      <c r="B830" s="42"/>
      <c r="C830" s="43" t="e">
        <f aca="false">INDEX((klasyfikacja!$B$2:$B$146),MATCH(A830,klasyfikacja!$A$2:$A$146,0))</f>
        <v>#N/A</v>
      </c>
      <c r="D830" s="44" t="n">
        <v>750</v>
      </c>
      <c r="E830" s="45" t="n">
        <v>2010</v>
      </c>
      <c r="F830" s="46" t="n">
        <f aca="false">SUM(G830:H830)</f>
        <v>11190495</v>
      </c>
      <c r="G830" s="46" t="n">
        <f aca="false" t="array" ref="G830:G830">SUM(IF(dane!$A$8:$A$1577=D830,IF(dane!$C$8:$C$1577=E830,dane!$L$8:$L$1577,0),0))</f>
        <v>11190495</v>
      </c>
      <c r="H830" s="46" t="n">
        <f aca="false" t="array" ref="H830:H830">SUM(IF(dane!$A$8:$A$1577=D830,IF(dane!$C$8:$C$1577=E830,dane!$M$8:$M$1577,0),0))</f>
        <v>0</v>
      </c>
      <c r="K830" s="55"/>
    </row>
    <row r="831" s="47" customFormat="true" ht="12.75" hidden="true" customHeight="true" outlineLevel="0" collapsed="false">
      <c r="A831" s="42" t="s">
        <v>120</v>
      </c>
      <c r="B831" s="42"/>
      <c r="C831" s="43" t="str">
        <f aca="false">INDEX((klasyfikacja!$B$2:$B$146),MATCH(A831,klasyfikacja!$A$2:$A$146,0))</f>
        <v>Dotacja celowa otrzymana z budżetu państwa na zadania bieżące realizowane przez gminę na podstawie porozumień z organami administracji rządowej</v>
      </c>
      <c r="D831" s="44" t="n">
        <v>750</v>
      </c>
      <c r="E831" s="45" t="n">
        <v>2020</v>
      </c>
      <c r="F831" s="46" t="n">
        <f aca="false">SUM(G831:H831)</f>
        <v>0</v>
      </c>
      <c r="G831" s="46" t="n">
        <f aca="false" t="array" ref="G831:G831">SUM(IF(dane!$A$8:$A$1577=D831,IF(dane!$C$8:$C$1577=E831,dane!$L$8:$L$1577,0),0))</f>
        <v>0</v>
      </c>
      <c r="H831" s="46" t="n">
        <f aca="false" t="array" ref="H831:H831">SUM(IF(dane!$A$8:$A$1577=D831,IF(dane!$C$8:$C$1577=E831,dane!$M$8:$M$1577,0),0))</f>
        <v>0</v>
      </c>
      <c r="K831" s="55"/>
    </row>
    <row r="832" s="47" customFormat="true" ht="25.5" hidden="true" customHeight="true" outlineLevel="0" collapsed="false">
      <c r="A832" s="42" t="s">
        <v>121</v>
      </c>
      <c r="B832" s="42"/>
      <c r="C832" s="43" t="str">
        <f aca="false">INDEX((klasyfikacja!$B$2:$B$146),MATCH(A832,klasyfikacja!$A$2:$A$146,0))</f>
        <v>Dotacja celowa otrzymana z budżetu państwa na realizację własnych zadań bieżących gmin (związków gmin, związków powiatowo-gminnych)</v>
      </c>
      <c r="D832" s="44" t="n">
        <v>750</v>
      </c>
      <c r="E832" s="45" t="n">
        <v>2030</v>
      </c>
      <c r="F832" s="46" t="n">
        <f aca="false">SUM(G832:H832)</f>
        <v>0</v>
      </c>
      <c r="G832" s="46" t="n">
        <f aca="false" t="array" ref="G832:G832">SUM(IF(dane!$A$8:$A$1577=D832,IF(dane!$C$8:$C$1577=E832,dane!$L$8:$L$1577,0),0))</f>
        <v>0</v>
      </c>
      <c r="H832" s="46" t="n">
        <f aca="false" t="array" ref="H832:H832">SUM(IF(dane!$A$8:$A$1577=D832,IF(dane!$C$8:$C$1577=E832,dane!$M$8:$M$1577,0),0))</f>
        <v>0</v>
      </c>
      <c r="K832" s="55"/>
    </row>
    <row r="833" s="47" customFormat="true" ht="25.5" hidden="true" customHeight="true" outlineLevel="0" collapsed="false">
      <c r="A833" s="42" t="s">
        <v>122</v>
      </c>
      <c r="B833" s="42"/>
      <c r="C833" s="43" t="str">
        <f aca="false">INDEX((klasyfikacja!$B$2:$B$146),MATCH(A833,klasyfikacja!$A$2:$A$146,0))</f>
        <v>Dotacja celowa otrzymana z budżetu państwa na realizację zadań bieżących gmin z zakresu edukacyjnej opieki wychowawczej finansowanych w całości przez budżet państwa w ramach programów rządowych</v>
      </c>
      <c r="D833" s="44" t="n">
        <v>750</v>
      </c>
      <c r="E833" s="45" t="n">
        <v>2040</v>
      </c>
      <c r="F833" s="46" t="n">
        <f aca="false">SUM(G833:H833)</f>
        <v>0</v>
      </c>
      <c r="G833" s="46" t="n">
        <f aca="false" t="array" ref="G833:G833">SUM(IF(dane!$A$8:$A$1577=D833,IF(dane!$C$8:$C$1577=E833,dane!$L$8:$L$1577,0),0))</f>
        <v>0</v>
      </c>
      <c r="H833" s="46" t="n">
        <f aca="false" t="array" ref="H833:H833">SUM(IF(dane!$A$8:$A$1577=D833,IF(dane!$C$8:$C$1577=E833,dane!$M$8:$M$1577,0),0))</f>
        <v>0</v>
      </c>
      <c r="K833" s="55"/>
    </row>
    <row r="834" s="47" customFormat="true" ht="39" hidden="true" customHeight="true" outlineLevel="0" collapsed="false">
      <c r="A834" s="42" t="s">
        <v>123</v>
      </c>
      <c r="B834" s="42"/>
      <c r="C834" s="43" t="str">
        <f aca="false">INDEX((klasyfikacja!$B$2:$B$146),MATCH(A834,klasyfikacja!$A$2:$A$146,0))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834" s="44" t="n">
        <v>750</v>
      </c>
      <c r="E834" s="45" t="n">
        <v>2057</v>
      </c>
      <c r="F834" s="46" t="n">
        <f aca="false">SUM(G834:H834)</f>
        <v>0</v>
      </c>
      <c r="G834" s="46" t="n">
        <f aca="false" t="array" ref="G834:G834">SUM(IF(dane!$A$8:$A$1577=D834,IF(dane!$C$8:$C$1577=E834,dane!$L$8:$L$1577,0),0))</f>
        <v>0</v>
      </c>
      <c r="H834" s="46" t="n">
        <f aca="false" t="array" ref="H834:H834">SUM(IF(dane!$A$8:$A$1577=D834,IF(dane!$C$8:$C$1577=E834,dane!$M$8:$M$1577,0),0))</f>
        <v>0</v>
      </c>
      <c r="K834" s="55"/>
    </row>
    <row r="835" s="47" customFormat="true" ht="64.5" hidden="false" customHeight="true" outlineLevel="0" collapsed="false">
      <c r="A835" s="42" t="n">
        <v>2058</v>
      </c>
      <c r="B835" s="42"/>
      <c r="C835" s="43" t="e">
        <f aca="false">INDEX((klasyfikacja!$B$2:$B$146),MATCH(A835,klasyfikacja!$A$2:$A$146,0))</f>
        <v>#N/A</v>
      </c>
      <c r="D835" s="44" t="n">
        <v>750</v>
      </c>
      <c r="E835" s="45" t="n">
        <v>2058</v>
      </c>
      <c r="F835" s="46" t="n">
        <f aca="false">SUM(G835:H835)</f>
        <v>119000</v>
      </c>
      <c r="G835" s="46" t="n">
        <f aca="false" t="array" ref="G835:G835">SUM(IF(dane!$A$8:$A$1577=D835,IF(dane!$C$8:$C$1577=E835,dane!$L$8:$L$1577,0),0))</f>
        <v>119000</v>
      </c>
      <c r="H835" s="46" t="n">
        <f aca="false" t="array" ref="H835:H835">SUM(IF(dane!$A$8:$A$1577=D835,IF(dane!$C$8:$C$1577=E835,dane!$M$8:$M$1577,0),0))</f>
        <v>0</v>
      </c>
      <c r="K835" s="55"/>
    </row>
    <row r="836" s="47" customFormat="true" ht="63.75" hidden="true" customHeight="false" outlineLevel="0" collapsed="false">
      <c r="A836" s="42" t="s">
        <v>125</v>
      </c>
      <c r="B836" s="42"/>
      <c r="C836" s="43" t="str">
        <f aca="false">INDEX((klasyfikacja!$B$2:$B$146),MATCH(A836,klasyfikacja!$A$2:$A$146,0))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836" s="44" t="n">
        <v>750</v>
      </c>
      <c r="E836" s="45" t="n">
        <v>2059</v>
      </c>
      <c r="F836" s="46" t="n">
        <f aca="false">SUM(G836:H836)</f>
        <v>0</v>
      </c>
      <c r="G836" s="46" t="n">
        <f aca="false" t="array" ref="G836:G836">SUM(IF(dane!$A$8:$A$1577=D836,IF(dane!$C$8:$C$1577=E836,dane!$L$8:$L$1577,0),0))</f>
        <v>0</v>
      </c>
      <c r="H836" s="46" t="n">
        <f aca="false" t="array" ref="H836:H836">SUM(IF(dane!$A$8:$A$1577=D836,IF(dane!$C$8:$C$1577=E836,dane!$M$8:$M$1577,0),0))</f>
        <v>0</v>
      </c>
      <c r="K836" s="55"/>
    </row>
    <row r="837" s="47" customFormat="true" ht="37.5" hidden="true" customHeight="true" outlineLevel="0" collapsed="false">
      <c r="A837" s="42" t="s">
        <v>126</v>
      </c>
      <c r="B837" s="42"/>
      <c r="C837" s="43" t="str">
        <f aca="false">INDEX((klasyfikacja!$B$2:$B$146),MATCH(A837,klasyfikacja!$A$2:$A$146,0))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837" s="44" t="n">
        <v>750</v>
      </c>
      <c r="E837" s="45" t="n">
        <v>2060</v>
      </c>
      <c r="F837" s="46" t="n">
        <f aca="false">SUM(G837:H837)</f>
        <v>0</v>
      </c>
      <c r="G837" s="46" t="n">
        <f aca="false" t="array" ref="G837:G837">SUM(IF(dane!$A$8:$A$1577=D837,IF(dane!$C$8:$C$1577=E837,dane!$L$8:$L$1577,0),0))</f>
        <v>0</v>
      </c>
      <c r="H837" s="46" t="n">
        <f aca="false" t="array" ref="H837:H837">SUM(IF(dane!$A$8:$A$1577=D837,IF(dane!$C$8:$C$1577=E837,dane!$M$8:$M$1577,0),0))</f>
        <v>0</v>
      </c>
      <c r="K837" s="55"/>
    </row>
    <row r="838" s="47" customFormat="true" ht="25.5" hidden="true" customHeight="false" outlineLevel="0" collapsed="false">
      <c r="A838" s="42" t="s">
        <v>208</v>
      </c>
      <c r="B838" s="42"/>
      <c r="C838" s="43" t="str">
        <f aca="false">INDEX((klasyfikacja!$B$2:$B$146),MATCH(A838,klasyfikacja!$A$2:$A$146,0))</f>
        <v>Środki z Funduszu Pomocy na finansowanie lub dofinansowanie zadań bieżących w zakresie pomocy obywatelom Ukrainy</v>
      </c>
      <c r="D838" s="44" t="n">
        <v>750</v>
      </c>
      <c r="E838" s="45" t="n">
        <v>2100</v>
      </c>
      <c r="F838" s="46" t="n">
        <f aca="false">SUM(G838:H838)</f>
        <v>0</v>
      </c>
      <c r="G838" s="46" t="n">
        <f aca="false" t="array" ref="G838:G838">SUM(IF(dane!$A$8:$A$1577=D838,IF(dane!$C$8:$C$1577=E838,dane!$L$8:$L$1577,0),0))</f>
        <v>0</v>
      </c>
      <c r="H838" s="46" t="n">
        <f aca="false" t="array" ref="H838:H838">SUM(IF(dane!$A$8:$A$1577=D838,IF(dane!$C$8:$C$1577=E838,dane!$M$8:$M$1577,0),0))</f>
        <v>0</v>
      </c>
      <c r="K838" s="55"/>
    </row>
    <row r="839" s="47" customFormat="true" ht="25.5" hidden="false" customHeight="true" outlineLevel="0" collapsed="false">
      <c r="A839" s="42" t="n">
        <v>2110</v>
      </c>
      <c r="B839" s="42"/>
      <c r="C839" s="43" t="e">
        <f aca="false">INDEX((klasyfikacja!$B$2:$B$146),MATCH(A839,klasyfikacja!$A$2:$A$146,0))</f>
        <v>#N/A</v>
      </c>
      <c r="D839" s="44" t="n">
        <v>750</v>
      </c>
      <c r="E839" s="45" t="n">
        <v>2110</v>
      </c>
      <c r="F839" s="46" t="n">
        <f aca="false">SUM(G839:H839)</f>
        <v>100868</v>
      </c>
      <c r="G839" s="46" t="n">
        <f aca="false" t="array" ref="G839:G839">SUM(IF(dane!$A$8:$A$1577=D839,IF(dane!$C$8:$C$1577=E839,dane!$L$8:$L$1577,0),0))</f>
        <v>0</v>
      </c>
      <c r="H839" s="46" t="n">
        <f aca="false" t="array" ref="H839:H839">SUM(IF(dane!$A$8:$A$1577=D839,IF(dane!$C$8:$C$1577=E839,dane!$M$8:$M$1577,0),0))</f>
        <v>100868</v>
      </c>
      <c r="K839" s="55"/>
    </row>
    <row r="840" s="47" customFormat="true" ht="25.5" hidden="true" customHeight="false" outlineLevel="0" collapsed="false">
      <c r="A840" s="42" t="s">
        <v>127</v>
      </c>
      <c r="B840" s="42"/>
      <c r="C840" s="43" t="str">
        <f aca="false">INDEX((klasyfikacja!$B$2:$B$146),MATCH(A840,klasyfikacja!$A$2:$A$146,0))</f>
        <v>Dotacja celowa otrzymana z budżetu państwa na zadania bieżące realizowane przez powiat na podstawie porozumień z organami administracji rządowej</v>
      </c>
      <c r="D840" s="44" t="n">
        <v>750</v>
      </c>
      <c r="E840" s="45" t="n">
        <v>2120</v>
      </c>
      <c r="F840" s="46" t="n">
        <f aca="false">SUM(G840:H840)</f>
        <v>0</v>
      </c>
      <c r="G840" s="46" t="n">
        <f aca="false" t="array" ref="G840:G840">SUM(IF(dane!$A$8:$A$1577=D840,IF(dane!$C$8:$C$1577=E840,dane!$L$8:$L$1577,0),0))</f>
        <v>0</v>
      </c>
      <c r="H840" s="46" t="n">
        <f aca="false" t="array" ref="H840:H840">SUM(IF(dane!$A$8:$A$1577=D840,IF(dane!$C$8:$C$1577=E840,dane!$M$8:$M$1577,0),0))</f>
        <v>0</v>
      </c>
      <c r="K840" s="55"/>
    </row>
    <row r="841" s="47" customFormat="true" ht="12.75" hidden="true" customHeight="true" outlineLevel="0" collapsed="false">
      <c r="A841" s="42" t="s">
        <v>128</v>
      </c>
      <c r="B841" s="42"/>
      <c r="C841" s="43" t="str">
        <f aca="false">INDEX((klasyfikacja!$B$2:$B$146),MATCH(A841,klasyfikacja!$A$2:$A$146,0))</f>
        <v>Dotacja celowa otrzymana z budżetu państwa na realizację bieżących zadań własnych powiatu</v>
      </c>
      <c r="D841" s="44" t="n">
        <v>750</v>
      </c>
      <c r="E841" s="45" t="n">
        <v>2130</v>
      </c>
      <c r="F841" s="46" t="n">
        <f aca="false">SUM(G841:H841)</f>
        <v>0</v>
      </c>
      <c r="G841" s="46" t="n">
        <f aca="false" t="array" ref="G841:G841">SUM(IF(dane!$A$8:$A$1577=D841,IF(dane!$C$8:$C$1577=E841,dane!$L$8:$L$1577,0),0))</f>
        <v>0</v>
      </c>
      <c r="H841" s="46" t="n">
        <f aca="false" t="array" ref="H841:H841">SUM(IF(dane!$A$8:$A$1577=D841,IF(dane!$C$8:$C$1577=E841,dane!$M$8:$M$1577,0),0))</f>
        <v>0</v>
      </c>
      <c r="K841" s="55"/>
    </row>
    <row r="842" s="47" customFormat="true" ht="12.75" hidden="true" customHeight="true" outlineLevel="0" collapsed="false">
      <c r="A842" s="42" t="s">
        <v>129</v>
      </c>
      <c r="B842" s="42"/>
      <c r="C842" s="43" t="str">
        <f aca="false">INDEX((klasyfikacja!$B$2:$B$146),MATCH(A842,klasyfikacja!$A$2:$A$146,0))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842" s="44" t="n">
        <v>750</v>
      </c>
      <c r="E842" s="45" t="n">
        <v>2160</v>
      </c>
      <c r="F842" s="46" t="n">
        <f aca="false">SUM(G842:H842)</f>
        <v>0</v>
      </c>
      <c r="G842" s="46" t="n">
        <f aca="false" t="array" ref="G842:G842">SUM(IF(dane!$A$8:$A$1577=D842,IF(dane!$C$8:$C$1577=E842,dane!$L$8:$L$1577,0),0))</f>
        <v>0</v>
      </c>
      <c r="H842" s="46" t="n">
        <f aca="false" t="array" ref="H842:H842">SUM(IF(dane!$A$8:$A$1577=D842,IF(dane!$C$8:$C$1577=E842,dane!$M$8:$M$1577,0),0))</f>
        <v>0</v>
      </c>
      <c r="K842" s="55"/>
    </row>
    <row r="843" s="47" customFormat="true" ht="25.5" hidden="true" customHeight="false" outlineLevel="0" collapsed="false">
      <c r="A843" s="42" t="s">
        <v>209</v>
      </c>
      <c r="B843" s="42"/>
      <c r="C843" s="43" t="str">
        <f aca="false">INDEX((klasyfikacja!$B$2:$B$146),MATCH(A843,klasyfikacja!$A$2:$A$146,0))</f>
        <v>Środki otrzymane z państwowych funduszy celowych na realizację zadań bieżących jednostek sektora finansów publicznych</v>
      </c>
      <c r="D843" s="44" t="n">
        <v>750</v>
      </c>
      <c r="E843" s="45" t="n">
        <v>2170</v>
      </c>
      <c r="F843" s="46" t="n">
        <f aca="false">SUM(G843:H843)</f>
        <v>0</v>
      </c>
      <c r="G843" s="46" t="n">
        <f aca="false" t="array" ref="G843:G843">SUM(IF(dane!$A$8:$A$1577=D843,IF(dane!$C$8:$C$1577=E843,dane!$L$8:$L$1577,0),0))</f>
        <v>0</v>
      </c>
      <c r="H843" s="46" t="n">
        <f aca="false" t="array" ref="H843:H843">SUM(IF(dane!$A$8:$A$1577=D843,IF(dane!$C$8:$C$1577=E843,dane!$M$8:$M$1577,0),0))</f>
        <v>0</v>
      </c>
      <c r="K843" s="55"/>
    </row>
    <row r="844" s="47" customFormat="true" ht="12.75" hidden="true" customHeight="true" outlineLevel="0" collapsed="false">
      <c r="A844" s="42" t="s">
        <v>130</v>
      </c>
      <c r="B844" s="42"/>
      <c r="C844" s="43" t="str">
        <f aca="false">INDEX((klasyfikacja!$B$2:$B$146),MATCH(A844,klasyfikacja!$A$2:$A$146,0))</f>
        <v>Środki z Funduszu Przeciwdziałania COVID-19 na finansowanie lub dofinansowanie realizacji zadań związanych z przeciwdziałaniem COVID-19</v>
      </c>
      <c r="D844" s="44" t="n">
        <v>750</v>
      </c>
      <c r="E844" s="45" t="n">
        <v>2180</v>
      </c>
      <c r="F844" s="46" t="n">
        <f aca="false">SUM(G844:H844)</f>
        <v>0</v>
      </c>
      <c r="G844" s="46" t="n">
        <f aca="false" t="array" ref="G844:G844">SUM(IF(dane!$A$8:$A$1577=D844,IF(dane!$C$8:$C$1577=E844,dane!$L$8:$L$1577,0),0))</f>
        <v>0</v>
      </c>
      <c r="H844" s="46" t="n">
        <f aca="false" t="array" ref="H844:H844">SUM(IF(dane!$A$8:$A$1577=D844,IF(dane!$C$8:$C$1577=E844,dane!$M$8:$M$1577,0),0))</f>
        <v>0</v>
      </c>
      <c r="K844" s="55"/>
    </row>
    <row r="845" s="47" customFormat="true" ht="12.75" hidden="true" customHeight="true" outlineLevel="0" collapsed="false">
      <c r="A845" s="42" t="s">
        <v>131</v>
      </c>
      <c r="B845" s="42"/>
      <c r="C845" s="43" t="str">
        <f aca="false">INDEX((klasyfikacja!$B$2:$B$146),MATCH(A845,klasyfikacja!$A$2:$A$146,0))</f>
        <v>Dotacja celowa otrzymana z gminy na zadania bieżące realizowane na podstawie porozumień (umów) między jednostkami samorządu terytorialnego</v>
      </c>
      <c r="D845" s="44" t="n">
        <v>750</v>
      </c>
      <c r="E845" s="45" t="n">
        <v>2310</v>
      </c>
      <c r="F845" s="46" t="n">
        <f aca="false">SUM(G845:H845)</f>
        <v>0</v>
      </c>
      <c r="G845" s="46" t="n">
        <f aca="false" t="array" ref="G845:G845">SUM(IF(dane!$A$8:$A$1577=D845,IF(dane!$C$8:$C$1577=E845,dane!$L$8:$L$1577,0),0))</f>
        <v>0</v>
      </c>
      <c r="H845" s="46" t="n">
        <f aca="false" t="array" ref="H845:H845">SUM(IF(dane!$A$8:$A$1577=D845,IF(dane!$C$8:$C$1577=E845,dane!$M$8:$M$1577,0),0))</f>
        <v>0</v>
      </c>
      <c r="K845" s="55"/>
    </row>
    <row r="846" s="47" customFormat="true" ht="25.5" hidden="false" customHeight="true" outlineLevel="0" collapsed="false">
      <c r="A846" s="42" t="n">
        <v>2320</v>
      </c>
      <c r="B846" s="42"/>
      <c r="C846" s="43" t="e">
        <f aca="false">INDEX((klasyfikacja!$B$2:$B$146),MATCH(A846,klasyfikacja!$A$2:$A$146,0))</f>
        <v>#N/A</v>
      </c>
      <c r="D846" s="44" t="n">
        <v>750</v>
      </c>
      <c r="E846" s="45" t="n">
        <v>2320</v>
      </c>
      <c r="F846" s="46" t="n">
        <f aca="false">SUM(G846:H846)</f>
        <v>70000</v>
      </c>
      <c r="G846" s="46" t="n">
        <f aca="false" t="array" ref="G846:G846">SUM(IF(dane!$A$8:$A$1577=D846,IF(dane!$C$8:$C$1577=E846,dane!$L$8:$L$1577,0),0))</f>
        <v>0</v>
      </c>
      <c r="H846" s="46" t="n">
        <f aca="false" t="array" ref="H846:H846">SUM(IF(dane!$A$8:$A$1577=D846,IF(dane!$C$8:$C$1577=E846,dane!$M$8:$M$1577,0),0))</f>
        <v>70000</v>
      </c>
      <c r="K846" s="55"/>
    </row>
    <row r="847" s="47" customFormat="true" ht="25.5" hidden="true" customHeight="true" outlineLevel="0" collapsed="false">
      <c r="A847" s="42" t="s">
        <v>133</v>
      </c>
      <c r="B847" s="42"/>
      <c r="C847" s="43" t="str">
        <f aca="false">INDEX((klasyfikacja!$B$2:$B$146),MATCH(A847,klasyfikacja!$A$2:$A$146,0))</f>
        <v>Dotacja celowa otrzymana od samorządu województwa na zadania bieżące realizowane na podstawie porozumień (umów) między jednostkami samorządu terytorialnego</v>
      </c>
      <c r="D847" s="44" t="n">
        <v>750</v>
      </c>
      <c r="E847" s="45" t="n">
        <v>2330</v>
      </c>
      <c r="F847" s="46" t="n">
        <f aca="false">SUM(G847:H847)</f>
        <v>0</v>
      </c>
      <c r="G847" s="46" t="n">
        <f aca="false" t="array" ref="G847:G847">SUM(IF(dane!$A$8:$A$1577=D847,IF(dane!$C$8:$C$1577=E847,dane!$L$8:$L$1577,0),0))</f>
        <v>0</v>
      </c>
      <c r="H847" s="46" t="n">
        <f aca="false" t="array" ref="H847:H847">SUM(IF(dane!$A$8:$A$1577=D847,IF(dane!$C$8:$C$1577=E847,dane!$M$8:$M$1577,0),0))</f>
        <v>0</v>
      </c>
      <c r="K847" s="55"/>
    </row>
    <row r="848" s="47" customFormat="true" ht="25.5" hidden="false" customHeight="true" outlineLevel="0" collapsed="false">
      <c r="A848" s="42" t="n">
        <v>2360</v>
      </c>
      <c r="B848" s="42"/>
      <c r="C848" s="43" t="e">
        <f aca="false">INDEX((klasyfikacja!$B$2:$B$146),MATCH(A848,klasyfikacja!$A$2:$A$146,0))</f>
        <v>#N/A</v>
      </c>
      <c r="D848" s="44" t="n">
        <v>750</v>
      </c>
      <c r="E848" s="45" t="n">
        <v>2360</v>
      </c>
      <c r="F848" s="46" t="n">
        <f aca="false">SUM(G848:H848)</f>
        <v>5000</v>
      </c>
      <c r="G848" s="46" t="n">
        <f aca="false" t="array" ref="G848:G848">SUM(IF(dane!$A$8:$A$1577=D848,IF(dane!$C$8:$C$1577=E848,dane!$L$8:$L$1577,0),0))</f>
        <v>5000</v>
      </c>
      <c r="H848" s="46" t="n">
        <f aca="false" t="array" ref="H848:H848">SUM(IF(dane!$A$8:$A$1577=D848,IF(dane!$C$8:$C$1577=E848,dane!$M$8:$M$1577,0),0))</f>
        <v>0</v>
      </c>
      <c r="K848" s="55"/>
    </row>
    <row r="849" s="47" customFormat="true" ht="12.75" hidden="true" customHeight="true" outlineLevel="0" collapsed="false">
      <c r="A849" s="42" t="s">
        <v>135</v>
      </c>
      <c r="B849" s="42"/>
      <c r="C849" s="43" t="str">
        <f aca="false">INDEX((klasyfikacja!$B$2:$B$146),MATCH(A849,klasyfikacja!$A$2:$A$146,0))</f>
        <v>Wpływy do budżetu nadwyżki środków obrotowych samorządowego zakładu budżetowego</v>
      </c>
      <c r="D849" s="44" t="n">
        <v>750</v>
      </c>
      <c r="E849" s="45" t="n">
        <v>2370</v>
      </c>
      <c r="F849" s="46" t="n">
        <f aca="false">SUM(G849:H849)</f>
        <v>0</v>
      </c>
      <c r="G849" s="46" t="n">
        <f aca="false" t="array" ref="G849:G849">SUM(IF(dane!$A$8:$A$1577=D849,IF(dane!$C$8:$C$1577=E849,dane!$L$8:$L$1577,0),0))</f>
        <v>0</v>
      </c>
      <c r="H849" s="46" t="n">
        <f aca="false" t="array" ref="H849:H849">SUM(IF(dane!$A$8:$A$1577=D849,IF(dane!$C$8:$C$1577=E849,dane!$M$8:$M$1577,0),0))</f>
        <v>0</v>
      </c>
      <c r="K849" s="55"/>
    </row>
    <row r="850" s="47" customFormat="true" ht="25.5" hidden="true" customHeight="true" outlineLevel="0" collapsed="false">
      <c r="A850" s="42" t="s">
        <v>136</v>
      </c>
      <c r="B850" s="42"/>
      <c r="C850" s="43" t="str">
        <f aca="false">INDEX((klasyfikacja!$B$2:$B$146),MATCH(A850,klasyfikacja!$A$2:$A$146,0))</f>
        <v>Dotacja otrzymana z państwowego funduszu celowego na realizację zadań bieżących jednostek sektora finansów publicznych</v>
      </c>
      <c r="D850" s="44" t="n">
        <v>750</v>
      </c>
      <c r="E850" s="45" t="n">
        <v>2440</v>
      </c>
      <c r="F850" s="46" t="n">
        <f aca="false">SUM(G850:H850)</f>
        <v>0</v>
      </c>
      <c r="G850" s="46" t="n">
        <f aca="false" t="array" ref="G850:G850">SUM(IF(dane!$A$8:$A$1577=D850,IF(dane!$C$8:$C$1577=E850,dane!$L$8:$L$1577,0),0))</f>
        <v>0</v>
      </c>
      <c r="H850" s="46" t="n">
        <f aca="false" t="array" ref="H850:H850">SUM(IF(dane!$A$8:$A$1577=D850,IF(dane!$C$8:$C$1577=E850,dane!$M$8:$M$1577,0),0))</f>
        <v>0</v>
      </c>
      <c r="K850" s="55"/>
    </row>
    <row r="851" s="47" customFormat="true" ht="38.25" hidden="true" customHeight="true" outlineLevel="0" collapsed="false">
      <c r="A851" s="42" t="s">
        <v>137</v>
      </c>
      <c r="B851" s="42"/>
      <c r="C851" s="43" t="str">
        <f aca="false">INDEX((klasyfikacja!$B$2:$B$146),MATCH(A851,klasyfikacja!$A$2:$A$146,0))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851" s="44" t="n">
        <v>750</v>
      </c>
      <c r="E851" s="45" t="n">
        <v>2442</v>
      </c>
      <c r="F851" s="46" t="n">
        <f aca="false">SUM(G851:H851)</f>
        <v>0</v>
      </c>
      <c r="G851" s="46" t="n">
        <f aca="false" t="array" ref="G851:G851">SUM(IF(dane!$A$8:$A$1577=D851,IF(dane!$C$8:$C$1577=E851,dane!$L$8:$L$1577,0),0))</f>
        <v>0</v>
      </c>
      <c r="H851" s="46" t="n">
        <f aca="false" t="array" ref="H851:H851">SUM(IF(dane!$A$8:$A$1577=D851,IF(dane!$C$8:$C$1577=E851,dane!$M$8:$M$1577,0),0))</f>
        <v>0</v>
      </c>
      <c r="K851" s="55"/>
    </row>
    <row r="852" s="47" customFormat="true" ht="30.75" hidden="true" customHeight="true" outlineLevel="0" collapsed="false">
      <c r="A852" s="42" t="s">
        <v>138</v>
      </c>
      <c r="B852" s="42"/>
      <c r="C852" s="43" t="str">
        <f aca="false">INDEX((klasyfikacja!$B$2:$B$146),MATCH(A852,klasyfikacja!$A$2:$A$146,0))</f>
        <v>Środki otrzymane od pozostałych jednostek zaliczanych do sektora finansów publicznych na realizację zadań bieżących jednostek zaliczanych do sektora finansów publicznych</v>
      </c>
      <c r="D852" s="44" t="n">
        <v>750</v>
      </c>
      <c r="E852" s="45" t="n">
        <v>2460</v>
      </c>
      <c r="F852" s="46" t="n">
        <f aca="false">SUM(G852:H852)</f>
        <v>0</v>
      </c>
      <c r="G852" s="46" t="n">
        <f aca="false" t="array" ref="G852:G852">SUM(IF(dane!$A$8:$A$1577=D852,IF(dane!$C$8:$C$1577=E852,dane!$L$8:$L$1577,0),0))</f>
        <v>0</v>
      </c>
      <c r="H852" s="46" t="n">
        <f aca="false" t="array" ref="H852:H852">SUM(IF(dane!$A$8:$A$1577=D852,IF(dane!$C$8:$C$1577=E852,dane!$M$8:$M$1577,0),0))</f>
        <v>0</v>
      </c>
      <c r="K852" s="55"/>
    </row>
    <row r="853" s="47" customFormat="true" ht="38.25" hidden="true" customHeight="false" outlineLevel="0" collapsed="false">
      <c r="A853" s="42" t="s">
        <v>202</v>
      </c>
      <c r="B853" s="42"/>
      <c r="C853" s="43" t="str">
        <f aca="false">INDEX((klasyfikacja!$B$2:$B$146),MATCH(A853,klasyfikacja!$A$2:$A$146,0))</f>
        <v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v>
      </c>
      <c r="D853" s="44" t="n">
        <v>750</v>
      </c>
      <c r="E853" s="45" t="n">
        <v>2462</v>
      </c>
      <c r="F853" s="46" t="n">
        <f aca="false">SUM(G853:H853)</f>
        <v>0</v>
      </c>
      <c r="G853" s="46" t="n">
        <f aca="false" t="array" ref="G853:G853">SUM(IF(dane!$A$8:$A$1577=D853,IF(dane!$C$8:$C$1577=E853,dane!$L$8:$L$1577,0),0))</f>
        <v>0</v>
      </c>
      <c r="H853" s="46" t="n">
        <f aca="false" t="array" ref="H853:H853">SUM(IF(dane!$A$8:$A$1577=D853,IF(dane!$C$8:$C$1577=E853,dane!$M$8:$M$1577,0),0))</f>
        <v>0</v>
      </c>
      <c r="K853" s="55"/>
    </row>
    <row r="854" s="47" customFormat="true" ht="38.25" hidden="true" customHeight="true" outlineLevel="0" collapsed="false">
      <c r="A854" s="42" t="s">
        <v>210</v>
      </c>
      <c r="B854" s="42"/>
      <c r="C854" s="43" t="str">
        <f aca="false">INDEX((klasyfikacja!$B$2:$B$146),MATCH(A854,klasyfikacja!$A$2:$A$146,0))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854" s="44" t="n">
        <v>750</v>
      </c>
      <c r="E854" s="45" t="n">
        <v>2533</v>
      </c>
      <c r="F854" s="46" t="n">
        <f aca="false">SUM(G854:H854)</f>
        <v>0</v>
      </c>
      <c r="G854" s="46" t="n">
        <f aca="false" t="array" ref="G854:G854">SUM(IF(dane!$A$8:$A$1577=D854,IF(dane!$C$8:$C$1577=E854,dane!$L$8:$L$1577,0),0))</f>
        <v>0</v>
      </c>
      <c r="H854" s="46" t="n">
        <f aca="false" t="array" ref="H854:H854">SUM(IF(dane!$A$8:$A$1577=D854,IF(dane!$C$8:$C$1577=E854,dane!$M$8:$M$1577,0),0))</f>
        <v>0</v>
      </c>
      <c r="K854" s="55"/>
    </row>
    <row r="855" s="47" customFormat="true" ht="12.75" hidden="true" customHeight="true" outlineLevel="0" collapsed="false">
      <c r="A855" s="42" t="s">
        <v>139</v>
      </c>
      <c r="B855" s="42"/>
      <c r="C855" s="43" t="str">
        <f aca="false">INDEX((klasyfikacja!$B$2:$B$146),MATCH(A855,klasyfikacja!$A$2:$A$146,0))</f>
        <v>Rekompensaty utraconych dochodów w podatkach i opłatach lokalnych</v>
      </c>
      <c r="D855" s="44" t="n">
        <v>750</v>
      </c>
      <c r="E855" s="45" t="n">
        <v>2680</v>
      </c>
      <c r="F855" s="46" t="n">
        <f aca="false">SUM(G855:H855)</f>
        <v>0</v>
      </c>
      <c r="G855" s="46" t="n">
        <f aca="false" t="array" ref="G855:G855">SUM(IF(dane!$A$8:$A$1577=D855,IF(dane!$C$8:$C$1577=E855,dane!$L$8:$L$1577,0),0))</f>
        <v>0</v>
      </c>
      <c r="H855" s="46" t="n">
        <f aca="false" t="array" ref="H855:H855">SUM(IF(dane!$A$8:$A$1577=D855,IF(dane!$C$8:$C$1577=E855,dane!$M$8:$M$1577,0),0))</f>
        <v>0</v>
      </c>
      <c r="K855" s="55"/>
    </row>
    <row r="856" s="47" customFormat="true" ht="12.75" hidden="true" customHeight="true" outlineLevel="0" collapsed="false">
      <c r="A856" s="42" t="s">
        <v>140</v>
      </c>
      <c r="B856" s="42"/>
      <c r="C856" s="43" t="str">
        <f aca="false">INDEX((klasyfikacja!$B$2:$B$146),MATCH(A856,klasyfikacja!$A$2:$A$146,0))</f>
        <v>Środki z Funduszu Pracy otrzymane na realizację zadań wynikających z odrębnych ustaw</v>
      </c>
      <c r="D856" s="44" t="n">
        <v>750</v>
      </c>
      <c r="E856" s="45" t="n">
        <v>2690</v>
      </c>
      <c r="F856" s="46" t="n">
        <f aca="false">SUM(G856:H856)</f>
        <v>0</v>
      </c>
      <c r="G856" s="46" t="n">
        <f aca="false" t="array" ref="G856:G856">SUM(IF(dane!$A$8:$A$1577=D856,IF(dane!$C$8:$C$1577=E856,dane!$L$8:$L$1577,0),0))</f>
        <v>0</v>
      </c>
      <c r="H856" s="46" t="n">
        <f aca="false" t="array" ref="H856:H856">SUM(IF(dane!$A$8:$A$1577=D856,IF(dane!$C$8:$C$1577=E856,dane!$M$8:$M$1577,0),0))</f>
        <v>0</v>
      </c>
      <c r="K856" s="55"/>
    </row>
    <row r="857" s="47" customFormat="true" ht="25.5" hidden="true" customHeight="true" outlineLevel="0" collapsed="false">
      <c r="A857" s="42" t="s">
        <v>141</v>
      </c>
      <c r="B857" s="42"/>
      <c r="C857" s="43" t="str">
        <f aca="false">INDEX((klasyfikacja!$B$2:$B$146),MATCH(A857,klasyfikacja!$A$2:$A$146,0))</f>
        <v>Środki na dofinansowanie własnych zadań bieżących gmin, powiatów (związków gmin, związków powiatowo-gminnych, związków powiatów), samorządów województw, pozyskane z innych źródeł</v>
      </c>
      <c r="D857" s="44" t="n">
        <v>750</v>
      </c>
      <c r="E857" s="45" t="n">
        <v>2700</v>
      </c>
      <c r="F857" s="46" t="n">
        <f aca="false">SUM(G857:H857)</f>
        <v>0</v>
      </c>
      <c r="G857" s="46" t="n">
        <f aca="false" t="array" ref="G857:G857">SUM(IF(dane!$A$8:$A$1577=D857,IF(dane!$C$8:$C$1577=E857,dane!$L$8:$L$1577,0),0))</f>
        <v>0</v>
      </c>
      <c r="H857" s="46" t="n">
        <f aca="false" t="array" ref="H857:H857">SUM(IF(dane!$A$8:$A$1577=D857,IF(dane!$C$8:$C$1577=E857,dane!$M$8:$M$1577,0),0))</f>
        <v>0</v>
      </c>
      <c r="K857" s="55"/>
    </row>
    <row r="858" s="47" customFormat="true" ht="38.25" hidden="false" customHeight="true" outlineLevel="0" collapsed="false">
      <c r="A858" s="42" t="n">
        <v>2701</v>
      </c>
      <c r="B858" s="42"/>
      <c r="C858" s="43" t="e">
        <f aca="false">INDEX((klasyfikacja!$B$2:$B$146),MATCH(A858,klasyfikacja!$A$2:$A$146,0))</f>
        <v>#N/A</v>
      </c>
      <c r="D858" s="44" t="n">
        <v>750</v>
      </c>
      <c r="E858" s="45" t="n">
        <v>2701</v>
      </c>
      <c r="F858" s="46" t="n">
        <f aca="false">SUM(G858:H858)</f>
        <v>1029019</v>
      </c>
      <c r="G858" s="46" t="n">
        <f aca="false" t="array" ref="G858:G858">SUM(IF(dane!$A$8:$A$1577=D858,IF(dane!$C$8:$C$1577=E858,dane!$L$8:$L$1577,0),0))</f>
        <v>1029019</v>
      </c>
      <c r="H858" s="46" t="n">
        <f aca="false" t="array" ref="H858:H858">SUM(IF(dane!$A$8:$A$1577=D858,IF(dane!$C$8:$C$1577=E858,dane!$M$8:$M$1577,0),0))</f>
        <v>0</v>
      </c>
      <c r="K858" s="55"/>
    </row>
    <row r="859" s="47" customFormat="true" ht="38.25" hidden="true" customHeight="true" outlineLevel="0" collapsed="false">
      <c r="A859" s="42" t="s">
        <v>211</v>
      </c>
      <c r="B859" s="42"/>
      <c r="C859" s="43" t="str">
        <f aca="false">INDEX((klasyfikacja!$B$2:$B$146),MATCH(A859,klasyfikacja!$A$2:$A$146,0))</f>
        <v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v>
      </c>
      <c r="D859" s="44" t="n">
        <v>750</v>
      </c>
      <c r="E859" s="45" t="n">
        <v>2702</v>
      </c>
      <c r="F859" s="46" t="n">
        <f aca="false">SUM(G859:H859)</f>
        <v>0</v>
      </c>
      <c r="G859" s="46" t="n">
        <f aca="false" t="array" ref="G859:G859">SUM(IF(dane!$A$8:$A$1577=D859,IF(dane!$C$8:$C$1577=E859,dane!$L$8:$L$1577,0),0))</f>
        <v>0</v>
      </c>
      <c r="H859" s="46" t="n">
        <f aca="false" t="array" ref="H859:H859">SUM(IF(dane!$A$8:$A$1577=D859,IF(dane!$C$8:$C$1577=E859,dane!$M$8:$M$1577,0),0))</f>
        <v>0</v>
      </c>
      <c r="K859" s="55"/>
    </row>
    <row r="860" s="47" customFormat="true" ht="51" hidden="true" customHeight="false" outlineLevel="0" collapsed="false">
      <c r="A860" s="42" t="s">
        <v>212</v>
      </c>
      <c r="B860" s="42"/>
      <c r="C860" s="43" t="str">
        <f aca="false">INDEX((klasyfikacja!$B$2:$B$146),MATCH(A860,klasyfikacja!$A$2:$A$146,0))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860" s="44" t="n">
        <v>750</v>
      </c>
      <c r="E860" s="45" t="n">
        <v>2703</v>
      </c>
      <c r="F860" s="46" t="n">
        <f aca="false">SUM(G860:H860)</f>
        <v>0</v>
      </c>
      <c r="G860" s="46" t="n">
        <f aca="false" t="array" ref="G860:G860">SUM(IF(dane!$A$8:$A$1577=D860,IF(dane!$C$8:$C$1577=E860,dane!$L$8:$L$1577,0),0))</f>
        <v>0</v>
      </c>
      <c r="H860" s="46" t="n">
        <f aca="false" t="array" ref="H860:H860">SUM(IF(dane!$A$8:$A$1577=D860,IF(dane!$C$8:$C$1577=E860,dane!$M$8:$M$1577,0),0))</f>
        <v>0</v>
      </c>
      <c r="K860" s="55"/>
    </row>
    <row r="861" s="47" customFormat="true" ht="38.25" hidden="true" customHeight="false" outlineLevel="0" collapsed="false">
      <c r="A861" s="42" t="s">
        <v>143</v>
      </c>
      <c r="B861" s="42"/>
      <c r="C861" s="43" t="str">
        <f aca="false">INDEX((klasyfikacja!$B$2:$B$146),MATCH(A861,klasyfikacja!$A$2:$A$146,0))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861" s="44" t="n">
        <v>750</v>
      </c>
      <c r="E861" s="45" t="n">
        <v>2705</v>
      </c>
      <c r="F861" s="46" t="n">
        <f aca="false">SUM(G861:H861)</f>
        <v>0</v>
      </c>
      <c r="G861" s="46" t="n">
        <f aca="false" t="array" ref="G861:G861">SUM(IF(dane!$A$8:$A$1577=D861,IF(dane!$C$8:$C$1577=E861,dane!$L$8:$L$1577,0),0))</f>
        <v>0</v>
      </c>
      <c r="H861" s="46" t="n">
        <f aca="false" t="array" ref="H861:H861">SUM(IF(dane!$A$8:$A$1577=D861,IF(dane!$C$8:$C$1577=E861,dane!$M$8:$M$1577,0),0))</f>
        <v>0</v>
      </c>
      <c r="K861" s="55"/>
    </row>
    <row r="862" s="47" customFormat="true" ht="38.25" hidden="true" customHeight="true" outlineLevel="0" collapsed="false">
      <c r="A862" s="42" t="s">
        <v>144</v>
      </c>
      <c r="B862" s="42"/>
      <c r="C862" s="43" t="str">
        <f aca="false">INDEX((klasyfikacja!$B$2:$B$146),MATCH(A862,klasyfikacja!$A$2:$A$146,0))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862" s="44" t="n">
        <v>750</v>
      </c>
      <c r="E862" s="45" t="n">
        <v>2706</v>
      </c>
      <c r="F862" s="46" t="n">
        <f aca="false">SUM(G862:H862)</f>
        <v>0</v>
      </c>
      <c r="G862" s="46" t="n">
        <f aca="false" t="array" ref="G862:G862">SUM(IF(dane!$A$8:$A$1577=D862,IF(dane!$C$8:$C$1577=E862,dane!$L$8:$L$1577,0),0))</f>
        <v>0</v>
      </c>
      <c r="H862" s="46" t="n">
        <f aca="false" t="array" ref="H862:H862">SUM(IF(dane!$A$8:$A$1577=D862,IF(dane!$C$8:$C$1577=E862,dane!$M$8:$M$1577,0),0))</f>
        <v>0</v>
      </c>
      <c r="K862" s="55"/>
    </row>
    <row r="863" s="47" customFormat="true" ht="38.25" hidden="false" customHeight="false" outlineLevel="0" collapsed="false">
      <c r="A863" s="42" t="n">
        <v>2707</v>
      </c>
      <c r="B863" s="42"/>
      <c r="C863" s="43" t="e">
        <f aca="false">INDEX((klasyfikacja!$B$2:$B$146),MATCH(A863,klasyfikacja!$A$2:$A$146,0))</f>
        <v>#N/A</v>
      </c>
      <c r="D863" s="44" t="n">
        <v>750</v>
      </c>
      <c r="E863" s="45" t="n">
        <v>2707</v>
      </c>
      <c r="F863" s="46" t="n">
        <f aca="false">SUM(G863:H863)</f>
        <v>274976</v>
      </c>
      <c r="G863" s="46" t="n">
        <f aca="false" t="array" ref="G863:G863">SUM(IF(dane!$A$8:$A$1577=D863,IF(dane!$C$8:$C$1577=E863,dane!$L$8:$L$1577,0),0))</f>
        <v>274976</v>
      </c>
      <c r="H863" s="46" t="n">
        <f aca="false" t="array" ref="H863:H863">SUM(IF(dane!$A$8:$A$1577=D863,IF(dane!$C$8:$C$1577=E863,dane!$M$8:$M$1577,0),0))</f>
        <v>0</v>
      </c>
      <c r="K863" s="55"/>
    </row>
    <row r="864" s="47" customFormat="true" ht="53.25" hidden="false" customHeight="true" outlineLevel="0" collapsed="false">
      <c r="A864" s="42" t="n">
        <v>2708</v>
      </c>
      <c r="B864" s="42"/>
      <c r="C864" s="43" t="e">
        <f aca="false">INDEX((klasyfikacja!$B$2:$B$146),MATCH(A864,klasyfikacja!$A$2:$A$146,0))</f>
        <v>#N/A</v>
      </c>
      <c r="D864" s="44" t="n">
        <v>750</v>
      </c>
      <c r="E864" s="45" t="n">
        <v>2708</v>
      </c>
      <c r="F864" s="56" t="n">
        <f aca="false">SUM(G864:H864)</f>
        <v>357940</v>
      </c>
      <c r="G864" s="46" t="n">
        <f aca="false" t="array" ref="G864:G864">SUM(IF(dane!$A$8:$A$1577=D864,IF(dane!$C$8:$C$1577=E864,dane!$L$8:$L$1577,0),0))</f>
        <v>357940</v>
      </c>
      <c r="H864" s="46" t="n">
        <f aca="false" t="array" ref="H864:H864">SUM(IF(dane!$A$8:$A$1577=D864,IF(dane!$C$8:$C$1577=E864,dane!$M$8:$M$1577,0),0))</f>
        <v>0</v>
      </c>
      <c r="K864" s="55"/>
    </row>
    <row r="865" s="47" customFormat="true" ht="25.5" hidden="true" customHeight="true" outlineLevel="0" collapsed="false">
      <c r="A865" s="42" t="s">
        <v>147</v>
      </c>
      <c r="B865" s="42"/>
      <c r="C865" s="43" t="str">
        <f aca="false">INDEX((klasyfikacja!$B$2:$B$146),MATCH(A865,klasyfikacja!$A$2:$A$146,0))</f>
        <v>Dotacja celowa otrzymana z tytułu pomocy finansowej udzielanej między jednostkami samorządu terytorialnego na dofinansowanie własnych zadań bieżących</v>
      </c>
      <c r="D865" s="44" t="n">
        <v>750</v>
      </c>
      <c r="E865" s="45" t="n">
        <v>2710</v>
      </c>
      <c r="F865" s="46" t="n">
        <f aca="false">SUM(G865:H865)</f>
        <v>0</v>
      </c>
      <c r="G865" s="46" t="n">
        <f aca="false" t="array" ref="G865:G865">SUM(IF(dane!$A$8:$A$1577=D865,IF(dane!$C$8:$C$1577=E865,dane!$L$8:$L$1577,0),0))</f>
        <v>0</v>
      </c>
      <c r="H865" s="46" t="n">
        <f aca="false" t="array" ref="H865:H865">SUM(IF(dane!$A$8:$A$1577=D865,IF(dane!$C$8:$C$1577=E865,dane!$M$8:$M$1577,0),0))</f>
        <v>0</v>
      </c>
      <c r="K865" s="55"/>
    </row>
    <row r="866" s="47" customFormat="true" ht="12.75" hidden="true" customHeight="true" outlineLevel="0" collapsed="false">
      <c r="A866" s="42" t="s">
        <v>148</v>
      </c>
      <c r="B866" s="42"/>
      <c r="C866" s="43" t="str">
        <f aca="false">INDEX((klasyfikacja!$B$2:$B$146),MATCH(A866,klasyfikacja!$A$2:$A$146,0))</f>
        <v>Środki na uzupełnienie dochodów gmin</v>
      </c>
      <c r="D866" s="44" t="n">
        <v>750</v>
      </c>
      <c r="E866" s="45" t="n">
        <v>2750</v>
      </c>
      <c r="F866" s="46" t="n">
        <f aca="false">SUM(G866:H866)</f>
        <v>0</v>
      </c>
      <c r="G866" s="46" t="n">
        <f aca="false" t="array" ref="G866:G866">SUM(IF(dane!$A$8:$A$1577=D866,IF(dane!$C$8:$C$1577=E866,dane!$L$8:$L$1577,0),0))</f>
        <v>0</v>
      </c>
      <c r="H866" s="46" t="n">
        <f aca="false" t="array" ref="H866:H866">SUM(IF(dane!$A$8:$A$1577=D866,IF(dane!$C$8:$C$1577=E866,dane!$M$8:$M$1577,0),0))</f>
        <v>0</v>
      </c>
      <c r="K866" s="55"/>
    </row>
    <row r="867" s="47" customFormat="true" ht="12.75" hidden="true" customHeight="true" outlineLevel="0" collapsed="false">
      <c r="A867" s="42" t="s">
        <v>149</v>
      </c>
      <c r="B867" s="42"/>
      <c r="C867" s="43" t="str">
        <f aca="false">INDEX((klasyfikacja!$B$2:$B$146),MATCH(A867,klasyfikacja!$A$2:$A$146,0))</f>
        <v>Środki na uzupełnienie dochodów powiatów</v>
      </c>
      <c r="D867" s="44" t="n">
        <v>750</v>
      </c>
      <c r="E867" s="45" t="n">
        <v>2760</v>
      </c>
      <c r="F867" s="46" t="n">
        <f aca="false">SUM(G867:H867)</f>
        <v>0</v>
      </c>
      <c r="G867" s="46" t="n">
        <f aca="false" t="array" ref="G867:G867">SUM(IF(dane!$A$8:$A$1577=D867,IF(dane!$C$8:$C$1577=E867,dane!$L$8:$L$1577,0),0))</f>
        <v>0</v>
      </c>
      <c r="H867" s="46" t="n">
        <f aca="false" t="array" ref="H867:H867">SUM(IF(dane!$A$8:$A$1577=D867,IF(dane!$C$8:$C$1577=E867,dane!$M$8:$M$1577,0),0))</f>
        <v>0</v>
      </c>
      <c r="K867" s="55"/>
    </row>
    <row r="868" s="47" customFormat="true" ht="12.75" hidden="true" customHeight="true" outlineLevel="0" collapsed="false">
      <c r="A868" s="42" t="s">
        <v>150</v>
      </c>
      <c r="B868" s="42"/>
      <c r="C868" s="43" t="str">
        <f aca="false">INDEX((klasyfikacja!$B$2:$B$146),MATCH(A868,klasyfikacja!$A$2:$A$146,0))</f>
        <v>Środki na utrzymanie rzecznych przepraw promowych oraz na remonty, utrzymanie, ochronę i zarządzanie drogami krajowymi i wojewódzkimi w granicach miast na prawach powiatu</v>
      </c>
      <c r="D868" s="44" t="n">
        <v>750</v>
      </c>
      <c r="E868" s="45" t="n">
        <v>2790</v>
      </c>
      <c r="F868" s="46" t="n">
        <f aca="false">SUM(G868:H868)</f>
        <v>0</v>
      </c>
      <c r="G868" s="46" t="n">
        <f aca="false" t="array" ref="G868:G868">SUM(IF(dane!$A$8:$A$1577=D868,IF(dane!$C$8:$C$1577=E868,dane!$L$8:$L$1577,0),0))</f>
        <v>0</v>
      </c>
      <c r="H868" s="46" t="n">
        <f aca="false" t="array" ref="H868:H868">SUM(IF(dane!$A$8:$A$1577=D868,IF(dane!$C$8:$C$1577=E868,dane!$M$8:$M$1577,0),0))</f>
        <v>0</v>
      </c>
      <c r="K868" s="55"/>
    </row>
    <row r="869" s="47" customFormat="true" ht="12.75" hidden="true" customHeight="true" outlineLevel="0" collapsed="false">
      <c r="A869" s="42" t="s">
        <v>151</v>
      </c>
      <c r="B869" s="42"/>
      <c r="C869" s="43" t="str">
        <f aca="false">INDEX((klasyfikacja!$B$2:$B$146),MATCH(A869,klasyfikacja!$A$2:$A$146,0))</f>
        <v>Dotacja z budżetu państwa dla gmin uzdrowiskowych</v>
      </c>
      <c r="D869" s="44" t="n">
        <v>750</v>
      </c>
      <c r="E869" s="45" t="n">
        <v>2870</v>
      </c>
      <c r="F869" s="46" t="n">
        <f aca="false">SUM(G869:H869)</f>
        <v>0</v>
      </c>
      <c r="G869" s="46" t="n">
        <f aca="false" t="array" ref="G869:G869">SUM(IF(dane!$A$8:$A$1577=D869,IF(dane!$C$8:$C$1577=E869,dane!$L$8:$L$1577,0),0))</f>
        <v>0</v>
      </c>
      <c r="H869" s="46" t="n">
        <f aca="false" t="array" ref="H869:H869">SUM(IF(dane!$A$8:$A$1577=D869,IF(dane!$C$8:$C$1577=E869,dane!$M$8:$M$1577,0),0))</f>
        <v>0</v>
      </c>
      <c r="K869" s="55"/>
    </row>
    <row r="870" s="47" customFormat="true" ht="26.25" hidden="true" customHeight="true" outlineLevel="0" collapsed="false">
      <c r="A870" s="42" t="s">
        <v>152</v>
      </c>
      <c r="B870" s="42"/>
      <c r="C870" s="43" t="str">
        <f aca="false">INDEX((klasyfikacja!$B$2:$B$146),MATCH(A870,klasyfikacja!$A$2:$A$146,0))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870" s="44" t="n">
        <v>750</v>
      </c>
      <c r="E870" s="45" t="n">
        <v>2910</v>
      </c>
      <c r="F870" s="46" t="n">
        <f aca="false">SUM(G870:H870)</f>
        <v>0</v>
      </c>
      <c r="G870" s="46" t="n">
        <f aca="false" t="array" ref="G870:G870">SUM(IF(dane!$A$8:$A$1577=D870,IF(dane!$C$8:$C$1577=E870,dane!$L$8:$L$1577,0),0))</f>
        <v>0</v>
      </c>
      <c r="H870" s="46" t="n">
        <f aca="false" t="array" ref="H870:H870">SUM(IF(dane!$A$8:$A$1577=D870,IF(dane!$C$8:$C$1577=E870,dane!$M$8:$M$1577,0),0))</f>
        <v>0</v>
      </c>
      <c r="K870" s="55"/>
    </row>
    <row r="871" s="47" customFormat="true" ht="26.25" hidden="true" customHeight="true" outlineLevel="0" collapsed="false">
      <c r="A871" s="42" t="s">
        <v>153</v>
      </c>
      <c r="B871" s="42"/>
      <c r="C871" s="43" t="str">
        <f aca="false">INDEX((klasyfikacja!$B$2:$B$146),MATCH(A871,klasyfikacja!$A$2:$A$146,0))</f>
        <v>Subwencje ogólne z budżetu państwa</v>
      </c>
      <c r="D871" s="44" t="n">
        <v>750</v>
      </c>
      <c r="E871" s="45" t="n">
        <v>2920</v>
      </c>
      <c r="F871" s="46" t="n">
        <f aca="false">SUM(G871:H871)</f>
        <v>0</v>
      </c>
      <c r="G871" s="46" t="n">
        <f aca="false" t="array" ref="G871:G871">SUM(IF(dane!$A$8:$A$1577=D871,IF(dane!$C$8:$C$1577=E871,dane!$L$8:$L$1577,0),0))</f>
        <v>0</v>
      </c>
      <c r="H871" s="46" t="n">
        <f aca="false" t="array" ref="H871:H871">SUM(IF(dane!$A$8:$A$1577=D871,IF(dane!$C$8:$C$1577=E871,dane!$M$8:$M$1577,0),0))</f>
        <v>0</v>
      </c>
      <c r="K871" s="55"/>
    </row>
    <row r="872" s="47" customFormat="true" ht="12.75" hidden="true" customHeight="true" outlineLevel="0" collapsed="false">
      <c r="A872" s="42" t="s">
        <v>154</v>
      </c>
      <c r="B872" s="42"/>
      <c r="C872" s="43" t="str">
        <f aca="false">INDEX((klasyfikacja!$B$2:$B$146),MATCH(A872,klasyfikacja!$A$2:$A$146,0))</f>
        <v>Wpływy ze zwrotów niewykorzystanych dotacji oraz płatności</v>
      </c>
      <c r="D872" s="44" t="n">
        <v>750</v>
      </c>
      <c r="E872" s="45" t="n">
        <v>2950</v>
      </c>
      <c r="F872" s="46" t="n">
        <f aca="false">SUM(G872:H872)</f>
        <v>0</v>
      </c>
      <c r="G872" s="46" t="n">
        <f aca="false" t="array" ref="G872:G872">SUM(IF(dane!$A$8:$A$1577=D872,IF(dane!$C$8:$C$1577=E872,dane!$L$8:$L$1577,0),0))</f>
        <v>0</v>
      </c>
      <c r="H872" s="46" t="n">
        <f aca="false" t="array" ref="H872:H872">SUM(IF(dane!$A$8:$A$1577=D872,IF(dane!$C$8:$C$1577=E872,dane!$M$8:$M$1577,0),0))</f>
        <v>0</v>
      </c>
      <c r="K872" s="55"/>
    </row>
    <row r="873" s="57" customFormat="true" ht="18" hidden="false" customHeight="true" outlineLevel="0" collapsed="false">
      <c r="A873" s="39"/>
      <c r="B873" s="39"/>
      <c r="C873" s="40" t="s">
        <v>155</v>
      </c>
      <c r="D873" s="44"/>
      <c r="E873" s="48"/>
      <c r="F873" s="41" t="n">
        <f aca="false">SUM(G873:H873)</f>
        <v>5000</v>
      </c>
      <c r="G873" s="41" t="n">
        <f aca="false">SUM(G874:G908)</f>
        <v>5000</v>
      </c>
      <c r="H873" s="41" t="n">
        <f aca="false">SUM(H874:H908)</f>
        <v>0</v>
      </c>
    </row>
    <row r="874" s="57" customFormat="true" ht="12.75" hidden="true" customHeight="true" outlineLevel="0" collapsed="false">
      <c r="A874" s="42" t="s">
        <v>156</v>
      </c>
      <c r="B874" s="42"/>
      <c r="C874" s="43" t="str">
        <f aca="false">INDEX((klasyfikacja!$B$2:$B$146),MATCH(A874,klasyfikacja!$A$2:$A$146,0))</f>
        <v>Wpływy z tytułu przekształcenia prawa użytkowania wieczystego w prawo własności</v>
      </c>
      <c r="D874" s="44" t="n">
        <v>750</v>
      </c>
      <c r="E874" s="45" t="s">
        <v>157</v>
      </c>
      <c r="F874" s="46" t="n">
        <f aca="false">SUM(G874:H874)</f>
        <v>0</v>
      </c>
      <c r="G874" s="46" t="n">
        <f aca="false" t="array" ref="G874:G874">SUM(IF(dane!$A$8:$A$1577=D874,IF(dane!$C$8:$C$1577=E874,dane!$L$8:$L$1577,0),0))</f>
        <v>0</v>
      </c>
      <c r="H874" s="46" t="n">
        <f aca="false" t="array" ref="H874:H874">SUM(IF(dane!$A$8:$A$1577=D874,IF(dane!$C$8:$C$1577=E874,dane!$M$8:$M$1577,0),0))</f>
        <v>0</v>
      </c>
    </row>
    <row r="875" s="57" customFormat="true" ht="12.75" hidden="true" customHeight="true" outlineLevel="0" collapsed="false">
      <c r="A875" s="42" t="s">
        <v>158</v>
      </c>
      <c r="B875" s="42"/>
      <c r="C875" s="43" t="str">
        <f aca="false">INDEX((klasyfikacja!$B$2:$B$146),MATCH(A875,klasyfikacja!$A$2:$A$146,0))</f>
        <v>Wpłaty z tytułu odpłatnego nabycia prawa własności oraz prawa użytkowania wieczystego nieruchomości</v>
      </c>
      <c r="D875" s="44" t="n">
        <v>750</v>
      </c>
      <c r="E875" s="45" t="s">
        <v>159</v>
      </c>
      <c r="F875" s="46" t="n">
        <f aca="false">SUM(G875:H875)</f>
        <v>0</v>
      </c>
      <c r="G875" s="46" t="n">
        <f aca="false" t="array" ref="G875:G875">SUM(IF(dane!$A$8:$A$1577=D875,IF(dane!$C$8:$C$1577=E875,dane!$L$8:$L$1577,0),0))</f>
        <v>0</v>
      </c>
      <c r="H875" s="46" t="n">
        <f aca="false" t="array" ref="H875:H875">SUM(IF(dane!$A$8:$A$1577=D875,IF(dane!$C$8:$C$1577=E875,dane!$M$8:$M$1577,0),0))</f>
        <v>0</v>
      </c>
    </row>
    <row r="876" s="57" customFormat="true" ht="12.75" hidden="true" customHeight="true" outlineLevel="0" collapsed="false">
      <c r="A876" s="42" t="s">
        <v>160</v>
      </c>
      <c r="B876" s="42"/>
      <c r="C876" s="43" t="str">
        <f aca="false">INDEX((klasyfikacja!$B$2:$B$146),MATCH(A876,klasyfikacja!$A$2:$A$146,0))</f>
        <v>Wpływy ze zbycia praw majątkowych</v>
      </c>
      <c r="D876" s="44" t="n">
        <v>750</v>
      </c>
      <c r="E876" s="45" t="s">
        <v>161</v>
      </c>
      <c r="F876" s="46" t="n">
        <f aca="false">SUM(G876:H876)</f>
        <v>0</v>
      </c>
      <c r="G876" s="46" t="n">
        <f aca="false" t="array" ref="G876:G876">SUM(IF(dane!$A$8:$A$1577=D876,IF(dane!$C$8:$C$1577=E876,dane!$L$8:$L$1577,0),0))</f>
        <v>0</v>
      </c>
      <c r="H876" s="46" t="n">
        <f aca="false" t="array" ref="H876:H876">SUM(IF(dane!$A$8:$A$1577=D876,IF(dane!$C$8:$C$1577=E876,dane!$M$8:$M$1577,0),0))</f>
        <v>0</v>
      </c>
    </row>
    <row r="877" s="57" customFormat="true" ht="12.75" hidden="true" customHeight="true" outlineLevel="0" collapsed="false">
      <c r="A877" s="42" t="s">
        <v>162</v>
      </c>
      <c r="B877" s="42"/>
      <c r="C877" s="43" t="str">
        <f aca="false">INDEX((klasyfikacja!$B$2:$B$146),MATCH(A877,klasyfikacja!$A$2:$A$146,0))</f>
        <v>Wpływy z tytułu odszkodowania za przejęte nieruchomości pod inwestycje celu publicznego</v>
      </c>
      <c r="D877" s="44" t="n">
        <v>750</v>
      </c>
      <c r="E877" s="45" t="s">
        <v>163</v>
      </c>
      <c r="F877" s="46" t="n">
        <f aca="false">SUM(G877:H877)</f>
        <v>0</v>
      </c>
      <c r="G877" s="46" t="n">
        <f aca="false" t="array" ref="G877:G877">SUM(IF(dane!$A$8:$A$1577=D877,IF(dane!$C$8:$C$1577=E877,dane!$L$8:$L$1577,0),0))</f>
        <v>0</v>
      </c>
      <c r="H877" s="46" t="n">
        <f aca="false" t="array" ref="H877:H877">SUM(IF(dane!$A$8:$A$1577=D877,IF(dane!$C$8:$C$1577=E877,dane!$M$8:$M$1577,0),0))</f>
        <v>0</v>
      </c>
    </row>
    <row r="878" s="57" customFormat="true" ht="12.75" hidden="false" customHeight="true" outlineLevel="0" collapsed="false">
      <c r="A878" s="58" t="n">
        <v>870</v>
      </c>
      <c r="B878" s="42"/>
      <c r="C878" s="59" t="e">
        <f aca="false">INDEX((klasyfikacja!$B$2:$B$146),MATCH(A878,klasyfikacja!$A$2:$A$146,0))</f>
        <v>#N/A</v>
      </c>
      <c r="D878" s="44" t="n">
        <v>750</v>
      </c>
      <c r="E878" s="45" t="s">
        <v>165</v>
      </c>
      <c r="F878" s="60" t="n">
        <f aca="false">SUM(G878:H878)</f>
        <v>5000</v>
      </c>
      <c r="G878" s="61" t="n">
        <f aca="false" t="array" ref="G878:G878">SUM(IF(dane!$A$8:$A$1577=D878,IF(dane!$C$8:$C$1577=E878,dane!$L$8:$L$1577,0),0))</f>
        <v>5000</v>
      </c>
      <c r="H878" s="61" t="n">
        <f aca="false" t="array" ref="H878:H878">SUM(IF(dane!$A$8:$A$1577=D878,IF(dane!$C$8:$C$1577=E878,dane!$M$8:$M$1577,0),0))</f>
        <v>0</v>
      </c>
    </row>
    <row r="879" s="57" customFormat="true" ht="12.75" hidden="true" customHeight="true" outlineLevel="0" collapsed="false">
      <c r="A879" s="42" t="s">
        <v>166</v>
      </c>
      <c r="B879" s="42"/>
      <c r="C879" s="43" t="str">
        <f aca="false">INDEX((klasyfikacja!$B$2:$B$146),MATCH(A879,klasyfikacja!$A$2:$A$146,0))</f>
        <v>Środki z Funduszu Przeciwdziałania COVID-19 na finansowanie lub dofinansowanie kosztów realizacji inwestycji i zakupów inwestycyjnych związanych z przeciwdziałaniem COVID-19</v>
      </c>
      <c r="D879" s="44" t="n">
        <v>750</v>
      </c>
      <c r="E879" s="45" t="n">
        <v>6090</v>
      </c>
      <c r="F879" s="46" t="n">
        <f aca="false">SUM(G879:H879)</f>
        <v>0</v>
      </c>
      <c r="G879" s="46" t="n">
        <f aca="false" t="array" ref="G879:G879">SUM(IF(dane!$A$8:$A$1577=D879,IF(dane!$C$8:$C$1577=E879,dane!$L$8:$L$1577,0),0))</f>
        <v>0</v>
      </c>
      <c r="H879" s="46" t="n">
        <f aca="false" t="array" ref="H879:H879">SUM(IF(dane!$A$8:$A$1577=D879,IF(dane!$C$8:$C$1577=E879,dane!$M$8:$M$1577,0),0))</f>
        <v>0</v>
      </c>
    </row>
    <row r="880" s="57" customFormat="true" ht="12.75" hidden="true" customHeight="true" outlineLevel="0" collapsed="false">
      <c r="A880" s="42" t="s">
        <v>167</v>
      </c>
      <c r="B880" s="42"/>
      <c r="C880" s="43" t="str">
        <f aca="false">INDEX((klasyfikacja!$B$2:$B$146),MATCH(A880,klasyfikacja!$A$2:$A$146,0))</f>
        <v>Środki na inwestycje na drogach publicznych powiatowych i wojewódzkich oraz na drogach powiatowych, wojewódzkich i krajowych w granicach miast na prawach powiatu</v>
      </c>
      <c r="D880" s="44" t="n">
        <v>750</v>
      </c>
      <c r="E880" s="45" t="n">
        <v>6180</v>
      </c>
      <c r="F880" s="46" t="n">
        <f aca="false">SUM(G880:H880)</f>
        <v>0</v>
      </c>
      <c r="G880" s="46" t="n">
        <f aca="false" t="array" ref="G880:G880">SUM(IF(dane!$A$8:$A$1577=D880,IF(dane!$C$8:$C$1577=E880,dane!$L$8:$L$1577,0),0))</f>
        <v>0</v>
      </c>
      <c r="H880" s="46" t="n">
        <f aca="false" t="array" ref="H880:H880">SUM(IF(dane!$A$8:$A$1577=D880,IF(dane!$C$8:$C$1577=E880,dane!$M$8:$M$1577,0),0))</f>
        <v>0</v>
      </c>
    </row>
    <row r="881" s="57" customFormat="true" ht="37.5" hidden="true" customHeight="true" outlineLevel="0" collapsed="false">
      <c r="A881" s="42" t="s">
        <v>168</v>
      </c>
      <c r="B881" s="42"/>
      <c r="C881" s="43" t="str">
        <f aca="false">INDEX((klasyfikacja!$B$2:$B$146),MATCH(A881,klasyfikacja!$A$2:$A$146,0))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881" s="44" t="n">
        <v>750</v>
      </c>
      <c r="E881" s="45" t="n">
        <v>6207</v>
      </c>
      <c r="F881" s="46" t="n">
        <f aca="false">SUM(G881:H881)</f>
        <v>0</v>
      </c>
      <c r="G881" s="46" t="n">
        <f aca="false" t="array" ref="G881:G881">SUM(IF(dane!$A$8:$A$1577=D881,IF(dane!$C$8:$C$1577=E881,dane!$L$8:$L$1577,0),0))</f>
        <v>0</v>
      </c>
      <c r="H881" s="46" t="n">
        <f aca="false" t="array" ref="H881:H881">SUM(IF(dane!$A$8:$A$1577=D881,IF(dane!$C$8:$C$1577=E881,dane!$M$8:$M$1577,0),0))</f>
        <v>0</v>
      </c>
    </row>
    <row r="882" s="57" customFormat="true" ht="63.75" hidden="true" customHeight="true" outlineLevel="0" collapsed="false">
      <c r="A882" s="42" t="s">
        <v>169</v>
      </c>
      <c r="B882" s="42"/>
      <c r="C882" s="43" t="str">
        <f aca="false">INDEX((klasyfikacja!$B$2:$B$146),MATCH(A882,klasyfikacja!$A$2:$A$146,0))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882" s="44" t="n">
        <v>750</v>
      </c>
      <c r="E882" s="45" t="n">
        <v>6208</v>
      </c>
      <c r="F882" s="46" t="n">
        <f aca="false">SUM(G882:H882)</f>
        <v>0</v>
      </c>
      <c r="G882" s="46" t="n">
        <f aca="false" t="array" ref="G882:G882">SUM(IF(dane!$A$8:$A$1577=D882,IF(dane!$C$8:$C$1577=E882,dane!$L$8:$L$1577,0),0))</f>
        <v>0</v>
      </c>
      <c r="H882" s="46" t="n">
        <f aca="false" t="array" ref="H882:H882">SUM(IF(dane!$A$8:$A$1577=D882,IF(dane!$C$8:$C$1577=E882,dane!$M$8:$M$1577,0),0))</f>
        <v>0</v>
      </c>
    </row>
    <row r="883" s="57" customFormat="true" ht="63.75" hidden="true" customHeight="true" outlineLevel="0" collapsed="false">
      <c r="A883" s="42" t="s">
        <v>170</v>
      </c>
      <c r="B883" s="42"/>
      <c r="C883" s="43" t="str">
        <f aca="false">INDEX((klasyfikacja!$B$2:$B$146),MATCH(A883,klasyfikacja!$A$2:$A$146,0))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883" s="44" t="n">
        <v>750</v>
      </c>
      <c r="E883" s="45" t="n">
        <v>6209</v>
      </c>
      <c r="F883" s="46" t="n">
        <f aca="false">SUM(G883:H883)</f>
        <v>0</v>
      </c>
      <c r="G883" s="46" t="n">
        <f aca="false" t="array" ref="G883:G883">SUM(IF(dane!$A$8:$A$1577=D883,IF(dane!$C$8:$C$1577=E883,dane!$L$8:$L$1577,0),0))</f>
        <v>0</v>
      </c>
      <c r="H883" s="46" t="n">
        <f aca="false" t="array" ref="H883:H883">SUM(IF(dane!$A$8:$A$1577=D883,IF(dane!$C$8:$C$1577=E883,dane!$M$8:$M$1577,0),0))</f>
        <v>0</v>
      </c>
    </row>
    <row r="884" s="57" customFormat="true" ht="39" hidden="true" customHeight="true" outlineLevel="0" collapsed="false">
      <c r="A884" s="42" t="s">
        <v>171</v>
      </c>
      <c r="B884" s="42"/>
      <c r="C884" s="43" t="str">
        <f aca="false">INDEX((klasyfikacja!$B$2:$B$146),MATCH(A884,klasyfikacja!$A$2:$A$146,0))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884" s="44" t="n">
        <v>750</v>
      </c>
      <c r="E884" s="45" t="n">
        <v>6257</v>
      </c>
      <c r="F884" s="46" t="n">
        <f aca="false">SUM(G884:H884)</f>
        <v>0</v>
      </c>
      <c r="G884" s="46" t="n">
        <f aca="false" t="array" ref="G884:G884">SUM(IF(dane!$A$8:$A$1577=D884,IF(dane!$C$8:$C$1577=E884,dane!$L$8:$L$1577,0),0))</f>
        <v>0</v>
      </c>
      <c r="H884" s="46" t="n">
        <f aca="false" t="array" ref="H884:H884">SUM(IF(dane!$A$8:$A$1577=D884,IF(dane!$C$8:$C$1577=E884,dane!$M$8:$M$1577,0),0))</f>
        <v>0</v>
      </c>
    </row>
    <row r="885" s="57" customFormat="true" ht="37.5" hidden="true" customHeight="true" outlineLevel="0" collapsed="false">
      <c r="A885" s="42" t="s">
        <v>172</v>
      </c>
      <c r="B885" s="42"/>
      <c r="C885" s="43" t="str">
        <f aca="false">INDEX((klasyfikacja!$B$2:$B$146),MATCH(A885,klasyfikacja!$A$2:$A$146,0))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885" s="44" t="n">
        <v>750</v>
      </c>
      <c r="E885" s="45" t="n">
        <v>6258</v>
      </c>
      <c r="F885" s="46" t="n">
        <f aca="false">SUM(G885:H885)</f>
        <v>0</v>
      </c>
      <c r="G885" s="46" t="n">
        <f aca="false" t="array" ref="G885:G885">SUM(IF(dane!$A$8:$A$1577=D885,IF(dane!$C$8:$C$1577=E885,dane!$L$8:$L$1577,0),0))</f>
        <v>0</v>
      </c>
      <c r="H885" s="46" t="n">
        <f aca="false" t="array" ref="H885:H885">SUM(IF(dane!$A$8:$A$1577=D885,IF(dane!$C$8:$C$1577=E885,dane!$M$8:$M$1577,0),0))</f>
        <v>0</v>
      </c>
    </row>
    <row r="886" s="57" customFormat="true" ht="37.5" hidden="true" customHeight="true" outlineLevel="0" collapsed="false">
      <c r="A886" s="42" t="s">
        <v>173</v>
      </c>
      <c r="B886" s="42"/>
      <c r="C886" s="43" t="str">
        <f aca="false">INDEX((klasyfikacja!$B$2:$B$146),MATCH(A886,klasyfikacja!$A$2:$A$146,0))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886" s="44" t="n">
        <v>750</v>
      </c>
      <c r="E886" s="45" t="n">
        <v>6259</v>
      </c>
      <c r="F886" s="46" t="n">
        <f aca="false">SUM(G886:H886)</f>
        <v>0</v>
      </c>
      <c r="G886" s="46" t="n">
        <f aca="false" t="array" ref="G886:G886">SUM(IF(dane!$A$8:$A$1577=D886,IF(dane!$C$8:$C$1577=E886,dane!$L$8:$L$1577,0),0))</f>
        <v>0</v>
      </c>
      <c r="H886" s="46" t="n">
        <f aca="false" t="array" ref="H886:H886">SUM(IF(dane!$A$8:$A$1577=D886,IF(dane!$C$8:$C$1577=E886,dane!$M$8:$M$1577,0),0))</f>
        <v>0</v>
      </c>
    </row>
    <row r="887" s="57" customFormat="true" ht="12.75" hidden="true" customHeight="true" outlineLevel="0" collapsed="false">
      <c r="A887" s="42" t="s">
        <v>174</v>
      </c>
      <c r="B887" s="42"/>
      <c r="C887" s="43" t="str">
        <f aca="false">INDEX((klasyfikacja!$B$2:$B$146),MATCH(A887,klasyfikacja!$A$2:$A$146,0))</f>
        <v>Dotacja otrzymana z państwowego funduszu celowego na finansowanie lub dofinansowanie kosztów realizacji inwestycji i zakupów inwestycyjnych jednostek sektora finansów publicznych</v>
      </c>
      <c r="D887" s="44" t="n">
        <v>750</v>
      </c>
      <c r="E887" s="45" t="n">
        <v>6260</v>
      </c>
      <c r="F887" s="46" t="n">
        <f aca="false">SUM(G887:H887)</f>
        <v>0</v>
      </c>
      <c r="G887" s="46" t="n">
        <f aca="false" t="array" ref="G887:G887">SUM(IF(dane!$A$8:$A$1577=D887,IF(dane!$C$8:$C$1577=E887,dane!$L$8:$L$1577,0),0))</f>
        <v>0</v>
      </c>
      <c r="H887" s="46" t="n">
        <f aca="false" t="array" ref="H887:H887">SUM(IF(dane!$A$8:$A$1577=D887,IF(dane!$C$8:$C$1577=E887,dane!$M$8:$M$1577,0),0))</f>
        <v>0</v>
      </c>
    </row>
    <row r="888" s="57" customFormat="true" ht="12.75" hidden="true" customHeight="true" outlineLevel="0" collapsed="false">
      <c r="A888" s="42" t="s">
        <v>175</v>
      </c>
      <c r="B888" s="42"/>
      <c r="C888" s="43" t="str">
        <f aca="false">INDEX((klasyfikacja!$B$2:$B$146),MATCH(A888,klasyfikacja!$A$2:$A$146,0))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888" s="44" t="n">
        <v>750</v>
      </c>
      <c r="E888" s="45" t="n">
        <v>6280</v>
      </c>
      <c r="F888" s="46" t="n">
        <f aca="false">SUM(G888:H888)</f>
        <v>0</v>
      </c>
      <c r="G888" s="46" t="n">
        <f aca="false" t="array" ref="G888:G888">SUM(IF(dane!$A$8:$A$1577=D888,IF(dane!$C$8:$C$1577=E888,dane!$L$8:$L$1577,0),0))</f>
        <v>0</v>
      </c>
      <c r="H888" s="46" t="n">
        <f aca="false" t="array" ref="H888:H888">SUM(IF(dane!$A$8:$A$1577=D888,IF(dane!$C$8:$C$1577=E888,dane!$M$8:$M$1577,0),0))</f>
        <v>0</v>
      </c>
    </row>
    <row r="889" s="57" customFormat="true" ht="12.75" hidden="true" customHeight="true" outlineLevel="0" collapsed="false">
      <c r="A889" s="42" t="s">
        <v>176</v>
      </c>
      <c r="B889" s="42"/>
      <c r="C889" s="43" t="str">
        <f aca="false">INDEX((klasyfikacja!$B$2:$B$146),MATCH(A889,klasyfikacja!$A$2:$A$146,0))</f>
        <v>Środki na dofinansowanie własnych inwestycji gmin, powiatów (związków gmin, związków powiatowo-gminnych, związków powiatów), samorządów województw, pozyskane z innych źródeł</v>
      </c>
      <c r="D889" s="44" t="n">
        <v>750</v>
      </c>
      <c r="E889" s="45" t="n">
        <v>6290</v>
      </c>
      <c r="F889" s="46" t="n">
        <f aca="false">SUM(G889:H889)</f>
        <v>0</v>
      </c>
      <c r="G889" s="46" t="n">
        <f aca="false" t="array" ref="G889:G889">SUM(IF(dane!$A$8:$A$1577=D889,IF(dane!$C$8:$C$1577=E889,dane!$L$8:$L$1577,0),0))</f>
        <v>0</v>
      </c>
      <c r="H889" s="46" t="n">
        <f aca="false" t="array" ref="H889:H889">SUM(IF(dane!$A$8:$A$1577=D889,IF(dane!$C$8:$C$1577=E889,dane!$M$8:$M$1577,0),0))</f>
        <v>0</v>
      </c>
    </row>
    <row r="890" s="57" customFormat="true" ht="12.75" hidden="true" customHeight="true" outlineLevel="0" collapsed="false">
      <c r="A890" s="42" t="s">
        <v>177</v>
      </c>
      <c r="B890" s="42"/>
      <c r="C890" s="43" t="str">
        <f aca="false">INDEX((klasyfikacja!$B$2:$B$146),MATCH(A890,klasyfikacja!$A$2:$A$146,0))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890" s="44" t="n">
        <v>750</v>
      </c>
      <c r="E890" s="45" t="n">
        <v>6291</v>
      </c>
      <c r="F890" s="46" t="n">
        <f aca="false">SUM(G890:H890)</f>
        <v>0</v>
      </c>
      <c r="G890" s="46" t="n">
        <f aca="false" t="array" ref="G890:G890">SUM(IF(dane!$A$8:$A$1577=D890,IF(dane!$C$8:$C$1577=E890,dane!$L$8:$L$1577,0),0))</f>
        <v>0</v>
      </c>
      <c r="H890" s="46" t="n">
        <f aca="false" t="array" ref="H890:H890">SUM(IF(dane!$A$8:$A$1577=D890,IF(dane!$C$8:$C$1577=E890,dane!$M$8:$M$1577,0),0))</f>
        <v>0</v>
      </c>
    </row>
    <row r="891" s="57" customFormat="true" ht="12.75" hidden="true" customHeight="true" outlineLevel="0" collapsed="false">
      <c r="A891" s="42" t="s">
        <v>178</v>
      </c>
      <c r="B891" s="42"/>
      <c r="C891" s="43" t="str">
        <f aca="false">INDEX((klasyfikacja!$B$2:$B$146),MATCH(A891,klasyfikacja!$A$2:$A$146,0))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891" s="44" t="n">
        <v>750</v>
      </c>
      <c r="E891" s="45" t="n">
        <v>6296</v>
      </c>
      <c r="F891" s="46" t="n">
        <f aca="false">SUM(G891:H891)</f>
        <v>0</v>
      </c>
      <c r="G891" s="46" t="n">
        <f aca="false" t="array" ref="G891:G891">SUM(IF(dane!$A$8:$A$1577=D891,IF(dane!$C$8:$C$1577=E891,dane!$L$8:$L$1577,0),0))</f>
        <v>0</v>
      </c>
      <c r="H891" s="46" t="n">
        <f aca="false" t="array" ref="H891:H891">SUM(IF(dane!$A$8:$A$1577=D891,IF(dane!$C$8:$C$1577=E891,dane!$M$8:$M$1577,0),0))</f>
        <v>0</v>
      </c>
    </row>
    <row r="892" s="57" customFormat="true" ht="25.5" hidden="true" customHeight="true" outlineLevel="0" collapsed="false">
      <c r="A892" s="42" t="s">
        <v>179</v>
      </c>
      <c r="B892" s="42"/>
      <c r="C892" s="43" t="str">
        <f aca="false">INDEX((klasyfikacja!$B$2:$B$146),MATCH(A892,klasyfikacja!$A$2:$A$146,0))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892" s="44" t="n">
        <v>750</v>
      </c>
      <c r="E892" s="45" t="n">
        <v>6297</v>
      </c>
      <c r="F892" s="46" t="n">
        <f aca="false">SUM(G892:H892)</f>
        <v>0</v>
      </c>
      <c r="G892" s="46" t="n">
        <f aca="false" t="array" ref="G892:G892">SUM(IF(dane!$A$8:$A$1577=D892,IF(dane!$C$8:$C$1577=E892,dane!$L$8:$L$1577,0),0))</f>
        <v>0</v>
      </c>
      <c r="H892" s="46" t="n">
        <f aca="false" t="array" ref="H892:H892">SUM(IF(dane!$A$8:$A$1577=D892,IF(dane!$C$8:$C$1577=E892,dane!$M$8:$M$1577,0),0))</f>
        <v>0</v>
      </c>
    </row>
    <row r="893" s="57" customFormat="true" ht="12.75" hidden="true" customHeight="true" outlineLevel="0" collapsed="false">
      <c r="A893" s="42" t="s">
        <v>180</v>
      </c>
      <c r="B893" s="42"/>
      <c r="C893" s="43" t="str">
        <f aca="false">INDEX((klasyfikacja!$B$2:$B$146),MATCH(A893,klasyfikacja!$A$2:$A$146,0))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893" s="44" t="n">
        <v>750</v>
      </c>
      <c r="E893" s="45" t="n">
        <v>6298</v>
      </c>
      <c r="F893" s="46" t="n">
        <f aca="false">SUM(G893:H893)</f>
        <v>0</v>
      </c>
      <c r="G893" s="46" t="n">
        <f aca="false" t="array" ref="G893:G893">SUM(IF(dane!$A$8:$A$1577=D893,IF(dane!$C$8:$C$1577=E893,dane!$L$8:$L$1577,0),0))</f>
        <v>0</v>
      </c>
      <c r="H893" s="46" t="n">
        <f aca="false" t="array" ref="H893:H893">SUM(IF(dane!$A$8:$A$1577=D893,IF(dane!$C$8:$C$1577=E893,dane!$M$8:$M$1577,0),0))</f>
        <v>0</v>
      </c>
    </row>
    <row r="894" s="57" customFormat="true" ht="12.75" hidden="true" customHeight="true" outlineLevel="0" collapsed="false">
      <c r="A894" s="42" t="s">
        <v>181</v>
      </c>
      <c r="B894" s="42"/>
      <c r="C894" s="43" t="str">
        <f aca="false">INDEX((klasyfikacja!$B$2:$B$146),MATCH(A894,klasyfikacja!$A$2:$A$146,0))</f>
        <v>Dotacja celowa otrzymana z tytułu pomocy finansowej udzielanej między jednostkami samorządu terytorialnego na dofinansowanie własnych zadań inwestycyjnych i zakupów inwestycyjnych</v>
      </c>
      <c r="D894" s="44" t="n">
        <v>750</v>
      </c>
      <c r="E894" s="45" t="n">
        <v>6300</v>
      </c>
      <c r="F894" s="46" t="n">
        <f aca="false">SUM(G894:H894)</f>
        <v>0</v>
      </c>
      <c r="G894" s="46" t="n">
        <f aca="false" t="array" ref="G894:G894">SUM(IF(dane!$A$8:$A$1577=D894,IF(dane!$C$8:$C$1577=E894,dane!$L$8:$L$1577,0),0))</f>
        <v>0</v>
      </c>
      <c r="H894" s="46" t="n">
        <f aca="false" t="array" ref="H894:H894">SUM(IF(dane!$A$8:$A$1577=D894,IF(dane!$C$8:$C$1577=E894,dane!$M$8:$M$1577,0),0))</f>
        <v>0</v>
      </c>
    </row>
    <row r="895" s="57" customFormat="true" ht="12.75" hidden="true" customHeight="true" outlineLevel="0" collapsed="false">
      <c r="A895" s="42" t="s">
        <v>182</v>
      </c>
      <c r="B895" s="42"/>
      <c r="C895" s="43" t="str">
        <f aca="false">INDEX((klasyfikacja!$B$2:$B$146),MATCH(A895,klasyfikacja!$A$2:$A$146,0))</f>
        <v>Dotacja celowa otrzymana z budżetu państwa na inwestycje i zakupy inwestycyjne z zakresu administracji rządowej oraz innych zadań zleconych gminom ustawami</v>
      </c>
      <c r="D895" s="44" t="n">
        <v>750</v>
      </c>
      <c r="E895" s="45" t="n">
        <v>6310</v>
      </c>
      <c r="F895" s="46" t="n">
        <f aca="false">SUM(G895:H895)</f>
        <v>0</v>
      </c>
      <c r="G895" s="46" t="n">
        <f aca="false" t="array" ref="G895:G895">SUM(IF(dane!$A$8:$A$1577=D895,IF(dane!$C$8:$C$1577=E895,dane!$L$8:$L$1577,0),0))</f>
        <v>0</v>
      </c>
      <c r="H895" s="46" t="n">
        <f aca="false" t="array" ref="H895:H895">SUM(IF(dane!$A$8:$A$1577=D895,IF(dane!$C$8:$C$1577=E895,dane!$M$8:$M$1577,0),0))</f>
        <v>0</v>
      </c>
    </row>
    <row r="896" s="57" customFormat="true" ht="12.75" hidden="true" customHeight="true" outlineLevel="0" collapsed="false">
      <c r="A896" s="42" t="s">
        <v>183</v>
      </c>
      <c r="B896" s="42"/>
      <c r="C896" s="43" t="str">
        <f aca="false">INDEX((klasyfikacja!$B$2:$B$146),MATCH(A896,klasyfikacja!$A$2:$A$146,0))</f>
        <v>Dotacja celowa otrzymana z budżetu państwa na inwestycje i zakupy inwestycyjne realizowane przez gminę na podstawie porozumień z organami administracji rządowej</v>
      </c>
      <c r="D896" s="44" t="n">
        <v>750</v>
      </c>
      <c r="E896" s="45" t="n">
        <v>6320</v>
      </c>
      <c r="F896" s="46" t="n">
        <f aca="false">SUM(G896:H896)</f>
        <v>0</v>
      </c>
      <c r="G896" s="46" t="n">
        <f aca="false" t="array" ref="G896:G896">SUM(IF(dane!$A$8:$A$1577=D896,IF(dane!$C$8:$C$1577=E896,dane!$L$8:$L$1577,0),0))</f>
        <v>0</v>
      </c>
      <c r="H896" s="46" t="n">
        <f aca="false" t="array" ref="H896:H896">SUM(IF(dane!$A$8:$A$1577=D896,IF(dane!$C$8:$C$1577=E896,dane!$M$8:$M$1577,0),0))</f>
        <v>0</v>
      </c>
    </row>
    <row r="897" s="57" customFormat="true" ht="12.75" hidden="true" customHeight="true" outlineLevel="0" collapsed="false">
      <c r="A897" s="42" t="s">
        <v>184</v>
      </c>
      <c r="B897" s="42"/>
      <c r="C897" s="43" t="str">
        <f aca="false">INDEX((klasyfikacja!$B$2:$B$146),MATCH(A897,klasyfikacja!$A$2:$A$146,0))</f>
        <v>Dotacja celowa otrzymana z budżetu państwa na realizację inwestycji i zakupów inwestycyjnych własnych gmin (związków gmin, związków powiatowo-gminnych)</v>
      </c>
      <c r="D897" s="44" t="n">
        <v>750</v>
      </c>
      <c r="E897" s="45" t="n">
        <v>6330</v>
      </c>
      <c r="F897" s="46" t="n">
        <f aca="false">SUM(G897:H897)</f>
        <v>0</v>
      </c>
      <c r="G897" s="46" t="n">
        <f aca="false" t="array" ref="G897:G897">SUM(IF(dane!$A$8:$A$1577=D897,IF(dane!$C$8:$C$1577=E897,dane!$L$8:$L$1577,0),0))</f>
        <v>0</v>
      </c>
      <c r="H897" s="46" t="n">
        <f aca="false" t="array" ref="H897:H897">SUM(IF(dane!$A$8:$A$1577=D897,IF(dane!$C$8:$C$1577=E897,dane!$M$8:$M$1577,0),0))</f>
        <v>0</v>
      </c>
    </row>
    <row r="898" s="57" customFormat="true" ht="12.75" hidden="true" customHeight="true" outlineLevel="0" collapsed="false">
      <c r="A898" s="42" t="s">
        <v>185</v>
      </c>
      <c r="B898" s="42"/>
      <c r="C898" s="43" t="str">
        <f aca="false">INDEX((klasyfikacja!$B$2:$B$146),MATCH(A898,klasyfikacja!$A$2:$A$146,0))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898" s="44" t="n">
        <v>750</v>
      </c>
      <c r="E898" s="45" t="n">
        <v>6340</v>
      </c>
      <c r="F898" s="46" t="n">
        <f aca="false">SUM(G898:H898)</f>
        <v>0</v>
      </c>
      <c r="G898" s="46" t="n">
        <f aca="false" t="array" ref="G898:G898">SUM(IF(dane!$A$8:$A$1577=D898,IF(dane!$C$8:$C$1577=E898,dane!$L$8:$L$1577,0),0))</f>
        <v>0</v>
      </c>
      <c r="H898" s="46" t="n">
        <f aca="false" t="array" ref="H898:H898">SUM(IF(dane!$A$8:$A$1577=D898,IF(dane!$C$8:$C$1577=E898,dane!$M$8:$M$1577,0),0))</f>
        <v>0</v>
      </c>
    </row>
    <row r="899" s="57" customFormat="true" ht="12.75" hidden="true" customHeight="true" outlineLevel="0" collapsed="false">
      <c r="A899" s="42" t="s">
        <v>186</v>
      </c>
      <c r="B899" s="42"/>
      <c r="C899" s="43" t="str">
        <f aca="false">INDEX((klasyfikacja!$B$2:$B$146),MATCH(A899,klasyfikacja!$A$2:$A$146,0))</f>
        <v>Dotacja celowa otrzymana z budżetu państwa na inwestycje i zakupy inwestycyjne z zakresu administracji rządowej oraz inne zadania zlecone ustawami realizowane przez powiat</v>
      </c>
      <c r="D899" s="44" t="n">
        <v>750</v>
      </c>
      <c r="E899" s="45" t="n">
        <v>6410</v>
      </c>
      <c r="F899" s="46" t="n">
        <f aca="false">SUM(G899:H899)</f>
        <v>0</v>
      </c>
      <c r="G899" s="46" t="n">
        <f aca="false" t="array" ref="G899:G899">SUM(IF(dane!$A$8:$A$1577=D899,IF(dane!$C$8:$C$1577=E899,dane!$L$8:$L$1577,0),0))</f>
        <v>0</v>
      </c>
      <c r="H899" s="46" t="n">
        <f aca="false" t="array" ref="H899:H899">SUM(IF(dane!$A$8:$A$1577=D899,IF(dane!$C$8:$C$1577=E899,dane!$M$8:$M$1577,0),0))</f>
        <v>0</v>
      </c>
    </row>
    <row r="900" s="57" customFormat="true" ht="12.75" hidden="true" customHeight="true" outlineLevel="0" collapsed="false">
      <c r="A900" s="42" t="s">
        <v>187</v>
      </c>
      <c r="B900" s="42"/>
      <c r="C900" s="43" t="str">
        <f aca="false">INDEX((klasyfikacja!$B$2:$B$146),MATCH(A900,klasyfikacja!$A$2:$A$146,0))</f>
        <v>Dotacja celowa otrzymana z budżetu państwa na inwestycje i zakupy inwestycyjne realizowane przez powiat na podstawie porozumień z organami administracji rządowej</v>
      </c>
      <c r="D900" s="44" t="n">
        <v>750</v>
      </c>
      <c r="E900" s="45" t="n">
        <v>6420</v>
      </c>
      <c r="F900" s="46" t="n">
        <f aca="false">SUM(G900:H900)</f>
        <v>0</v>
      </c>
      <c r="G900" s="46" t="n">
        <f aca="false" t="array" ref="G900:G900">SUM(IF(dane!$A$8:$A$1577=D900,IF(dane!$C$8:$C$1577=E900,dane!$L$8:$L$1577,0),0))</f>
        <v>0</v>
      </c>
      <c r="H900" s="46" t="n">
        <f aca="false" t="array" ref="H900:H900">SUM(IF(dane!$A$8:$A$1577=D900,IF(dane!$C$8:$C$1577=E900,dane!$M$8:$M$1577,0),0))</f>
        <v>0</v>
      </c>
    </row>
    <row r="901" s="57" customFormat="true" ht="12.75" hidden="true" customHeight="true" outlineLevel="0" collapsed="false">
      <c r="A901" s="42" t="s">
        <v>188</v>
      </c>
      <c r="B901" s="42"/>
      <c r="C901" s="43" t="str">
        <f aca="false">INDEX((klasyfikacja!$B$2:$B$146),MATCH(A901,klasyfikacja!$A$2:$A$146,0))</f>
        <v>Dotacja celowa otrzymana z budżetu państwa na realizację inwestycji i zakupów inwestycyjnych własnych powiatu</v>
      </c>
      <c r="D901" s="44" t="n">
        <v>750</v>
      </c>
      <c r="E901" s="45" t="n">
        <v>6430</v>
      </c>
      <c r="F901" s="46" t="n">
        <f aca="false">SUM(G901:H901)</f>
        <v>0</v>
      </c>
      <c r="G901" s="46" t="n">
        <f aca="false" t="array" ref="G901:G901">SUM(IF(dane!$A$8:$A$1577=D901,IF(dane!$C$8:$C$1577=E901,dane!$L$8:$L$1577,0),0))</f>
        <v>0</v>
      </c>
      <c r="H901" s="46" t="n">
        <f aca="false" t="array" ref="H901:H901">SUM(IF(dane!$A$8:$A$1577=D901,IF(dane!$C$8:$C$1577=E901,dane!$M$8:$M$1577,0),0))</f>
        <v>0</v>
      </c>
    </row>
    <row r="902" s="57" customFormat="true" ht="12.75" hidden="true" customHeight="true" outlineLevel="0" collapsed="false">
      <c r="A902" s="42" t="s">
        <v>189</v>
      </c>
      <c r="B902" s="42"/>
      <c r="C902" s="43" t="str">
        <f aca="false">INDEX((klasyfikacja!$B$2:$B$146),MATCH(A902,klasyfikacja!$A$2:$A$146,0))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902" s="44" t="n">
        <v>750</v>
      </c>
      <c r="E902" s="45" t="n">
        <v>6440</v>
      </c>
      <c r="F902" s="46" t="n">
        <f aca="false">SUM(G902:H902)</f>
        <v>0</v>
      </c>
      <c r="G902" s="46" t="n">
        <f aca="false" t="array" ref="G902:G902">SUM(IF(dane!$A$8:$A$1577=D902,IF(dane!$C$8:$C$1577=E902,dane!$L$8:$L$1577,0),0))</f>
        <v>0</v>
      </c>
      <c r="H902" s="46" t="n">
        <f aca="false" t="array" ref="H902:H902">SUM(IF(dane!$A$8:$A$1577=D902,IF(dane!$C$8:$C$1577=E902,dane!$M$8:$M$1577,0),0))</f>
        <v>0</v>
      </c>
    </row>
    <row r="903" s="57" customFormat="true" ht="12.75" hidden="true" customHeight="true" outlineLevel="0" collapsed="false">
      <c r="A903" s="42" t="s">
        <v>190</v>
      </c>
      <c r="B903" s="42"/>
      <c r="C903" s="43" t="str">
        <f aca="false">INDEX((klasyfikacja!$B$2:$B$146),MATCH(A903,klasyfikacja!$A$2:$A$146,0))</f>
        <v>Dotacja celowa otrzymana z gminy na inwestycje i zakupy inwestycyjne realizowane na podstawie porozumień (umów) między jednostkami samorządu terytorialnego</v>
      </c>
      <c r="D903" s="44" t="n">
        <v>750</v>
      </c>
      <c r="E903" s="45" t="n">
        <v>6610</v>
      </c>
      <c r="F903" s="46" t="n">
        <f aca="false">SUM(G903:H903)</f>
        <v>0</v>
      </c>
      <c r="G903" s="46" t="n">
        <f aca="false" t="array" ref="G903:G903">SUM(IF(dane!$A$8:$A$1577=D903,IF(dane!$C$8:$C$1577=E903,dane!$L$8:$L$1577,0),0))</f>
        <v>0</v>
      </c>
      <c r="H903" s="46" t="n">
        <f aca="false" t="array" ref="H903:H903">SUM(IF(dane!$A$8:$A$1577=D903,IF(dane!$C$8:$C$1577=E903,dane!$M$8:$M$1577,0),0))</f>
        <v>0</v>
      </c>
    </row>
    <row r="904" s="57" customFormat="true" ht="12.75" hidden="true" customHeight="true" outlineLevel="0" collapsed="false">
      <c r="A904" s="42" t="s">
        <v>191</v>
      </c>
      <c r="B904" s="42"/>
      <c r="C904" s="43" t="str">
        <f aca="false">INDEX((klasyfikacja!$B$2:$B$146),MATCH(A904,klasyfikacja!$A$2:$A$146,0))</f>
        <v>Dotacja celowa otrzymana z powiatu na inwestycje i zakupy inwestycyjne realizowane na podstawie porozumień (umów) między jednostkami samorządu terytorialnego</v>
      </c>
      <c r="D904" s="44" t="n">
        <v>750</v>
      </c>
      <c r="E904" s="45" t="n">
        <v>6620</v>
      </c>
      <c r="F904" s="46" t="n">
        <f aca="false">SUM(G904:H904)</f>
        <v>0</v>
      </c>
      <c r="G904" s="46" t="n">
        <f aca="false" t="array" ref="G904:G904">SUM(IF(dane!$A$8:$A$1577=D904,IF(dane!$C$8:$C$1577=E904,dane!$L$8:$L$1577,0),0))</f>
        <v>0</v>
      </c>
      <c r="H904" s="46" t="n">
        <f aca="false" t="array" ref="H904:H904">SUM(IF(dane!$A$8:$A$1577=D904,IF(dane!$C$8:$C$1577=E904,dane!$M$8:$M$1577,0),0))</f>
        <v>0</v>
      </c>
    </row>
    <row r="905" s="57" customFormat="true" ht="12.75" hidden="true" customHeight="true" outlineLevel="0" collapsed="false">
      <c r="A905" s="42" t="s">
        <v>192</v>
      </c>
      <c r="B905" s="42"/>
      <c r="C905" s="43" t="str">
        <f aca="false">INDEX((klasyfikacja!$B$2:$B$146),MATCH(A905,klasyfikacja!$A$2:$A$146,0))</f>
        <v>Dotacja celowa otrzymana z samorządu województwa na inwestycje i zakupy inwestycyjne realizowane na podstawie porozumień (umów) między jednostkami samorządu terytorialnego</v>
      </c>
      <c r="D905" s="44" t="n">
        <v>750</v>
      </c>
      <c r="E905" s="45" t="n">
        <v>6630</v>
      </c>
      <c r="F905" s="46" t="n">
        <f aca="false">SUM(G905:H905)</f>
        <v>0</v>
      </c>
      <c r="G905" s="46" t="n">
        <f aca="false" t="array" ref="G905:G905">SUM(IF(dane!$A$8:$A$1577=D905,IF(dane!$C$8:$C$1577=E905,dane!$L$8:$L$1577,0),0))</f>
        <v>0</v>
      </c>
      <c r="H905" s="46" t="n">
        <f aca="false" t="array" ref="H905:H905">SUM(IF(dane!$A$8:$A$1577=D905,IF(dane!$C$8:$C$1577=E905,dane!$M$8:$M$1577,0),0))</f>
        <v>0</v>
      </c>
    </row>
    <row r="906" s="57" customFormat="true" ht="12.75" hidden="true" customHeight="true" outlineLevel="0" collapsed="false">
      <c r="A906" s="42" t="s">
        <v>193</v>
      </c>
      <c r="B906" s="42"/>
      <c r="C906" s="43" t="str">
        <f aca="false">INDEX((klasyfikacja!$B$2:$B$146),MATCH(A906,klasyfikacja!$A$2:$A$146,0))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906" s="44" t="n">
        <v>750</v>
      </c>
      <c r="E906" s="45" t="n">
        <v>6660</v>
      </c>
      <c r="F906" s="46" t="n">
        <f aca="false">SUM(G906:H906)</f>
        <v>0</v>
      </c>
      <c r="G906" s="46" t="n">
        <f aca="false" t="array" ref="G906:G906">SUM(IF(dane!$A$8:$A$1577=D906,IF(dane!$C$8:$C$1577=E906,dane!$L$8:$L$1577,0),0))</f>
        <v>0</v>
      </c>
      <c r="H906" s="46" t="n">
        <f aca="false" t="array" ref="H906:H906">SUM(IF(dane!$A$8:$A$1577=D906,IF(dane!$C$8:$C$1577=E906,dane!$M$8:$M$1577,0),0))</f>
        <v>0</v>
      </c>
    </row>
    <row r="907" s="57" customFormat="true" ht="12.75" hidden="true" customHeight="true" outlineLevel="0" collapsed="false">
      <c r="A907" s="42" t="s">
        <v>194</v>
      </c>
      <c r="B907" s="42"/>
      <c r="C907" s="43" t="str">
        <f aca="false">INDEX((klasyfikacja!$B$2:$B$146),MATCH(A907,klasyfikacja!$A$2:$A$146,0))</f>
        <v>Wpłata środków finansowych z niewykorzystanych w terminie wydatków, które nie wygasają z upływem roku budżetowego</v>
      </c>
      <c r="D907" s="44" t="n">
        <v>750</v>
      </c>
      <c r="E907" s="45" t="n">
        <v>6680</v>
      </c>
      <c r="F907" s="46" t="n">
        <f aca="false">SUM(G907:H907)</f>
        <v>0</v>
      </c>
      <c r="G907" s="46" t="n">
        <f aca="false" t="array" ref="G907:G907">SUM(IF(dane!$A$8:$A$1577=D907,IF(dane!$C$8:$C$1577=E907,dane!$L$8:$L$1577,0),0))</f>
        <v>0</v>
      </c>
      <c r="H907" s="46" t="n">
        <f aca="false" t="array" ref="H907:H907">SUM(IF(dane!$A$8:$A$1577=D907,IF(dane!$C$8:$C$1577=E907,dane!$M$8:$M$1577,0),0))</f>
        <v>0</v>
      </c>
    </row>
    <row r="908" s="57" customFormat="true" ht="12.75" hidden="true" customHeight="true" outlineLevel="0" collapsed="false">
      <c r="A908" s="42" t="s">
        <v>195</v>
      </c>
      <c r="B908" s="42"/>
      <c r="C908" s="43" t="str">
        <f aca="false">INDEX((klasyfikacja!$B$2:$B$146),MATCH(A908,klasyfikacja!$A$2:$A$146,0))</f>
        <v>Wpływy ze zwrotów niewykorzystanych dotacji oraz płatności, dotyczące dochodów majątkowych</v>
      </c>
      <c r="D908" s="49" t="n">
        <v>750</v>
      </c>
      <c r="E908" s="50" t="n">
        <v>6690</v>
      </c>
      <c r="F908" s="46" t="n">
        <f aca="false">SUM(G908:H908)</f>
        <v>0</v>
      </c>
      <c r="G908" s="46" t="n">
        <f aca="false" t="array" ref="G908:G908">SUM(IF(dane!$A$8:$A$1577=D908,IF(dane!$C$8:$C$1577=E908,dane!$L$8:$L$1577,0),0))</f>
        <v>0</v>
      </c>
      <c r="H908" s="46" t="n">
        <f aca="false" t="array" ref="H908:H908">SUM(IF(dane!$A$8:$A$1577=D908,IF(dane!$C$8:$C$1577=E908,dane!$M$8:$M$1577,0),0))</f>
        <v>0</v>
      </c>
    </row>
    <row r="909" s="38" customFormat="true" ht="24.75" hidden="false" customHeight="true" outlineLevel="0" collapsed="false">
      <c r="A909" s="33" t="n">
        <v>751</v>
      </c>
      <c r="B909" s="33" t="n">
        <v>1</v>
      </c>
      <c r="C909" s="34" t="s">
        <v>213</v>
      </c>
      <c r="D909" s="35"/>
      <c r="E909" s="35"/>
      <c r="F909" s="36" t="n">
        <f aca="false">SUM(G909:H909)</f>
        <v>145090</v>
      </c>
      <c r="G909" s="37" t="n">
        <f aca="false">SUM(G910+G999)</f>
        <v>145090</v>
      </c>
      <c r="H909" s="37" t="n">
        <f aca="false">SUM(H910+H999)</f>
        <v>0</v>
      </c>
    </row>
    <row r="910" s="47" customFormat="true" ht="18" hidden="false" customHeight="true" outlineLevel="0" collapsed="false">
      <c r="A910" s="39"/>
      <c r="B910" s="39"/>
      <c r="C910" s="40" t="s">
        <v>20</v>
      </c>
      <c r="D910" s="35"/>
      <c r="E910" s="35"/>
      <c r="F910" s="41" t="n">
        <f aca="false">SUM(G910:H910)</f>
        <v>145090</v>
      </c>
      <c r="G910" s="41" t="n">
        <f aca="false">SUM(G911:G998)</f>
        <v>145090</v>
      </c>
      <c r="H910" s="41" t="n">
        <f aca="false">SUM(H911:H998)</f>
        <v>0</v>
      </c>
      <c r="K910" s="55"/>
    </row>
    <row r="911" s="47" customFormat="true" ht="10.5" hidden="true" customHeight="true" outlineLevel="0" collapsed="false">
      <c r="A911" s="42" t="s">
        <v>21</v>
      </c>
      <c r="B911" s="42"/>
      <c r="C911" s="43" t="str">
        <f aca="false">INDEX((klasyfikacja!$B$2:$B$146),MATCH(A911,klasyfikacja!$A$2:$A$146,0))</f>
        <v>Wpływy z podatku dochodowego od osób fizycznych</v>
      </c>
      <c r="D911" s="44" t="n">
        <v>751</v>
      </c>
      <c r="E911" s="45" t="s">
        <v>22</v>
      </c>
      <c r="F911" s="46" t="n">
        <f aca="false">SUM(G911:H911)</f>
        <v>0</v>
      </c>
      <c r="G911" s="46" t="n">
        <f aca="false" t="array" ref="G911:G911">SUM(IF(dane!$A$8:$A$1577=D911,IF(dane!$C$8:$C$1577=E911,dane!$L$8:$L$1577,0),0))</f>
        <v>0</v>
      </c>
      <c r="H911" s="46" t="n">
        <f aca="false" t="array" ref="H911:H911">SUM(IF(dane!$A$8:$A$1577=D911,IF(dane!$C$8:$C$1577=E911,dane!$M$8:$M$1577,0),0))</f>
        <v>0</v>
      </c>
      <c r="K911" s="55"/>
    </row>
    <row r="912" s="47" customFormat="true" ht="12.75" hidden="true" customHeight="true" outlineLevel="0" collapsed="false">
      <c r="A912" s="42" t="s">
        <v>23</v>
      </c>
      <c r="B912" s="42"/>
      <c r="C912" s="43" t="str">
        <f aca="false">INDEX((klasyfikacja!$B$2:$B$146),MATCH(A912,klasyfikacja!$A$2:$A$146,0))</f>
        <v>Wpływy z podatku dochodowego od osób prawnych</v>
      </c>
      <c r="D912" s="44" t="n">
        <v>751</v>
      </c>
      <c r="E912" s="45" t="s">
        <v>24</v>
      </c>
      <c r="F912" s="46" t="n">
        <f aca="false">SUM(G912:H912)</f>
        <v>0</v>
      </c>
      <c r="G912" s="46" t="n">
        <f aca="false" t="array" ref="G912:G912">SUM(IF(dane!$A$8:$A$1577=D912,IF(dane!$C$8:$C$1577=E912,dane!$L$8:$L$1577,0),0))</f>
        <v>0</v>
      </c>
      <c r="H912" s="46" t="n">
        <f aca="false" t="array" ref="H912:H912">SUM(IF(dane!$A$8:$A$1577=D912,IF(dane!$C$8:$C$1577=E912,dane!$M$8:$M$1577,0),0))</f>
        <v>0</v>
      </c>
      <c r="K912" s="55"/>
    </row>
    <row r="913" s="47" customFormat="true" ht="12.75" hidden="true" customHeight="true" outlineLevel="0" collapsed="false">
      <c r="A913" s="42" t="s">
        <v>25</v>
      </c>
      <c r="B913" s="42"/>
      <c r="C913" s="43" t="str">
        <f aca="false">INDEX((klasyfikacja!$B$2:$B$146),MATCH(A913,klasyfikacja!$A$2:$A$146,0))</f>
        <v>Wpływy z części opłaty za zezwolenie na sprzedaż napojów alkoholowych w obrocie hurtowym</v>
      </c>
      <c r="D913" s="44" t="n">
        <v>751</v>
      </c>
      <c r="E913" s="45" t="s">
        <v>26</v>
      </c>
      <c r="F913" s="46" t="n">
        <f aca="false">SUM(G913:H913)</f>
        <v>0</v>
      </c>
      <c r="G913" s="46" t="n">
        <f aca="false" t="array" ref="G913:G913">SUM(IF(dane!$A$8:$A$1577=D913,IF(dane!$C$8:$C$1577=E913,dane!$L$8:$L$1577,0),0))</f>
        <v>0</v>
      </c>
      <c r="H913" s="46" t="n">
        <f aca="false" t="array" ref="H913:H913">SUM(IF(dane!$A$8:$A$1577=D913,IF(dane!$C$8:$C$1577=E913,dane!$M$8:$M$1577,0),0))</f>
        <v>0</v>
      </c>
      <c r="K913" s="55"/>
    </row>
    <row r="914" s="47" customFormat="true" ht="12.75" hidden="true" customHeight="true" outlineLevel="0" collapsed="false">
      <c r="A914" s="42" t="s">
        <v>27</v>
      </c>
      <c r="B914" s="42"/>
      <c r="C914" s="43" t="str">
        <f aca="false">INDEX((klasyfikacja!$B$2:$B$146),MATCH(A914,klasyfikacja!$A$2:$A$146,0))</f>
        <v>Wpływy z podatku od nieruchomości</v>
      </c>
      <c r="D914" s="44" t="n">
        <v>751</v>
      </c>
      <c r="E914" s="45" t="s">
        <v>28</v>
      </c>
      <c r="F914" s="46" t="n">
        <f aca="false">SUM(G914:H914)</f>
        <v>0</v>
      </c>
      <c r="G914" s="46" t="n">
        <f aca="false" t="array" ref="G914:G914">SUM(IF(dane!$A$8:$A$1577=D914,IF(dane!$C$8:$C$1577=E914,dane!$L$8:$L$1577,0),0))</f>
        <v>0</v>
      </c>
      <c r="H914" s="46" t="n">
        <f aca="false" t="array" ref="H914:H914">SUM(IF(dane!$A$8:$A$1577=D914,IF(dane!$C$8:$C$1577=E914,dane!$M$8:$M$1577,0),0))</f>
        <v>0</v>
      </c>
      <c r="K914" s="55"/>
    </row>
    <row r="915" s="47" customFormat="true" ht="12.75" hidden="true" customHeight="true" outlineLevel="0" collapsed="false">
      <c r="A915" s="42" t="s">
        <v>29</v>
      </c>
      <c r="B915" s="42"/>
      <c r="C915" s="43" t="str">
        <f aca="false">INDEX((klasyfikacja!$B$2:$B$146),MATCH(A915,klasyfikacja!$A$2:$A$146,0))</f>
        <v>Wpływy z podatku rolnego</v>
      </c>
      <c r="D915" s="44" t="n">
        <v>751</v>
      </c>
      <c r="E915" s="45" t="s">
        <v>30</v>
      </c>
      <c r="F915" s="46" t="n">
        <f aca="false">SUM(G915:H915)</f>
        <v>0</v>
      </c>
      <c r="G915" s="46" t="n">
        <f aca="false" t="array" ref="G915:G915">SUM(IF(dane!$A$8:$A$1577=D915,IF(dane!$C$8:$C$1577=E915,dane!$L$8:$L$1577,0),0))</f>
        <v>0</v>
      </c>
      <c r="H915" s="46" t="n">
        <f aca="false" t="array" ref="H915:H915">SUM(IF(dane!$A$8:$A$1577=D915,IF(dane!$C$8:$C$1577=E915,dane!$M$8:$M$1577,0),0))</f>
        <v>0</v>
      </c>
      <c r="K915" s="55"/>
    </row>
    <row r="916" s="47" customFormat="true" ht="12.75" hidden="true" customHeight="true" outlineLevel="0" collapsed="false">
      <c r="A916" s="42" t="s">
        <v>31</v>
      </c>
      <c r="B916" s="42"/>
      <c r="C916" s="43" t="str">
        <f aca="false">INDEX((klasyfikacja!$B$2:$B$146),MATCH(A916,klasyfikacja!$A$2:$A$146,0))</f>
        <v>Wpływy z podatku leśnego</v>
      </c>
      <c r="D916" s="44" t="n">
        <v>751</v>
      </c>
      <c r="E916" s="45" t="s">
        <v>32</v>
      </c>
      <c r="F916" s="46" t="n">
        <f aca="false">SUM(G916:H916)</f>
        <v>0</v>
      </c>
      <c r="G916" s="46" t="n">
        <f aca="false" t="array" ref="G916:G916">SUM(IF(dane!$A$8:$A$1577=D916,IF(dane!$C$8:$C$1577=E916,dane!$L$8:$L$1577,0),0))</f>
        <v>0</v>
      </c>
      <c r="H916" s="46" t="n">
        <f aca="false" t="array" ref="H916:H916">SUM(IF(dane!$A$8:$A$1577=D916,IF(dane!$C$8:$C$1577=E916,dane!$M$8:$M$1577,0),0))</f>
        <v>0</v>
      </c>
      <c r="K916" s="55"/>
    </row>
    <row r="917" s="47" customFormat="true" ht="12.75" hidden="true" customHeight="true" outlineLevel="0" collapsed="false">
      <c r="A917" s="42" t="s">
        <v>33</v>
      </c>
      <c r="B917" s="42"/>
      <c r="C917" s="43" t="str">
        <f aca="false">INDEX((klasyfikacja!$B$2:$B$146),MATCH(A917,klasyfikacja!$A$2:$A$146,0))</f>
        <v>Wpływy z podatku od środków transportowych</v>
      </c>
      <c r="D917" s="44" t="n">
        <v>751</v>
      </c>
      <c r="E917" s="45" t="s">
        <v>34</v>
      </c>
      <c r="F917" s="46" t="n">
        <f aca="false">SUM(G917:H917)</f>
        <v>0</v>
      </c>
      <c r="G917" s="46" t="n">
        <f aca="false" t="array" ref="G917:G917">SUM(IF(dane!$A$8:$A$1577=D917,IF(dane!$C$8:$C$1577=E917,dane!$L$8:$L$1577,0),0))</f>
        <v>0</v>
      </c>
      <c r="H917" s="46" t="n">
        <f aca="false" t="array" ref="H917:H917">SUM(IF(dane!$A$8:$A$1577=D917,IF(dane!$C$8:$C$1577=E917,dane!$M$8:$M$1577,0),0))</f>
        <v>0</v>
      </c>
      <c r="K917" s="55"/>
    </row>
    <row r="918" s="47" customFormat="true" ht="12.75" hidden="true" customHeight="true" outlineLevel="0" collapsed="false">
      <c r="A918" s="42" t="s">
        <v>35</v>
      </c>
      <c r="B918" s="42"/>
      <c r="C918" s="43" t="str">
        <f aca="false">INDEX((klasyfikacja!$B$2:$B$146),MATCH(A918,klasyfikacja!$A$2:$A$146,0))</f>
        <v>Wpływy z podatku od działalności gospodarczej osób fizycznych, opłacanego w formie karty podatkowej</v>
      </c>
      <c r="D918" s="44" t="n">
        <v>751</v>
      </c>
      <c r="E918" s="45" t="s">
        <v>36</v>
      </c>
      <c r="F918" s="46" t="n">
        <f aca="false">SUM(G918:H918)</f>
        <v>0</v>
      </c>
      <c r="G918" s="46" t="n">
        <f aca="false" t="array" ref="G918:G918">SUM(IF(dane!$A$8:$A$1577=D918,IF(dane!$C$8:$C$1577=E918,dane!$L$8:$L$1577,0),0))</f>
        <v>0</v>
      </c>
      <c r="H918" s="46" t="n">
        <f aca="false" t="array" ref="H918:H918">SUM(IF(dane!$A$8:$A$1577=D918,IF(dane!$C$8:$C$1577=E918,dane!$M$8:$M$1577,0),0))</f>
        <v>0</v>
      </c>
      <c r="K918" s="55"/>
    </row>
    <row r="919" s="47" customFormat="true" ht="12.75" hidden="true" customHeight="true" outlineLevel="0" collapsed="false">
      <c r="A919" s="42" t="s">
        <v>37</v>
      </c>
      <c r="B919" s="42"/>
      <c r="C919" s="43" t="str">
        <f aca="false">INDEX((klasyfikacja!$B$2:$B$146),MATCH(A919,klasyfikacja!$A$2:$A$146,0))</f>
        <v>Wpływy z podatku od spadków i darowizn</v>
      </c>
      <c r="D919" s="44" t="n">
        <v>751</v>
      </c>
      <c r="E919" s="45" t="s">
        <v>38</v>
      </c>
      <c r="F919" s="46" t="n">
        <f aca="false">SUM(G919:H919)</f>
        <v>0</v>
      </c>
      <c r="G919" s="46" t="n">
        <f aca="false" t="array" ref="G919:G919">SUM(IF(dane!$A$8:$A$1577=D919,IF(dane!$C$8:$C$1577=E919,dane!$L$8:$L$1577,0),0))</f>
        <v>0</v>
      </c>
      <c r="H919" s="46" t="n">
        <f aca="false" t="array" ref="H919:H919">SUM(IF(dane!$A$8:$A$1577=D919,IF(dane!$C$8:$C$1577=E919,dane!$M$8:$M$1577,0),0))</f>
        <v>0</v>
      </c>
      <c r="K919" s="55"/>
    </row>
    <row r="920" s="47" customFormat="true" ht="12.75" hidden="true" customHeight="true" outlineLevel="0" collapsed="false">
      <c r="A920" s="42" t="s">
        <v>39</v>
      </c>
      <c r="B920" s="42"/>
      <c r="C920" s="43" t="str">
        <f aca="false">INDEX((klasyfikacja!$B$2:$B$146),MATCH(A920,klasyfikacja!$A$2:$A$146,0))</f>
        <v>Wpływy z opłaty od posiadania psów</v>
      </c>
      <c r="D920" s="44" t="n">
        <v>751</v>
      </c>
      <c r="E920" s="45" t="s">
        <v>40</v>
      </c>
      <c r="F920" s="46" t="n">
        <f aca="false">SUM(G920:H920)</f>
        <v>0</v>
      </c>
      <c r="G920" s="46" t="n">
        <f aca="false" t="array" ref="G920:G920">SUM(IF(dane!$A$8:$A$1577=D920,IF(dane!$C$8:$C$1577=E920,dane!$L$8:$L$1577,0),0))</f>
        <v>0</v>
      </c>
      <c r="H920" s="46" t="n">
        <f aca="false" t="array" ref="H920:H920">SUM(IF(dane!$A$8:$A$1577=D920,IF(dane!$C$8:$C$1577=E920,dane!$M$8:$M$1577,0),0))</f>
        <v>0</v>
      </c>
      <c r="K920" s="55"/>
    </row>
    <row r="921" s="47" customFormat="true" ht="12.75" hidden="true" customHeight="true" outlineLevel="0" collapsed="false">
      <c r="A921" s="42" t="s">
        <v>41</v>
      </c>
      <c r="B921" s="42"/>
      <c r="C921" s="43" t="str">
        <f aca="false">INDEX((klasyfikacja!$B$2:$B$146),MATCH(A921,klasyfikacja!$A$2:$A$146,0))</f>
        <v>Wpływy z opłaty uzdrowiskowej, pobieranej w gminach posiadających status gminy uzdrowiskowej</v>
      </c>
      <c r="D921" s="44" t="n">
        <v>751</v>
      </c>
      <c r="E921" s="45" t="s">
        <v>42</v>
      </c>
      <c r="F921" s="46" t="n">
        <f aca="false">SUM(G921:H921)</f>
        <v>0</v>
      </c>
      <c r="G921" s="46" t="n">
        <f aca="false" t="array" ref="G921:G921">SUM(IF(dane!$A$8:$A$1577=D921,IF(dane!$C$8:$C$1577=E921,dane!$L$8:$L$1577,0),0))</f>
        <v>0</v>
      </c>
      <c r="H921" s="46" t="n">
        <f aca="false" t="array" ref="H921:H921">SUM(IF(dane!$A$8:$A$1577=D921,IF(dane!$C$8:$C$1577=E921,dane!$M$8:$M$1577,0),0))</f>
        <v>0</v>
      </c>
      <c r="K921" s="55"/>
    </row>
    <row r="922" s="47" customFormat="true" ht="12.75" hidden="true" customHeight="true" outlineLevel="0" collapsed="false">
      <c r="A922" s="42" t="s">
        <v>43</v>
      </c>
      <c r="B922" s="42"/>
      <c r="C922" s="43" t="str">
        <f aca="false">INDEX((klasyfikacja!$B$2:$B$146),MATCH(A922,klasyfikacja!$A$2:$A$146,0))</f>
        <v>Wpływy z opłaty produktowej</v>
      </c>
      <c r="D922" s="44" t="n">
        <v>751</v>
      </c>
      <c r="E922" s="45" t="s">
        <v>44</v>
      </c>
      <c r="F922" s="46" t="n">
        <f aca="false">SUM(G922:H922)</f>
        <v>0</v>
      </c>
      <c r="G922" s="46" t="n">
        <f aca="false" t="array" ref="G922:G922">SUM(IF(dane!$A$8:$A$1577=D922,IF(dane!$C$8:$C$1577=E922,dane!$L$8:$L$1577,0),0))</f>
        <v>0</v>
      </c>
      <c r="H922" s="46" t="n">
        <f aca="false" t="array" ref="H922:H922">SUM(IF(dane!$A$8:$A$1577=D922,IF(dane!$C$8:$C$1577=E922,dane!$M$8:$M$1577,0),0))</f>
        <v>0</v>
      </c>
      <c r="K922" s="55"/>
    </row>
    <row r="923" s="47" customFormat="true" ht="12.75" hidden="true" customHeight="true" outlineLevel="0" collapsed="false">
      <c r="A923" s="42" t="s">
        <v>45</v>
      </c>
      <c r="B923" s="42"/>
      <c r="C923" s="43" t="str">
        <f aca="false">INDEX((klasyfikacja!$B$2:$B$146),MATCH(A923,klasyfikacja!$A$2:$A$146,0))</f>
        <v>Wpływy z opłaty skarbowej</v>
      </c>
      <c r="D923" s="44" t="n">
        <v>751</v>
      </c>
      <c r="E923" s="45" t="s">
        <v>46</v>
      </c>
      <c r="F923" s="46" t="n">
        <f aca="false">SUM(G923:H923)</f>
        <v>0</v>
      </c>
      <c r="G923" s="46" t="n">
        <f aca="false" t="array" ref="G923:G923">SUM(IF(dane!$A$8:$A$1577=D923,IF(dane!$C$8:$C$1577=E923,dane!$L$8:$L$1577,0),0))</f>
        <v>0</v>
      </c>
      <c r="H923" s="46" t="n">
        <f aca="false" t="array" ref="H923:H923">SUM(IF(dane!$A$8:$A$1577=D923,IF(dane!$C$8:$C$1577=E923,dane!$M$8:$M$1577,0),0))</f>
        <v>0</v>
      </c>
      <c r="K923" s="55"/>
    </row>
    <row r="924" s="47" customFormat="true" ht="12.75" hidden="true" customHeight="true" outlineLevel="0" collapsed="false">
      <c r="A924" s="42" t="s">
        <v>47</v>
      </c>
      <c r="B924" s="42"/>
      <c r="C924" s="43" t="str">
        <f aca="false">INDEX((klasyfikacja!$B$2:$B$146),MATCH(A924,klasyfikacja!$A$2:$A$146,0))</f>
        <v>Wpływy z opłaty komunikacyjnej</v>
      </c>
      <c r="D924" s="44" t="n">
        <v>751</v>
      </c>
      <c r="E924" s="45" t="s">
        <v>48</v>
      </c>
      <c r="F924" s="46" t="n">
        <f aca="false">SUM(G924:H924)</f>
        <v>0</v>
      </c>
      <c r="G924" s="46" t="n">
        <f aca="false" t="array" ref="G924:G924">SUM(IF(dane!$A$8:$A$1577=D924,IF(dane!$C$8:$C$1577=E924,dane!$L$8:$L$1577,0),0))</f>
        <v>0</v>
      </c>
      <c r="H924" s="46" t="n">
        <f aca="false" t="array" ref="H924:H924">SUM(IF(dane!$A$8:$A$1577=D924,IF(dane!$C$8:$C$1577=E924,dane!$M$8:$M$1577,0),0))</f>
        <v>0</v>
      </c>
      <c r="K924" s="55"/>
    </row>
    <row r="925" s="47" customFormat="true" ht="12.75" hidden="true" customHeight="true" outlineLevel="0" collapsed="false">
      <c r="A925" s="42" t="s">
        <v>49</v>
      </c>
      <c r="B925" s="42"/>
      <c r="C925" s="43" t="str">
        <f aca="false">INDEX((klasyfikacja!$B$2:$B$146),MATCH(A925,klasyfikacja!$A$2:$A$146,0))</f>
        <v>Wpływy z opłaty targowej</v>
      </c>
      <c r="D925" s="44" t="n">
        <v>751</v>
      </c>
      <c r="E925" s="45" t="s">
        <v>50</v>
      </c>
      <c r="F925" s="46" t="n">
        <f aca="false">SUM(G925:H925)</f>
        <v>0</v>
      </c>
      <c r="G925" s="46" t="n">
        <f aca="false" t="array" ref="G925:G925">SUM(IF(dane!$A$8:$A$1577=D925,IF(dane!$C$8:$C$1577=E925,dane!$L$8:$L$1577,0),0))</f>
        <v>0</v>
      </c>
      <c r="H925" s="46" t="n">
        <f aca="false" t="array" ref="H925:H925">SUM(IF(dane!$A$8:$A$1577=D925,IF(dane!$C$8:$C$1577=E925,dane!$M$8:$M$1577,0),0))</f>
        <v>0</v>
      </c>
      <c r="K925" s="55"/>
    </row>
    <row r="926" s="47" customFormat="true" ht="12.75" hidden="true" customHeight="true" outlineLevel="0" collapsed="false">
      <c r="A926" s="42" t="s">
        <v>51</v>
      </c>
      <c r="B926" s="42"/>
      <c r="C926" s="43" t="str">
        <f aca="false">INDEX((klasyfikacja!$B$2:$B$146),MATCH(A926,klasyfikacja!$A$2:$A$146,0))</f>
        <v>Wpływy z opłaty miejscowej</v>
      </c>
      <c r="D926" s="44" t="n">
        <v>751</v>
      </c>
      <c r="E926" s="45" t="s">
        <v>52</v>
      </c>
      <c r="F926" s="46" t="n">
        <f aca="false">SUM(G926:H926)</f>
        <v>0</v>
      </c>
      <c r="G926" s="46" t="n">
        <f aca="false" t="array" ref="G926:G926">SUM(IF(dane!$A$8:$A$1577=D926,IF(dane!$C$8:$C$1577=E926,dane!$L$8:$L$1577,0),0))</f>
        <v>0</v>
      </c>
      <c r="H926" s="46" t="n">
        <f aca="false" t="array" ref="H926:H926">SUM(IF(dane!$A$8:$A$1577=D926,IF(dane!$C$8:$C$1577=E926,dane!$M$8:$M$1577,0),0))</f>
        <v>0</v>
      </c>
      <c r="K926" s="55"/>
    </row>
    <row r="927" s="47" customFormat="true" ht="12.75" hidden="true" customHeight="true" outlineLevel="0" collapsed="false">
      <c r="A927" s="42" t="s">
        <v>53</v>
      </c>
      <c r="B927" s="42"/>
      <c r="C927" s="43" t="str">
        <f aca="false">INDEX((klasyfikacja!$B$2:$B$146),MATCH(A927,klasyfikacja!$A$2:$A$146,0))</f>
        <v>Wpływy z opłaty eksploatacyjnej</v>
      </c>
      <c r="D927" s="44" t="n">
        <v>751</v>
      </c>
      <c r="E927" s="45" t="s">
        <v>54</v>
      </c>
      <c r="F927" s="46" t="n">
        <f aca="false">SUM(G927:H927)</f>
        <v>0</v>
      </c>
      <c r="G927" s="46" t="n">
        <f aca="false" t="array" ref="G927:G927">SUM(IF(dane!$A$8:$A$1577=D927,IF(dane!$C$8:$C$1577=E927,dane!$L$8:$L$1577,0),0))</f>
        <v>0</v>
      </c>
      <c r="H927" s="46" t="n">
        <f aca="false" t="array" ref="H927:H927">SUM(IF(dane!$A$8:$A$1577=D927,IF(dane!$C$8:$C$1577=E927,dane!$M$8:$M$1577,0),0))</f>
        <v>0</v>
      </c>
      <c r="K927" s="55"/>
    </row>
    <row r="928" s="47" customFormat="true" ht="12.75" hidden="true" customHeight="true" outlineLevel="0" collapsed="false">
      <c r="A928" s="42" t="s">
        <v>55</v>
      </c>
      <c r="B928" s="42"/>
      <c r="C928" s="43" t="str">
        <f aca="false">INDEX((klasyfikacja!$B$2:$B$146),MATCH(A928,klasyfikacja!$A$2:$A$146,0))</f>
        <v>Wpływy z opłat za trwały zarząd, użytkowanie i służebności</v>
      </c>
      <c r="D928" s="44" t="n">
        <v>751</v>
      </c>
      <c r="E928" s="45" t="s">
        <v>56</v>
      </c>
      <c r="F928" s="46" t="n">
        <f aca="false">SUM(G928:H928)</f>
        <v>0</v>
      </c>
      <c r="G928" s="46" t="n">
        <f aca="false" t="array" ref="G928:G928">SUM(IF(dane!$A$8:$A$1577=D928,IF(dane!$C$8:$C$1577=E928,dane!$L$8:$L$1577,0),0))</f>
        <v>0</v>
      </c>
      <c r="H928" s="46" t="n">
        <f aca="false" t="array" ref="H928:H928">SUM(IF(dane!$A$8:$A$1577=D928,IF(dane!$C$8:$C$1577=E928,dane!$M$8:$M$1577,0),0))</f>
        <v>0</v>
      </c>
      <c r="K928" s="55"/>
    </row>
    <row r="929" s="47" customFormat="true" ht="12.75" hidden="true" customHeight="true" outlineLevel="0" collapsed="false">
      <c r="A929" s="42" t="s">
        <v>57</v>
      </c>
      <c r="B929" s="42"/>
      <c r="C929" s="43" t="str">
        <f aca="false">INDEX((klasyfikacja!$B$2:$B$146),MATCH(A929,klasyfikacja!$A$2:$A$146,0))</f>
        <v>Wpływy z opłat za zezwolenia na sprzedaż napojów alkoholowych</v>
      </c>
      <c r="D929" s="44" t="n">
        <v>751</v>
      </c>
      <c r="E929" s="45" t="s">
        <v>58</v>
      </c>
      <c r="F929" s="46" t="n">
        <f aca="false">SUM(G929:H929)</f>
        <v>0</v>
      </c>
      <c r="G929" s="46" t="n">
        <f aca="false" t="array" ref="G929:G929">SUM(IF(dane!$A$8:$A$1577=D929,IF(dane!$C$8:$C$1577=E929,dane!$L$8:$L$1577,0),0))</f>
        <v>0</v>
      </c>
      <c r="H929" s="46" t="n">
        <f aca="false" t="array" ref="H929:H929">SUM(IF(dane!$A$8:$A$1577=D929,IF(dane!$C$8:$C$1577=E929,dane!$M$8:$M$1577,0),0))</f>
        <v>0</v>
      </c>
      <c r="K929" s="55"/>
    </row>
    <row r="930" s="47" customFormat="true" ht="12.75" hidden="true" customHeight="true" outlineLevel="0" collapsed="false">
      <c r="A930" s="42" t="s">
        <v>59</v>
      </c>
      <c r="B930" s="42"/>
      <c r="C930" s="43" t="str">
        <f aca="false">INDEX((klasyfikacja!$B$2:$B$146),MATCH(A930,klasyfikacja!$A$2:$A$146,0))</f>
        <v>Wpływy z innych lokalnych opłat pobieranych przez jednostki samorządu terytorialnego na podstawie odrębnych ustaw</v>
      </c>
      <c r="D930" s="44" t="n">
        <v>751</v>
      </c>
      <c r="E930" s="45" t="s">
        <v>60</v>
      </c>
      <c r="F930" s="46" t="n">
        <f aca="false">SUM(G930:H930)</f>
        <v>0</v>
      </c>
      <c r="G930" s="46" t="n">
        <f aca="false" t="array" ref="G930:G930">SUM(IF(dane!$A$8:$A$1577=D930,IF(dane!$C$8:$C$1577=E930,dane!$L$8:$L$1577,0),0))</f>
        <v>0</v>
      </c>
      <c r="H930" s="46" t="n">
        <f aca="false" t="array" ref="H930:H930">SUM(IF(dane!$A$8:$A$1577=D930,IF(dane!$C$8:$C$1577=E930,dane!$M$8:$M$1577,0),0))</f>
        <v>0</v>
      </c>
      <c r="K930" s="55"/>
    </row>
    <row r="931" s="47" customFormat="true" ht="12.75" hidden="true" customHeight="true" outlineLevel="0" collapsed="false">
      <c r="A931" s="42" t="s">
        <v>61</v>
      </c>
      <c r="B931" s="42"/>
      <c r="C931" s="43" t="str">
        <f aca="false">INDEX((klasyfikacja!$B$2:$B$146),MATCH(A931,klasyfikacja!$A$2:$A$146,0))</f>
        <v>Wpływy z podatku od czynności cywilnoprawnych</v>
      </c>
      <c r="D931" s="44" t="n">
        <v>751</v>
      </c>
      <c r="E931" s="45" t="s">
        <v>62</v>
      </c>
      <c r="F931" s="46" t="n">
        <f aca="false">SUM(G931:H931)</f>
        <v>0</v>
      </c>
      <c r="G931" s="46" t="n">
        <f aca="false" t="array" ref="G931:G931">SUM(IF(dane!$A$8:$A$1577=D931,IF(dane!$C$8:$C$1577=E931,dane!$L$8:$L$1577,0),0))</f>
        <v>0</v>
      </c>
      <c r="H931" s="46" t="n">
        <f aca="false" t="array" ref="H931:H931">SUM(IF(dane!$A$8:$A$1577=D931,IF(dane!$C$8:$C$1577=E931,dane!$M$8:$M$1577,0),0))</f>
        <v>0</v>
      </c>
      <c r="K931" s="55"/>
    </row>
    <row r="932" s="47" customFormat="true" ht="12.75" hidden="true" customHeight="true" outlineLevel="0" collapsed="false">
      <c r="A932" s="42" t="s">
        <v>63</v>
      </c>
      <c r="B932" s="42"/>
      <c r="C932" s="43" t="str">
        <f aca="false">INDEX((klasyfikacja!$B$2:$B$146),MATCH(A932,klasyfikacja!$A$2:$A$146,0))</f>
        <v>Wpływy z opłat z tytułu użytkowania wieczystego nieruchomości</v>
      </c>
      <c r="D932" s="44" t="n">
        <v>751</v>
      </c>
      <c r="E932" s="45" t="s">
        <v>64</v>
      </c>
      <c r="F932" s="46" t="n">
        <f aca="false">SUM(G932:H932)</f>
        <v>0</v>
      </c>
      <c r="G932" s="46" t="n">
        <f aca="false" t="array" ref="G932:G932">SUM(IF(dane!$A$8:$A$1577=D932,IF(dane!$C$8:$C$1577=E932,dane!$L$8:$L$1577,0),0))</f>
        <v>0</v>
      </c>
      <c r="H932" s="46" t="n">
        <f aca="false" t="array" ref="H932:H932">SUM(IF(dane!$A$8:$A$1577=D932,IF(dane!$C$8:$C$1577=E932,dane!$M$8:$M$1577,0),0))</f>
        <v>0</v>
      </c>
      <c r="K932" s="55"/>
    </row>
    <row r="933" s="47" customFormat="true" ht="12.75" hidden="true" customHeight="true" outlineLevel="0" collapsed="false">
      <c r="A933" s="42" t="s">
        <v>65</v>
      </c>
      <c r="B933" s="42"/>
      <c r="C933" s="43" t="str">
        <f aca="false">INDEX((klasyfikacja!$B$2:$B$146),MATCH(A933,klasyfikacja!$A$2:$A$146,0))</f>
        <v>Wpływy z tytułu grzywien, mandatów i innych kar pieniężnych od osób fizycznych</v>
      </c>
      <c r="D933" s="44" t="n">
        <v>751</v>
      </c>
      <c r="E933" s="45" t="s">
        <v>66</v>
      </c>
      <c r="F933" s="46" t="n">
        <f aca="false">SUM(G933:H933)</f>
        <v>0</v>
      </c>
      <c r="G933" s="46" t="n">
        <f aca="false" t="array" ref="G933:G933">SUM(IF(dane!$A$8:$A$1577=D933,IF(dane!$C$8:$C$1577=E933,dane!$L$8:$L$1577,0),0))</f>
        <v>0</v>
      </c>
      <c r="H933" s="46" t="n">
        <f aca="false" t="array" ref="H933:H933">SUM(IF(dane!$A$8:$A$1577=D933,IF(dane!$C$8:$C$1577=E933,dane!$M$8:$M$1577,0),0))</f>
        <v>0</v>
      </c>
      <c r="K933" s="55"/>
    </row>
    <row r="934" s="47" customFormat="true" ht="12.75" hidden="true" customHeight="true" outlineLevel="0" collapsed="false">
      <c r="A934" s="42" t="s">
        <v>67</v>
      </c>
      <c r="B934" s="42"/>
      <c r="C934" s="43" t="str">
        <f aca="false">INDEX((klasyfikacja!$B$2:$B$146),MATCH(A934,klasyfikacja!$A$2:$A$146,0))</f>
        <v>Wpływy z tytułu grzywien i innych kar pieniężnych od osób prawnych i innych jednostek organizacyjnych</v>
      </c>
      <c r="D934" s="44" t="n">
        <v>751</v>
      </c>
      <c r="E934" s="45" t="s">
        <v>68</v>
      </c>
      <c r="F934" s="46" t="n">
        <f aca="false">SUM(G934:H934)</f>
        <v>0</v>
      </c>
      <c r="G934" s="46" t="n">
        <f aca="false" t="array" ref="G934:G934">SUM(IF(dane!$A$8:$A$1577=D934,IF(dane!$C$8:$C$1577=E934,dane!$L$8:$L$1577,0),0))</f>
        <v>0</v>
      </c>
      <c r="H934" s="46" t="n">
        <f aca="false" t="array" ref="H934:H934">SUM(IF(dane!$A$8:$A$1577=D934,IF(dane!$C$8:$C$1577=E934,dane!$M$8:$M$1577,0),0))</f>
        <v>0</v>
      </c>
      <c r="K934" s="55"/>
    </row>
    <row r="935" s="47" customFormat="true" ht="12.75" hidden="true" customHeight="true" outlineLevel="0" collapsed="false">
      <c r="A935" s="42" t="s">
        <v>69</v>
      </c>
      <c r="B935" s="42"/>
      <c r="C935" s="43" t="str">
        <f aca="false">INDEX((klasyfikacja!$B$2:$B$146),MATCH(A935,klasyfikacja!$A$2:$A$146,0))</f>
        <v>Wpływy z opłat za koncesje i licencje</v>
      </c>
      <c r="D935" s="44" t="n">
        <v>751</v>
      </c>
      <c r="E935" s="45" t="s">
        <v>70</v>
      </c>
      <c r="F935" s="46" t="n">
        <f aca="false">SUM(G935:H935)</f>
        <v>0</v>
      </c>
      <c r="G935" s="46" t="n">
        <f aca="false" t="array" ref="G935:G935">SUM(IF(dane!$A$8:$A$1577=D935,IF(dane!$C$8:$C$1577=E935,dane!$L$8:$L$1577,0),0))</f>
        <v>0</v>
      </c>
      <c r="H935" s="46" t="n">
        <f aca="false" t="array" ref="H935:H935">SUM(IF(dane!$A$8:$A$1577=D935,IF(dane!$C$8:$C$1577=E935,dane!$M$8:$M$1577,0),0))</f>
        <v>0</v>
      </c>
      <c r="K935" s="55"/>
    </row>
    <row r="936" s="47" customFormat="true" ht="12.75" hidden="true" customHeight="true" outlineLevel="0" collapsed="false">
      <c r="A936" s="42" t="s">
        <v>71</v>
      </c>
      <c r="B936" s="42"/>
      <c r="C936" s="43" t="str">
        <f aca="false">INDEX((klasyfikacja!$B$2:$B$146),MATCH(A936,klasyfikacja!$A$2:$A$146,0))</f>
        <v>Wpływy z opłat egzaminacyjnych oraz opłat za wydawanie świadectw, dyplomów, zaświadczeń, certyfikatów i ich duplikatów</v>
      </c>
      <c r="D936" s="44" t="n">
        <v>751</v>
      </c>
      <c r="E936" s="45" t="s">
        <v>72</v>
      </c>
      <c r="F936" s="46" t="n">
        <f aca="false">SUM(G936:H936)</f>
        <v>0</v>
      </c>
      <c r="G936" s="46" t="n">
        <f aca="false" t="array" ref="G936:G936">SUM(IF(dane!$A$8:$A$1577=D936,IF(dane!$C$8:$C$1577=E936,dane!$L$8:$L$1577,0),0))</f>
        <v>0</v>
      </c>
      <c r="H936" s="46" t="n">
        <f aca="false" t="array" ref="H936:H936">SUM(IF(dane!$A$8:$A$1577=D936,IF(dane!$C$8:$C$1577=E936,dane!$M$8:$M$1577,0),0))</f>
        <v>0</v>
      </c>
      <c r="K936" s="55"/>
    </row>
    <row r="937" s="47" customFormat="true" ht="12.75" hidden="true" customHeight="true" outlineLevel="0" collapsed="false">
      <c r="A937" s="42" t="s">
        <v>73</v>
      </c>
      <c r="B937" s="42"/>
      <c r="C937" s="43" t="str">
        <f aca="false">INDEX((klasyfikacja!$B$2:$B$146),MATCH(A937,klasyfikacja!$A$2:$A$146,0))</f>
        <v>Wpływy z opłat za zezwolenia, akredytacje oraz opłaty ewidencyjne, w tym opłaty za częstotliwości</v>
      </c>
      <c r="D937" s="44" t="n">
        <v>751</v>
      </c>
      <c r="E937" s="45" t="s">
        <v>74</v>
      </c>
      <c r="F937" s="46" t="n">
        <f aca="false">SUM(G937:H937)</f>
        <v>0</v>
      </c>
      <c r="G937" s="46" t="n">
        <f aca="false" t="array" ref="G937:G937">SUM(IF(dane!$A$8:$A$1577=D937,IF(dane!$C$8:$C$1577=E937,dane!$L$8:$L$1577,0),0))</f>
        <v>0</v>
      </c>
      <c r="H937" s="46" t="n">
        <f aca="false" t="array" ref="H937:H937">SUM(IF(dane!$A$8:$A$1577=D937,IF(dane!$C$8:$C$1577=E937,dane!$M$8:$M$1577,0),0))</f>
        <v>0</v>
      </c>
      <c r="K937" s="55"/>
    </row>
    <row r="938" s="47" customFormat="true" ht="12.75" hidden="true" customHeight="true" outlineLevel="0" collapsed="false">
      <c r="A938" s="42" t="s">
        <v>75</v>
      </c>
      <c r="B938" s="42"/>
      <c r="C938" s="43" t="str">
        <f aca="false">INDEX((klasyfikacja!$B$2:$B$146),MATCH(A938,klasyfikacja!$A$2:$A$146,0))</f>
        <v>Wpływy z tytułu opłat i kosztów sądowych oraz innych opłat uiszczanych na rzecz Skarbu Państwa z tytułu postępowania sądowego i prokuratorskiego</v>
      </c>
      <c r="D938" s="44" t="n">
        <v>751</v>
      </c>
      <c r="E938" s="45" t="s">
        <v>76</v>
      </c>
      <c r="F938" s="46" t="n">
        <f aca="false">SUM(G938:H938)</f>
        <v>0</v>
      </c>
      <c r="G938" s="46" t="n">
        <f aca="false" t="array" ref="G938:G938">SUM(IF(dane!$A$8:$A$1577=D938,IF(dane!$C$8:$C$1577=E938,dane!$L$8:$L$1577,0),0))</f>
        <v>0</v>
      </c>
      <c r="H938" s="46" t="n">
        <f aca="false" t="array" ref="H938:H938">SUM(IF(dane!$A$8:$A$1577=D938,IF(dane!$C$8:$C$1577=E938,dane!$M$8:$M$1577,0),0))</f>
        <v>0</v>
      </c>
      <c r="K938" s="55"/>
    </row>
    <row r="939" s="47" customFormat="true" ht="12.75" hidden="true" customHeight="true" outlineLevel="0" collapsed="false">
      <c r="A939" s="42" t="s">
        <v>77</v>
      </c>
      <c r="B939" s="42"/>
      <c r="C939" s="43" t="str">
        <f aca="false">INDEX((klasyfikacja!$B$2:$B$146),MATCH(A939,klasyfikacja!$A$2:$A$146,0))</f>
        <v>Wpływy z tytułu kosztów egzekucyjnych, opłaty komorniczej i kosztów upomnień</v>
      </c>
      <c r="D939" s="44" t="n">
        <v>751</v>
      </c>
      <c r="E939" s="45" t="s">
        <v>78</v>
      </c>
      <c r="F939" s="46" t="n">
        <f aca="false">SUM(G939:H939)</f>
        <v>0</v>
      </c>
      <c r="G939" s="46" t="n">
        <f aca="false" t="array" ref="G939:G939">SUM(IF(dane!$A$8:$A$1577=D939,IF(dane!$C$8:$C$1577=E939,dane!$L$8:$L$1577,0),0))</f>
        <v>0</v>
      </c>
      <c r="H939" s="46" t="n">
        <f aca="false" t="array" ref="H939:H939">SUM(IF(dane!$A$8:$A$1577=D939,IF(dane!$C$8:$C$1577=E939,dane!$M$8:$M$1577,0),0))</f>
        <v>0</v>
      </c>
      <c r="K939" s="55"/>
    </row>
    <row r="940" s="47" customFormat="true" ht="12.75" hidden="true" customHeight="true" outlineLevel="0" collapsed="false">
      <c r="A940" s="42" t="s">
        <v>79</v>
      </c>
      <c r="B940" s="42"/>
      <c r="C940" s="43" t="str">
        <f aca="false">INDEX((klasyfikacja!$B$2:$B$146),MATCH(A940,klasyfikacja!$A$2:$A$146,0))</f>
        <v>Wpływy z opłat za wydanie prawa jazdy oraz innych dokumentów uprawniających do kierowania pojazdami</v>
      </c>
      <c r="D940" s="44" t="n">
        <v>751</v>
      </c>
      <c r="E940" s="45" t="s">
        <v>80</v>
      </c>
      <c r="F940" s="46" t="n">
        <f aca="false">SUM(G940:H940)</f>
        <v>0</v>
      </c>
      <c r="G940" s="46" t="n">
        <f aca="false" t="array" ref="G940:G940">SUM(IF(dane!$A$8:$A$1577=D940,IF(dane!$C$8:$C$1577=E940,dane!$L$8:$L$1577,0),0))</f>
        <v>0</v>
      </c>
      <c r="H940" s="46" t="n">
        <f aca="false" t="array" ref="H940:H940">SUM(IF(dane!$A$8:$A$1577=D940,IF(dane!$C$8:$C$1577=E940,dane!$M$8:$M$1577,0),0))</f>
        <v>0</v>
      </c>
      <c r="K940" s="55"/>
    </row>
    <row r="941" s="47" customFormat="true" ht="12.75" hidden="true" customHeight="true" outlineLevel="0" collapsed="false">
      <c r="A941" s="42" t="s">
        <v>81</v>
      </c>
      <c r="B941" s="42"/>
      <c r="C941" s="43" t="str">
        <f aca="false">INDEX((klasyfikacja!$B$2:$B$146),MATCH(A941,klasyfikacja!$A$2:$A$146,0))</f>
        <v>Wpływy z opłat za korzystanie z wychowania przedszkolnego</v>
      </c>
      <c r="D941" s="44" t="n">
        <v>751</v>
      </c>
      <c r="E941" s="45" t="s">
        <v>82</v>
      </c>
      <c r="F941" s="46" t="n">
        <f aca="false">SUM(G941:H941)</f>
        <v>0</v>
      </c>
      <c r="G941" s="46" t="n">
        <f aca="false" t="array" ref="G941:G941">SUM(IF(dane!$A$8:$A$1577=D941,IF(dane!$C$8:$C$1577=E941,dane!$L$8:$L$1577,0),0))</f>
        <v>0</v>
      </c>
      <c r="H941" s="46" t="n">
        <f aca="false" t="array" ref="H941:H941">SUM(IF(dane!$A$8:$A$1577=D941,IF(dane!$C$8:$C$1577=E941,dane!$M$8:$M$1577,0),0))</f>
        <v>0</v>
      </c>
      <c r="K941" s="55"/>
    </row>
    <row r="942" s="47" customFormat="true" ht="12.75" hidden="true" customHeight="true" outlineLevel="0" collapsed="false">
      <c r="A942" s="42" t="s">
        <v>83</v>
      </c>
      <c r="B942" s="42"/>
      <c r="C942" s="43" t="str">
        <f aca="false">INDEX((klasyfikacja!$B$2:$B$146),MATCH(A942,klasyfikacja!$A$2:$A$146,0))</f>
        <v>Wpływy z opłat za korzystanie z wyżywienia w jednostkach realizujących zadania z zakresu wychowania przedszkolnego</v>
      </c>
      <c r="D942" s="44" t="n">
        <v>751</v>
      </c>
      <c r="E942" s="45" t="s">
        <v>84</v>
      </c>
      <c r="F942" s="46" t="n">
        <f aca="false">SUM(G942:H942)</f>
        <v>0</v>
      </c>
      <c r="G942" s="46" t="n">
        <f aca="false" t="array" ref="G942:G942">SUM(IF(dane!$A$8:$A$1577=D942,IF(dane!$C$8:$C$1577=E942,dane!$L$8:$L$1577,0),0))</f>
        <v>0</v>
      </c>
      <c r="H942" s="46" t="n">
        <f aca="false" t="array" ref="H942:H942">SUM(IF(dane!$A$8:$A$1577=D942,IF(dane!$C$8:$C$1577=E942,dane!$M$8:$M$1577,0),0))</f>
        <v>0</v>
      </c>
      <c r="K942" s="55"/>
    </row>
    <row r="943" s="47" customFormat="true" ht="12.75" hidden="true" customHeight="true" outlineLevel="0" collapsed="false">
      <c r="A943" s="42" t="s">
        <v>85</v>
      </c>
      <c r="B943" s="42"/>
      <c r="C943" s="43" t="str">
        <f aca="false">INDEX((klasyfikacja!$B$2:$B$146),MATCH(A943,klasyfikacja!$A$2:$A$146,0))</f>
        <v>Wpływy od rodziców z tytułu opłaty za pobyt dziecka w pieczy zastępczej</v>
      </c>
      <c r="D943" s="44" t="n">
        <v>751</v>
      </c>
      <c r="E943" s="45" t="s">
        <v>86</v>
      </c>
      <c r="F943" s="46" t="n">
        <f aca="false">SUM(G943:H943)</f>
        <v>0</v>
      </c>
      <c r="G943" s="46" t="n">
        <f aca="false" t="array" ref="G943:G943">SUM(IF(dane!$A$8:$A$1577=D943,IF(dane!$C$8:$C$1577=E943,dane!$L$8:$L$1577,0),0))</f>
        <v>0</v>
      </c>
      <c r="H943" s="46" t="n">
        <f aca="false" t="array" ref="H943:H943">SUM(IF(dane!$A$8:$A$1577=D943,IF(dane!$C$8:$C$1577=E943,dane!$M$8:$M$1577,0),0))</f>
        <v>0</v>
      </c>
      <c r="K943" s="55"/>
    </row>
    <row r="944" s="47" customFormat="true" ht="12.75" hidden="true" customHeight="true" outlineLevel="0" collapsed="false">
      <c r="A944" s="42" t="s">
        <v>198</v>
      </c>
      <c r="B944" s="42"/>
      <c r="C944" s="43" t="str">
        <f aca="false">INDEX((klasyfikacja!$B$2:$B$146),MATCH(A944,klasyfikacja!$A$2:$A$146,0))</f>
        <v>Wpływy z różnych opłat</v>
      </c>
      <c r="D944" s="44" t="n">
        <v>751</v>
      </c>
      <c r="E944" s="45" t="s">
        <v>87</v>
      </c>
      <c r="F944" s="46" t="n">
        <f aca="false">SUM(G944:H944)</f>
        <v>0</v>
      </c>
      <c r="G944" s="46" t="n">
        <f aca="false" t="array" ref="G944:G944">SUM(IF(dane!$A$8:$A$1577=D944,IF(dane!$C$8:$C$1577=E944,dane!$L$8:$L$1577,0),0))</f>
        <v>0</v>
      </c>
      <c r="H944" s="46" t="n">
        <f aca="false" t="array" ref="H944:H944">SUM(IF(dane!$A$8:$A$1577=D944,IF(dane!$C$8:$C$1577=E944,dane!$M$8:$M$1577,0),0))</f>
        <v>0</v>
      </c>
      <c r="K944" s="55"/>
    </row>
    <row r="945" s="47" customFormat="true" ht="12.75" hidden="true" customHeight="true" outlineLevel="0" collapsed="false">
      <c r="A945" s="42" t="s">
        <v>88</v>
      </c>
      <c r="B945" s="42"/>
      <c r="C945" s="43" t="str">
        <f aca="false">INDEX((klasyfikacja!$B$2:$B$146),MATCH(A945,klasyfikacja!$A$2:$A$146,0))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945" s="44" t="n">
        <v>751</v>
      </c>
      <c r="E945" s="45" t="s">
        <v>89</v>
      </c>
      <c r="F945" s="46" t="n">
        <f aca="false">SUM(G945:H945)</f>
        <v>0</v>
      </c>
      <c r="G945" s="46" t="n">
        <f aca="false" t="array" ref="G945:G945">SUM(IF(dane!$A$8:$A$1577=D945,IF(dane!$C$8:$C$1577=E945,dane!$L$8:$L$1577,0),0))</f>
        <v>0</v>
      </c>
      <c r="H945" s="46" t="n">
        <f aca="false" t="array" ref="H945:H945">SUM(IF(dane!$A$8:$A$1577=D945,IF(dane!$C$8:$C$1577=E945,dane!$M$8:$M$1577,0),0))</f>
        <v>0</v>
      </c>
      <c r="K945" s="55"/>
    </row>
    <row r="946" s="47" customFormat="true" ht="12.75" hidden="true" customHeight="true" outlineLevel="0" collapsed="false">
      <c r="A946" s="42" t="s">
        <v>90</v>
      </c>
      <c r="B946" s="42"/>
      <c r="C946" s="43" t="str">
        <f aca="false">INDEX((klasyfikacja!$B$2:$B$146),MATCH(A946,klasyfikacja!$A$2:$A$146,0))</f>
        <v>Wpływy z usług</v>
      </c>
      <c r="D946" s="44" t="n">
        <v>751</v>
      </c>
      <c r="E946" s="45" t="s">
        <v>91</v>
      </c>
      <c r="F946" s="46" t="n">
        <f aca="false">SUM(G946:H946)</f>
        <v>0</v>
      </c>
      <c r="G946" s="46" t="n">
        <f aca="false" t="array" ref="G946:G946">SUM(IF(dane!$A$8:$A$1577=D946,IF(dane!$C$8:$C$1577=E946,dane!$L$8:$L$1577,0),0))</f>
        <v>0</v>
      </c>
      <c r="H946" s="46" t="n">
        <f aca="false" t="array" ref="H946:H946">SUM(IF(dane!$A$8:$A$1577=D946,IF(dane!$C$8:$C$1577=E946,dane!$M$8:$M$1577,0),0))</f>
        <v>0</v>
      </c>
      <c r="K946" s="55"/>
    </row>
    <row r="947" s="47" customFormat="true" ht="12.75" hidden="true" customHeight="true" outlineLevel="0" collapsed="false">
      <c r="A947" s="42" t="s">
        <v>92</v>
      </c>
      <c r="B947" s="42"/>
      <c r="C947" s="43" t="str">
        <f aca="false">INDEX((klasyfikacja!$B$2:$B$146),MATCH(A947,klasyfikacja!$A$2:$A$146,0))</f>
        <v>Wpływy ze sprzedaży wyrobów</v>
      </c>
      <c r="D947" s="44" t="n">
        <v>751</v>
      </c>
      <c r="E947" s="45" t="s">
        <v>93</v>
      </c>
      <c r="F947" s="46" t="n">
        <f aca="false">SUM(G947:H947)</f>
        <v>0</v>
      </c>
      <c r="G947" s="46" t="n">
        <f aca="false" t="array" ref="G947:G947">SUM(IF(dane!$A$8:$A$1577=D947,IF(dane!$C$8:$C$1577=E947,dane!$L$8:$L$1577,0),0))</f>
        <v>0</v>
      </c>
      <c r="H947" s="46" t="n">
        <f aca="false" t="array" ref="H947:H947">SUM(IF(dane!$A$8:$A$1577=D947,IF(dane!$C$8:$C$1577=E947,dane!$M$8:$M$1577,0),0))</f>
        <v>0</v>
      </c>
      <c r="K947" s="55"/>
    </row>
    <row r="948" s="47" customFormat="true" ht="12.75" hidden="true" customHeight="true" outlineLevel="0" collapsed="false">
      <c r="A948" s="42" t="s">
        <v>94</v>
      </c>
      <c r="B948" s="42"/>
      <c r="C948" s="43" t="str">
        <f aca="false">INDEX((klasyfikacja!$B$2:$B$146),MATCH(A948,klasyfikacja!$A$2:$A$146,0))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948" s="44" t="n">
        <v>751</v>
      </c>
      <c r="E948" s="45" t="s">
        <v>95</v>
      </c>
      <c r="F948" s="46" t="n">
        <f aca="false">SUM(G948:H948)</f>
        <v>0</v>
      </c>
      <c r="G948" s="46" t="n">
        <f aca="false" t="array" ref="G948:G948">SUM(IF(dane!$A$8:$A$1577=D948,IF(dane!$C$8:$C$1577=E948,dane!$L$8:$L$1577,0),0))</f>
        <v>0</v>
      </c>
      <c r="H948" s="46" t="n">
        <f aca="false" t="array" ref="H948:H948">SUM(IF(dane!$A$8:$A$1577=D948,IF(dane!$C$8:$C$1577=E948,dane!$M$8:$M$1577,0),0))</f>
        <v>0</v>
      </c>
      <c r="K948" s="55"/>
    </row>
    <row r="949" s="47" customFormat="true" ht="12.75" hidden="true" customHeight="true" outlineLevel="0" collapsed="false">
      <c r="A949" s="42" t="s">
        <v>96</v>
      </c>
      <c r="B949" s="42"/>
      <c r="C949" s="43" t="str">
        <f aca="false">INDEX((klasyfikacja!$B$2:$B$146),MATCH(A949,klasyfikacja!$A$2:$A$146,0))</f>
        <v>Wpływy z odsetek od nieterminowych wpłat z tytułu podatków i opłat</v>
      </c>
      <c r="D949" s="44" t="n">
        <v>751</v>
      </c>
      <c r="E949" s="45" t="s">
        <v>97</v>
      </c>
      <c r="F949" s="46" t="n">
        <f aca="false">SUM(G949:H949)</f>
        <v>0</v>
      </c>
      <c r="G949" s="46" t="n">
        <f aca="false" t="array" ref="G949:G949">SUM(IF(dane!$A$8:$A$1577=D949,IF(dane!$C$8:$C$1577=E949,dane!$L$8:$L$1577,0),0))</f>
        <v>0</v>
      </c>
      <c r="H949" s="46" t="n">
        <f aca="false" t="array" ref="H949:H949">SUM(IF(dane!$A$8:$A$1577=D949,IF(dane!$C$8:$C$1577=E949,dane!$M$8:$M$1577,0),0))</f>
        <v>0</v>
      </c>
      <c r="K949" s="55"/>
    </row>
    <row r="950" s="47" customFormat="true" ht="12.75" hidden="true" customHeight="true" outlineLevel="0" collapsed="false">
      <c r="A950" s="42" t="s">
        <v>98</v>
      </c>
      <c r="B950" s="42"/>
      <c r="C950" s="43" t="str">
        <f aca="false">INDEX((klasyfikacja!$B$2:$B$146),MATCH(A950,klasyfikacja!$A$2:$A$146,0))</f>
        <v>Wpływy z pozostałych odsetek</v>
      </c>
      <c r="D950" s="44" t="n">
        <v>751</v>
      </c>
      <c r="E950" s="45" t="s">
        <v>99</v>
      </c>
      <c r="F950" s="46" t="n">
        <f aca="false">SUM(G950:H950)</f>
        <v>0</v>
      </c>
      <c r="G950" s="46" t="n">
        <f aca="false" t="array" ref="G950:G950">SUM(IF(dane!$A$8:$A$1577=D950,IF(dane!$C$8:$C$1577=E950,dane!$L$8:$L$1577,0),0))</f>
        <v>0</v>
      </c>
      <c r="H950" s="46" t="n">
        <f aca="false" t="array" ref="H950:H950">SUM(IF(dane!$A$8:$A$1577=D950,IF(dane!$C$8:$C$1577=E950,dane!$M$8:$M$1577,0),0))</f>
        <v>0</v>
      </c>
      <c r="K950" s="55"/>
    </row>
    <row r="951" s="47" customFormat="true" ht="12.75" hidden="true" customHeight="true" outlineLevel="0" collapsed="false">
      <c r="A951" s="42" t="s">
        <v>100</v>
      </c>
      <c r="B951" s="42"/>
      <c r="C951" s="43" t="str">
        <f aca="false">INDEX((klasyfikacja!$B$2:$B$146),MATCH(A951,klasyfikacja!$A$2:$A$146,0))</f>
        <v>Wpływy z pozostałych odsetek (Finansowanie programów ze środków bezzwrotnych pochodzących z Unii Europejskiej)</v>
      </c>
      <c r="D951" s="44" t="n">
        <v>751</v>
      </c>
      <c r="E951" s="45" t="s">
        <v>101</v>
      </c>
      <c r="F951" s="46" t="n">
        <f aca="false">SUM(G951:H951)</f>
        <v>0</v>
      </c>
      <c r="G951" s="46" t="n">
        <f aca="false" t="array" ref="G951:G951">SUM(IF(dane!$A$8:$A$1577=D951,IF(dane!$C$8:$C$1577=E951,dane!$L$8:$L$1577,0),0))</f>
        <v>0</v>
      </c>
      <c r="H951" s="46" t="n">
        <f aca="false" t="array" ref="H951:H951">SUM(IF(dane!$A$8:$A$1577=D951,IF(dane!$C$8:$C$1577=E951,dane!$M$8:$M$1577,0),0))</f>
        <v>0</v>
      </c>
      <c r="K951" s="55"/>
    </row>
    <row r="952" s="47" customFormat="true" ht="12.75" hidden="true" customHeight="true" outlineLevel="0" collapsed="false">
      <c r="A952" s="42" t="s">
        <v>102</v>
      </c>
      <c r="B952" s="42"/>
      <c r="C952" s="43" t="str">
        <f aca="false">INDEX((klasyfikacja!$B$2:$B$146),MATCH(A952,klasyfikacja!$A$2:$A$146,0))</f>
        <v>Wpływy z rozliczeń/zwrotów z lat ubiegłych</v>
      </c>
      <c r="D952" s="44" t="n">
        <v>751</v>
      </c>
      <c r="E952" s="45" t="s">
        <v>103</v>
      </c>
      <c r="F952" s="46" t="n">
        <f aca="false">SUM(G952:H952)</f>
        <v>0</v>
      </c>
      <c r="G952" s="46" t="n">
        <f aca="false" t="array" ref="G952:G952">SUM(IF(dane!$A$8:$A$1577=D952,IF(dane!$C$8:$C$1577=E952,dane!$L$8:$L$1577,0),0))</f>
        <v>0</v>
      </c>
      <c r="H952" s="46" t="n">
        <f aca="false" t="array" ref="H952:H952">SUM(IF(dane!$A$8:$A$1577=D952,IF(dane!$C$8:$C$1577=E952,dane!$M$8:$M$1577,0),0))</f>
        <v>0</v>
      </c>
      <c r="K952" s="55"/>
    </row>
    <row r="953" s="47" customFormat="true" ht="12.75" hidden="true" customHeight="true" outlineLevel="0" collapsed="false">
      <c r="A953" s="42" t="s">
        <v>104</v>
      </c>
      <c r="B953" s="42"/>
      <c r="C953" s="43" t="str">
        <f aca="false">INDEX((klasyfikacja!$B$2:$B$146),MATCH(A953,klasyfikacja!$A$2:$A$146,0))</f>
        <v>Wpływy z tytułu kar i odszkodowań wynikających z umów</v>
      </c>
      <c r="D953" s="44" t="n">
        <v>751</v>
      </c>
      <c r="E953" s="45" t="s">
        <v>105</v>
      </c>
      <c r="F953" s="46" t="n">
        <f aca="false">SUM(G953:H953)</f>
        <v>0</v>
      </c>
      <c r="G953" s="46" t="n">
        <f aca="false" t="array" ref="G953:G953">SUM(IF(dane!$A$8:$A$1577=D953,IF(dane!$C$8:$C$1577=E953,dane!$L$8:$L$1577,0),0))</f>
        <v>0</v>
      </c>
      <c r="H953" s="46" t="n">
        <f aca="false" t="array" ref="H953:H953">SUM(IF(dane!$A$8:$A$1577=D953,IF(dane!$C$8:$C$1577=E953,dane!$M$8:$M$1577,0),0))</f>
        <v>0</v>
      </c>
      <c r="K953" s="55"/>
    </row>
    <row r="954" s="47" customFormat="true" ht="12.75" hidden="true" customHeight="true" outlineLevel="0" collapsed="false">
      <c r="A954" s="42" t="s">
        <v>106</v>
      </c>
      <c r="B954" s="42"/>
      <c r="C954" s="43" t="str">
        <f aca="false">INDEX((klasyfikacja!$B$2:$B$146),MATCH(A954,klasyfikacja!$A$2:$A$146,0))</f>
        <v>Wpływy z otrzymanych spadków, zapisów i darowizn w postaci pieniężnej</v>
      </c>
      <c r="D954" s="44" t="n">
        <v>751</v>
      </c>
      <c r="E954" s="45" t="s">
        <v>107</v>
      </c>
      <c r="F954" s="46" t="n">
        <f aca="false">SUM(G954:H954)</f>
        <v>0</v>
      </c>
      <c r="G954" s="46" t="n">
        <f aca="false" t="array" ref="G954:G954">SUM(IF(dane!$A$8:$A$1577=D954,IF(dane!$C$8:$C$1577=E954,dane!$L$8:$L$1577,0),0))</f>
        <v>0</v>
      </c>
      <c r="H954" s="46" t="n">
        <f aca="false" t="array" ref="H954:H954">SUM(IF(dane!$A$8:$A$1577=D954,IF(dane!$C$8:$C$1577=E954,dane!$M$8:$M$1577,0),0))</f>
        <v>0</v>
      </c>
      <c r="K954" s="55"/>
    </row>
    <row r="955" s="47" customFormat="true" ht="12.75" hidden="true" customHeight="true" outlineLevel="0" collapsed="false">
      <c r="A955" s="42" t="s">
        <v>108</v>
      </c>
      <c r="B955" s="42"/>
      <c r="C955" s="43" t="str">
        <f aca="false">INDEX((klasyfikacja!$B$2:$B$146),MATCH(A955,klasyfikacja!$A$2:$A$146,0))</f>
        <v>Wpływy z różnych dochodów</v>
      </c>
      <c r="D955" s="44" t="n">
        <v>751</v>
      </c>
      <c r="E955" s="45" t="s">
        <v>109</v>
      </c>
      <c r="F955" s="46" t="n">
        <f aca="false">SUM(G955:H955)</f>
        <v>0</v>
      </c>
      <c r="G955" s="46" t="n">
        <f aca="false" t="array" ref="G955:G955">SUM(IF(dane!$A$8:$A$1577=D955,IF(dane!$C$8:$C$1577=E955,dane!$L$8:$L$1577,0),0))</f>
        <v>0</v>
      </c>
      <c r="H955" s="46" t="n">
        <f aca="false" t="array" ref="H955:H955">SUM(IF(dane!$A$8:$A$1577=D955,IF(dane!$C$8:$C$1577=E955,dane!$M$8:$M$1577,0),0))</f>
        <v>0</v>
      </c>
      <c r="K955" s="55"/>
    </row>
    <row r="956" s="47" customFormat="true" ht="12.75" hidden="true" customHeight="true" outlineLevel="0" collapsed="false">
      <c r="A956" s="42" t="s">
        <v>110</v>
      </c>
      <c r="B956" s="42"/>
      <c r="C956" s="43" t="str">
        <f aca="false">INDEX((klasyfikacja!$B$2:$B$146),MATCH(A956,klasyfikacja!$A$2:$A$146,0))</f>
        <v>Wpływy z różnych dochodów (Finansowanie programów ze środków bezzwrotnych pochodzących z Unii Europejskiej)</v>
      </c>
      <c r="D956" s="44" t="n">
        <v>751</v>
      </c>
      <c r="E956" s="45" t="s">
        <v>111</v>
      </c>
      <c r="F956" s="46" t="n">
        <f aca="false">SUM(G956:H956)</f>
        <v>0</v>
      </c>
      <c r="G956" s="46" t="n">
        <f aca="false" t="array" ref="G956:G956">SUM(IF(dane!$A$8:$A$1577=D956,IF(dane!$C$8:$C$1577=E956,dane!$L$8:$L$1577,0),0))</f>
        <v>0</v>
      </c>
      <c r="H956" s="46" t="n">
        <f aca="false" t="array" ref="H956:H956">SUM(IF(dane!$A$8:$A$1577=D956,IF(dane!$C$8:$C$1577=E956,dane!$M$8:$M$1577,0),0))</f>
        <v>0</v>
      </c>
      <c r="K956" s="55"/>
    </row>
    <row r="957" s="47" customFormat="true" ht="12.75" hidden="true" customHeight="true" outlineLevel="0" collapsed="false">
      <c r="A957" s="42" t="s">
        <v>112</v>
      </c>
      <c r="B957" s="42"/>
      <c r="C957" s="43" t="str">
        <f aca="false">INDEX((klasyfikacja!$B$2:$B$146),MATCH(A957,klasyfikacja!$A$2:$A$146,0))</f>
        <v>Wpływy z różnych dochodów (Płatności w zakresie budżetu środków europejskich)</v>
      </c>
      <c r="D957" s="44" t="n">
        <v>751</v>
      </c>
      <c r="E957" s="45" t="s">
        <v>113</v>
      </c>
      <c r="F957" s="46" t="n">
        <f aca="false">SUM(G957:H957)</f>
        <v>0</v>
      </c>
      <c r="G957" s="46" t="n">
        <f aca="false" t="array" ref="G957:G957">SUM(IF(dane!$A$8:$A$1577=D957,IF(dane!$C$8:$C$1577=E957,dane!$L$8:$L$1577,0),0))</f>
        <v>0</v>
      </c>
      <c r="H957" s="46" t="n">
        <f aca="false" t="array" ref="H957:H957">SUM(IF(dane!$A$8:$A$1577=D957,IF(dane!$C$8:$C$1577=E957,dane!$M$8:$M$1577,0),0))</f>
        <v>0</v>
      </c>
      <c r="K957" s="55"/>
    </row>
    <row r="958" s="47" customFormat="true" ht="12.75" hidden="true" customHeight="true" outlineLevel="0" collapsed="false">
      <c r="A958" s="42" t="s">
        <v>114</v>
      </c>
      <c r="B958" s="42"/>
      <c r="C958" s="43" t="str">
        <f aca="false">INDEX((klasyfikacja!$B$2:$B$146),MATCH(A958,klasyfikacja!$A$2:$A$146,0))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958" s="44" t="n">
        <v>751</v>
      </c>
      <c r="E958" s="45" t="s">
        <v>115</v>
      </c>
      <c r="F958" s="46" t="n">
        <f aca="false">SUM(G958:H958)</f>
        <v>0</v>
      </c>
      <c r="G958" s="46" t="n">
        <f aca="false" t="array" ref="G958:G958">SUM(IF(dane!$A$8:$A$1577=D958,IF(dane!$C$8:$C$1577=E958,dane!$L$8:$L$1577,0),0))</f>
        <v>0</v>
      </c>
      <c r="H958" s="46" t="n">
        <f aca="false" t="array" ref="H958:H958">SUM(IF(dane!$A$8:$A$1577=D958,IF(dane!$C$8:$C$1577=E958,dane!$M$8:$M$1577,0),0))</f>
        <v>0</v>
      </c>
      <c r="K958" s="55"/>
    </row>
    <row r="959" s="47" customFormat="true" ht="12.75" hidden="true" customHeight="true" outlineLevel="0" collapsed="false">
      <c r="A959" s="42" t="s">
        <v>116</v>
      </c>
      <c r="B959" s="42"/>
      <c r="C959" s="43" t="str">
        <f aca="false">INDEX((klasyfikacja!$B$2:$B$146),MATCH(A959,klasyfikacja!$A$2:$A$146,0))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959" s="44" t="n">
        <v>751</v>
      </c>
      <c r="E959" s="45" t="n">
        <v>2007</v>
      </c>
      <c r="F959" s="46" t="n">
        <f aca="false">SUM(G959:H959)</f>
        <v>0</v>
      </c>
      <c r="G959" s="46" t="n">
        <f aca="false" t="array" ref="G959:G959">SUM(IF(dane!$A$8:$A$1577=D959,IF(dane!$C$8:$C$1577=E959,dane!$L$8:$L$1577,0),0))</f>
        <v>0</v>
      </c>
      <c r="H959" s="46" t="n">
        <f aca="false" t="array" ref="H959:H959">SUM(IF(dane!$A$8:$A$1577=D959,IF(dane!$C$8:$C$1577=E959,dane!$M$8:$M$1577,0),0))</f>
        <v>0</v>
      </c>
      <c r="K959" s="55"/>
    </row>
    <row r="960" s="47" customFormat="true" ht="12.75" hidden="true" customHeight="true" outlineLevel="0" collapsed="false">
      <c r="A960" s="42" t="s">
        <v>117</v>
      </c>
      <c r="B960" s="42"/>
      <c r="C960" s="43" t="str">
        <f aca="false">INDEX((klasyfikacja!$B$2:$B$146),MATCH(A960,klasyfikacja!$A$2:$A$146,0))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960" s="44" t="n">
        <v>751</v>
      </c>
      <c r="E960" s="45" t="n">
        <v>2008</v>
      </c>
      <c r="F960" s="46" t="n">
        <f aca="false">SUM(G960:H960)</f>
        <v>0</v>
      </c>
      <c r="G960" s="46" t="n">
        <f aca="false" t="array" ref="G960:G960">SUM(IF(dane!$A$8:$A$1577=D960,IF(dane!$C$8:$C$1577=E960,dane!$L$8:$L$1577,0),0))</f>
        <v>0</v>
      </c>
      <c r="H960" s="46" t="n">
        <f aca="false" t="array" ref="H960:H960">SUM(IF(dane!$A$8:$A$1577=D960,IF(dane!$C$8:$C$1577=E960,dane!$M$8:$M$1577,0),0))</f>
        <v>0</v>
      </c>
      <c r="K960" s="55"/>
    </row>
    <row r="961" s="47" customFormat="true" ht="12.75" hidden="true" customHeight="true" outlineLevel="0" collapsed="false">
      <c r="A961" s="42" t="s">
        <v>118</v>
      </c>
      <c r="B961" s="42"/>
      <c r="C961" s="43" t="str">
        <f aca="false">INDEX((klasyfikacja!$B$2:$B$146),MATCH(A961,klasyfikacja!$A$2:$A$146,0))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961" s="44" t="n">
        <v>751</v>
      </c>
      <c r="E961" s="45" t="n">
        <v>2009</v>
      </c>
      <c r="F961" s="46" t="n">
        <f aca="false">SUM(G961:H961)</f>
        <v>0</v>
      </c>
      <c r="G961" s="46" t="n">
        <f aca="false" t="array" ref="G961:G961">SUM(IF(dane!$A$8:$A$1577=D961,IF(dane!$C$8:$C$1577=E961,dane!$L$8:$L$1577,0),0))</f>
        <v>0</v>
      </c>
      <c r="H961" s="46" t="n">
        <f aca="false" t="array" ref="H961:H961">SUM(IF(dane!$A$8:$A$1577=D961,IF(dane!$C$8:$C$1577=E961,dane!$M$8:$M$1577,0),0))</f>
        <v>0</v>
      </c>
      <c r="K961" s="55"/>
    </row>
    <row r="962" s="47" customFormat="true" ht="27.75" hidden="false" customHeight="true" outlineLevel="0" collapsed="false">
      <c r="A962" s="42" t="n">
        <v>2010</v>
      </c>
      <c r="B962" s="42"/>
      <c r="C962" s="43" t="e">
        <f aca="false">INDEX((klasyfikacja!$B$2:$B$146),MATCH(A962,klasyfikacja!$A$2:$A$146,0))</f>
        <v>#N/A</v>
      </c>
      <c r="D962" s="44" t="n">
        <v>751</v>
      </c>
      <c r="E962" s="45" t="n">
        <v>2010</v>
      </c>
      <c r="F962" s="46" t="n">
        <f aca="false">SUM(G962:H962)</f>
        <v>145090</v>
      </c>
      <c r="G962" s="46" t="n">
        <f aca="false" t="array" ref="G962:G962">SUM(IF(dane!$A$8:$A$1577=D962,IF(dane!$C$8:$C$1577=E962,dane!$L$8:$L$1577,0),0))</f>
        <v>145090</v>
      </c>
      <c r="H962" s="46" t="n">
        <f aca="false" t="array" ref="H962:H962">SUM(IF(dane!$A$8:$A$1577=D962,IF(dane!$C$8:$C$1577=E962,dane!$M$8:$M$1577,0),0))</f>
        <v>0</v>
      </c>
      <c r="K962" s="55"/>
    </row>
    <row r="963" s="47" customFormat="true" ht="12.75" hidden="true" customHeight="true" outlineLevel="0" collapsed="false">
      <c r="A963" s="42" t="s">
        <v>120</v>
      </c>
      <c r="B963" s="42"/>
      <c r="C963" s="43" t="str">
        <f aca="false">INDEX((klasyfikacja!$B$2:$B$146),MATCH(A963,klasyfikacja!$A$2:$A$146,0))</f>
        <v>Dotacja celowa otrzymana z budżetu państwa na zadania bieżące realizowane przez gminę na podstawie porozumień z organami administracji rządowej</v>
      </c>
      <c r="D963" s="44" t="n">
        <v>751</v>
      </c>
      <c r="E963" s="45" t="n">
        <v>2020</v>
      </c>
      <c r="F963" s="46" t="n">
        <f aca="false">SUM(G963:H963)</f>
        <v>0</v>
      </c>
      <c r="G963" s="46" t="n">
        <f aca="false" t="array" ref="G963:G963">SUM(IF(dane!$A$8:$A$1577=D963,IF(dane!$C$8:$C$1577=E963,dane!$L$8:$L$1577,0),0))</f>
        <v>0</v>
      </c>
      <c r="H963" s="46" t="n">
        <f aca="false" t="array" ref="H963:H963">SUM(IF(dane!$A$8:$A$1577=D963,IF(dane!$C$8:$C$1577=E963,dane!$M$8:$M$1577,0),0))</f>
        <v>0</v>
      </c>
      <c r="K963" s="55"/>
    </row>
    <row r="964" s="47" customFormat="true" ht="12.75" hidden="true" customHeight="true" outlineLevel="0" collapsed="false">
      <c r="A964" s="42" t="s">
        <v>121</v>
      </c>
      <c r="B964" s="42"/>
      <c r="C964" s="43" t="str">
        <f aca="false">INDEX((klasyfikacja!$B$2:$B$146),MATCH(A964,klasyfikacja!$A$2:$A$146,0))</f>
        <v>Dotacja celowa otrzymana z budżetu państwa na realizację własnych zadań bieżących gmin (związków gmin, związków powiatowo-gminnych)</v>
      </c>
      <c r="D964" s="44" t="n">
        <v>751</v>
      </c>
      <c r="E964" s="45" t="n">
        <v>2030</v>
      </c>
      <c r="F964" s="46" t="n">
        <f aca="false">SUM(G964:H964)</f>
        <v>0</v>
      </c>
      <c r="G964" s="46" t="n">
        <f aca="false" t="array" ref="G964:G964">SUM(IF(dane!$A$8:$A$1577=D964,IF(dane!$C$8:$C$1577=E964,dane!$L$8:$L$1577,0),0))</f>
        <v>0</v>
      </c>
      <c r="H964" s="46" t="n">
        <f aca="false" t="array" ref="H964:H964">SUM(IF(dane!$A$8:$A$1577=D964,IF(dane!$C$8:$C$1577=E964,dane!$M$8:$M$1577,0),0))</f>
        <v>0</v>
      </c>
      <c r="K964" s="55"/>
    </row>
    <row r="965" s="47" customFormat="true" ht="25.5" hidden="true" customHeight="true" outlineLevel="0" collapsed="false">
      <c r="A965" s="42" t="s">
        <v>122</v>
      </c>
      <c r="B965" s="42"/>
      <c r="C965" s="43" t="str">
        <f aca="false">INDEX((klasyfikacja!$B$2:$B$146),MATCH(A965,klasyfikacja!$A$2:$A$146,0))</f>
        <v>Dotacja celowa otrzymana z budżetu państwa na realizację zadań bieżących gmin z zakresu edukacyjnej opieki wychowawczej finansowanych w całości przez budżet państwa w ramach programów rządowych</v>
      </c>
      <c r="D965" s="44" t="n">
        <v>751</v>
      </c>
      <c r="E965" s="45" t="n">
        <v>2040</v>
      </c>
      <c r="F965" s="46" t="n">
        <f aca="false">SUM(G965:H965)</f>
        <v>0</v>
      </c>
      <c r="G965" s="46" t="n">
        <f aca="false" t="array" ref="G965:G965">SUM(IF(dane!$A$8:$A$1577=D965,IF(dane!$C$8:$C$1577=E965,dane!$L$8:$L$1577,0),0))</f>
        <v>0</v>
      </c>
      <c r="H965" s="46" t="n">
        <f aca="false" t="array" ref="H965:H965">SUM(IF(dane!$A$8:$A$1577=D965,IF(dane!$C$8:$C$1577=E965,dane!$M$8:$M$1577,0),0))</f>
        <v>0</v>
      </c>
      <c r="K965" s="55"/>
    </row>
    <row r="966" s="47" customFormat="true" ht="37.5" hidden="true" customHeight="true" outlineLevel="0" collapsed="false">
      <c r="A966" s="42" t="s">
        <v>123</v>
      </c>
      <c r="B966" s="42"/>
      <c r="C966" s="43" t="str">
        <f aca="false">INDEX((klasyfikacja!$B$2:$B$146),MATCH(A966,klasyfikacja!$A$2:$A$146,0))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966" s="44" t="n">
        <v>751</v>
      </c>
      <c r="E966" s="45" t="n">
        <v>2057</v>
      </c>
      <c r="F966" s="46" t="n">
        <f aca="false">SUM(G966:H966)</f>
        <v>0</v>
      </c>
      <c r="G966" s="46" t="n">
        <f aca="false" t="array" ref="G966:G966">SUM(IF(dane!$A$8:$A$1577=D966,IF(dane!$C$8:$C$1577=E966,dane!$L$8:$L$1577,0),0))</f>
        <v>0</v>
      </c>
      <c r="H966" s="46" t="n">
        <f aca="false" t="array" ref="H966:H966">SUM(IF(dane!$A$8:$A$1577=D966,IF(dane!$C$8:$C$1577=E966,dane!$M$8:$M$1577,0),0))</f>
        <v>0</v>
      </c>
      <c r="K966" s="55"/>
    </row>
    <row r="967" s="47" customFormat="true" ht="37.5" hidden="true" customHeight="true" outlineLevel="0" collapsed="false">
      <c r="A967" s="42" t="s">
        <v>124</v>
      </c>
      <c r="B967" s="42"/>
      <c r="C967" s="43" t="str">
        <f aca="false">INDEX((klasyfikacja!$B$2:$B$146),MATCH(A967,klasyfikacja!$A$2:$A$146,0))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967" s="44" t="n">
        <v>751</v>
      </c>
      <c r="E967" s="45" t="n">
        <v>2058</v>
      </c>
      <c r="F967" s="46" t="n">
        <f aca="false">SUM(G967:H967)</f>
        <v>0</v>
      </c>
      <c r="G967" s="46" t="n">
        <f aca="false" t="array" ref="G967:G967">SUM(IF(dane!$A$8:$A$1577=D967,IF(dane!$C$8:$C$1577=E967,dane!$L$8:$L$1577,0),0))</f>
        <v>0</v>
      </c>
      <c r="H967" s="46" t="n">
        <f aca="false" t="array" ref="H967:H967">SUM(IF(dane!$A$8:$A$1577=D967,IF(dane!$C$8:$C$1577=E967,dane!$M$8:$M$1577,0),0))</f>
        <v>0</v>
      </c>
      <c r="K967" s="55"/>
    </row>
    <row r="968" s="47" customFormat="true" ht="37.5" hidden="true" customHeight="true" outlineLevel="0" collapsed="false">
      <c r="A968" s="42" t="s">
        <v>125</v>
      </c>
      <c r="B968" s="42"/>
      <c r="C968" s="43" t="str">
        <f aca="false">INDEX((klasyfikacja!$B$2:$B$146),MATCH(A968,klasyfikacja!$A$2:$A$146,0))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968" s="44" t="n">
        <v>751</v>
      </c>
      <c r="E968" s="45" t="n">
        <v>2059</v>
      </c>
      <c r="F968" s="46" t="n">
        <f aca="false">SUM(G968:H968)</f>
        <v>0</v>
      </c>
      <c r="G968" s="46" t="n">
        <f aca="false" t="array" ref="G968:G968">SUM(IF(dane!$A$8:$A$1577=D968,IF(dane!$C$8:$C$1577=E968,dane!$L$8:$L$1577,0),0))</f>
        <v>0</v>
      </c>
      <c r="H968" s="46" t="n">
        <f aca="false" t="array" ref="H968:H968">SUM(IF(dane!$A$8:$A$1577=D968,IF(dane!$C$8:$C$1577=E968,dane!$M$8:$M$1577,0),0))</f>
        <v>0</v>
      </c>
      <c r="K968" s="55"/>
    </row>
    <row r="969" s="47" customFormat="true" ht="37.5" hidden="true" customHeight="true" outlineLevel="0" collapsed="false">
      <c r="A969" s="42" t="s">
        <v>126</v>
      </c>
      <c r="B969" s="42"/>
      <c r="C969" s="43" t="str">
        <f aca="false">INDEX((klasyfikacja!$B$2:$B$146),MATCH(A969,klasyfikacja!$A$2:$A$146,0))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969" s="44" t="n">
        <v>751</v>
      </c>
      <c r="E969" s="45" t="n">
        <v>2060</v>
      </c>
      <c r="F969" s="46" t="n">
        <f aca="false">SUM(G969:H969)</f>
        <v>0</v>
      </c>
      <c r="G969" s="46" t="n">
        <f aca="false" t="array" ref="G969:G969">SUM(IF(dane!$A$8:$A$1577=D969,IF(dane!$C$8:$C$1577=E969,dane!$L$8:$L$1577,0),0))</f>
        <v>0</v>
      </c>
      <c r="H969" s="46" t="n">
        <f aca="false" t="array" ref="H969:H969">SUM(IF(dane!$A$8:$A$1577=D969,IF(dane!$C$8:$C$1577=E969,dane!$M$8:$M$1577,0),0))</f>
        <v>0</v>
      </c>
      <c r="K969" s="55"/>
    </row>
    <row r="970" s="47" customFormat="true" ht="12.75" hidden="true" customHeight="true" outlineLevel="0" collapsed="false">
      <c r="A970" s="42" t="s">
        <v>199</v>
      </c>
      <c r="B970" s="42"/>
      <c r="C970" s="43" t="str">
        <f aca="false">INDEX((klasyfikacja!$B$2:$B$146),MATCH(A970,klasyfikacja!$A$2:$A$146,0))</f>
        <v>Dotacja celowa otrzymana z budżetu państwa na zadania bieżące z zakresu administracji rządowej oraz inne zadania zlecone ustawami realizowane przez powiat</v>
      </c>
      <c r="D970" s="44" t="n">
        <v>751</v>
      </c>
      <c r="E970" s="45" t="n">
        <v>2110</v>
      </c>
      <c r="F970" s="46" t="n">
        <f aca="false">SUM(G970:H970)</f>
        <v>0</v>
      </c>
      <c r="G970" s="46" t="n">
        <f aca="false" t="array" ref="G970:G970">SUM(IF(dane!$A$8:$A$1577=D970,IF(dane!$C$8:$C$1577=E970,dane!$L$8:$L$1577,0),0))</f>
        <v>0</v>
      </c>
      <c r="H970" s="46" t="n">
        <f aca="false" t="array" ref="H970:H970">SUM(IF(dane!$A$8:$A$1577=D970,IF(dane!$C$8:$C$1577=E970,dane!$M$8:$M$1577,0),0))</f>
        <v>0</v>
      </c>
      <c r="K970" s="55"/>
    </row>
    <row r="971" s="47" customFormat="true" ht="12.75" hidden="true" customHeight="true" outlineLevel="0" collapsed="false">
      <c r="A971" s="42" t="s">
        <v>127</v>
      </c>
      <c r="B971" s="42"/>
      <c r="C971" s="43" t="str">
        <f aca="false">INDEX((klasyfikacja!$B$2:$B$146),MATCH(A971,klasyfikacja!$A$2:$A$146,0))</f>
        <v>Dotacja celowa otrzymana z budżetu państwa na zadania bieżące realizowane przez powiat na podstawie porozumień z organami administracji rządowej</v>
      </c>
      <c r="D971" s="44" t="n">
        <v>751</v>
      </c>
      <c r="E971" s="45" t="n">
        <v>2120</v>
      </c>
      <c r="F971" s="46" t="n">
        <f aca="false">SUM(G971:H971)</f>
        <v>0</v>
      </c>
      <c r="G971" s="46" t="n">
        <f aca="false" t="array" ref="G971:G971">SUM(IF(dane!$A$8:$A$1577=D971,IF(dane!$C$8:$C$1577=E971,dane!$L$8:$L$1577,0),0))</f>
        <v>0</v>
      </c>
      <c r="H971" s="46" t="n">
        <f aca="false" t="array" ref="H971:H971">SUM(IF(dane!$A$8:$A$1577=D971,IF(dane!$C$8:$C$1577=E971,dane!$M$8:$M$1577,0),0))</f>
        <v>0</v>
      </c>
      <c r="K971" s="55"/>
    </row>
    <row r="972" s="47" customFormat="true" ht="12.75" hidden="true" customHeight="true" outlineLevel="0" collapsed="false">
      <c r="A972" s="42" t="s">
        <v>128</v>
      </c>
      <c r="B972" s="42"/>
      <c r="C972" s="43" t="str">
        <f aca="false">INDEX((klasyfikacja!$B$2:$B$146),MATCH(A972,klasyfikacja!$A$2:$A$146,0))</f>
        <v>Dotacja celowa otrzymana z budżetu państwa na realizację bieżących zadań własnych powiatu</v>
      </c>
      <c r="D972" s="44" t="n">
        <v>751</v>
      </c>
      <c r="E972" s="45" t="n">
        <v>2130</v>
      </c>
      <c r="F972" s="46" t="n">
        <f aca="false">SUM(G972:H972)</f>
        <v>0</v>
      </c>
      <c r="G972" s="46" t="n">
        <f aca="false" t="array" ref="G972:G972">SUM(IF(dane!$A$8:$A$1577=D972,IF(dane!$C$8:$C$1577=E972,dane!$L$8:$L$1577,0),0))</f>
        <v>0</v>
      </c>
      <c r="H972" s="46" t="n">
        <f aca="false" t="array" ref="H972:H972">SUM(IF(dane!$A$8:$A$1577=D972,IF(dane!$C$8:$C$1577=E972,dane!$M$8:$M$1577,0),0))</f>
        <v>0</v>
      </c>
      <c r="K972" s="55"/>
    </row>
    <row r="973" s="47" customFormat="true" ht="12.75" hidden="true" customHeight="true" outlineLevel="0" collapsed="false">
      <c r="A973" s="42" t="s">
        <v>129</v>
      </c>
      <c r="B973" s="42"/>
      <c r="C973" s="43" t="str">
        <f aca="false">INDEX((klasyfikacja!$B$2:$B$146),MATCH(A973,klasyfikacja!$A$2:$A$146,0))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973" s="44" t="n">
        <v>751</v>
      </c>
      <c r="E973" s="45" t="n">
        <v>2160</v>
      </c>
      <c r="F973" s="46" t="n">
        <f aca="false">SUM(G973:H973)</f>
        <v>0</v>
      </c>
      <c r="G973" s="46" t="n">
        <f aca="false" t="array" ref="G973:G973">SUM(IF(dane!$A$8:$A$1577=D973,IF(dane!$C$8:$C$1577=E973,dane!$L$8:$L$1577,0),0))</f>
        <v>0</v>
      </c>
      <c r="H973" s="46" t="n">
        <f aca="false" t="array" ref="H973:H973">SUM(IF(dane!$A$8:$A$1577=D973,IF(dane!$C$8:$C$1577=E973,dane!$M$8:$M$1577,0),0))</f>
        <v>0</v>
      </c>
      <c r="K973" s="55"/>
    </row>
    <row r="974" s="47" customFormat="true" ht="12.75" hidden="true" customHeight="true" outlineLevel="0" collapsed="false">
      <c r="A974" s="42" t="s">
        <v>130</v>
      </c>
      <c r="B974" s="42"/>
      <c r="C974" s="43" t="str">
        <f aca="false">INDEX((klasyfikacja!$B$2:$B$146),MATCH(A974,klasyfikacja!$A$2:$A$146,0))</f>
        <v>Środki z Funduszu Przeciwdziałania COVID-19 na finansowanie lub dofinansowanie realizacji zadań związanych z przeciwdziałaniem COVID-19</v>
      </c>
      <c r="D974" s="44" t="n">
        <v>751</v>
      </c>
      <c r="E974" s="45" t="n">
        <v>2180</v>
      </c>
      <c r="F974" s="46" t="n">
        <f aca="false">SUM(G974:H974)</f>
        <v>0</v>
      </c>
      <c r="G974" s="46" t="n">
        <f aca="false" t="array" ref="G974:G974">SUM(IF(dane!$A$8:$A$1577=D974,IF(dane!$C$8:$C$1577=E974,dane!$L$8:$L$1577,0),0))</f>
        <v>0</v>
      </c>
      <c r="H974" s="46" t="n">
        <f aca="false" t="array" ref="H974:H974">SUM(IF(dane!$A$8:$A$1577=D974,IF(dane!$C$8:$C$1577=E974,dane!$M$8:$M$1577,0),0))</f>
        <v>0</v>
      </c>
      <c r="K974" s="55"/>
    </row>
    <row r="975" s="47" customFormat="true" ht="12.75" hidden="true" customHeight="true" outlineLevel="0" collapsed="false">
      <c r="A975" s="42" t="s">
        <v>131</v>
      </c>
      <c r="B975" s="42"/>
      <c r="C975" s="43" t="str">
        <f aca="false">INDEX((klasyfikacja!$B$2:$B$146),MATCH(A975,klasyfikacja!$A$2:$A$146,0))</f>
        <v>Dotacja celowa otrzymana z gminy na zadania bieżące realizowane na podstawie porozumień (umów) między jednostkami samorządu terytorialnego</v>
      </c>
      <c r="D975" s="44" t="n">
        <v>751</v>
      </c>
      <c r="E975" s="45" t="n">
        <v>2310</v>
      </c>
      <c r="F975" s="46" t="n">
        <f aca="false">SUM(G975:H975)</f>
        <v>0</v>
      </c>
      <c r="G975" s="46" t="n">
        <f aca="false" t="array" ref="G975:G975">SUM(IF(dane!$A$8:$A$1577=D975,IF(dane!$C$8:$C$1577=E975,dane!$L$8:$L$1577,0),0))</f>
        <v>0</v>
      </c>
      <c r="H975" s="46" t="n">
        <f aca="false" t="array" ref="H975:H975">SUM(IF(dane!$A$8:$A$1577=D975,IF(dane!$C$8:$C$1577=E975,dane!$M$8:$M$1577,0),0))</f>
        <v>0</v>
      </c>
      <c r="K975" s="55"/>
    </row>
    <row r="976" s="47" customFormat="true" ht="12.75" hidden="true" customHeight="true" outlineLevel="0" collapsed="false">
      <c r="A976" s="42" t="s">
        <v>132</v>
      </c>
      <c r="B976" s="42"/>
      <c r="C976" s="43" t="str">
        <f aca="false">INDEX((klasyfikacja!$B$2:$B$146),MATCH(A976,klasyfikacja!$A$2:$A$146,0))</f>
        <v>Dotacja celowa otrzymana z powiatu na zadania bieżące realizowane na podstawie porozumień (umów) między jednostkami samorządu terytorialnego</v>
      </c>
      <c r="D976" s="44" t="n">
        <v>751</v>
      </c>
      <c r="E976" s="45" t="n">
        <v>2320</v>
      </c>
      <c r="F976" s="46" t="n">
        <f aca="false">SUM(G976:H976)</f>
        <v>0</v>
      </c>
      <c r="G976" s="46" t="n">
        <f aca="false" t="array" ref="G976:G976">SUM(IF(dane!$A$8:$A$1577=D976,IF(dane!$C$8:$C$1577=E976,dane!$L$8:$L$1577,0),0))</f>
        <v>0</v>
      </c>
      <c r="H976" s="46" t="n">
        <f aca="false" t="array" ref="H976:H976">SUM(IF(dane!$A$8:$A$1577=D976,IF(dane!$C$8:$C$1577=E976,dane!$M$8:$M$1577,0),0))</f>
        <v>0</v>
      </c>
      <c r="K976" s="55"/>
    </row>
    <row r="977" s="47" customFormat="true" ht="12.75" hidden="true" customHeight="true" outlineLevel="0" collapsed="false">
      <c r="A977" s="42" t="s">
        <v>133</v>
      </c>
      <c r="B977" s="42"/>
      <c r="C977" s="43" t="str">
        <f aca="false">INDEX((klasyfikacja!$B$2:$B$146),MATCH(A977,klasyfikacja!$A$2:$A$146,0))</f>
        <v>Dotacja celowa otrzymana od samorządu województwa na zadania bieżące realizowane na podstawie porozumień (umów) między jednostkami samorządu terytorialnego</v>
      </c>
      <c r="D977" s="44" t="n">
        <v>751</v>
      </c>
      <c r="E977" s="45" t="n">
        <v>2330</v>
      </c>
      <c r="F977" s="46" t="n">
        <f aca="false">SUM(G977:H977)</f>
        <v>0</v>
      </c>
      <c r="G977" s="46" t="n">
        <f aca="false" t="array" ref="G977:G977">SUM(IF(dane!$A$8:$A$1577=D977,IF(dane!$C$8:$C$1577=E977,dane!$L$8:$L$1577,0),0))</f>
        <v>0</v>
      </c>
      <c r="H977" s="46" t="n">
        <f aca="false" t="array" ref="H977:H977">SUM(IF(dane!$A$8:$A$1577=D977,IF(dane!$C$8:$C$1577=E977,dane!$M$8:$M$1577,0),0))</f>
        <v>0</v>
      </c>
      <c r="K977" s="55"/>
    </row>
    <row r="978" s="47" customFormat="true" ht="12.75" hidden="true" customHeight="true" outlineLevel="0" collapsed="false">
      <c r="A978" s="42" t="s">
        <v>134</v>
      </c>
      <c r="B978" s="42"/>
      <c r="C978" s="43" t="str">
        <f aca="false">INDEX((klasyfikacja!$B$2:$B$146),MATCH(A978,klasyfikacja!$A$2:$A$146,0))</f>
        <v>Dochody jednostek samorządu terytorialnego związane z realizacją zadań z zakresu administracji rządowej oraz innych zadań zleconych ustawami</v>
      </c>
      <c r="D978" s="44" t="n">
        <v>751</v>
      </c>
      <c r="E978" s="45" t="n">
        <v>2360</v>
      </c>
      <c r="F978" s="46" t="n">
        <f aca="false">SUM(G978:H978)</f>
        <v>0</v>
      </c>
      <c r="G978" s="46" t="n">
        <f aca="false" t="array" ref="G978:G978">SUM(IF(dane!$A$8:$A$1577=D978,IF(dane!$C$8:$C$1577=E978,dane!$L$8:$L$1577,0),0))</f>
        <v>0</v>
      </c>
      <c r="H978" s="46" t="n">
        <f aca="false" t="array" ref="H978:H978">SUM(IF(dane!$A$8:$A$1577=D978,IF(dane!$C$8:$C$1577=E978,dane!$M$8:$M$1577,0),0))</f>
        <v>0</v>
      </c>
      <c r="K978" s="55"/>
    </row>
    <row r="979" s="47" customFormat="true" ht="12.75" hidden="true" customHeight="true" outlineLevel="0" collapsed="false">
      <c r="A979" s="42" t="s">
        <v>135</v>
      </c>
      <c r="B979" s="42"/>
      <c r="C979" s="43" t="str">
        <f aca="false">INDEX((klasyfikacja!$B$2:$B$146),MATCH(A979,klasyfikacja!$A$2:$A$146,0))</f>
        <v>Wpływy do budżetu nadwyżki środków obrotowych samorządowego zakładu budżetowego</v>
      </c>
      <c r="D979" s="44" t="n">
        <v>751</v>
      </c>
      <c r="E979" s="45" t="n">
        <v>2370</v>
      </c>
      <c r="F979" s="46" t="n">
        <f aca="false">SUM(G979:H979)</f>
        <v>0</v>
      </c>
      <c r="G979" s="46" t="n">
        <f aca="false" t="array" ref="G979:G979">SUM(IF(dane!$A$8:$A$1577=D979,IF(dane!$C$8:$C$1577=E979,dane!$L$8:$L$1577,0),0))</f>
        <v>0</v>
      </c>
      <c r="H979" s="46" t="n">
        <f aca="false" t="array" ref="H979:H979">SUM(IF(dane!$A$8:$A$1577=D979,IF(dane!$C$8:$C$1577=E979,dane!$M$8:$M$1577,0),0))</f>
        <v>0</v>
      </c>
      <c r="K979" s="55"/>
    </row>
    <row r="980" s="47" customFormat="true" ht="12.75" hidden="true" customHeight="true" outlineLevel="0" collapsed="false">
      <c r="A980" s="42" t="s">
        <v>136</v>
      </c>
      <c r="B980" s="42"/>
      <c r="C980" s="43" t="str">
        <f aca="false">INDEX((klasyfikacja!$B$2:$B$146),MATCH(A980,klasyfikacja!$A$2:$A$146,0))</f>
        <v>Dotacja otrzymana z państwowego funduszu celowego na realizację zadań bieżących jednostek sektora finansów publicznych</v>
      </c>
      <c r="D980" s="44" t="n">
        <v>751</v>
      </c>
      <c r="E980" s="45" t="n">
        <v>2440</v>
      </c>
      <c r="F980" s="46" t="n">
        <f aca="false">SUM(G980:H980)</f>
        <v>0</v>
      </c>
      <c r="G980" s="46" t="n">
        <f aca="false" t="array" ref="G980:G980">SUM(IF(dane!$A$8:$A$1577=D980,IF(dane!$C$8:$C$1577=E980,dane!$L$8:$L$1577,0),0))</f>
        <v>0</v>
      </c>
      <c r="H980" s="46" t="n">
        <f aca="false" t="array" ref="H980:H980">SUM(IF(dane!$A$8:$A$1577=D980,IF(dane!$C$8:$C$1577=E980,dane!$M$8:$M$1577,0),0))</f>
        <v>0</v>
      </c>
      <c r="K980" s="55"/>
    </row>
    <row r="981" s="47" customFormat="true" ht="12.75" hidden="true" customHeight="true" outlineLevel="0" collapsed="false">
      <c r="A981" s="42" t="s">
        <v>137</v>
      </c>
      <c r="B981" s="42"/>
      <c r="C981" s="43" t="str">
        <f aca="false">INDEX((klasyfikacja!$B$2:$B$146),MATCH(A981,klasyfikacja!$A$2:$A$146,0))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981" s="44" t="n">
        <v>751</v>
      </c>
      <c r="E981" s="45" t="n">
        <v>2442</v>
      </c>
      <c r="F981" s="46" t="n">
        <f aca="false">SUM(G981:H981)</f>
        <v>0</v>
      </c>
      <c r="G981" s="46" t="n">
        <f aca="false" t="array" ref="G981:G981">SUM(IF(dane!$A$8:$A$1577=D981,IF(dane!$C$8:$C$1577=E981,dane!$L$8:$L$1577,0),0))</f>
        <v>0</v>
      </c>
      <c r="H981" s="46" t="n">
        <f aca="false" t="array" ref="H981:H981">SUM(IF(dane!$A$8:$A$1577=D981,IF(dane!$C$8:$C$1577=E981,dane!$M$8:$M$1577,0),0))</f>
        <v>0</v>
      </c>
      <c r="K981" s="55"/>
    </row>
    <row r="982" s="47" customFormat="true" ht="12.75" hidden="true" customHeight="true" outlineLevel="0" collapsed="false">
      <c r="A982" s="42" t="s">
        <v>138</v>
      </c>
      <c r="B982" s="42"/>
      <c r="C982" s="43" t="str">
        <f aca="false">INDEX((klasyfikacja!$B$2:$B$146),MATCH(A982,klasyfikacja!$A$2:$A$146,0))</f>
        <v>Środki otrzymane od pozostałych jednostek zaliczanych do sektora finansów publicznych na realizację zadań bieżących jednostek zaliczanych do sektora finansów publicznych</v>
      </c>
      <c r="D982" s="44" t="n">
        <v>751</v>
      </c>
      <c r="E982" s="45" t="n">
        <v>2460</v>
      </c>
      <c r="F982" s="46" t="n">
        <f aca="false">SUM(G982:H982)</f>
        <v>0</v>
      </c>
      <c r="G982" s="46" t="n">
        <f aca="false" t="array" ref="G982:G982">SUM(IF(dane!$A$8:$A$1577=D982,IF(dane!$C$8:$C$1577=E982,dane!$L$8:$L$1577,0),0))</f>
        <v>0</v>
      </c>
      <c r="H982" s="46" t="n">
        <f aca="false" t="array" ref="H982:H982">SUM(IF(dane!$A$8:$A$1577=D982,IF(dane!$C$8:$C$1577=E982,dane!$M$8:$M$1577,0),0))</f>
        <v>0</v>
      </c>
      <c r="K982" s="55"/>
    </row>
    <row r="983" s="47" customFormat="true" ht="12.75" hidden="true" customHeight="true" outlineLevel="0" collapsed="false">
      <c r="A983" s="42" t="s">
        <v>139</v>
      </c>
      <c r="B983" s="42"/>
      <c r="C983" s="43" t="str">
        <f aca="false">INDEX((klasyfikacja!$B$2:$B$146),MATCH(A983,klasyfikacja!$A$2:$A$146,0))</f>
        <v>Rekompensaty utraconych dochodów w podatkach i opłatach lokalnych</v>
      </c>
      <c r="D983" s="44" t="n">
        <v>751</v>
      </c>
      <c r="E983" s="45" t="n">
        <v>2680</v>
      </c>
      <c r="F983" s="46" t="n">
        <f aca="false">SUM(G983:H983)</f>
        <v>0</v>
      </c>
      <c r="G983" s="46" t="n">
        <f aca="false" t="array" ref="G983:G983">SUM(IF(dane!$A$8:$A$1577=D983,IF(dane!$C$8:$C$1577=E983,dane!$L$8:$L$1577,0),0))</f>
        <v>0</v>
      </c>
      <c r="H983" s="46" t="n">
        <f aca="false" t="array" ref="H983:H983">SUM(IF(dane!$A$8:$A$1577=D983,IF(dane!$C$8:$C$1577=E983,dane!$M$8:$M$1577,0),0))</f>
        <v>0</v>
      </c>
      <c r="K983" s="55"/>
    </row>
    <row r="984" s="47" customFormat="true" ht="12.75" hidden="true" customHeight="true" outlineLevel="0" collapsed="false">
      <c r="A984" s="42" t="s">
        <v>140</v>
      </c>
      <c r="B984" s="42"/>
      <c r="C984" s="43" t="str">
        <f aca="false">INDEX((klasyfikacja!$B$2:$B$146),MATCH(A984,klasyfikacja!$A$2:$A$146,0))</f>
        <v>Środki z Funduszu Pracy otrzymane na realizację zadań wynikających z odrębnych ustaw</v>
      </c>
      <c r="D984" s="44" t="n">
        <v>751</v>
      </c>
      <c r="E984" s="45" t="n">
        <v>2690</v>
      </c>
      <c r="F984" s="46" t="n">
        <f aca="false">SUM(G984:H984)</f>
        <v>0</v>
      </c>
      <c r="G984" s="46" t="n">
        <f aca="false" t="array" ref="G984:G984">SUM(IF(dane!$A$8:$A$1577=D984,IF(dane!$C$8:$C$1577=E984,dane!$L$8:$L$1577,0),0))</f>
        <v>0</v>
      </c>
      <c r="H984" s="46" t="n">
        <f aca="false" t="array" ref="H984:H984">SUM(IF(dane!$A$8:$A$1577=D984,IF(dane!$C$8:$C$1577=E984,dane!$M$8:$M$1577,0),0))</f>
        <v>0</v>
      </c>
      <c r="K984" s="55"/>
    </row>
    <row r="985" s="47" customFormat="true" ht="12.75" hidden="true" customHeight="true" outlineLevel="0" collapsed="false">
      <c r="A985" s="42" t="s">
        <v>141</v>
      </c>
      <c r="B985" s="42"/>
      <c r="C985" s="43" t="str">
        <f aca="false">INDEX((klasyfikacja!$B$2:$B$146),MATCH(A985,klasyfikacja!$A$2:$A$146,0))</f>
        <v>Środki na dofinansowanie własnych zadań bieżących gmin, powiatów (związków gmin, związków powiatowo-gminnych, związków powiatów), samorządów województw, pozyskane z innych źródeł</v>
      </c>
      <c r="D985" s="44" t="n">
        <v>751</v>
      </c>
      <c r="E985" s="45" t="n">
        <v>2700</v>
      </c>
      <c r="F985" s="46" t="n">
        <f aca="false">SUM(G985:H985)</f>
        <v>0</v>
      </c>
      <c r="G985" s="46" t="n">
        <f aca="false" t="array" ref="G985:G985">SUM(IF(dane!$A$8:$A$1577=D985,IF(dane!$C$8:$C$1577=E985,dane!$L$8:$L$1577,0),0))</f>
        <v>0</v>
      </c>
      <c r="H985" s="46" t="n">
        <f aca="false" t="array" ref="H985:H985">SUM(IF(dane!$A$8:$A$1577=D985,IF(dane!$C$8:$C$1577=E985,dane!$M$8:$M$1577,0),0))</f>
        <v>0</v>
      </c>
      <c r="K985" s="55"/>
    </row>
    <row r="986" s="47" customFormat="true" ht="12.75" hidden="true" customHeight="true" outlineLevel="0" collapsed="false">
      <c r="A986" s="42" t="s">
        <v>142</v>
      </c>
      <c r="B986" s="42"/>
      <c r="C986" s="43" t="str">
        <f aca="false">INDEX((klasyfikacja!$B$2:$B$146),MATCH(A986,klasyfikacja!$A$2:$A$146,0))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986" s="44" t="n">
        <v>751</v>
      </c>
      <c r="E986" s="45" t="n">
        <v>2701</v>
      </c>
      <c r="F986" s="46" t="n">
        <f aca="false">SUM(G986:H986)</f>
        <v>0</v>
      </c>
      <c r="G986" s="46" t="n">
        <f aca="false" t="array" ref="G986:G986">SUM(IF(dane!$A$8:$A$1577=D986,IF(dane!$C$8:$C$1577=E986,dane!$L$8:$L$1577,0),0))</f>
        <v>0</v>
      </c>
      <c r="H986" s="46" t="n">
        <f aca="false" t="array" ref="H986:H986">SUM(IF(dane!$A$8:$A$1577=D986,IF(dane!$C$8:$C$1577=E986,dane!$M$8:$M$1577,0),0))</f>
        <v>0</v>
      </c>
      <c r="K986" s="55"/>
    </row>
    <row r="987" s="47" customFormat="true" ht="12.75" hidden="true" customHeight="true" outlineLevel="0" collapsed="false">
      <c r="A987" s="42" t="s">
        <v>143</v>
      </c>
      <c r="B987" s="42"/>
      <c r="C987" s="43" t="str">
        <f aca="false">INDEX((klasyfikacja!$B$2:$B$146),MATCH(A987,klasyfikacja!$A$2:$A$146,0))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987" s="44" t="n">
        <v>751</v>
      </c>
      <c r="E987" s="45" t="n">
        <v>2705</v>
      </c>
      <c r="F987" s="46" t="n">
        <f aca="false">SUM(G987:H987)</f>
        <v>0</v>
      </c>
      <c r="G987" s="46" t="n">
        <f aca="false" t="array" ref="G987:G987">SUM(IF(dane!$A$8:$A$1577=D987,IF(dane!$C$8:$C$1577=E987,dane!$L$8:$L$1577,0),0))</f>
        <v>0</v>
      </c>
      <c r="H987" s="46" t="n">
        <f aca="false" t="array" ref="H987:H987">SUM(IF(dane!$A$8:$A$1577=D987,IF(dane!$C$8:$C$1577=E987,dane!$M$8:$M$1577,0),0))</f>
        <v>0</v>
      </c>
      <c r="K987" s="55"/>
    </row>
    <row r="988" s="47" customFormat="true" ht="12.75" hidden="true" customHeight="true" outlineLevel="0" collapsed="false">
      <c r="A988" s="42" t="s">
        <v>144</v>
      </c>
      <c r="B988" s="42"/>
      <c r="C988" s="43" t="str">
        <f aca="false">INDEX((klasyfikacja!$B$2:$B$146),MATCH(A988,klasyfikacja!$A$2:$A$146,0))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988" s="44" t="n">
        <v>751</v>
      </c>
      <c r="E988" s="45" t="n">
        <v>2706</v>
      </c>
      <c r="F988" s="46" t="n">
        <f aca="false">SUM(G988:H988)</f>
        <v>0</v>
      </c>
      <c r="G988" s="46" t="n">
        <f aca="false" t="array" ref="G988:G988">SUM(IF(dane!$A$8:$A$1577=D988,IF(dane!$C$8:$C$1577=E988,dane!$L$8:$L$1577,0),0))</f>
        <v>0</v>
      </c>
      <c r="H988" s="46" t="n">
        <f aca="false" t="array" ref="H988:H988">SUM(IF(dane!$A$8:$A$1577=D988,IF(dane!$C$8:$C$1577=E988,dane!$M$8:$M$1577,0),0))</f>
        <v>0</v>
      </c>
      <c r="K988" s="55"/>
    </row>
    <row r="989" s="47" customFormat="true" ht="12.75" hidden="true" customHeight="true" outlineLevel="0" collapsed="false">
      <c r="A989" s="42" t="s">
        <v>145</v>
      </c>
      <c r="B989" s="42"/>
      <c r="C989" s="43" t="str">
        <f aca="false">INDEX((klasyfikacja!$B$2:$B$146),MATCH(A989,klasyfikacja!$A$2:$A$146,0))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989" s="44" t="n">
        <v>751</v>
      </c>
      <c r="E989" s="45" t="n">
        <v>2707</v>
      </c>
      <c r="F989" s="46" t="n">
        <f aca="false">SUM(G989:H989)</f>
        <v>0</v>
      </c>
      <c r="G989" s="46" t="n">
        <f aca="false" t="array" ref="G989:G989">SUM(IF(dane!$A$8:$A$1577=D989,IF(dane!$C$8:$C$1577=E989,dane!$L$8:$L$1577,0),0))</f>
        <v>0</v>
      </c>
      <c r="H989" s="46" t="n">
        <f aca="false" t="array" ref="H989:H989">SUM(IF(dane!$A$8:$A$1577=D989,IF(dane!$C$8:$C$1577=E989,dane!$M$8:$M$1577,0),0))</f>
        <v>0</v>
      </c>
      <c r="K989" s="55"/>
    </row>
    <row r="990" s="47" customFormat="true" ht="12.75" hidden="true" customHeight="true" outlineLevel="0" collapsed="false">
      <c r="A990" s="42" t="s">
        <v>146</v>
      </c>
      <c r="B990" s="42"/>
      <c r="C990" s="43" t="str">
        <f aca="false">INDEX((klasyfikacja!$B$2:$B$146),MATCH(A990,klasyfikacja!$A$2:$A$146,0))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990" s="44" t="n">
        <v>751</v>
      </c>
      <c r="E990" s="45" t="n">
        <v>2708</v>
      </c>
      <c r="F990" s="46" t="n">
        <f aca="false">SUM(G990:H990)</f>
        <v>0</v>
      </c>
      <c r="G990" s="46" t="n">
        <f aca="false" t="array" ref="G990:G990">SUM(IF(dane!$A$8:$A$1577=D990,IF(dane!$C$8:$C$1577=E990,dane!$L$8:$L$1577,0),0))</f>
        <v>0</v>
      </c>
      <c r="H990" s="46" t="n">
        <f aca="false" t="array" ref="H990:H990">SUM(IF(dane!$A$8:$A$1577=D990,IF(dane!$C$8:$C$1577=E990,dane!$M$8:$M$1577,0),0))</f>
        <v>0</v>
      </c>
      <c r="K990" s="55"/>
    </row>
    <row r="991" s="47" customFormat="true" ht="12.75" hidden="true" customHeight="true" outlineLevel="0" collapsed="false">
      <c r="A991" s="42" t="s">
        <v>147</v>
      </c>
      <c r="B991" s="42"/>
      <c r="C991" s="43" t="str">
        <f aca="false">INDEX((klasyfikacja!$B$2:$B$146),MATCH(A991,klasyfikacja!$A$2:$A$146,0))</f>
        <v>Dotacja celowa otrzymana z tytułu pomocy finansowej udzielanej między jednostkami samorządu terytorialnego na dofinansowanie własnych zadań bieżących</v>
      </c>
      <c r="D991" s="44" t="n">
        <v>751</v>
      </c>
      <c r="E991" s="45" t="n">
        <v>2710</v>
      </c>
      <c r="F991" s="46" t="n">
        <f aca="false">SUM(G991:H991)</f>
        <v>0</v>
      </c>
      <c r="G991" s="46" t="n">
        <f aca="false" t="array" ref="G991:G991">SUM(IF(dane!$A$8:$A$1577=D991,IF(dane!$C$8:$C$1577=E991,dane!$L$8:$L$1577,0),0))</f>
        <v>0</v>
      </c>
      <c r="H991" s="46" t="n">
        <f aca="false" t="array" ref="H991:H991">SUM(IF(dane!$A$8:$A$1577=D991,IF(dane!$C$8:$C$1577=E991,dane!$M$8:$M$1577,0),0))</f>
        <v>0</v>
      </c>
      <c r="K991" s="55"/>
    </row>
    <row r="992" s="47" customFormat="true" ht="12.75" hidden="true" customHeight="true" outlineLevel="0" collapsed="false">
      <c r="A992" s="42" t="s">
        <v>148</v>
      </c>
      <c r="B992" s="42"/>
      <c r="C992" s="43" t="str">
        <f aca="false">INDEX((klasyfikacja!$B$2:$B$146),MATCH(A992,klasyfikacja!$A$2:$A$146,0))</f>
        <v>Środki na uzupełnienie dochodów gmin</v>
      </c>
      <c r="D992" s="44" t="n">
        <v>751</v>
      </c>
      <c r="E992" s="45" t="n">
        <v>2750</v>
      </c>
      <c r="F992" s="46" t="n">
        <f aca="false">SUM(G992:H992)</f>
        <v>0</v>
      </c>
      <c r="G992" s="46" t="n">
        <f aca="false" t="array" ref="G992:G992">SUM(IF(dane!$A$8:$A$1577=D992,IF(dane!$C$8:$C$1577=E992,dane!$L$8:$L$1577,0),0))</f>
        <v>0</v>
      </c>
      <c r="H992" s="46" t="n">
        <f aca="false" t="array" ref="H992:H992">SUM(IF(dane!$A$8:$A$1577=D992,IF(dane!$C$8:$C$1577=E992,dane!$M$8:$M$1577,0),0))</f>
        <v>0</v>
      </c>
      <c r="K992" s="55"/>
    </row>
    <row r="993" s="57" customFormat="true" ht="12.75" hidden="true" customHeight="true" outlineLevel="0" collapsed="false">
      <c r="A993" s="42" t="s">
        <v>149</v>
      </c>
      <c r="B993" s="42"/>
      <c r="C993" s="43" t="str">
        <f aca="false">INDEX((klasyfikacja!$B$2:$B$146),MATCH(A993,klasyfikacja!$A$2:$A$146,0))</f>
        <v>Środki na uzupełnienie dochodów powiatów</v>
      </c>
      <c r="D993" s="44" t="n">
        <v>751</v>
      </c>
      <c r="E993" s="45" t="n">
        <v>2760</v>
      </c>
      <c r="F993" s="46" t="n">
        <f aca="false">SUM(G993:H993)</f>
        <v>0</v>
      </c>
      <c r="G993" s="46" t="n">
        <f aca="false" t="array" ref="G993:G993">SUM(IF(dane!$A$8:$A$1577=D993,IF(dane!$C$8:$C$1577=E993,dane!$L$8:$L$1577,0),0))</f>
        <v>0</v>
      </c>
      <c r="H993" s="46" t="n">
        <f aca="false" t="array" ref="H993:H993">SUM(IF(dane!$A$8:$A$1577=D993,IF(dane!$C$8:$C$1577=E993,dane!$M$8:$M$1577,0),0))</f>
        <v>0</v>
      </c>
    </row>
    <row r="994" s="57" customFormat="true" ht="12.75" hidden="true" customHeight="true" outlineLevel="0" collapsed="false">
      <c r="A994" s="42" t="s">
        <v>150</v>
      </c>
      <c r="B994" s="42"/>
      <c r="C994" s="43" t="str">
        <f aca="false">INDEX((klasyfikacja!$B$2:$B$146),MATCH(A994,klasyfikacja!$A$2:$A$146,0))</f>
        <v>Środki na utrzymanie rzecznych przepraw promowych oraz na remonty, utrzymanie, ochronę i zarządzanie drogami krajowymi i wojewódzkimi w granicach miast na prawach powiatu</v>
      </c>
      <c r="D994" s="44" t="n">
        <v>751</v>
      </c>
      <c r="E994" s="45" t="n">
        <v>2790</v>
      </c>
      <c r="F994" s="46" t="n">
        <f aca="false">SUM(G994:H994)</f>
        <v>0</v>
      </c>
      <c r="G994" s="46" t="n">
        <f aca="false" t="array" ref="G994:G994">SUM(IF(dane!$A$8:$A$1577=D994,IF(dane!$C$8:$C$1577=E994,dane!$L$8:$L$1577,0),0))</f>
        <v>0</v>
      </c>
      <c r="H994" s="46" t="n">
        <f aca="false" t="array" ref="H994:H994">SUM(IF(dane!$A$8:$A$1577=D994,IF(dane!$C$8:$C$1577=E994,dane!$M$8:$M$1577,0),0))</f>
        <v>0</v>
      </c>
    </row>
    <row r="995" s="57" customFormat="true" ht="12.75" hidden="true" customHeight="true" outlineLevel="0" collapsed="false">
      <c r="A995" s="42" t="s">
        <v>151</v>
      </c>
      <c r="B995" s="42"/>
      <c r="C995" s="43" t="str">
        <f aca="false">INDEX((klasyfikacja!$B$2:$B$146),MATCH(A995,klasyfikacja!$A$2:$A$146,0))</f>
        <v>Dotacja z budżetu państwa dla gmin uzdrowiskowych</v>
      </c>
      <c r="D995" s="44" t="n">
        <v>751</v>
      </c>
      <c r="E995" s="45" t="n">
        <v>2870</v>
      </c>
      <c r="F995" s="46" t="n">
        <f aca="false">SUM(G995:H995)</f>
        <v>0</v>
      </c>
      <c r="G995" s="46" t="n">
        <f aca="false" t="array" ref="G995:G995">SUM(IF(dane!$A$8:$A$1577=D995,IF(dane!$C$8:$C$1577=E995,dane!$L$8:$L$1577,0),0))</f>
        <v>0</v>
      </c>
      <c r="H995" s="46" t="n">
        <f aca="false" t="array" ref="H995:H995">SUM(IF(dane!$A$8:$A$1577=D995,IF(dane!$C$8:$C$1577=E995,dane!$M$8:$M$1577,0),0))</f>
        <v>0</v>
      </c>
    </row>
    <row r="996" s="57" customFormat="true" ht="12.75" hidden="true" customHeight="true" outlineLevel="0" collapsed="false">
      <c r="A996" s="42" t="s">
        <v>152</v>
      </c>
      <c r="B996" s="42"/>
      <c r="C996" s="43" t="str">
        <f aca="false">INDEX((klasyfikacja!$B$2:$B$146),MATCH(A996,klasyfikacja!$A$2:$A$146,0))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996" s="44" t="n">
        <v>751</v>
      </c>
      <c r="E996" s="45" t="n">
        <v>2910</v>
      </c>
      <c r="F996" s="46" t="n">
        <f aca="false">SUM(G996:H996)</f>
        <v>0</v>
      </c>
      <c r="G996" s="46" t="n">
        <f aca="false" t="array" ref="G996:G996">SUM(IF(dane!$A$8:$A$1577=D996,IF(dane!$C$8:$C$1577=E996,dane!$L$8:$L$1577,0),0))</f>
        <v>0</v>
      </c>
      <c r="H996" s="46" t="n">
        <f aca="false" t="array" ref="H996:H996">SUM(IF(dane!$A$8:$A$1577=D996,IF(dane!$C$8:$C$1577=E996,dane!$M$8:$M$1577,0),0))</f>
        <v>0</v>
      </c>
    </row>
    <row r="997" s="57" customFormat="true" ht="12.75" hidden="true" customHeight="true" outlineLevel="0" collapsed="false">
      <c r="A997" s="42" t="s">
        <v>153</v>
      </c>
      <c r="B997" s="42"/>
      <c r="C997" s="43" t="str">
        <f aca="false">INDEX((klasyfikacja!$B$2:$B$146),MATCH(A997,klasyfikacja!$A$2:$A$146,0))</f>
        <v>Subwencje ogólne z budżetu państwa</v>
      </c>
      <c r="D997" s="44" t="n">
        <v>751</v>
      </c>
      <c r="E997" s="45" t="n">
        <v>2920</v>
      </c>
      <c r="F997" s="46" t="n">
        <f aca="false">SUM(G997:H997)</f>
        <v>0</v>
      </c>
      <c r="G997" s="46" t="n">
        <f aca="false" t="array" ref="G997:G997">SUM(IF(dane!$A$8:$A$1577=D997,IF(dane!$C$8:$C$1577=E997,dane!$L$8:$L$1577,0),0))</f>
        <v>0</v>
      </c>
      <c r="H997" s="46" t="n">
        <f aca="false" t="array" ref="H997:H997">SUM(IF(dane!$A$8:$A$1577=D997,IF(dane!$C$8:$C$1577=E997,dane!$M$8:$M$1577,0),0))</f>
        <v>0</v>
      </c>
    </row>
    <row r="998" s="57" customFormat="true" ht="12.75" hidden="true" customHeight="true" outlineLevel="0" collapsed="false">
      <c r="A998" s="42" t="s">
        <v>154</v>
      </c>
      <c r="B998" s="42"/>
      <c r="C998" s="43" t="str">
        <f aca="false">INDEX((klasyfikacja!$B$2:$B$146),MATCH(A998,klasyfikacja!$A$2:$A$146,0))</f>
        <v>Wpływy ze zwrotów niewykorzystanych dotacji oraz płatności</v>
      </c>
      <c r="D998" s="44" t="n">
        <v>751</v>
      </c>
      <c r="E998" s="45" t="n">
        <v>2950</v>
      </c>
      <c r="F998" s="46" t="n">
        <f aca="false">SUM(G998:H998)</f>
        <v>0</v>
      </c>
      <c r="G998" s="46" t="n">
        <f aca="false" t="array" ref="G998:G998">SUM(IF(dane!$A$8:$A$1577=D998,IF(dane!$C$8:$C$1577=E998,dane!$L$8:$L$1577,0),0))</f>
        <v>0</v>
      </c>
      <c r="H998" s="46" t="n">
        <f aca="false" t="array" ref="H998:H998">SUM(IF(dane!$A$8:$A$1577=D998,IF(dane!$C$8:$C$1577=E998,dane!$M$8:$M$1577,0),0))</f>
        <v>0</v>
      </c>
    </row>
    <row r="999" s="57" customFormat="true" ht="18" hidden="true" customHeight="true" outlineLevel="0" collapsed="false">
      <c r="A999" s="39"/>
      <c r="B999" s="39"/>
      <c r="C999" s="40" t="s">
        <v>155</v>
      </c>
      <c r="D999" s="44"/>
      <c r="E999" s="48"/>
      <c r="F999" s="41" t="n">
        <f aca="false">SUM(G999:H999)</f>
        <v>0</v>
      </c>
      <c r="G999" s="41" t="n">
        <f aca="false">SUM(G1000:G1034)</f>
        <v>0</v>
      </c>
      <c r="H999" s="41" t="n">
        <f aca="false">SUM(H1000:H1034)</f>
        <v>0</v>
      </c>
    </row>
    <row r="1000" s="57" customFormat="true" ht="12.75" hidden="true" customHeight="true" outlineLevel="0" collapsed="false">
      <c r="A1000" s="42" t="s">
        <v>156</v>
      </c>
      <c r="B1000" s="42"/>
      <c r="C1000" s="43" t="str">
        <f aca="false">INDEX((klasyfikacja!$B$2:$B$146),MATCH(A1000,klasyfikacja!$A$2:$A$146,0))</f>
        <v>Wpływy z tytułu przekształcenia prawa użytkowania wieczystego w prawo własności</v>
      </c>
      <c r="D1000" s="44" t="n">
        <v>751</v>
      </c>
      <c r="E1000" s="45" t="s">
        <v>157</v>
      </c>
      <c r="F1000" s="46" t="n">
        <f aca="false">SUM(G1000:H1000)</f>
        <v>0</v>
      </c>
      <c r="G1000" s="46" t="n">
        <f aca="false" t="array" ref="G1000:G1000">SUM(IF(dane!$A$8:$A$1577=D1000,IF(dane!$C$8:$C$1577=E1000,dane!$L$8:$L$1577,0),0))</f>
        <v>0</v>
      </c>
      <c r="H1000" s="46" t="n">
        <f aca="false" t="array" ref="H1000:H1000">SUM(IF(dane!$A$8:$A$1577=D1000,IF(dane!$C$8:$C$1577=E1000,dane!$M$8:$M$1577,0),0))</f>
        <v>0</v>
      </c>
    </row>
    <row r="1001" s="57" customFormat="true" ht="12.75" hidden="true" customHeight="true" outlineLevel="0" collapsed="false">
      <c r="A1001" s="42" t="s">
        <v>158</v>
      </c>
      <c r="B1001" s="42"/>
      <c r="C1001" s="43" t="str">
        <f aca="false">INDEX((klasyfikacja!$B$2:$B$146),MATCH(A1001,klasyfikacja!$A$2:$A$146,0))</f>
        <v>Wpłaty z tytułu odpłatnego nabycia prawa własności oraz prawa użytkowania wieczystego nieruchomości</v>
      </c>
      <c r="D1001" s="44" t="n">
        <v>751</v>
      </c>
      <c r="E1001" s="45" t="s">
        <v>159</v>
      </c>
      <c r="F1001" s="46" t="n">
        <f aca="false">SUM(G1001:H1001)</f>
        <v>0</v>
      </c>
      <c r="G1001" s="46" t="n">
        <f aca="false" t="array" ref="G1001:G1001">SUM(IF(dane!$A$8:$A$1577=D1001,IF(dane!$C$8:$C$1577=E1001,dane!$L$8:$L$1577,0),0))</f>
        <v>0</v>
      </c>
      <c r="H1001" s="46" t="n">
        <f aca="false" t="array" ref="H1001:H1001">SUM(IF(dane!$A$8:$A$1577=D1001,IF(dane!$C$8:$C$1577=E1001,dane!$M$8:$M$1577,0),0))</f>
        <v>0</v>
      </c>
    </row>
    <row r="1002" s="57" customFormat="true" ht="12.75" hidden="true" customHeight="true" outlineLevel="0" collapsed="false">
      <c r="A1002" s="42" t="s">
        <v>160</v>
      </c>
      <c r="B1002" s="42"/>
      <c r="C1002" s="43" t="str">
        <f aca="false">INDEX((klasyfikacja!$B$2:$B$146),MATCH(A1002,klasyfikacja!$A$2:$A$146,0))</f>
        <v>Wpływy ze zbycia praw majątkowych</v>
      </c>
      <c r="D1002" s="44" t="n">
        <v>751</v>
      </c>
      <c r="E1002" s="45" t="s">
        <v>161</v>
      </c>
      <c r="F1002" s="46" t="n">
        <f aca="false">SUM(G1002:H1002)</f>
        <v>0</v>
      </c>
      <c r="G1002" s="46" t="n">
        <f aca="false" t="array" ref="G1002:G1002">SUM(IF(dane!$A$8:$A$1577=D1002,IF(dane!$C$8:$C$1577=E1002,dane!$L$8:$L$1577,0),0))</f>
        <v>0</v>
      </c>
      <c r="H1002" s="46" t="n">
        <f aca="false" t="array" ref="H1002:H1002">SUM(IF(dane!$A$8:$A$1577=D1002,IF(dane!$C$8:$C$1577=E1002,dane!$M$8:$M$1577,0),0))</f>
        <v>0</v>
      </c>
    </row>
    <row r="1003" s="57" customFormat="true" ht="12.75" hidden="true" customHeight="true" outlineLevel="0" collapsed="false">
      <c r="A1003" s="42" t="s">
        <v>162</v>
      </c>
      <c r="B1003" s="42"/>
      <c r="C1003" s="43" t="str">
        <f aca="false">INDEX((klasyfikacja!$B$2:$B$146),MATCH(A1003,klasyfikacja!$A$2:$A$146,0))</f>
        <v>Wpływy z tytułu odszkodowania za przejęte nieruchomości pod inwestycje celu publicznego</v>
      </c>
      <c r="D1003" s="44" t="n">
        <v>751</v>
      </c>
      <c r="E1003" s="45" t="s">
        <v>163</v>
      </c>
      <c r="F1003" s="46" t="n">
        <f aca="false">SUM(G1003:H1003)</f>
        <v>0</v>
      </c>
      <c r="G1003" s="46" t="n">
        <f aca="false" t="array" ref="G1003:G1003">SUM(IF(dane!$A$8:$A$1577=D1003,IF(dane!$C$8:$C$1577=E1003,dane!$L$8:$L$1577,0),0))</f>
        <v>0</v>
      </c>
      <c r="H1003" s="46" t="n">
        <f aca="false" t="array" ref="H1003:H1003">SUM(IF(dane!$A$8:$A$1577=D1003,IF(dane!$C$8:$C$1577=E1003,dane!$M$8:$M$1577,0),0))</f>
        <v>0</v>
      </c>
    </row>
    <row r="1004" s="57" customFormat="true" ht="12.75" hidden="true" customHeight="true" outlineLevel="0" collapsed="false">
      <c r="A1004" s="42" t="s">
        <v>164</v>
      </c>
      <c r="B1004" s="42"/>
      <c r="C1004" s="43" t="str">
        <f aca="false">INDEX((klasyfikacja!$B$2:$B$146),MATCH(A1004,klasyfikacja!$A$2:$A$146,0))</f>
        <v>Wpływy ze sprzedaży składników majątkowych</v>
      </c>
      <c r="D1004" s="44" t="n">
        <v>751</v>
      </c>
      <c r="E1004" s="45" t="s">
        <v>165</v>
      </c>
      <c r="F1004" s="46" t="n">
        <f aca="false">SUM(G1004:H1004)</f>
        <v>0</v>
      </c>
      <c r="G1004" s="46" t="n">
        <f aca="false" t="array" ref="G1004:G1004">SUM(IF(dane!$A$8:$A$1577=D1004,IF(dane!$C$8:$C$1577=E1004,dane!$L$8:$L$1577,0),0))</f>
        <v>0</v>
      </c>
      <c r="H1004" s="46" t="n">
        <f aca="false" t="array" ref="H1004:H1004">SUM(IF(dane!$A$8:$A$1577=D1004,IF(dane!$C$8:$C$1577=E1004,dane!$M$8:$M$1577,0),0))</f>
        <v>0</v>
      </c>
    </row>
    <row r="1005" s="57" customFormat="true" ht="12.75" hidden="true" customHeight="true" outlineLevel="0" collapsed="false">
      <c r="A1005" s="42" t="s">
        <v>166</v>
      </c>
      <c r="B1005" s="42"/>
      <c r="C1005" s="43" t="str">
        <f aca="false">INDEX((klasyfikacja!$B$2:$B$146),MATCH(A1005,klasyfikacja!$A$2:$A$146,0))</f>
        <v>Środki z Funduszu Przeciwdziałania COVID-19 na finansowanie lub dofinansowanie kosztów realizacji inwestycji i zakupów inwestycyjnych związanych z przeciwdziałaniem COVID-19</v>
      </c>
      <c r="D1005" s="44" t="n">
        <v>751</v>
      </c>
      <c r="E1005" s="45" t="n">
        <v>6090</v>
      </c>
      <c r="F1005" s="46" t="n">
        <f aca="false">SUM(G1005:H1005)</f>
        <v>0</v>
      </c>
      <c r="G1005" s="46" t="n">
        <f aca="false" t="array" ref="G1005:G1005">SUM(IF(dane!$A$8:$A$1577=D1005,IF(dane!$C$8:$C$1577=E1005,dane!$L$8:$L$1577,0),0))</f>
        <v>0</v>
      </c>
      <c r="H1005" s="46" t="n">
        <f aca="false" t="array" ref="H1005:H1005">SUM(IF(dane!$A$8:$A$1577=D1005,IF(dane!$C$8:$C$1577=E1005,dane!$M$8:$M$1577,0),0))</f>
        <v>0</v>
      </c>
    </row>
    <row r="1006" s="57" customFormat="true" ht="12.75" hidden="true" customHeight="true" outlineLevel="0" collapsed="false">
      <c r="A1006" s="42" t="s">
        <v>167</v>
      </c>
      <c r="B1006" s="42"/>
      <c r="C1006" s="43" t="str">
        <f aca="false">INDEX((klasyfikacja!$B$2:$B$146),MATCH(A1006,klasyfikacja!$A$2:$A$146,0))</f>
        <v>Środki na inwestycje na drogach publicznych powiatowych i wojewódzkich oraz na drogach powiatowych, wojewódzkich i krajowych w granicach miast na prawach powiatu</v>
      </c>
      <c r="D1006" s="44" t="n">
        <v>751</v>
      </c>
      <c r="E1006" s="45" t="n">
        <v>6180</v>
      </c>
      <c r="F1006" s="46" t="n">
        <f aca="false">SUM(G1006:H1006)</f>
        <v>0</v>
      </c>
      <c r="G1006" s="46" t="n">
        <f aca="false" t="array" ref="G1006:G1006">SUM(IF(dane!$A$8:$A$1577=D1006,IF(dane!$C$8:$C$1577=E1006,dane!$L$8:$L$1577,0),0))</f>
        <v>0</v>
      </c>
      <c r="H1006" s="46" t="n">
        <f aca="false" t="array" ref="H1006:H1006">SUM(IF(dane!$A$8:$A$1577=D1006,IF(dane!$C$8:$C$1577=E1006,dane!$M$8:$M$1577,0),0))</f>
        <v>0</v>
      </c>
    </row>
    <row r="1007" s="57" customFormat="true" ht="12.75" hidden="true" customHeight="true" outlineLevel="0" collapsed="false">
      <c r="A1007" s="42" t="s">
        <v>168</v>
      </c>
      <c r="B1007" s="42"/>
      <c r="C1007" s="43" t="str">
        <f aca="false">INDEX((klasyfikacja!$B$2:$B$146),MATCH(A1007,klasyfikacja!$A$2:$A$146,0))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007" s="44" t="n">
        <v>751</v>
      </c>
      <c r="E1007" s="45" t="n">
        <v>6207</v>
      </c>
      <c r="F1007" s="46" t="n">
        <f aca="false">SUM(G1007:H1007)</f>
        <v>0</v>
      </c>
      <c r="G1007" s="46" t="n">
        <f aca="false" t="array" ref="G1007:G1007">SUM(IF(dane!$A$8:$A$1577=D1007,IF(dane!$C$8:$C$1577=E1007,dane!$L$8:$L$1577,0),0))</f>
        <v>0</v>
      </c>
      <c r="H1007" s="46" t="n">
        <f aca="false" t="array" ref="H1007:H1007">SUM(IF(dane!$A$8:$A$1577=D1007,IF(dane!$C$8:$C$1577=E1007,dane!$M$8:$M$1577,0),0))</f>
        <v>0</v>
      </c>
    </row>
    <row r="1008" s="57" customFormat="true" ht="12.75" hidden="true" customHeight="true" outlineLevel="0" collapsed="false">
      <c r="A1008" s="42" t="s">
        <v>169</v>
      </c>
      <c r="B1008" s="42"/>
      <c r="C1008" s="43" t="str">
        <f aca="false">INDEX((klasyfikacja!$B$2:$B$146),MATCH(A1008,klasyfikacja!$A$2:$A$146,0))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008" s="44" t="n">
        <v>751</v>
      </c>
      <c r="E1008" s="45" t="n">
        <v>6208</v>
      </c>
      <c r="F1008" s="46" t="n">
        <f aca="false">SUM(G1008:H1008)</f>
        <v>0</v>
      </c>
      <c r="G1008" s="46" t="n">
        <f aca="false" t="array" ref="G1008:G1008">SUM(IF(dane!$A$8:$A$1577=D1008,IF(dane!$C$8:$C$1577=E1008,dane!$L$8:$L$1577,0),0))</f>
        <v>0</v>
      </c>
      <c r="H1008" s="46" t="n">
        <f aca="false" t="array" ref="H1008:H1008">SUM(IF(dane!$A$8:$A$1577=D1008,IF(dane!$C$8:$C$1577=E1008,dane!$M$8:$M$1577,0),0))</f>
        <v>0</v>
      </c>
    </row>
    <row r="1009" s="57" customFormat="true" ht="12.75" hidden="true" customHeight="true" outlineLevel="0" collapsed="false">
      <c r="A1009" s="42" t="s">
        <v>170</v>
      </c>
      <c r="B1009" s="42"/>
      <c r="C1009" s="43" t="str">
        <f aca="false">INDEX((klasyfikacja!$B$2:$B$146),MATCH(A1009,klasyfikacja!$A$2:$A$146,0))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009" s="44" t="n">
        <v>751</v>
      </c>
      <c r="E1009" s="45" t="n">
        <v>6209</v>
      </c>
      <c r="F1009" s="46" t="n">
        <f aca="false">SUM(G1009:H1009)</f>
        <v>0</v>
      </c>
      <c r="G1009" s="46" t="n">
        <f aca="false" t="array" ref="G1009:G1009">SUM(IF(dane!$A$8:$A$1577=D1009,IF(dane!$C$8:$C$1577=E1009,dane!$L$8:$L$1577,0),0))</f>
        <v>0</v>
      </c>
      <c r="H1009" s="46" t="n">
        <f aca="false" t="array" ref="H1009:H1009">SUM(IF(dane!$A$8:$A$1577=D1009,IF(dane!$C$8:$C$1577=E1009,dane!$M$8:$M$1577,0),0))</f>
        <v>0</v>
      </c>
    </row>
    <row r="1010" s="57" customFormat="true" ht="12.75" hidden="true" customHeight="true" outlineLevel="0" collapsed="false">
      <c r="A1010" s="42" t="s">
        <v>171</v>
      </c>
      <c r="B1010" s="42"/>
      <c r="C1010" s="43" t="str">
        <f aca="false">INDEX((klasyfikacja!$B$2:$B$146),MATCH(A1010,klasyfikacja!$A$2:$A$146,0))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010" s="44" t="n">
        <v>751</v>
      </c>
      <c r="E1010" s="45" t="n">
        <v>6257</v>
      </c>
      <c r="F1010" s="46" t="n">
        <f aca="false">SUM(G1010:H1010)</f>
        <v>0</v>
      </c>
      <c r="G1010" s="46" t="n">
        <f aca="false" t="array" ref="G1010:G1010">SUM(IF(dane!$A$8:$A$1577=D1010,IF(dane!$C$8:$C$1577=E1010,dane!$L$8:$L$1577,0),0))</f>
        <v>0</v>
      </c>
      <c r="H1010" s="46" t="n">
        <f aca="false" t="array" ref="H1010:H1010">SUM(IF(dane!$A$8:$A$1577=D1010,IF(dane!$C$8:$C$1577=E1010,dane!$M$8:$M$1577,0),0))</f>
        <v>0</v>
      </c>
    </row>
    <row r="1011" s="57" customFormat="true" ht="12.75" hidden="true" customHeight="true" outlineLevel="0" collapsed="false">
      <c r="A1011" s="42" t="s">
        <v>172</v>
      </c>
      <c r="B1011" s="42"/>
      <c r="C1011" s="43" t="str">
        <f aca="false">INDEX((klasyfikacja!$B$2:$B$146),MATCH(A1011,klasyfikacja!$A$2:$A$146,0))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011" s="44" t="n">
        <v>751</v>
      </c>
      <c r="E1011" s="45" t="n">
        <v>6258</v>
      </c>
      <c r="F1011" s="46" t="n">
        <f aca="false">SUM(G1011:H1011)</f>
        <v>0</v>
      </c>
      <c r="G1011" s="46" t="n">
        <f aca="false" t="array" ref="G1011:G1011">SUM(IF(dane!$A$8:$A$1577=D1011,IF(dane!$C$8:$C$1577=E1011,dane!$L$8:$L$1577,0),0))</f>
        <v>0</v>
      </c>
      <c r="H1011" s="46" t="n">
        <f aca="false" t="array" ref="H1011:H1011">SUM(IF(dane!$A$8:$A$1577=D1011,IF(dane!$C$8:$C$1577=E1011,dane!$M$8:$M$1577,0),0))</f>
        <v>0</v>
      </c>
    </row>
    <row r="1012" s="57" customFormat="true" ht="12.75" hidden="true" customHeight="true" outlineLevel="0" collapsed="false">
      <c r="A1012" s="42" t="s">
        <v>173</v>
      </c>
      <c r="B1012" s="42"/>
      <c r="C1012" s="43" t="str">
        <f aca="false">INDEX((klasyfikacja!$B$2:$B$146),MATCH(A1012,klasyfikacja!$A$2:$A$146,0))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012" s="44" t="n">
        <v>751</v>
      </c>
      <c r="E1012" s="45" t="n">
        <v>6259</v>
      </c>
      <c r="F1012" s="46" t="n">
        <f aca="false">SUM(G1012:H1012)</f>
        <v>0</v>
      </c>
      <c r="G1012" s="46" t="n">
        <f aca="false" t="array" ref="G1012:G1012">SUM(IF(dane!$A$8:$A$1577=D1012,IF(dane!$C$8:$C$1577=E1012,dane!$L$8:$L$1577,0),0))</f>
        <v>0</v>
      </c>
      <c r="H1012" s="46" t="n">
        <f aca="false" t="array" ref="H1012:H1012">SUM(IF(dane!$A$8:$A$1577=D1012,IF(dane!$C$8:$C$1577=E1012,dane!$M$8:$M$1577,0),0))</f>
        <v>0</v>
      </c>
    </row>
    <row r="1013" s="57" customFormat="true" ht="12.75" hidden="true" customHeight="true" outlineLevel="0" collapsed="false">
      <c r="A1013" s="42" t="s">
        <v>174</v>
      </c>
      <c r="B1013" s="42"/>
      <c r="C1013" s="43" t="str">
        <f aca="false">INDEX((klasyfikacja!$B$2:$B$146),MATCH(A1013,klasyfikacja!$A$2:$A$146,0))</f>
        <v>Dotacja otrzymana z państwowego funduszu celowego na finansowanie lub dofinansowanie kosztów realizacji inwestycji i zakupów inwestycyjnych jednostek sektora finansów publicznych</v>
      </c>
      <c r="D1013" s="44" t="n">
        <v>751</v>
      </c>
      <c r="E1013" s="45" t="n">
        <v>6260</v>
      </c>
      <c r="F1013" s="46" t="n">
        <f aca="false">SUM(G1013:H1013)</f>
        <v>0</v>
      </c>
      <c r="G1013" s="46" t="n">
        <f aca="false" t="array" ref="G1013:G1013">SUM(IF(dane!$A$8:$A$1577=D1013,IF(dane!$C$8:$C$1577=E1013,dane!$L$8:$L$1577,0),0))</f>
        <v>0</v>
      </c>
      <c r="H1013" s="46" t="n">
        <f aca="false" t="array" ref="H1013:H1013">SUM(IF(dane!$A$8:$A$1577=D1013,IF(dane!$C$8:$C$1577=E1013,dane!$M$8:$M$1577,0),0))</f>
        <v>0</v>
      </c>
    </row>
    <row r="1014" s="57" customFormat="true" ht="12.75" hidden="true" customHeight="true" outlineLevel="0" collapsed="false">
      <c r="A1014" s="42" t="s">
        <v>175</v>
      </c>
      <c r="B1014" s="42"/>
      <c r="C1014" s="43" t="str">
        <f aca="false">INDEX((klasyfikacja!$B$2:$B$146),MATCH(A1014,klasyfikacja!$A$2:$A$146,0))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014" s="44" t="n">
        <v>751</v>
      </c>
      <c r="E1014" s="45" t="n">
        <v>6280</v>
      </c>
      <c r="F1014" s="46" t="n">
        <f aca="false">SUM(G1014:H1014)</f>
        <v>0</v>
      </c>
      <c r="G1014" s="46" t="n">
        <f aca="false" t="array" ref="G1014:G1014">SUM(IF(dane!$A$8:$A$1577=D1014,IF(dane!$C$8:$C$1577=E1014,dane!$L$8:$L$1577,0),0))</f>
        <v>0</v>
      </c>
      <c r="H1014" s="46" t="n">
        <f aca="false" t="array" ref="H1014:H1014">SUM(IF(dane!$A$8:$A$1577=D1014,IF(dane!$C$8:$C$1577=E1014,dane!$M$8:$M$1577,0),0))</f>
        <v>0</v>
      </c>
    </row>
    <row r="1015" s="57" customFormat="true" ht="12.75" hidden="true" customHeight="true" outlineLevel="0" collapsed="false">
      <c r="A1015" s="42" t="s">
        <v>176</v>
      </c>
      <c r="B1015" s="42"/>
      <c r="C1015" s="43" t="str">
        <f aca="false">INDEX((klasyfikacja!$B$2:$B$146),MATCH(A1015,klasyfikacja!$A$2:$A$146,0))</f>
        <v>Środki na dofinansowanie własnych inwestycji gmin, powiatów (związków gmin, związków powiatowo-gminnych, związków powiatów), samorządów województw, pozyskane z innych źródeł</v>
      </c>
      <c r="D1015" s="44" t="n">
        <v>751</v>
      </c>
      <c r="E1015" s="45" t="n">
        <v>6290</v>
      </c>
      <c r="F1015" s="46" t="n">
        <f aca="false">SUM(G1015:H1015)</f>
        <v>0</v>
      </c>
      <c r="G1015" s="46" t="n">
        <f aca="false" t="array" ref="G1015:G1015">SUM(IF(dane!$A$8:$A$1577=D1015,IF(dane!$C$8:$C$1577=E1015,dane!$L$8:$L$1577,0),0))</f>
        <v>0</v>
      </c>
      <c r="H1015" s="46" t="n">
        <f aca="false" t="array" ref="H1015:H1015">SUM(IF(dane!$A$8:$A$1577=D1015,IF(dane!$C$8:$C$1577=E1015,dane!$M$8:$M$1577,0),0))</f>
        <v>0</v>
      </c>
    </row>
    <row r="1016" s="57" customFormat="true" ht="12.75" hidden="true" customHeight="true" outlineLevel="0" collapsed="false">
      <c r="A1016" s="42" t="s">
        <v>177</v>
      </c>
      <c r="B1016" s="42"/>
      <c r="C1016" s="43" t="str">
        <f aca="false">INDEX((klasyfikacja!$B$2:$B$146),MATCH(A1016,klasyfikacja!$A$2:$A$146,0))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016" s="44" t="n">
        <v>751</v>
      </c>
      <c r="E1016" s="45" t="n">
        <v>6291</v>
      </c>
      <c r="F1016" s="46" t="n">
        <f aca="false">SUM(G1016:H1016)</f>
        <v>0</v>
      </c>
      <c r="G1016" s="46" t="n">
        <f aca="false" t="array" ref="G1016:G1016">SUM(IF(dane!$A$8:$A$1577=D1016,IF(dane!$C$8:$C$1577=E1016,dane!$L$8:$L$1577,0),0))</f>
        <v>0</v>
      </c>
      <c r="H1016" s="46" t="n">
        <f aca="false" t="array" ref="H1016:H1016">SUM(IF(dane!$A$8:$A$1577=D1016,IF(dane!$C$8:$C$1577=E1016,dane!$M$8:$M$1577,0),0))</f>
        <v>0</v>
      </c>
    </row>
    <row r="1017" s="57" customFormat="true" ht="12.75" hidden="true" customHeight="true" outlineLevel="0" collapsed="false">
      <c r="A1017" s="42" t="s">
        <v>178</v>
      </c>
      <c r="B1017" s="42"/>
      <c r="C1017" s="43" t="str">
        <f aca="false">INDEX((klasyfikacja!$B$2:$B$146),MATCH(A1017,klasyfikacja!$A$2:$A$146,0))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017" s="44" t="n">
        <v>751</v>
      </c>
      <c r="E1017" s="45" t="n">
        <v>6296</v>
      </c>
      <c r="F1017" s="46" t="n">
        <f aca="false">SUM(G1017:H1017)</f>
        <v>0</v>
      </c>
      <c r="G1017" s="46" t="n">
        <f aca="false" t="array" ref="G1017:G1017">SUM(IF(dane!$A$8:$A$1577=D1017,IF(dane!$C$8:$C$1577=E1017,dane!$L$8:$L$1577,0),0))</f>
        <v>0</v>
      </c>
      <c r="H1017" s="46" t="n">
        <f aca="false" t="array" ref="H1017:H1017">SUM(IF(dane!$A$8:$A$1577=D1017,IF(dane!$C$8:$C$1577=E1017,dane!$M$8:$M$1577,0),0))</f>
        <v>0</v>
      </c>
    </row>
    <row r="1018" s="57" customFormat="true" ht="12.75" hidden="true" customHeight="true" outlineLevel="0" collapsed="false">
      <c r="A1018" s="42" t="s">
        <v>179</v>
      </c>
      <c r="B1018" s="42"/>
      <c r="C1018" s="43" t="str">
        <f aca="false">INDEX((klasyfikacja!$B$2:$B$146),MATCH(A1018,klasyfikacja!$A$2:$A$146,0))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018" s="44" t="n">
        <v>751</v>
      </c>
      <c r="E1018" s="45" t="n">
        <v>6297</v>
      </c>
      <c r="F1018" s="46" t="n">
        <f aca="false">SUM(G1018:H1018)</f>
        <v>0</v>
      </c>
      <c r="G1018" s="46" t="n">
        <f aca="false" t="array" ref="G1018:G1018">SUM(IF(dane!$A$8:$A$1577=D1018,IF(dane!$C$8:$C$1577=E1018,dane!$L$8:$L$1577,0),0))</f>
        <v>0</v>
      </c>
      <c r="H1018" s="46" t="n">
        <f aca="false" t="array" ref="H1018:H1018">SUM(IF(dane!$A$8:$A$1577=D1018,IF(dane!$C$8:$C$1577=E1018,dane!$M$8:$M$1577,0),0))</f>
        <v>0</v>
      </c>
    </row>
    <row r="1019" s="57" customFormat="true" ht="12.75" hidden="true" customHeight="true" outlineLevel="0" collapsed="false">
      <c r="A1019" s="42" t="s">
        <v>180</v>
      </c>
      <c r="B1019" s="42"/>
      <c r="C1019" s="43" t="str">
        <f aca="false">INDEX((klasyfikacja!$B$2:$B$146),MATCH(A1019,klasyfikacja!$A$2:$A$146,0))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019" s="44" t="n">
        <v>751</v>
      </c>
      <c r="E1019" s="45" t="n">
        <v>6298</v>
      </c>
      <c r="F1019" s="46" t="n">
        <f aca="false">SUM(G1019:H1019)</f>
        <v>0</v>
      </c>
      <c r="G1019" s="46" t="n">
        <f aca="false" t="array" ref="G1019:G1019">SUM(IF(dane!$A$8:$A$1577=D1019,IF(dane!$C$8:$C$1577=E1019,dane!$L$8:$L$1577,0),0))</f>
        <v>0</v>
      </c>
      <c r="H1019" s="46" t="n">
        <f aca="false" t="array" ref="H1019:H1019">SUM(IF(dane!$A$8:$A$1577=D1019,IF(dane!$C$8:$C$1577=E1019,dane!$M$8:$M$1577,0),0))</f>
        <v>0</v>
      </c>
    </row>
    <row r="1020" s="57" customFormat="true" ht="12.75" hidden="true" customHeight="true" outlineLevel="0" collapsed="false">
      <c r="A1020" s="42" t="s">
        <v>181</v>
      </c>
      <c r="B1020" s="42"/>
      <c r="C1020" s="43" t="str">
        <f aca="false">INDEX((klasyfikacja!$B$2:$B$146),MATCH(A1020,klasyfikacja!$A$2:$A$146,0))</f>
        <v>Dotacja celowa otrzymana z tytułu pomocy finansowej udzielanej między jednostkami samorządu terytorialnego na dofinansowanie własnych zadań inwestycyjnych i zakupów inwestycyjnych</v>
      </c>
      <c r="D1020" s="44" t="n">
        <v>751</v>
      </c>
      <c r="E1020" s="45" t="n">
        <v>6300</v>
      </c>
      <c r="F1020" s="46" t="n">
        <f aca="false">SUM(G1020:H1020)</f>
        <v>0</v>
      </c>
      <c r="G1020" s="46" t="n">
        <f aca="false" t="array" ref="G1020:G1020">SUM(IF(dane!$A$8:$A$1577=D1020,IF(dane!$C$8:$C$1577=E1020,dane!$L$8:$L$1577,0),0))</f>
        <v>0</v>
      </c>
      <c r="H1020" s="46" t="n">
        <f aca="false" t="array" ref="H1020:H1020">SUM(IF(dane!$A$8:$A$1577=D1020,IF(dane!$C$8:$C$1577=E1020,dane!$M$8:$M$1577,0),0))</f>
        <v>0</v>
      </c>
    </row>
    <row r="1021" s="57" customFormat="true" ht="12.75" hidden="true" customHeight="true" outlineLevel="0" collapsed="false">
      <c r="A1021" s="42" t="s">
        <v>182</v>
      </c>
      <c r="B1021" s="42"/>
      <c r="C1021" s="43" t="str">
        <f aca="false">INDEX((klasyfikacja!$B$2:$B$146),MATCH(A1021,klasyfikacja!$A$2:$A$146,0))</f>
        <v>Dotacja celowa otrzymana z budżetu państwa na inwestycje i zakupy inwestycyjne z zakresu administracji rządowej oraz innych zadań zleconych gminom ustawami</v>
      </c>
      <c r="D1021" s="44" t="n">
        <v>751</v>
      </c>
      <c r="E1021" s="45" t="n">
        <v>6310</v>
      </c>
      <c r="F1021" s="46" t="n">
        <f aca="false">SUM(G1021:H1021)</f>
        <v>0</v>
      </c>
      <c r="G1021" s="46" t="n">
        <f aca="false" t="array" ref="G1021:G1021">SUM(IF(dane!$A$8:$A$1577=D1021,IF(dane!$C$8:$C$1577=E1021,dane!$L$8:$L$1577,0),0))</f>
        <v>0</v>
      </c>
      <c r="H1021" s="46" t="n">
        <f aca="false" t="array" ref="H1021:H1021">SUM(IF(dane!$A$8:$A$1577=D1021,IF(dane!$C$8:$C$1577=E1021,dane!$M$8:$M$1577,0),0))</f>
        <v>0</v>
      </c>
    </row>
    <row r="1022" s="57" customFormat="true" ht="12.75" hidden="true" customHeight="true" outlineLevel="0" collapsed="false">
      <c r="A1022" s="42" t="s">
        <v>183</v>
      </c>
      <c r="B1022" s="42"/>
      <c r="C1022" s="43" t="str">
        <f aca="false">INDEX((klasyfikacja!$B$2:$B$146),MATCH(A1022,klasyfikacja!$A$2:$A$146,0))</f>
        <v>Dotacja celowa otrzymana z budżetu państwa na inwestycje i zakupy inwestycyjne realizowane przez gminę na podstawie porozumień z organami administracji rządowej</v>
      </c>
      <c r="D1022" s="44" t="n">
        <v>751</v>
      </c>
      <c r="E1022" s="45" t="n">
        <v>6320</v>
      </c>
      <c r="F1022" s="46" t="n">
        <f aca="false">SUM(G1022:H1022)</f>
        <v>0</v>
      </c>
      <c r="G1022" s="46" t="n">
        <f aca="false" t="array" ref="G1022:G1022">SUM(IF(dane!$A$8:$A$1577=D1022,IF(dane!$C$8:$C$1577=E1022,dane!$L$8:$L$1577,0),0))</f>
        <v>0</v>
      </c>
      <c r="H1022" s="46" t="n">
        <f aca="false" t="array" ref="H1022:H1022">SUM(IF(dane!$A$8:$A$1577=D1022,IF(dane!$C$8:$C$1577=E1022,dane!$M$8:$M$1577,0),0))</f>
        <v>0</v>
      </c>
    </row>
    <row r="1023" s="57" customFormat="true" ht="12.75" hidden="true" customHeight="true" outlineLevel="0" collapsed="false">
      <c r="A1023" s="42" t="s">
        <v>184</v>
      </c>
      <c r="B1023" s="42"/>
      <c r="C1023" s="43" t="str">
        <f aca="false">INDEX((klasyfikacja!$B$2:$B$146),MATCH(A1023,klasyfikacja!$A$2:$A$146,0))</f>
        <v>Dotacja celowa otrzymana z budżetu państwa na realizację inwestycji i zakupów inwestycyjnych własnych gmin (związków gmin, związków powiatowo-gminnych)</v>
      </c>
      <c r="D1023" s="44" t="n">
        <v>751</v>
      </c>
      <c r="E1023" s="45" t="n">
        <v>6330</v>
      </c>
      <c r="F1023" s="46" t="n">
        <f aca="false">SUM(G1023:H1023)</f>
        <v>0</v>
      </c>
      <c r="G1023" s="46" t="n">
        <f aca="false" t="array" ref="G1023:G1023">SUM(IF(dane!$A$8:$A$1577=D1023,IF(dane!$C$8:$C$1577=E1023,dane!$L$8:$L$1577,0),0))</f>
        <v>0</v>
      </c>
      <c r="H1023" s="46" t="n">
        <f aca="false" t="array" ref="H1023:H1023">SUM(IF(dane!$A$8:$A$1577=D1023,IF(dane!$C$8:$C$1577=E1023,dane!$M$8:$M$1577,0),0))</f>
        <v>0</v>
      </c>
    </row>
    <row r="1024" s="57" customFormat="true" ht="12.75" hidden="true" customHeight="true" outlineLevel="0" collapsed="false">
      <c r="A1024" s="42" t="s">
        <v>185</v>
      </c>
      <c r="B1024" s="42"/>
      <c r="C1024" s="43" t="str">
        <f aca="false">INDEX((klasyfikacja!$B$2:$B$146),MATCH(A1024,klasyfikacja!$A$2:$A$146,0))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024" s="44" t="n">
        <v>751</v>
      </c>
      <c r="E1024" s="45" t="n">
        <v>6340</v>
      </c>
      <c r="F1024" s="46" t="n">
        <f aca="false">SUM(G1024:H1024)</f>
        <v>0</v>
      </c>
      <c r="G1024" s="46" t="n">
        <f aca="false" t="array" ref="G1024:G1024">SUM(IF(dane!$A$8:$A$1577=D1024,IF(dane!$C$8:$C$1577=E1024,dane!$L$8:$L$1577,0),0))</f>
        <v>0</v>
      </c>
      <c r="H1024" s="46" t="n">
        <f aca="false" t="array" ref="H1024:H1024">SUM(IF(dane!$A$8:$A$1577=D1024,IF(dane!$C$8:$C$1577=E1024,dane!$M$8:$M$1577,0),0))</f>
        <v>0</v>
      </c>
    </row>
    <row r="1025" s="57" customFormat="true" ht="12.75" hidden="true" customHeight="true" outlineLevel="0" collapsed="false">
      <c r="A1025" s="42" t="s">
        <v>186</v>
      </c>
      <c r="B1025" s="42"/>
      <c r="C1025" s="43" t="str">
        <f aca="false">INDEX((klasyfikacja!$B$2:$B$146),MATCH(A1025,klasyfikacja!$A$2:$A$146,0))</f>
        <v>Dotacja celowa otrzymana z budżetu państwa na inwestycje i zakupy inwestycyjne z zakresu administracji rządowej oraz inne zadania zlecone ustawami realizowane przez powiat</v>
      </c>
      <c r="D1025" s="44" t="n">
        <v>751</v>
      </c>
      <c r="E1025" s="45" t="n">
        <v>6410</v>
      </c>
      <c r="F1025" s="46" t="n">
        <f aca="false">SUM(G1025:H1025)</f>
        <v>0</v>
      </c>
      <c r="G1025" s="46" t="n">
        <f aca="false" t="array" ref="G1025:G1025">SUM(IF(dane!$A$8:$A$1577=D1025,IF(dane!$C$8:$C$1577=E1025,dane!$L$8:$L$1577,0),0))</f>
        <v>0</v>
      </c>
      <c r="H1025" s="46" t="n">
        <f aca="false" t="array" ref="H1025:H1025">SUM(IF(dane!$A$8:$A$1577=D1025,IF(dane!$C$8:$C$1577=E1025,dane!$M$8:$M$1577,0),0))</f>
        <v>0</v>
      </c>
    </row>
    <row r="1026" s="57" customFormat="true" ht="12.75" hidden="true" customHeight="true" outlineLevel="0" collapsed="false">
      <c r="A1026" s="42" t="s">
        <v>187</v>
      </c>
      <c r="B1026" s="42"/>
      <c r="C1026" s="43" t="str">
        <f aca="false">INDEX((klasyfikacja!$B$2:$B$146),MATCH(A1026,klasyfikacja!$A$2:$A$146,0))</f>
        <v>Dotacja celowa otrzymana z budżetu państwa na inwestycje i zakupy inwestycyjne realizowane przez powiat na podstawie porozumień z organami administracji rządowej</v>
      </c>
      <c r="D1026" s="44" t="n">
        <v>751</v>
      </c>
      <c r="E1026" s="45" t="n">
        <v>6420</v>
      </c>
      <c r="F1026" s="46" t="n">
        <f aca="false">SUM(G1026:H1026)</f>
        <v>0</v>
      </c>
      <c r="G1026" s="46" t="n">
        <f aca="false" t="array" ref="G1026:G1026">SUM(IF(dane!$A$8:$A$1577=D1026,IF(dane!$C$8:$C$1577=E1026,dane!$L$8:$L$1577,0),0))</f>
        <v>0</v>
      </c>
      <c r="H1026" s="46" t="n">
        <f aca="false" t="array" ref="H1026:H1026">SUM(IF(dane!$A$8:$A$1577=D1026,IF(dane!$C$8:$C$1577=E1026,dane!$M$8:$M$1577,0),0))</f>
        <v>0</v>
      </c>
    </row>
    <row r="1027" s="57" customFormat="true" ht="12.75" hidden="true" customHeight="true" outlineLevel="0" collapsed="false">
      <c r="A1027" s="42" t="s">
        <v>188</v>
      </c>
      <c r="B1027" s="42"/>
      <c r="C1027" s="43" t="str">
        <f aca="false">INDEX((klasyfikacja!$B$2:$B$146),MATCH(A1027,klasyfikacja!$A$2:$A$146,0))</f>
        <v>Dotacja celowa otrzymana z budżetu państwa na realizację inwestycji i zakupów inwestycyjnych własnych powiatu</v>
      </c>
      <c r="D1027" s="44" t="n">
        <v>751</v>
      </c>
      <c r="E1027" s="45" t="n">
        <v>6430</v>
      </c>
      <c r="F1027" s="46" t="n">
        <f aca="false">SUM(G1027:H1027)</f>
        <v>0</v>
      </c>
      <c r="G1027" s="46" t="n">
        <f aca="false" t="array" ref="G1027:G1027">SUM(IF(dane!$A$8:$A$1577=D1027,IF(dane!$C$8:$C$1577=E1027,dane!$L$8:$L$1577,0),0))</f>
        <v>0</v>
      </c>
      <c r="H1027" s="46" t="n">
        <f aca="false" t="array" ref="H1027:H1027">SUM(IF(dane!$A$8:$A$1577=D1027,IF(dane!$C$8:$C$1577=E1027,dane!$M$8:$M$1577,0),0))</f>
        <v>0</v>
      </c>
    </row>
    <row r="1028" s="57" customFormat="true" ht="12.75" hidden="true" customHeight="true" outlineLevel="0" collapsed="false">
      <c r="A1028" s="42" t="s">
        <v>189</v>
      </c>
      <c r="B1028" s="42"/>
      <c r="C1028" s="43" t="str">
        <f aca="false">INDEX((klasyfikacja!$B$2:$B$146),MATCH(A1028,klasyfikacja!$A$2:$A$146,0))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028" s="44" t="n">
        <v>751</v>
      </c>
      <c r="E1028" s="45" t="n">
        <v>6440</v>
      </c>
      <c r="F1028" s="46" t="n">
        <f aca="false">SUM(G1028:H1028)</f>
        <v>0</v>
      </c>
      <c r="G1028" s="46" t="n">
        <f aca="false" t="array" ref="G1028:G1028">SUM(IF(dane!$A$8:$A$1577=D1028,IF(dane!$C$8:$C$1577=E1028,dane!$L$8:$L$1577,0),0))</f>
        <v>0</v>
      </c>
      <c r="H1028" s="46" t="n">
        <f aca="false" t="array" ref="H1028:H1028">SUM(IF(dane!$A$8:$A$1577=D1028,IF(dane!$C$8:$C$1577=E1028,dane!$M$8:$M$1577,0),0))</f>
        <v>0</v>
      </c>
    </row>
    <row r="1029" s="57" customFormat="true" ht="12.75" hidden="true" customHeight="true" outlineLevel="0" collapsed="false">
      <c r="A1029" s="42" t="s">
        <v>190</v>
      </c>
      <c r="B1029" s="42"/>
      <c r="C1029" s="43" t="str">
        <f aca="false">INDEX((klasyfikacja!$B$2:$B$146),MATCH(A1029,klasyfikacja!$A$2:$A$146,0))</f>
        <v>Dotacja celowa otrzymana z gminy na inwestycje i zakupy inwestycyjne realizowane na podstawie porozumień (umów) między jednostkami samorządu terytorialnego</v>
      </c>
      <c r="D1029" s="44" t="n">
        <v>751</v>
      </c>
      <c r="E1029" s="45" t="n">
        <v>6610</v>
      </c>
      <c r="F1029" s="46" t="n">
        <f aca="false">SUM(G1029:H1029)</f>
        <v>0</v>
      </c>
      <c r="G1029" s="46" t="n">
        <f aca="false" t="array" ref="G1029:G1029">SUM(IF(dane!$A$8:$A$1577=D1029,IF(dane!$C$8:$C$1577=E1029,dane!$L$8:$L$1577,0),0))</f>
        <v>0</v>
      </c>
      <c r="H1029" s="46" t="n">
        <f aca="false" t="array" ref="H1029:H1029">SUM(IF(dane!$A$8:$A$1577=D1029,IF(dane!$C$8:$C$1577=E1029,dane!$M$8:$M$1577,0),0))</f>
        <v>0</v>
      </c>
    </row>
    <row r="1030" s="57" customFormat="true" ht="12.75" hidden="true" customHeight="true" outlineLevel="0" collapsed="false">
      <c r="A1030" s="42" t="s">
        <v>191</v>
      </c>
      <c r="B1030" s="42"/>
      <c r="C1030" s="43" t="str">
        <f aca="false">INDEX((klasyfikacja!$B$2:$B$146),MATCH(A1030,klasyfikacja!$A$2:$A$146,0))</f>
        <v>Dotacja celowa otrzymana z powiatu na inwestycje i zakupy inwestycyjne realizowane na podstawie porozumień (umów) między jednostkami samorządu terytorialnego</v>
      </c>
      <c r="D1030" s="44" t="n">
        <v>751</v>
      </c>
      <c r="E1030" s="45" t="n">
        <v>6620</v>
      </c>
      <c r="F1030" s="46" t="n">
        <f aca="false">SUM(G1030:H1030)</f>
        <v>0</v>
      </c>
      <c r="G1030" s="46" t="n">
        <f aca="false" t="array" ref="G1030:G1030">SUM(IF(dane!$A$8:$A$1577=D1030,IF(dane!$C$8:$C$1577=E1030,dane!$L$8:$L$1577,0),0))</f>
        <v>0</v>
      </c>
      <c r="H1030" s="46" t="n">
        <f aca="false" t="array" ref="H1030:H1030">SUM(IF(dane!$A$8:$A$1577=D1030,IF(dane!$C$8:$C$1577=E1030,dane!$M$8:$M$1577,0),0))</f>
        <v>0</v>
      </c>
    </row>
    <row r="1031" s="57" customFormat="true" ht="12.75" hidden="true" customHeight="true" outlineLevel="0" collapsed="false">
      <c r="A1031" s="42" t="s">
        <v>192</v>
      </c>
      <c r="B1031" s="42"/>
      <c r="C1031" s="43" t="str">
        <f aca="false">INDEX((klasyfikacja!$B$2:$B$146),MATCH(A1031,klasyfikacja!$A$2:$A$146,0))</f>
        <v>Dotacja celowa otrzymana z samorządu województwa na inwestycje i zakupy inwestycyjne realizowane na podstawie porozumień (umów) między jednostkami samorządu terytorialnego</v>
      </c>
      <c r="D1031" s="44" t="n">
        <v>751</v>
      </c>
      <c r="E1031" s="45" t="n">
        <v>6630</v>
      </c>
      <c r="F1031" s="46" t="n">
        <f aca="false">SUM(G1031:H1031)</f>
        <v>0</v>
      </c>
      <c r="G1031" s="46" t="n">
        <f aca="false" t="array" ref="G1031:G1031">SUM(IF(dane!$A$8:$A$1577=D1031,IF(dane!$C$8:$C$1577=E1031,dane!$L$8:$L$1577,0),0))</f>
        <v>0</v>
      </c>
      <c r="H1031" s="46" t="n">
        <f aca="false" t="array" ref="H1031:H1031">SUM(IF(dane!$A$8:$A$1577=D1031,IF(dane!$C$8:$C$1577=E1031,dane!$M$8:$M$1577,0),0))</f>
        <v>0</v>
      </c>
    </row>
    <row r="1032" s="57" customFormat="true" ht="12.75" hidden="true" customHeight="true" outlineLevel="0" collapsed="false">
      <c r="A1032" s="42" t="s">
        <v>193</v>
      </c>
      <c r="B1032" s="42"/>
      <c r="C1032" s="43" t="str">
        <f aca="false">INDEX((klasyfikacja!$B$2:$B$146),MATCH(A1032,klasyfikacja!$A$2:$A$146,0))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032" s="44" t="n">
        <v>751</v>
      </c>
      <c r="E1032" s="45" t="n">
        <v>6660</v>
      </c>
      <c r="F1032" s="46" t="n">
        <f aca="false">SUM(G1032:H1032)</f>
        <v>0</v>
      </c>
      <c r="G1032" s="46" t="n">
        <f aca="false" t="array" ref="G1032:G1032">SUM(IF(dane!$A$8:$A$1577=D1032,IF(dane!$C$8:$C$1577=E1032,dane!$L$8:$L$1577,0),0))</f>
        <v>0</v>
      </c>
      <c r="H1032" s="46" t="n">
        <f aca="false" t="array" ref="H1032:H1032">SUM(IF(dane!$A$8:$A$1577=D1032,IF(dane!$C$8:$C$1577=E1032,dane!$M$8:$M$1577,0),0))</f>
        <v>0</v>
      </c>
    </row>
    <row r="1033" s="57" customFormat="true" ht="12.75" hidden="true" customHeight="true" outlineLevel="0" collapsed="false">
      <c r="A1033" s="42" t="s">
        <v>194</v>
      </c>
      <c r="B1033" s="42"/>
      <c r="C1033" s="43" t="str">
        <f aca="false">INDEX((klasyfikacja!$B$2:$B$146),MATCH(A1033,klasyfikacja!$A$2:$A$146,0))</f>
        <v>Wpłata środków finansowych z niewykorzystanych w terminie wydatków, które nie wygasają z upływem roku budżetowego</v>
      </c>
      <c r="D1033" s="44" t="n">
        <v>751</v>
      </c>
      <c r="E1033" s="45" t="n">
        <v>6680</v>
      </c>
      <c r="F1033" s="46" t="n">
        <f aca="false">SUM(G1033:H1033)</f>
        <v>0</v>
      </c>
      <c r="G1033" s="46" t="n">
        <f aca="false" t="array" ref="G1033:G1033">SUM(IF(dane!$A$8:$A$1577=D1033,IF(dane!$C$8:$C$1577=E1033,dane!$L$8:$L$1577,0),0))</f>
        <v>0</v>
      </c>
      <c r="H1033" s="46" t="n">
        <f aca="false" t="array" ref="H1033:H1033">SUM(IF(dane!$A$8:$A$1577=D1033,IF(dane!$C$8:$C$1577=E1033,dane!$M$8:$M$1577,0),0))</f>
        <v>0</v>
      </c>
    </row>
    <row r="1034" s="57" customFormat="true" ht="12.75" hidden="true" customHeight="true" outlineLevel="0" collapsed="false">
      <c r="A1034" s="42" t="s">
        <v>195</v>
      </c>
      <c r="B1034" s="42"/>
      <c r="C1034" s="43" t="str">
        <f aca="false">INDEX((klasyfikacja!$B$2:$B$146),MATCH(A1034,klasyfikacja!$A$2:$A$146,0))</f>
        <v>Wpływy ze zwrotów niewykorzystanych dotacji oraz płatności, dotyczące dochodów majątkowych</v>
      </c>
      <c r="D1034" s="49" t="n">
        <v>751</v>
      </c>
      <c r="E1034" s="50" t="n">
        <v>6690</v>
      </c>
      <c r="F1034" s="46" t="n">
        <f aca="false">SUM(G1034:H1034)</f>
        <v>0</v>
      </c>
      <c r="G1034" s="46" t="n">
        <f aca="false" t="array" ref="G1034:G1034">SUM(IF(dane!$A$8:$A$1577=D1034,IF(dane!$C$8:$C$1577=E1034,dane!$L$8:$L$1577,0),0))</f>
        <v>0</v>
      </c>
      <c r="H1034" s="46" t="n">
        <f aca="false" t="array" ref="H1034:H1034">SUM(IF(dane!$A$8:$A$1577=D1034,IF(dane!$C$8:$C$1577=E1034,dane!$M$8:$M$1577,0),0))</f>
        <v>0</v>
      </c>
    </row>
    <row r="1035" s="38" customFormat="true" ht="21.75" hidden="false" customHeight="true" outlineLevel="0" collapsed="false">
      <c r="A1035" s="33" t="n">
        <v>752</v>
      </c>
      <c r="B1035" s="33" t="n">
        <v>1</v>
      </c>
      <c r="C1035" s="34" t="s">
        <v>214</v>
      </c>
      <c r="D1035" s="35"/>
      <c r="E1035" s="35"/>
      <c r="F1035" s="36" t="n">
        <f aca="false">SUM(G1035:H1035)</f>
        <v>530400</v>
      </c>
      <c r="G1035" s="37" t="n">
        <f aca="false">SUM(G1036+G1125)</f>
        <v>0</v>
      </c>
      <c r="H1035" s="37" t="n">
        <f aca="false">SUM(H1036+H1125)</f>
        <v>530400</v>
      </c>
    </row>
    <row r="1036" s="47" customFormat="true" ht="16.5" hidden="false" customHeight="true" outlineLevel="0" collapsed="false">
      <c r="A1036" s="39"/>
      <c r="B1036" s="39"/>
      <c r="C1036" s="40" t="s">
        <v>20</v>
      </c>
      <c r="D1036" s="35"/>
      <c r="E1036" s="35"/>
      <c r="F1036" s="41" t="n">
        <f aca="false">SUM(G1036:H1036)</f>
        <v>530400</v>
      </c>
      <c r="G1036" s="41" t="n">
        <f aca="false">SUM(G1037:G1124)</f>
        <v>0</v>
      </c>
      <c r="H1036" s="41" t="n">
        <f aca="false">SUM(H1037:H1124)</f>
        <v>530400</v>
      </c>
      <c r="K1036" s="55"/>
    </row>
    <row r="1037" s="47" customFormat="true" ht="12.75" hidden="true" customHeight="true" outlineLevel="0" collapsed="false">
      <c r="A1037" s="42" t="s">
        <v>21</v>
      </c>
      <c r="B1037" s="42"/>
      <c r="C1037" s="43" t="str">
        <f aca="false">INDEX((klasyfikacja!$B$2:$B$146),MATCH(A1037,klasyfikacja!$A$2:$A$146,0))</f>
        <v>Wpływy z podatku dochodowego od osób fizycznych</v>
      </c>
      <c r="D1037" s="44" t="n">
        <v>752</v>
      </c>
      <c r="E1037" s="45" t="s">
        <v>22</v>
      </c>
      <c r="F1037" s="46" t="n">
        <f aca="false">SUM(G1037:H1037)</f>
        <v>0</v>
      </c>
      <c r="G1037" s="46" t="n">
        <f aca="false" t="array" ref="G1037:G1037">SUM(IF(dane!$A$8:$A$1577=D1037,IF(dane!$C$8:$C$1577=E1037,dane!$L$8:$L$1577,0),0))</f>
        <v>0</v>
      </c>
      <c r="H1037" s="46" t="n">
        <f aca="false" t="array" ref="H1037:H1037">SUM(IF(dane!$A$8:$A$1577=D1037,IF(dane!$C$8:$C$1577=E1037,dane!$M$8:$M$1577,0),0))</f>
        <v>0</v>
      </c>
      <c r="K1037" s="55"/>
    </row>
    <row r="1038" s="47" customFormat="true" ht="12.75" hidden="true" customHeight="true" outlineLevel="0" collapsed="false">
      <c r="A1038" s="42" t="s">
        <v>23</v>
      </c>
      <c r="B1038" s="42"/>
      <c r="C1038" s="43" t="str">
        <f aca="false">INDEX((klasyfikacja!$B$2:$B$146),MATCH(A1038,klasyfikacja!$A$2:$A$146,0))</f>
        <v>Wpływy z podatku dochodowego od osób prawnych</v>
      </c>
      <c r="D1038" s="44" t="n">
        <v>752</v>
      </c>
      <c r="E1038" s="45" t="s">
        <v>24</v>
      </c>
      <c r="F1038" s="46" t="n">
        <f aca="false">SUM(G1038:H1038)</f>
        <v>0</v>
      </c>
      <c r="G1038" s="46" t="n">
        <f aca="false" t="array" ref="G1038:G1038">SUM(IF(dane!$A$8:$A$1577=D1038,IF(dane!$C$8:$C$1577=E1038,dane!$L$8:$L$1577,0),0))</f>
        <v>0</v>
      </c>
      <c r="H1038" s="46" t="n">
        <f aca="false" t="array" ref="H1038:H1038">SUM(IF(dane!$A$8:$A$1577=D1038,IF(dane!$C$8:$C$1577=E1038,dane!$M$8:$M$1577,0),0))</f>
        <v>0</v>
      </c>
      <c r="K1038" s="55"/>
    </row>
    <row r="1039" s="47" customFormat="true" ht="12.75" hidden="true" customHeight="true" outlineLevel="0" collapsed="false">
      <c r="A1039" s="42" t="s">
        <v>25</v>
      </c>
      <c r="B1039" s="42"/>
      <c r="C1039" s="43" t="str">
        <f aca="false">INDEX((klasyfikacja!$B$2:$B$146),MATCH(A1039,klasyfikacja!$A$2:$A$146,0))</f>
        <v>Wpływy z części opłaty za zezwolenie na sprzedaż napojów alkoholowych w obrocie hurtowym</v>
      </c>
      <c r="D1039" s="44" t="n">
        <v>752</v>
      </c>
      <c r="E1039" s="45" t="s">
        <v>26</v>
      </c>
      <c r="F1039" s="46" t="n">
        <f aca="false">SUM(G1039:H1039)</f>
        <v>0</v>
      </c>
      <c r="G1039" s="46" t="n">
        <f aca="false" t="array" ref="G1039:G1039">SUM(IF(dane!$A$8:$A$1577=D1039,IF(dane!$C$8:$C$1577=E1039,dane!$L$8:$L$1577,0),0))</f>
        <v>0</v>
      </c>
      <c r="H1039" s="46" t="n">
        <f aca="false" t="array" ref="H1039:H1039">SUM(IF(dane!$A$8:$A$1577=D1039,IF(dane!$C$8:$C$1577=E1039,dane!$M$8:$M$1577,0),0))</f>
        <v>0</v>
      </c>
      <c r="K1039" s="55"/>
    </row>
    <row r="1040" s="47" customFormat="true" ht="12.75" hidden="true" customHeight="true" outlineLevel="0" collapsed="false">
      <c r="A1040" s="42" t="s">
        <v>27</v>
      </c>
      <c r="B1040" s="42"/>
      <c r="C1040" s="43" t="str">
        <f aca="false">INDEX((klasyfikacja!$B$2:$B$146),MATCH(A1040,klasyfikacja!$A$2:$A$146,0))</f>
        <v>Wpływy z podatku od nieruchomości</v>
      </c>
      <c r="D1040" s="44" t="n">
        <v>752</v>
      </c>
      <c r="E1040" s="45" t="s">
        <v>28</v>
      </c>
      <c r="F1040" s="46" t="n">
        <f aca="false">SUM(G1040:H1040)</f>
        <v>0</v>
      </c>
      <c r="G1040" s="46" t="n">
        <f aca="false" t="array" ref="G1040:G1040">SUM(IF(dane!$A$8:$A$1577=D1040,IF(dane!$C$8:$C$1577=E1040,dane!$L$8:$L$1577,0),0))</f>
        <v>0</v>
      </c>
      <c r="H1040" s="46" t="n">
        <f aca="false" t="array" ref="H1040:H1040">SUM(IF(dane!$A$8:$A$1577=D1040,IF(dane!$C$8:$C$1577=E1040,dane!$M$8:$M$1577,0),0))</f>
        <v>0</v>
      </c>
      <c r="K1040" s="55"/>
    </row>
    <row r="1041" s="47" customFormat="true" ht="12.75" hidden="true" customHeight="true" outlineLevel="0" collapsed="false">
      <c r="A1041" s="42" t="s">
        <v>29</v>
      </c>
      <c r="B1041" s="42"/>
      <c r="C1041" s="43" t="str">
        <f aca="false">INDEX((klasyfikacja!$B$2:$B$146),MATCH(A1041,klasyfikacja!$A$2:$A$146,0))</f>
        <v>Wpływy z podatku rolnego</v>
      </c>
      <c r="D1041" s="44" t="n">
        <v>752</v>
      </c>
      <c r="E1041" s="45" t="s">
        <v>30</v>
      </c>
      <c r="F1041" s="46" t="n">
        <f aca="false">SUM(G1041:H1041)</f>
        <v>0</v>
      </c>
      <c r="G1041" s="46" t="n">
        <f aca="false" t="array" ref="G1041:G1041">SUM(IF(dane!$A$8:$A$1577=D1041,IF(dane!$C$8:$C$1577=E1041,dane!$L$8:$L$1577,0),0))</f>
        <v>0</v>
      </c>
      <c r="H1041" s="46" t="n">
        <f aca="false" t="array" ref="H1041:H1041">SUM(IF(dane!$A$8:$A$1577=D1041,IF(dane!$C$8:$C$1577=E1041,dane!$M$8:$M$1577,0),0))</f>
        <v>0</v>
      </c>
      <c r="K1041" s="55"/>
    </row>
    <row r="1042" s="47" customFormat="true" ht="12.75" hidden="true" customHeight="true" outlineLevel="0" collapsed="false">
      <c r="A1042" s="42" t="s">
        <v>31</v>
      </c>
      <c r="B1042" s="42"/>
      <c r="C1042" s="43" t="str">
        <f aca="false">INDEX((klasyfikacja!$B$2:$B$146),MATCH(A1042,klasyfikacja!$A$2:$A$146,0))</f>
        <v>Wpływy z podatku leśnego</v>
      </c>
      <c r="D1042" s="44" t="n">
        <v>752</v>
      </c>
      <c r="E1042" s="45" t="s">
        <v>32</v>
      </c>
      <c r="F1042" s="46" t="n">
        <f aca="false">SUM(G1042:H1042)</f>
        <v>0</v>
      </c>
      <c r="G1042" s="46" t="n">
        <f aca="false" t="array" ref="G1042:G1042">SUM(IF(dane!$A$8:$A$1577=D1042,IF(dane!$C$8:$C$1577=E1042,dane!$L$8:$L$1577,0),0))</f>
        <v>0</v>
      </c>
      <c r="H1042" s="46" t="n">
        <f aca="false" t="array" ref="H1042:H1042">SUM(IF(dane!$A$8:$A$1577=D1042,IF(dane!$C$8:$C$1577=E1042,dane!$M$8:$M$1577,0),0))</f>
        <v>0</v>
      </c>
      <c r="K1042" s="55"/>
    </row>
    <row r="1043" s="47" customFormat="true" ht="12.75" hidden="true" customHeight="true" outlineLevel="0" collapsed="false">
      <c r="A1043" s="42" t="s">
        <v>33</v>
      </c>
      <c r="B1043" s="42"/>
      <c r="C1043" s="43" t="str">
        <f aca="false">INDEX((klasyfikacja!$B$2:$B$146),MATCH(A1043,klasyfikacja!$A$2:$A$146,0))</f>
        <v>Wpływy z podatku od środków transportowych</v>
      </c>
      <c r="D1043" s="44" t="n">
        <v>752</v>
      </c>
      <c r="E1043" s="45" t="s">
        <v>34</v>
      </c>
      <c r="F1043" s="46" t="n">
        <f aca="false">SUM(G1043:H1043)</f>
        <v>0</v>
      </c>
      <c r="G1043" s="46" t="n">
        <f aca="false" t="array" ref="G1043:G1043">SUM(IF(dane!$A$8:$A$1577=D1043,IF(dane!$C$8:$C$1577=E1043,dane!$L$8:$L$1577,0),0))</f>
        <v>0</v>
      </c>
      <c r="H1043" s="46" t="n">
        <f aca="false" t="array" ref="H1043:H1043">SUM(IF(dane!$A$8:$A$1577=D1043,IF(dane!$C$8:$C$1577=E1043,dane!$M$8:$M$1577,0),0))</f>
        <v>0</v>
      </c>
      <c r="K1043" s="55"/>
    </row>
    <row r="1044" s="47" customFormat="true" ht="12.75" hidden="true" customHeight="true" outlineLevel="0" collapsed="false">
      <c r="A1044" s="42" t="s">
        <v>35</v>
      </c>
      <c r="B1044" s="42"/>
      <c r="C1044" s="43" t="str">
        <f aca="false">INDEX((klasyfikacja!$B$2:$B$146),MATCH(A1044,klasyfikacja!$A$2:$A$146,0))</f>
        <v>Wpływy z podatku od działalności gospodarczej osób fizycznych, opłacanego w formie karty podatkowej</v>
      </c>
      <c r="D1044" s="44" t="n">
        <v>752</v>
      </c>
      <c r="E1044" s="45" t="s">
        <v>36</v>
      </c>
      <c r="F1044" s="46" t="n">
        <f aca="false">SUM(G1044:H1044)</f>
        <v>0</v>
      </c>
      <c r="G1044" s="46" t="n">
        <f aca="false" t="array" ref="G1044:G1044">SUM(IF(dane!$A$8:$A$1577=D1044,IF(dane!$C$8:$C$1577=E1044,dane!$L$8:$L$1577,0),0))</f>
        <v>0</v>
      </c>
      <c r="H1044" s="46" t="n">
        <f aca="false" t="array" ref="H1044:H1044">SUM(IF(dane!$A$8:$A$1577=D1044,IF(dane!$C$8:$C$1577=E1044,dane!$M$8:$M$1577,0),0))</f>
        <v>0</v>
      </c>
      <c r="K1044" s="55"/>
    </row>
    <row r="1045" s="47" customFormat="true" ht="12.75" hidden="true" customHeight="true" outlineLevel="0" collapsed="false">
      <c r="A1045" s="42" t="s">
        <v>37</v>
      </c>
      <c r="B1045" s="42"/>
      <c r="C1045" s="43" t="str">
        <f aca="false">INDEX((klasyfikacja!$B$2:$B$146),MATCH(A1045,klasyfikacja!$A$2:$A$146,0))</f>
        <v>Wpływy z podatku od spadków i darowizn</v>
      </c>
      <c r="D1045" s="44" t="n">
        <v>752</v>
      </c>
      <c r="E1045" s="45" t="s">
        <v>38</v>
      </c>
      <c r="F1045" s="46" t="n">
        <f aca="false">SUM(G1045:H1045)</f>
        <v>0</v>
      </c>
      <c r="G1045" s="46" t="n">
        <f aca="false" t="array" ref="G1045:G1045">SUM(IF(dane!$A$8:$A$1577=D1045,IF(dane!$C$8:$C$1577=E1045,dane!$L$8:$L$1577,0),0))</f>
        <v>0</v>
      </c>
      <c r="H1045" s="46" t="n">
        <f aca="false" t="array" ref="H1045:H1045">SUM(IF(dane!$A$8:$A$1577=D1045,IF(dane!$C$8:$C$1577=E1045,dane!$M$8:$M$1577,0),0))</f>
        <v>0</v>
      </c>
      <c r="K1045" s="55"/>
    </row>
    <row r="1046" s="47" customFormat="true" ht="12.75" hidden="true" customHeight="true" outlineLevel="0" collapsed="false">
      <c r="A1046" s="42" t="s">
        <v>39</v>
      </c>
      <c r="B1046" s="42"/>
      <c r="C1046" s="43" t="str">
        <f aca="false">INDEX((klasyfikacja!$B$2:$B$146),MATCH(A1046,klasyfikacja!$A$2:$A$146,0))</f>
        <v>Wpływy z opłaty od posiadania psów</v>
      </c>
      <c r="D1046" s="44" t="n">
        <v>752</v>
      </c>
      <c r="E1046" s="45" t="s">
        <v>40</v>
      </c>
      <c r="F1046" s="46" t="n">
        <f aca="false">SUM(G1046:H1046)</f>
        <v>0</v>
      </c>
      <c r="G1046" s="46" t="n">
        <f aca="false" t="array" ref="G1046:G1046">SUM(IF(dane!$A$8:$A$1577=D1046,IF(dane!$C$8:$C$1577=E1046,dane!$L$8:$L$1577,0),0))</f>
        <v>0</v>
      </c>
      <c r="H1046" s="46" t="n">
        <f aca="false" t="array" ref="H1046:H1046">SUM(IF(dane!$A$8:$A$1577=D1046,IF(dane!$C$8:$C$1577=E1046,dane!$M$8:$M$1577,0),0))</f>
        <v>0</v>
      </c>
      <c r="K1046" s="55"/>
    </row>
    <row r="1047" s="47" customFormat="true" ht="12.75" hidden="true" customHeight="true" outlineLevel="0" collapsed="false">
      <c r="A1047" s="42" t="s">
        <v>41</v>
      </c>
      <c r="B1047" s="42"/>
      <c r="C1047" s="43" t="str">
        <f aca="false">INDEX((klasyfikacja!$B$2:$B$146),MATCH(A1047,klasyfikacja!$A$2:$A$146,0))</f>
        <v>Wpływy z opłaty uzdrowiskowej, pobieranej w gminach posiadających status gminy uzdrowiskowej</v>
      </c>
      <c r="D1047" s="44" t="n">
        <v>752</v>
      </c>
      <c r="E1047" s="45" t="s">
        <v>42</v>
      </c>
      <c r="F1047" s="46" t="n">
        <f aca="false">SUM(G1047:H1047)</f>
        <v>0</v>
      </c>
      <c r="G1047" s="46" t="n">
        <f aca="false" t="array" ref="G1047:G1047">SUM(IF(dane!$A$8:$A$1577=D1047,IF(dane!$C$8:$C$1577=E1047,dane!$L$8:$L$1577,0),0))</f>
        <v>0</v>
      </c>
      <c r="H1047" s="46" t="n">
        <f aca="false" t="array" ref="H1047:H1047">SUM(IF(dane!$A$8:$A$1577=D1047,IF(dane!$C$8:$C$1577=E1047,dane!$M$8:$M$1577,0),0))</f>
        <v>0</v>
      </c>
      <c r="K1047" s="55"/>
    </row>
    <row r="1048" s="47" customFormat="true" ht="12.75" hidden="true" customHeight="true" outlineLevel="0" collapsed="false">
      <c r="A1048" s="42" t="s">
        <v>43</v>
      </c>
      <c r="B1048" s="42"/>
      <c r="C1048" s="43" t="str">
        <f aca="false">INDEX((klasyfikacja!$B$2:$B$146),MATCH(A1048,klasyfikacja!$A$2:$A$146,0))</f>
        <v>Wpływy z opłaty produktowej</v>
      </c>
      <c r="D1048" s="44" t="n">
        <v>752</v>
      </c>
      <c r="E1048" s="45" t="s">
        <v>44</v>
      </c>
      <c r="F1048" s="46" t="n">
        <f aca="false">SUM(G1048:H1048)</f>
        <v>0</v>
      </c>
      <c r="G1048" s="46" t="n">
        <f aca="false" t="array" ref="G1048:G1048">SUM(IF(dane!$A$8:$A$1577=D1048,IF(dane!$C$8:$C$1577=E1048,dane!$L$8:$L$1577,0),0))</f>
        <v>0</v>
      </c>
      <c r="H1048" s="46" t="n">
        <f aca="false" t="array" ref="H1048:H1048">SUM(IF(dane!$A$8:$A$1577=D1048,IF(dane!$C$8:$C$1577=E1048,dane!$M$8:$M$1577,0),0))</f>
        <v>0</v>
      </c>
      <c r="K1048" s="55"/>
    </row>
    <row r="1049" s="47" customFormat="true" ht="12.75" hidden="true" customHeight="true" outlineLevel="0" collapsed="false">
      <c r="A1049" s="42" t="s">
        <v>45</v>
      </c>
      <c r="B1049" s="42"/>
      <c r="C1049" s="43" t="str">
        <f aca="false">INDEX((klasyfikacja!$B$2:$B$146),MATCH(A1049,klasyfikacja!$A$2:$A$146,0))</f>
        <v>Wpływy z opłaty skarbowej</v>
      </c>
      <c r="D1049" s="44" t="n">
        <v>752</v>
      </c>
      <c r="E1049" s="45" t="s">
        <v>46</v>
      </c>
      <c r="F1049" s="46" t="n">
        <f aca="false">SUM(G1049:H1049)</f>
        <v>0</v>
      </c>
      <c r="G1049" s="46" t="n">
        <f aca="false" t="array" ref="G1049:G1049">SUM(IF(dane!$A$8:$A$1577=D1049,IF(dane!$C$8:$C$1577=E1049,dane!$L$8:$L$1577,0),0))</f>
        <v>0</v>
      </c>
      <c r="H1049" s="46" t="n">
        <f aca="false" t="array" ref="H1049:H1049">SUM(IF(dane!$A$8:$A$1577=D1049,IF(dane!$C$8:$C$1577=E1049,dane!$M$8:$M$1577,0),0))</f>
        <v>0</v>
      </c>
      <c r="K1049" s="55"/>
    </row>
    <row r="1050" s="47" customFormat="true" ht="12.75" hidden="true" customHeight="true" outlineLevel="0" collapsed="false">
      <c r="A1050" s="42" t="s">
        <v>47</v>
      </c>
      <c r="B1050" s="42"/>
      <c r="C1050" s="43" t="str">
        <f aca="false">INDEX((klasyfikacja!$B$2:$B$146),MATCH(A1050,klasyfikacja!$A$2:$A$146,0))</f>
        <v>Wpływy z opłaty komunikacyjnej</v>
      </c>
      <c r="D1050" s="44" t="n">
        <v>752</v>
      </c>
      <c r="E1050" s="45" t="s">
        <v>48</v>
      </c>
      <c r="F1050" s="46" t="n">
        <f aca="false">SUM(G1050:H1050)</f>
        <v>0</v>
      </c>
      <c r="G1050" s="46" t="n">
        <f aca="false" t="array" ref="G1050:G1050">SUM(IF(dane!$A$8:$A$1577=D1050,IF(dane!$C$8:$C$1577=E1050,dane!$L$8:$L$1577,0),0))</f>
        <v>0</v>
      </c>
      <c r="H1050" s="46" t="n">
        <f aca="false" t="array" ref="H1050:H1050">SUM(IF(dane!$A$8:$A$1577=D1050,IF(dane!$C$8:$C$1577=E1050,dane!$M$8:$M$1577,0),0))</f>
        <v>0</v>
      </c>
      <c r="K1050" s="55"/>
    </row>
    <row r="1051" s="47" customFormat="true" ht="12.75" hidden="true" customHeight="true" outlineLevel="0" collapsed="false">
      <c r="A1051" s="42" t="s">
        <v>49</v>
      </c>
      <c r="B1051" s="42"/>
      <c r="C1051" s="43" t="str">
        <f aca="false">INDEX((klasyfikacja!$B$2:$B$146),MATCH(A1051,klasyfikacja!$A$2:$A$146,0))</f>
        <v>Wpływy z opłaty targowej</v>
      </c>
      <c r="D1051" s="44" t="n">
        <v>752</v>
      </c>
      <c r="E1051" s="45" t="s">
        <v>50</v>
      </c>
      <c r="F1051" s="46" t="n">
        <f aca="false">SUM(G1051:H1051)</f>
        <v>0</v>
      </c>
      <c r="G1051" s="46" t="n">
        <f aca="false" t="array" ref="G1051:G1051">SUM(IF(dane!$A$8:$A$1577=D1051,IF(dane!$C$8:$C$1577=E1051,dane!$L$8:$L$1577,0),0))</f>
        <v>0</v>
      </c>
      <c r="H1051" s="46" t="n">
        <f aca="false" t="array" ref="H1051:H1051">SUM(IF(dane!$A$8:$A$1577=D1051,IF(dane!$C$8:$C$1577=E1051,dane!$M$8:$M$1577,0),0))</f>
        <v>0</v>
      </c>
      <c r="K1051" s="55"/>
    </row>
    <row r="1052" s="47" customFormat="true" ht="12.75" hidden="true" customHeight="true" outlineLevel="0" collapsed="false">
      <c r="A1052" s="42" t="s">
        <v>51</v>
      </c>
      <c r="B1052" s="42"/>
      <c r="C1052" s="43" t="str">
        <f aca="false">INDEX((klasyfikacja!$B$2:$B$146),MATCH(A1052,klasyfikacja!$A$2:$A$146,0))</f>
        <v>Wpływy z opłaty miejscowej</v>
      </c>
      <c r="D1052" s="44" t="n">
        <v>752</v>
      </c>
      <c r="E1052" s="45" t="s">
        <v>52</v>
      </c>
      <c r="F1052" s="46" t="n">
        <f aca="false">SUM(G1052:H1052)</f>
        <v>0</v>
      </c>
      <c r="G1052" s="46" t="n">
        <f aca="false" t="array" ref="G1052:G1052">SUM(IF(dane!$A$8:$A$1577=D1052,IF(dane!$C$8:$C$1577=E1052,dane!$L$8:$L$1577,0),0))</f>
        <v>0</v>
      </c>
      <c r="H1052" s="46" t="n">
        <f aca="false" t="array" ref="H1052:H1052">SUM(IF(dane!$A$8:$A$1577=D1052,IF(dane!$C$8:$C$1577=E1052,dane!$M$8:$M$1577,0),0))</f>
        <v>0</v>
      </c>
      <c r="K1052" s="55"/>
    </row>
    <row r="1053" s="47" customFormat="true" ht="12.75" hidden="true" customHeight="true" outlineLevel="0" collapsed="false">
      <c r="A1053" s="42" t="s">
        <v>53</v>
      </c>
      <c r="B1053" s="42"/>
      <c r="C1053" s="43" t="str">
        <f aca="false">INDEX((klasyfikacja!$B$2:$B$146),MATCH(A1053,klasyfikacja!$A$2:$A$146,0))</f>
        <v>Wpływy z opłaty eksploatacyjnej</v>
      </c>
      <c r="D1053" s="44" t="n">
        <v>752</v>
      </c>
      <c r="E1053" s="45" t="s">
        <v>54</v>
      </c>
      <c r="F1053" s="46" t="n">
        <f aca="false">SUM(G1053:H1053)</f>
        <v>0</v>
      </c>
      <c r="G1053" s="46" t="n">
        <f aca="false" t="array" ref="G1053:G1053">SUM(IF(dane!$A$8:$A$1577=D1053,IF(dane!$C$8:$C$1577=E1053,dane!$L$8:$L$1577,0),0))</f>
        <v>0</v>
      </c>
      <c r="H1053" s="46" t="n">
        <f aca="false" t="array" ref="H1053:H1053">SUM(IF(dane!$A$8:$A$1577=D1053,IF(dane!$C$8:$C$1577=E1053,dane!$M$8:$M$1577,0),0))</f>
        <v>0</v>
      </c>
      <c r="K1053" s="55"/>
    </row>
    <row r="1054" s="47" customFormat="true" ht="12.75" hidden="true" customHeight="true" outlineLevel="0" collapsed="false">
      <c r="A1054" s="42" t="s">
        <v>55</v>
      </c>
      <c r="B1054" s="42"/>
      <c r="C1054" s="43" t="str">
        <f aca="false">INDEX((klasyfikacja!$B$2:$B$146),MATCH(A1054,klasyfikacja!$A$2:$A$146,0))</f>
        <v>Wpływy z opłat za trwały zarząd, użytkowanie i służebności</v>
      </c>
      <c r="D1054" s="44" t="n">
        <v>752</v>
      </c>
      <c r="E1054" s="45" t="s">
        <v>56</v>
      </c>
      <c r="F1054" s="46" t="n">
        <f aca="false">SUM(G1054:H1054)</f>
        <v>0</v>
      </c>
      <c r="G1054" s="46" t="n">
        <f aca="false" t="array" ref="G1054:G1054">SUM(IF(dane!$A$8:$A$1577=D1054,IF(dane!$C$8:$C$1577=E1054,dane!$L$8:$L$1577,0),0))</f>
        <v>0</v>
      </c>
      <c r="H1054" s="46" t="n">
        <f aca="false" t="array" ref="H1054:H1054">SUM(IF(dane!$A$8:$A$1577=D1054,IF(dane!$C$8:$C$1577=E1054,dane!$M$8:$M$1577,0),0))</f>
        <v>0</v>
      </c>
      <c r="K1054" s="55"/>
    </row>
    <row r="1055" s="47" customFormat="true" ht="12.75" hidden="true" customHeight="true" outlineLevel="0" collapsed="false">
      <c r="A1055" s="42" t="s">
        <v>57</v>
      </c>
      <c r="B1055" s="42"/>
      <c r="C1055" s="43" t="str">
        <f aca="false">INDEX((klasyfikacja!$B$2:$B$146),MATCH(A1055,klasyfikacja!$A$2:$A$146,0))</f>
        <v>Wpływy z opłat za zezwolenia na sprzedaż napojów alkoholowych</v>
      </c>
      <c r="D1055" s="44" t="n">
        <v>752</v>
      </c>
      <c r="E1055" s="45" t="s">
        <v>58</v>
      </c>
      <c r="F1055" s="46" t="n">
        <f aca="false">SUM(G1055:H1055)</f>
        <v>0</v>
      </c>
      <c r="G1055" s="46" t="n">
        <f aca="false" t="array" ref="G1055:G1055">SUM(IF(dane!$A$8:$A$1577=D1055,IF(dane!$C$8:$C$1577=E1055,dane!$L$8:$L$1577,0),0))</f>
        <v>0</v>
      </c>
      <c r="H1055" s="46" t="n">
        <f aca="false" t="array" ref="H1055:H1055">SUM(IF(dane!$A$8:$A$1577=D1055,IF(dane!$C$8:$C$1577=E1055,dane!$M$8:$M$1577,0),0))</f>
        <v>0</v>
      </c>
      <c r="K1055" s="55"/>
    </row>
    <row r="1056" s="47" customFormat="true" ht="12.75" hidden="true" customHeight="true" outlineLevel="0" collapsed="false">
      <c r="A1056" s="42" t="s">
        <v>59</v>
      </c>
      <c r="B1056" s="42"/>
      <c r="C1056" s="43" t="str">
        <f aca="false">INDEX((klasyfikacja!$B$2:$B$146),MATCH(A1056,klasyfikacja!$A$2:$A$146,0))</f>
        <v>Wpływy z innych lokalnych opłat pobieranych przez jednostki samorządu terytorialnego na podstawie odrębnych ustaw</v>
      </c>
      <c r="D1056" s="44" t="n">
        <v>752</v>
      </c>
      <c r="E1056" s="45" t="s">
        <v>60</v>
      </c>
      <c r="F1056" s="46" t="n">
        <f aca="false">SUM(G1056:H1056)</f>
        <v>0</v>
      </c>
      <c r="G1056" s="46" t="n">
        <f aca="false" t="array" ref="G1056:G1056">SUM(IF(dane!$A$8:$A$1577=D1056,IF(dane!$C$8:$C$1577=E1056,dane!$L$8:$L$1577,0),0))</f>
        <v>0</v>
      </c>
      <c r="H1056" s="46" t="n">
        <f aca="false" t="array" ref="H1056:H1056">SUM(IF(dane!$A$8:$A$1577=D1056,IF(dane!$C$8:$C$1577=E1056,dane!$M$8:$M$1577,0),0))</f>
        <v>0</v>
      </c>
      <c r="K1056" s="55"/>
    </row>
    <row r="1057" s="47" customFormat="true" ht="12.75" hidden="true" customHeight="true" outlineLevel="0" collapsed="false">
      <c r="A1057" s="42" t="s">
        <v>61</v>
      </c>
      <c r="B1057" s="42"/>
      <c r="C1057" s="43" t="str">
        <f aca="false">INDEX((klasyfikacja!$B$2:$B$146),MATCH(A1057,klasyfikacja!$A$2:$A$146,0))</f>
        <v>Wpływy z podatku od czynności cywilnoprawnych</v>
      </c>
      <c r="D1057" s="44" t="n">
        <v>752</v>
      </c>
      <c r="E1057" s="45" t="s">
        <v>62</v>
      </c>
      <c r="F1057" s="46" t="n">
        <f aca="false">SUM(G1057:H1057)</f>
        <v>0</v>
      </c>
      <c r="G1057" s="46" t="n">
        <f aca="false" t="array" ref="G1057:G1057">SUM(IF(dane!$A$8:$A$1577=D1057,IF(dane!$C$8:$C$1577=E1057,dane!$L$8:$L$1577,0),0))</f>
        <v>0</v>
      </c>
      <c r="H1057" s="46" t="n">
        <f aca="false" t="array" ref="H1057:H1057">SUM(IF(dane!$A$8:$A$1577=D1057,IF(dane!$C$8:$C$1577=E1057,dane!$M$8:$M$1577,0),0))</f>
        <v>0</v>
      </c>
      <c r="K1057" s="55"/>
    </row>
    <row r="1058" s="47" customFormat="true" ht="12.75" hidden="true" customHeight="true" outlineLevel="0" collapsed="false">
      <c r="A1058" s="42" t="s">
        <v>63</v>
      </c>
      <c r="B1058" s="42"/>
      <c r="C1058" s="43" t="str">
        <f aca="false">INDEX((klasyfikacja!$B$2:$B$146),MATCH(A1058,klasyfikacja!$A$2:$A$146,0))</f>
        <v>Wpływy z opłat z tytułu użytkowania wieczystego nieruchomości</v>
      </c>
      <c r="D1058" s="44" t="n">
        <v>752</v>
      </c>
      <c r="E1058" s="45" t="s">
        <v>64</v>
      </c>
      <c r="F1058" s="46" t="n">
        <f aca="false">SUM(G1058:H1058)</f>
        <v>0</v>
      </c>
      <c r="G1058" s="46" t="n">
        <f aca="false" t="array" ref="G1058:G1058">SUM(IF(dane!$A$8:$A$1577=D1058,IF(dane!$C$8:$C$1577=E1058,dane!$L$8:$L$1577,0),0))</f>
        <v>0</v>
      </c>
      <c r="H1058" s="46" t="n">
        <f aca="false" t="array" ref="H1058:H1058">SUM(IF(dane!$A$8:$A$1577=D1058,IF(dane!$C$8:$C$1577=E1058,dane!$M$8:$M$1577,0),0))</f>
        <v>0</v>
      </c>
      <c r="K1058" s="55"/>
    </row>
    <row r="1059" s="47" customFormat="true" ht="12.75" hidden="true" customHeight="true" outlineLevel="0" collapsed="false">
      <c r="A1059" s="42" t="s">
        <v>65</v>
      </c>
      <c r="B1059" s="42"/>
      <c r="C1059" s="43" t="str">
        <f aca="false">INDEX((klasyfikacja!$B$2:$B$146),MATCH(A1059,klasyfikacja!$A$2:$A$146,0))</f>
        <v>Wpływy z tytułu grzywien, mandatów i innych kar pieniężnych od osób fizycznych</v>
      </c>
      <c r="D1059" s="44" t="n">
        <v>752</v>
      </c>
      <c r="E1059" s="45" t="s">
        <v>66</v>
      </c>
      <c r="F1059" s="46" t="n">
        <f aca="false">SUM(G1059:H1059)</f>
        <v>0</v>
      </c>
      <c r="G1059" s="46" t="n">
        <f aca="false" t="array" ref="G1059:G1059">SUM(IF(dane!$A$8:$A$1577=D1059,IF(dane!$C$8:$C$1577=E1059,dane!$L$8:$L$1577,0),0))</f>
        <v>0</v>
      </c>
      <c r="H1059" s="46" t="n">
        <f aca="false" t="array" ref="H1059:H1059">SUM(IF(dane!$A$8:$A$1577=D1059,IF(dane!$C$8:$C$1577=E1059,dane!$M$8:$M$1577,0),0))</f>
        <v>0</v>
      </c>
      <c r="K1059" s="55"/>
    </row>
    <row r="1060" s="47" customFormat="true" ht="12.75" hidden="true" customHeight="true" outlineLevel="0" collapsed="false">
      <c r="A1060" s="42" t="s">
        <v>67</v>
      </c>
      <c r="B1060" s="42"/>
      <c r="C1060" s="43" t="str">
        <f aca="false">INDEX((klasyfikacja!$B$2:$B$146),MATCH(A1060,klasyfikacja!$A$2:$A$146,0))</f>
        <v>Wpływy z tytułu grzywien i innych kar pieniężnych od osób prawnych i innych jednostek organizacyjnych</v>
      </c>
      <c r="D1060" s="44" t="n">
        <v>752</v>
      </c>
      <c r="E1060" s="45" t="s">
        <v>68</v>
      </c>
      <c r="F1060" s="46" t="n">
        <f aca="false">SUM(G1060:H1060)</f>
        <v>0</v>
      </c>
      <c r="G1060" s="46" t="n">
        <f aca="false" t="array" ref="G1060:G1060">SUM(IF(dane!$A$8:$A$1577=D1060,IF(dane!$C$8:$C$1577=E1060,dane!$L$8:$L$1577,0),0))</f>
        <v>0</v>
      </c>
      <c r="H1060" s="46" t="n">
        <f aca="false" t="array" ref="H1060:H1060">SUM(IF(dane!$A$8:$A$1577=D1060,IF(dane!$C$8:$C$1577=E1060,dane!$M$8:$M$1577,0),0))</f>
        <v>0</v>
      </c>
      <c r="K1060" s="55"/>
    </row>
    <row r="1061" s="47" customFormat="true" ht="12.75" hidden="true" customHeight="true" outlineLevel="0" collapsed="false">
      <c r="A1061" s="42" t="s">
        <v>69</v>
      </c>
      <c r="B1061" s="42"/>
      <c r="C1061" s="43" t="str">
        <f aca="false">INDEX((klasyfikacja!$B$2:$B$146),MATCH(A1061,klasyfikacja!$A$2:$A$146,0))</f>
        <v>Wpływy z opłat za koncesje i licencje</v>
      </c>
      <c r="D1061" s="44" t="n">
        <v>752</v>
      </c>
      <c r="E1061" s="45" t="s">
        <v>70</v>
      </c>
      <c r="F1061" s="46" t="n">
        <f aca="false">SUM(G1061:H1061)</f>
        <v>0</v>
      </c>
      <c r="G1061" s="46" t="n">
        <f aca="false" t="array" ref="G1061:G1061">SUM(IF(dane!$A$8:$A$1577=D1061,IF(dane!$C$8:$C$1577=E1061,dane!$L$8:$L$1577,0),0))</f>
        <v>0</v>
      </c>
      <c r="H1061" s="46" t="n">
        <f aca="false" t="array" ref="H1061:H1061">SUM(IF(dane!$A$8:$A$1577=D1061,IF(dane!$C$8:$C$1577=E1061,dane!$M$8:$M$1577,0),0))</f>
        <v>0</v>
      </c>
      <c r="K1061" s="55"/>
    </row>
    <row r="1062" s="47" customFormat="true" ht="12.75" hidden="true" customHeight="true" outlineLevel="0" collapsed="false">
      <c r="A1062" s="42" t="s">
        <v>71</v>
      </c>
      <c r="B1062" s="42"/>
      <c r="C1062" s="43" t="str">
        <f aca="false">INDEX((klasyfikacja!$B$2:$B$146),MATCH(A1062,klasyfikacja!$A$2:$A$146,0))</f>
        <v>Wpływy z opłat egzaminacyjnych oraz opłat za wydawanie świadectw, dyplomów, zaświadczeń, certyfikatów i ich duplikatów</v>
      </c>
      <c r="D1062" s="44" t="n">
        <v>752</v>
      </c>
      <c r="E1062" s="45" t="s">
        <v>72</v>
      </c>
      <c r="F1062" s="46" t="n">
        <f aca="false">SUM(G1062:H1062)</f>
        <v>0</v>
      </c>
      <c r="G1062" s="46" t="n">
        <f aca="false" t="array" ref="G1062:G1062">SUM(IF(dane!$A$8:$A$1577=D1062,IF(dane!$C$8:$C$1577=E1062,dane!$L$8:$L$1577,0),0))</f>
        <v>0</v>
      </c>
      <c r="H1062" s="46" t="n">
        <f aca="false" t="array" ref="H1062:H1062">SUM(IF(dane!$A$8:$A$1577=D1062,IF(dane!$C$8:$C$1577=E1062,dane!$M$8:$M$1577,0),0))</f>
        <v>0</v>
      </c>
      <c r="K1062" s="55"/>
    </row>
    <row r="1063" s="47" customFormat="true" ht="12.75" hidden="true" customHeight="true" outlineLevel="0" collapsed="false">
      <c r="A1063" s="42" t="s">
        <v>73</v>
      </c>
      <c r="B1063" s="42"/>
      <c r="C1063" s="43" t="str">
        <f aca="false">INDEX((klasyfikacja!$B$2:$B$146),MATCH(A1063,klasyfikacja!$A$2:$A$146,0))</f>
        <v>Wpływy z opłat za zezwolenia, akredytacje oraz opłaty ewidencyjne, w tym opłaty za częstotliwości</v>
      </c>
      <c r="D1063" s="44" t="n">
        <v>752</v>
      </c>
      <c r="E1063" s="45" t="s">
        <v>74</v>
      </c>
      <c r="F1063" s="46" t="n">
        <f aca="false">SUM(G1063:H1063)</f>
        <v>0</v>
      </c>
      <c r="G1063" s="46" t="n">
        <f aca="false" t="array" ref="G1063:G1063">SUM(IF(dane!$A$8:$A$1577=D1063,IF(dane!$C$8:$C$1577=E1063,dane!$L$8:$L$1577,0),0))</f>
        <v>0</v>
      </c>
      <c r="H1063" s="46" t="n">
        <f aca="false" t="array" ref="H1063:H1063">SUM(IF(dane!$A$8:$A$1577=D1063,IF(dane!$C$8:$C$1577=E1063,dane!$M$8:$M$1577,0),0))</f>
        <v>0</v>
      </c>
      <c r="K1063" s="55"/>
    </row>
    <row r="1064" s="47" customFormat="true" ht="12.75" hidden="true" customHeight="true" outlineLevel="0" collapsed="false">
      <c r="A1064" s="42" t="s">
        <v>75</v>
      </c>
      <c r="B1064" s="42"/>
      <c r="C1064" s="43" t="str">
        <f aca="false">INDEX((klasyfikacja!$B$2:$B$146),MATCH(A1064,klasyfikacja!$A$2:$A$146,0))</f>
        <v>Wpływy z tytułu opłat i kosztów sądowych oraz innych opłat uiszczanych na rzecz Skarbu Państwa z tytułu postępowania sądowego i prokuratorskiego</v>
      </c>
      <c r="D1064" s="44" t="n">
        <v>752</v>
      </c>
      <c r="E1064" s="45" t="s">
        <v>76</v>
      </c>
      <c r="F1064" s="46" t="n">
        <f aca="false">SUM(G1064:H1064)</f>
        <v>0</v>
      </c>
      <c r="G1064" s="46" t="n">
        <f aca="false" t="array" ref="G1064:G1064">SUM(IF(dane!$A$8:$A$1577=D1064,IF(dane!$C$8:$C$1577=E1064,dane!$L$8:$L$1577,0),0))</f>
        <v>0</v>
      </c>
      <c r="H1064" s="46" t="n">
        <f aca="false" t="array" ref="H1064:H1064">SUM(IF(dane!$A$8:$A$1577=D1064,IF(dane!$C$8:$C$1577=E1064,dane!$M$8:$M$1577,0),0))</f>
        <v>0</v>
      </c>
      <c r="K1064" s="55"/>
    </row>
    <row r="1065" s="47" customFormat="true" ht="12.75" hidden="true" customHeight="true" outlineLevel="0" collapsed="false">
      <c r="A1065" s="42" t="s">
        <v>77</v>
      </c>
      <c r="B1065" s="42"/>
      <c r="C1065" s="43" t="str">
        <f aca="false">INDEX((klasyfikacja!$B$2:$B$146),MATCH(A1065,klasyfikacja!$A$2:$A$146,0))</f>
        <v>Wpływy z tytułu kosztów egzekucyjnych, opłaty komorniczej i kosztów upomnień</v>
      </c>
      <c r="D1065" s="44" t="n">
        <v>752</v>
      </c>
      <c r="E1065" s="45" t="s">
        <v>78</v>
      </c>
      <c r="F1065" s="46" t="n">
        <f aca="false">SUM(G1065:H1065)</f>
        <v>0</v>
      </c>
      <c r="G1065" s="46" t="n">
        <f aca="false" t="array" ref="G1065:G1065">SUM(IF(dane!$A$8:$A$1577=D1065,IF(dane!$C$8:$C$1577=E1065,dane!$L$8:$L$1577,0),0))</f>
        <v>0</v>
      </c>
      <c r="H1065" s="46" t="n">
        <f aca="false" t="array" ref="H1065:H1065">SUM(IF(dane!$A$8:$A$1577=D1065,IF(dane!$C$8:$C$1577=E1065,dane!$M$8:$M$1577,0),0))</f>
        <v>0</v>
      </c>
      <c r="K1065" s="55"/>
    </row>
    <row r="1066" s="47" customFormat="true" ht="12.75" hidden="true" customHeight="true" outlineLevel="0" collapsed="false">
      <c r="A1066" s="42" t="s">
        <v>79</v>
      </c>
      <c r="B1066" s="42"/>
      <c r="C1066" s="43" t="str">
        <f aca="false">INDEX((klasyfikacja!$B$2:$B$146),MATCH(A1066,klasyfikacja!$A$2:$A$146,0))</f>
        <v>Wpływy z opłat za wydanie prawa jazdy oraz innych dokumentów uprawniających do kierowania pojazdami</v>
      </c>
      <c r="D1066" s="44" t="n">
        <v>752</v>
      </c>
      <c r="E1066" s="45" t="s">
        <v>80</v>
      </c>
      <c r="F1066" s="46" t="n">
        <f aca="false">SUM(G1066:H1066)</f>
        <v>0</v>
      </c>
      <c r="G1066" s="46" t="n">
        <f aca="false" t="array" ref="G1066:G1066">SUM(IF(dane!$A$8:$A$1577=D1066,IF(dane!$C$8:$C$1577=E1066,dane!$L$8:$L$1577,0),0))</f>
        <v>0</v>
      </c>
      <c r="H1066" s="46" t="n">
        <f aca="false" t="array" ref="H1066:H1066">SUM(IF(dane!$A$8:$A$1577=D1066,IF(dane!$C$8:$C$1577=E1066,dane!$M$8:$M$1577,0),0))</f>
        <v>0</v>
      </c>
      <c r="K1066" s="55"/>
    </row>
    <row r="1067" s="47" customFormat="true" ht="12.75" hidden="true" customHeight="true" outlineLevel="0" collapsed="false">
      <c r="A1067" s="42" t="s">
        <v>81</v>
      </c>
      <c r="B1067" s="42"/>
      <c r="C1067" s="43" t="str">
        <f aca="false">INDEX((klasyfikacja!$B$2:$B$146),MATCH(A1067,klasyfikacja!$A$2:$A$146,0))</f>
        <v>Wpływy z opłat za korzystanie z wychowania przedszkolnego</v>
      </c>
      <c r="D1067" s="44" t="n">
        <v>752</v>
      </c>
      <c r="E1067" s="45" t="s">
        <v>82</v>
      </c>
      <c r="F1067" s="46" t="n">
        <f aca="false">SUM(G1067:H1067)</f>
        <v>0</v>
      </c>
      <c r="G1067" s="46" t="n">
        <f aca="false" t="array" ref="G1067:G1067">SUM(IF(dane!$A$8:$A$1577=D1067,IF(dane!$C$8:$C$1577=E1067,dane!$L$8:$L$1577,0),0))</f>
        <v>0</v>
      </c>
      <c r="H1067" s="46" t="n">
        <f aca="false" t="array" ref="H1067:H1067">SUM(IF(dane!$A$8:$A$1577=D1067,IF(dane!$C$8:$C$1577=E1067,dane!$M$8:$M$1577,0),0))</f>
        <v>0</v>
      </c>
      <c r="K1067" s="55"/>
    </row>
    <row r="1068" s="47" customFormat="true" ht="12.75" hidden="true" customHeight="true" outlineLevel="0" collapsed="false">
      <c r="A1068" s="42" t="s">
        <v>83</v>
      </c>
      <c r="B1068" s="42"/>
      <c r="C1068" s="43" t="str">
        <f aca="false">INDEX((klasyfikacja!$B$2:$B$146),MATCH(A1068,klasyfikacja!$A$2:$A$146,0))</f>
        <v>Wpływy z opłat za korzystanie z wyżywienia w jednostkach realizujących zadania z zakresu wychowania przedszkolnego</v>
      </c>
      <c r="D1068" s="44" t="n">
        <v>752</v>
      </c>
      <c r="E1068" s="45" t="s">
        <v>84</v>
      </c>
      <c r="F1068" s="46" t="n">
        <f aca="false">SUM(G1068:H1068)</f>
        <v>0</v>
      </c>
      <c r="G1068" s="46" t="n">
        <f aca="false" t="array" ref="G1068:G1068">SUM(IF(dane!$A$8:$A$1577=D1068,IF(dane!$C$8:$C$1577=E1068,dane!$L$8:$L$1577,0),0))</f>
        <v>0</v>
      </c>
      <c r="H1068" s="46" t="n">
        <f aca="false" t="array" ref="H1068:H1068">SUM(IF(dane!$A$8:$A$1577=D1068,IF(dane!$C$8:$C$1577=E1068,dane!$M$8:$M$1577,0),0))</f>
        <v>0</v>
      </c>
      <c r="K1068" s="55"/>
    </row>
    <row r="1069" s="47" customFormat="true" ht="12.75" hidden="true" customHeight="true" outlineLevel="0" collapsed="false">
      <c r="A1069" s="42" t="s">
        <v>85</v>
      </c>
      <c r="B1069" s="42"/>
      <c r="C1069" s="43" t="str">
        <f aca="false">INDEX((klasyfikacja!$B$2:$B$146),MATCH(A1069,klasyfikacja!$A$2:$A$146,0))</f>
        <v>Wpływy od rodziców z tytułu opłaty za pobyt dziecka w pieczy zastępczej</v>
      </c>
      <c r="D1069" s="44" t="n">
        <v>752</v>
      </c>
      <c r="E1069" s="45" t="s">
        <v>86</v>
      </c>
      <c r="F1069" s="46" t="n">
        <f aca="false">SUM(G1069:H1069)</f>
        <v>0</v>
      </c>
      <c r="G1069" s="46" t="n">
        <f aca="false" t="array" ref="G1069:G1069">SUM(IF(dane!$A$8:$A$1577=D1069,IF(dane!$C$8:$C$1577=E1069,dane!$L$8:$L$1577,0),0))</f>
        <v>0</v>
      </c>
      <c r="H1069" s="46" t="n">
        <f aca="false" t="array" ref="H1069:H1069">SUM(IF(dane!$A$8:$A$1577=D1069,IF(dane!$C$8:$C$1577=E1069,dane!$M$8:$M$1577,0),0))</f>
        <v>0</v>
      </c>
      <c r="K1069" s="55"/>
    </row>
    <row r="1070" s="47" customFormat="true" ht="12.75" hidden="true" customHeight="true" outlineLevel="0" collapsed="false">
      <c r="A1070" s="42" t="s">
        <v>198</v>
      </c>
      <c r="B1070" s="42"/>
      <c r="C1070" s="43" t="str">
        <f aca="false">INDEX((klasyfikacja!$B$2:$B$146),MATCH(A1070,klasyfikacja!$A$2:$A$146,0))</f>
        <v>Wpływy z różnych opłat</v>
      </c>
      <c r="D1070" s="44" t="n">
        <v>752</v>
      </c>
      <c r="E1070" s="45" t="s">
        <v>87</v>
      </c>
      <c r="F1070" s="46" t="n">
        <f aca="false">SUM(G1070:H1070)</f>
        <v>0</v>
      </c>
      <c r="G1070" s="46" t="n">
        <f aca="false" t="array" ref="G1070:G1070">SUM(IF(dane!$A$8:$A$1577=D1070,IF(dane!$C$8:$C$1577=E1070,dane!$L$8:$L$1577,0),0))</f>
        <v>0</v>
      </c>
      <c r="H1070" s="46" t="n">
        <f aca="false" t="array" ref="H1070:H1070">SUM(IF(dane!$A$8:$A$1577=D1070,IF(dane!$C$8:$C$1577=E1070,dane!$M$8:$M$1577,0),0))</f>
        <v>0</v>
      </c>
      <c r="K1070" s="55"/>
    </row>
    <row r="1071" s="47" customFormat="true" ht="12.75" hidden="true" customHeight="true" outlineLevel="0" collapsed="false">
      <c r="A1071" s="42" t="s">
        <v>88</v>
      </c>
      <c r="B1071" s="42"/>
      <c r="C1071" s="43" t="str">
        <f aca="false">INDEX((klasyfikacja!$B$2:$B$146),MATCH(A1071,klasyfikacja!$A$2:$A$146,0))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1071" s="44" t="n">
        <v>752</v>
      </c>
      <c r="E1071" s="45" t="s">
        <v>89</v>
      </c>
      <c r="F1071" s="46" t="n">
        <f aca="false">SUM(G1071:H1071)</f>
        <v>0</v>
      </c>
      <c r="G1071" s="46" t="n">
        <f aca="false" t="array" ref="G1071:G1071">SUM(IF(dane!$A$8:$A$1577=D1071,IF(dane!$C$8:$C$1577=E1071,dane!$L$8:$L$1577,0),0))</f>
        <v>0</v>
      </c>
      <c r="H1071" s="46" t="n">
        <f aca="false" t="array" ref="H1071:H1071">SUM(IF(dane!$A$8:$A$1577=D1071,IF(dane!$C$8:$C$1577=E1071,dane!$M$8:$M$1577,0),0))</f>
        <v>0</v>
      </c>
      <c r="K1071" s="55"/>
    </row>
    <row r="1072" s="47" customFormat="true" ht="12.75" hidden="true" customHeight="true" outlineLevel="0" collapsed="false">
      <c r="A1072" s="42" t="s">
        <v>90</v>
      </c>
      <c r="B1072" s="42"/>
      <c r="C1072" s="43" t="str">
        <f aca="false">INDEX((klasyfikacja!$B$2:$B$146),MATCH(A1072,klasyfikacja!$A$2:$A$146,0))</f>
        <v>Wpływy z usług</v>
      </c>
      <c r="D1072" s="44" t="n">
        <v>752</v>
      </c>
      <c r="E1072" s="45" t="s">
        <v>91</v>
      </c>
      <c r="F1072" s="46" t="n">
        <f aca="false">SUM(G1072:H1072)</f>
        <v>0</v>
      </c>
      <c r="G1072" s="46" t="n">
        <f aca="false" t="array" ref="G1072:G1072">SUM(IF(dane!$A$8:$A$1577=D1072,IF(dane!$C$8:$C$1577=E1072,dane!$L$8:$L$1577,0),0))</f>
        <v>0</v>
      </c>
      <c r="H1072" s="46" t="n">
        <f aca="false" t="array" ref="H1072:H1072">SUM(IF(dane!$A$8:$A$1577=D1072,IF(dane!$C$8:$C$1577=E1072,dane!$M$8:$M$1577,0),0))</f>
        <v>0</v>
      </c>
      <c r="K1072" s="55"/>
    </row>
    <row r="1073" s="47" customFormat="true" ht="12.75" hidden="true" customHeight="true" outlineLevel="0" collapsed="false">
      <c r="A1073" s="42" t="s">
        <v>92</v>
      </c>
      <c r="B1073" s="42"/>
      <c r="C1073" s="43" t="str">
        <f aca="false">INDEX((klasyfikacja!$B$2:$B$146),MATCH(A1073,klasyfikacja!$A$2:$A$146,0))</f>
        <v>Wpływy ze sprzedaży wyrobów</v>
      </c>
      <c r="D1073" s="44" t="n">
        <v>752</v>
      </c>
      <c r="E1073" s="45" t="s">
        <v>93</v>
      </c>
      <c r="F1073" s="46" t="n">
        <f aca="false">SUM(G1073:H1073)</f>
        <v>0</v>
      </c>
      <c r="G1073" s="46" t="n">
        <f aca="false" t="array" ref="G1073:G1073">SUM(IF(dane!$A$8:$A$1577=D1073,IF(dane!$C$8:$C$1577=E1073,dane!$L$8:$L$1577,0),0))</f>
        <v>0</v>
      </c>
      <c r="H1073" s="46" t="n">
        <f aca="false" t="array" ref="H1073:H1073">SUM(IF(dane!$A$8:$A$1577=D1073,IF(dane!$C$8:$C$1577=E1073,dane!$M$8:$M$1577,0),0))</f>
        <v>0</v>
      </c>
      <c r="K1073" s="55"/>
    </row>
    <row r="1074" s="47" customFormat="true" ht="12.75" hidden="true" customHeight="true" outlineLevel="0" collapsed="false">
      <c r="A1074" s="42" t="s">
        <v>94</v>
      </c>
      <c r="B1074" s="42"/>
      <c r="C1074" s="43" t="str">
        <f aca="false">INDEX((klasyfikacja!$B$2:$B$146),MATCH(A1074,klasyfikacja!$A$2:$A$146,0))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074" s="44" t="n">
        <v>752</v>
      </c>
      <c r="E1074" s="45" t="s">
        <v>95</v>
      </c>
      <c r="F1074" s="46" t="n">
        <f aca="false">SUM(G1074:H1074)</f>
        <v>0</v>
      </c>
      <c r="G1074" s="46" t="n">
        <f aca="false" t="array" ref="G1074:G1074">SUM(IF(dane!$A$8:$A$1577=D1074,IF(dane!$C$8:$C$1577=E1074,dane!$L$8:$L$1577,0),0))</f>
        <v>0</v>
      </c>
      <c r="H1074" s="46" t="n">
        <f aca="false" t="array" ref="H1074:H1074">SUM(IF(dane!$A$8:$A$1577=D1074,IF(dane!$C$8:$C$1577=E1074,dane!$M$8:$M$1577,0),0))</f>
        <v>0</v>
      </c>
      <c r="K1074" s="55"/>
    </row>
    <row r="1075" s="47" customFormat="true" ht="12.75" hidden="true" customHeight="true" outlineLevel="0" collapsed="false">
      <c r="A1075" s="42" t="s">
        <v>96</v>
      </c>
      <c r="B1075" s="42"/>
      <c r="C1075" s="43" t="str">
        <f aca="false">INDEX((klasyfikacja!$B$2:$B$146),MATCH(A1075,klasyfikacja!$A$2:$A$146,0))</f>
        <v>Wpływy z odsetek od nieterminowych wpłat z tytułu podatków i opłat</v>
      </c>
      <c r="D1075" s="44" t="n">
        <v>752</v>
      </c>
      <c r="E1075" s="45" t="s">
        <v>97</v>
      </c>
      <c r="F1075" s="46" t="n">
        <f aca="false">SUM(G1075:H1075)</f>
        <v>0</v>
      </c>
      <c r="G1075" s="46" t="n">
        <f aca="false" t="array" ref="G1075:G1075">SUM(IF(dane!$A$8:$A$1577=D1075,IF(dane!$C$8:$C$1577=E1075,dane!$L$8:$L$1577,0),0))</f>
        <v>0</v>
      </c>
      <c r="H1075" s="46" t="n">
        <f aca="false" t="array" ref="H1075:H1075">SUM(IF(dane!$A$8:$A$1577=D1075,IF(dane!$C$8:$C$1577=E1075,dane!$M$8:$M$1577,0),0))</f>
        <v>0</v>
      </c>
      <c r="K1075" s="55"/>
    </row>
    <row r="1076" s="47" customFormat="true" ht="12.75" hidden="true" customHeight="true" outlineLevel="0" collapsed="false">
      <c r="A1076" s="42" t="s">
        <v>98</v>
      </c>
      <c r="B1076" s="42"/>
      <c r="C1076" s="43" t="str">
        <f aca="false">INDEX((klasyfikacja!$B$2:$B$146),MATCH(A1076,klasyfikacja!$A$2:$A$146,0))</f>
        <v>Wpływy z pozostałych odsetek</v>
      </c>
      <c r="D1076" s="44" t="n">
        <v>752</v>
      </c>
      <c r="E1076" s="45" t="s">
        <v>99</v>
      </c>
      <c r="F1076" s="46" t="n">
        <f aca="false">SUM(G1076:H1076)</f>
        <v>0</v>
      </c>
      <c r="G1076" s="46" t="n">
        <f aca="false" t="array" ref="G1076:G1076">SUM(IF(dane!$A$8:$A$1577=D1076,IF(dane!$C$8:$C$1577=E1076,dane!$L$8:$L$1577,0),0))</f>
        <v>0</v>
      </c>
      <c r="H1076" s="46" t="n">
        <f aca="false" t="array" ref="H1076:H1076">SUM(IF(dane!$A$8:$A$1577=D1076,IF(dane!$C$8:$C$1577=E1076,dane!$M$8:$M$1577,0),0))</f>
        <v>0</v>
      </c>
      <c r="K1076" s="55"/>
    </row>
    <row r="1077" s="47" customFormat="true" ht="12.75" hidden="true" customHeight="true" outlineLevel="0" collapsed="false">
      <c r="A1077" s="42" t="s">
        <v>100</v>
      </c>
      <c r="B1077" s="42"/>
      <c r="C1077" s="43" t="str">
        <f aca="false">INDEX((klasyfikacja!$B$2:$B$146),MATCH(A1077,klasyfikacja!$A$2:$A$146,0))</f>
        <v>Wpływy z pozostałych odsetek (Finansowanie programów ze środków bezzwrotnych pochodzących z Unii Europejskiej)</v>
      </c>
      <c r="D1077" s="44" t="n">
        <v>752</v>
      </c>
      <c r="E1077" s="45" t="s">
        <v>101</v>
      </c>
      <c r="F1077" s="46" t="n">
        <f aca="false">SUM(G1077:H1077)</f>
        <v>0</v>
      </c>
      <c r="G1077" s="46" t="n">
        <f aca="false" t="array" ref="G1077:G1077">SUM(IF(dane!$A$8:$A$1577=D1077,IF(dane!$C$8:$C$1577=E1077,dane!$L$8:$L$1577,0),0))</f>
        <v>0</v>
      </c>
      <c r="H1077" s="46" t="n">
        <f aca="false" t="array" ref="H1077:H1077">SUM(IF(dane!$A$8:$A$1577=D1077,IF(dane!$C$8:$C$1577=E1077,dane!$M$8:$M$1577,0),0))</f>
        <v>0</v>
      </c>
      <c r="K1077" s="55"/>
    </row>
    <row r="1078" s="47" customFormat="true" ht="12.75" hidden="true" customHeight="true" outlineLevel="0" collapsed="false">
      <c r="A1078" s="42" t="s">
        <v>102</v>
      </c>
      <c r="B1078" s="42"/>
      <c r="C1078" s="43" t="str">
        <f aca="false">INDEX((klasyfikacja!$B$2:$B$146),MATCH(A1078,klasyfikacja!$A$2:$A$146,0))</f>
        <v>Wpływy z rozliczeń/zwrotów z lat ubiegłych</v>
      </c>
      <c r="D1078" s="44" t="n">
        <v>752</v>
      </c>
      <c r="E1078" s="45" t="s">
        <v>103</v>
      </c>
      <c r="F1078" s="46" t="n">
        <f aca="false">SUM(G1078:H1078)</f>
        <v>0</v>
      </c>
      <c r="G1078" s="46" t="n">
        <f aca="false" t="array" ref="G1078:G1078">SUM(IF(dane!$A$8:$A$1577=D1078,IF(dane!$C$8:$C$1577=E1078,dane!$L$8:$L$1577,0),0))</f>
        <v>0</v>
      </c>
      <c r="H1078" s="46" t="n">
        <f aca="false" t="array" ref="H1078:H1078">SUM(IF(dane!$A$8:$A$1577=D1078,IF(dane!$C$8:$C$1577=E1078,dane!$M$8:$M$1577,0),0))</f>
        <v>0</v>
      </c>
      <c r="K1078" s="55"/>
    </row>
    <row r="1079" s="47" customFormat="true" ht="12.75" hidden="true" customHeight="true" outlineLevel="0" collapsed="false">
      <c r="A1079" s="42" t="s">
        <v>104</v>
      </c>
      <c r="B1079" s="42"/>
      <c r="C1079" s="43" t="str">
        <f aca="false">INDEX((klasyfikacja!$B$2:$B$146),MATCH(A1079,klasyfikacja!$A$2:$A$146,0))</f>
        <v>Wpływy z tytułu kar i odszkodowań wynikających z umów</v>
      </c>
      <c r="D1079" s="44" t="n">
        <v>752</v>
      </c>
      <c r="E1079" s="45" t="s">
        <v>105</v>
      </c>
      <c r="F1079" s="46" t="n">
        <f aca="false">SUM(G1079:H1079)</f>
        <v>0</v>
      </c>
      <c r="G1079" s="46" t="n">
        <f aca="false" t="array" ref="G1079:G1079">SUM(IF(dane!$A$8:$A$1577=D1079,IF(dane!$C$8:$C$1577=E1079,dane!$L$8:$L$1577,0),0))</f>
        <v>0</v>
      </c>
      <c r="H1079" s="46" t="n">
        <f aca="false" t="array" ref="H1079:H1079">SUM(IF(dane!$A$8:$A$1577=D1079,IF(dane!$C$8:$C$1577=E1079,dane!$M$8:$M$1577,0),0))</f>
        <v>0</v>
      </c>
      <c r="K1079" s="55"/>
    </row>
    <row r="1080" s="47" customFormat="true" ht="12.75" hidden="true" customHeight="true" outlineLevel="0" collapsed="false">
      <c r="A1080" s="42" t="s">
        <v>106</v>
      </c>
      <c r="B1080" s="42"/>
      <c r="C1080" s="43" t="str">
        <f aca="false">INDEX((klasyfikacja!$B$2:$B$146),MATCH(A1080,klasyfikacja!$A$2:$A$146,0))</f>
        <v>Wpływy z otrzymanych spadków, zapisów i darowizn w postaci pieniężnej</v>
      </c>
      <c r="D1080" s="44" t="n">
        <v>752</v>
      </c>
      <c r="E1080" s="45" t="s">
        <v>107</v>
      </c>
      <c r="F1080" s="46" t="n">
        <f aca="false">SUM(G1080:H1080)</f>
        <v>0</v>
      </c>
      <c r="G1080" s="46" t="n">
        <f aca="false" t="array" ref="G1080:G1080">SUM(IF(dane!$A$8:$A$1577=D1080,IF(dane!$C$8:$C$1577=E1080,dane!$L$8:$L$1577,0),0))</f>
        <v>0</v>
      </c>
      <c r="H1080" s="46" t="n">
        <f aca="false" t="array" ref="H1080:H1080">SUM(IF(dane!$A$8:$A$1577=D1080,IF(dane!$C$8:$C$1577=E1080,dane!$M$8:$M$1577,0),0))</f>
        <v>0</v>
      </c>
      <c r="K1080" s="55"/>
    </row>
    <row r="1081" s="47" customFormat="true" ht="12.75" hidden="true" customHeight="true" outlineLevel="0" collapsed="false">
      <c r="A1081" s="42" t="s">
        <v>108</v>
      </c>
      <c r="B1081" s="42"/>
      <c r="C1081" s="43" t="str">
        <f aca="false">INDEX((klasyfikacja!$B$2:$B$146),MATCH(A1081,klasyfikacja!$A$2:$A$146,0))</f>
        <v>Wpływy z różnych dochodów</v>
      </c>
      <c r="D1081" s="44" t="n">
        <v>752</v>
      </c>
      <c r="E1081" s="45" t="s">
        <v>109</v>
      </c>
      <c r="F1081" s="46" t="n">
        <f aca="false">SUM(G1081:H1081)</f>
        <v>0</v>
      </c>
      <c r="G1081" s="46" t="n">
        <f aca="false" t="array" ref="G1081:G1081">SUM(IF(dane!$A$8:$A$1577=D1081,IF(dane!$C$8:$C$1577=E1081,dane!$L$8:$L$1577,0),0))</f>
        <v>0</v>
      </c>
      <c r="H1081" s="46" t="n">
        <f aca="false" t="array" ref="H1081:H1081">SUM(IF(dane!$A$8:$A$1577=D1081,IF(dane!$C$8:$C$1577=E1081,dane!$M$8:$M$1577,0),0))</f>
        <v>0</v>
      </c>
      <c r="K1081" s="55"/>
    </row>
    <row r="1082" s="47" customFormat="true" ht="12.75" hidden="true" customHeight="true" outlineLevel="0" collapsed="false">
      <c r="A1082" s="42" t="s">
        <v>110</v>
      </c>
      <c r="B1082" s="42"/>
      <c r="C1082" s="43" t="str">
        <f aca="false">INDEX((klasyfikacja!$B$2:$B$146),MATCH(A1082,klasyfikacja!$A$2:$A$146,0))</f>
        <v>Wpływy z różnych dochodów (Finansowanie programów ze środków bezzwrotnych pochodzących z Unii Europejskiej)</v>
      </c>
      <c r="D1082" s="44" t="n">
        <v>752</v>
      </c>
      <c r="E1082" s="45" t="s">
        <v>111</v>
      </c>
      <c r="F1082" s="46" t="n">
        <f aca="false">SUM(G1082:H1082)</f>
        <v>0</v>
      </c>
      <c r="G1082" s="46" t="n">
        <f aca="false" t="array" ref="G1082:G1082">SUM(IF(dane!$A$8:$A$1577=D1082,IF(dane!$C$8:$C$1577=E1082,dane!$L$8:$L$1577,0),0))</f>
        <v>0</v>
      </c>
      <c r="H1082" s="46" t="n">
        <f aca="false" t="array" ref="H1082:H1082">SUM(IF(dane!$A$8:$A$1577=D1082,IF(dane!$C$8:$C$1577=E1082,dane!$M$8:$M$1577,0),0))</f>
        <v>0</v>
      </c>
      <c r="K1082" s="55"/>
    </row>
    <row r="1083" s="47" customFormat="true" ht="12.75" hidden="true" customHeight="true" outlineLevel="0" collapsed="false">
      <c r="A1083" s="42" t="s">
        <v>112</v>
      </c>
      <c r="B1083" s="42"/>
      <c r="C1083" s="43" t="str">
        <f aca="false">INDEX((klasyfikacja!$B$2:$B$146),MATCH(A1083,klasyfikacja!$A$2:$A$146,0))</f>
        <v>Wpływy z różnych dochodów (Płatności w zakresie budżetu środków europejskich)</v>
      </c>
      <c r="D1083" s="44" t="n">
        <v>752</v>
      </c>
      <c r="E1083" s="45" t="s">
        <v>113</v>
      </c>
      <c r="F1083" s="46" t="n">
        <f aca="false">SUM(G1083:H1083)</f>
        <v>0</v>
      </c>
      <c r="G1083" s="46" t="n">
        <f aca="false" t="array" ref="G1083:G1083">SUM(IF(dane!$A$8:$A$1577=D1083,IF(dane!$C$8:$C$1577=E1083,dane!$L$8:$L$1577,0),0))</f>
        <v>0</v>
      </c>
      <c r="H1083" s="46" t="n">
        <f aca="false" t="array" ref="H1083:H1083">SUM(IF(dane!$A$8:$A$1577=D1083,IF(dane!$C$8:$C$1577=E1083,dane!$M$8:$M$1577,0),0))</f>
        <v>0</v>
      </c>
      <c r="K1083" s="55"/>
    </row>
    <row r="1084" s="47" customFormat="true" ht="12.75" hidden="true" customHeight="true" outlineLevel="0" collapsed="false">
      <c r="A1084" s="42" t="s">
        <v>114</v>
      </c>
      <c r="B1084" s="42"/>
      <c r="C1084" s="43" t="str">
        <f aca="false">INDEX((klasyfikacja!$B$2:$B$146),MATCH(A1084,klasyfikacja!$A$2:$A$146,0))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084" s="44" t="n">
        <v>752</v>
      </c>
      <c r="E1084" s="45" t="s">
        <v>115</v>
      </c>
      <c r="F1084" s="46" t="n">
        <f aca="false">SUM(G1084:H1084)</f>
        <v>0</v>
      </c>
      <c r="G1084" s="46" t="n">
        <f aca="false" t="array" ref="G1084:G1084">SUM(IF(dane!$A$8:$A$1577=D1084,IF(dane!$C$8:$C$1577=E1084,dane!$L$8:$L$1577,0),0))</f>
        <v>0</v>
      </c>
      <c r="H1084" s="46" t="n">
        <f aca="false" t="array" ref="H1084:H1084">SUM(IF(dane!$A$8:$A$1577=D1084,IF(dane!$C$8:$C$1577=E1084,dane!$M$8:$M$1577,0),0))</f>
        <v>0</v>
      </c>
      <c r="K1084" s="55"/>
    </row>
    <row r="1085" s="47" customFormat="true" ht="12.75" hidden="true" customHeight="true" outlineLevel="0" collapsed="false">
      <c r="A1085" s="42" t="s">
        <v>116</v>
      </c>
      <c r="B1085" s="42"/>
      <c r="C1085" s="43" t="str">
        <f aca="false">INDEX((klasyfikacja!$B$2:$B$146),MATCH(A1085,klasyfikacja!$A$2:$A$146,0))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085" s="44" t="n">
        <v>752</v>
      </c>
      <c r="E1085" s="45" t="n">
        <v>2007</v>
      </c>
      <c r="F1085" s="46" t="n">
        <f aca="false">SUM(G1085:H1085)</f>
        <v>0</v>
      </c>
      <c r="G1085" s="46" t="n">
        <f aca="false" t="array" ref="G1085:G1085">SUM(IF(dane!$A$8:$A$1577=D1085,IF(dane!$C$8:$C$1577=E1085,dane!$L$8:$L$1577,0),0))</f>
        <v>0</v>
      </c>
      <c r="H1085" s="46" t="n">
        <f aca="false" t="array" ref="H1085:H1085">SUM(IF(dane!$A$8:$A$1577=D1085,IF(dane!$C$8:$C$1577=E1085,dane!$M$8:$M$1577,0),0))</f>
        <v>0</v>
      </c>
      <c r="K1085" s="55"/>
    </row>
    <row r="1086" s="47" customFormat="true" ht="12.75" hidden="true" customHeight="true" outlineLevel="0" collapsed="false">
      <c r="A1086" s="42" t="s">
        <v>117</v>
      </c>
      <c r="B1086" s="42"/>
      <c r="C1086" s="43" t="str">
        <f aca="false">INDEX((klasyfikacja!$B$2:$B$146),MATCH(A1086,klasyfikacja!$A$2:$A$146,0))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086" s="44" t="n">
        <v>752</v>
      </c>
      <c r="E1086" s="45" t="n">
        <v>2008</v>
      </c>
      <c r="F1086" s="46" t="n">
        <f aca="false">SUM(G1086:H1086)</f>
        <v>0</v>
      </c>
      <c r="G1086" s="46" t="n">
        <f aca="false" t="array" ref="G1086:G1086">SUM(IF(dane!$A$8:$A$1577=D1086,IF(dane!$C$8:$C$1577=E1086,dane!$L$8:$L$1577,0),0))</f>
        <v>0</v>
      </c>
      <c r="H1086" s="46" t="n">
        <f aca="false" t="array" ref="H1086:H1086">SUM(IF(dane!$A$8:$A$1577=D1086,IF(dane!$C$8:$C$1577=E1086,dane!$M$8:$M$1577,0),0))</f>
        <v>0</v>
      </c>
      <c r="K1086" s="55"/>
    </row>
    <row r="1087" s="47" customFormat="true" ht="12.75" hidden="true" customHeight="true" outlineLevel="0" collapsed="false">
      <c r="A1087" s="42" t="s">
        <v>118</v>
      </c>
      <c r="B1087" s="42"/>
      <c r="C1087" s="43" t="str">
        <f aca="false">INDEX((klasyfikacja!$B$2:$B$146),MATCH(A1087,klasyfikacja!$A$2:$A$146,0))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087" s="44" t="n">
        <v>752</v>
      </c>
      <c r="E1087" s="45" t="n">
        <v>2009</v>
      </c>
      <c r="F1087" s="46" t="n">
        <f aca="false">SUM(G1087:H1087)</f>
        <v>0</v>
      </c>
      <c r="G1087" s="46" t="n">
        <f aca="false" t="array" ref="G1087:G1087">SUM(IF(dane!$A$8:$A$1577=D1087,IF(dane!$C$8:$C$1577=E1087,dane!$L$8:$L$1577,0),0))</f>
        <v>0</v>
      </c>
      <c r="H1087" s="46" t="n">
        <f aca="false" t="array" ref="H1087:H1087">SUM(IF(dane!$A$8:$A$1577=D1087,IF(dane!$C$8:$C$1577=E1087,dane!$M$8:$M$1577,0),0))</f>
        <v>0</v>
      </c>
      <c r="K1087" s="55"/>
    </row>
    <row r="1088" s="47" customFormat="true" ht="25.5" hidden="true" customHeight="false" outlineLevel="0" collapsed="false">
      <c r="A1088" s="42" t="s">
        <v>119</v>
      </c>
      <c r="B1088" s="42"/>
      <c r="C1088" s="43" t="str">
        <f aca="false">INDEX((klasyfikacja!$B$2:$B$146),MATCH(A1088,klasyfikacja!$A$2:$A$146,0))</f>
        <v>Dotacja celowa otrzymana z budżetu państwa na realizację zadań bieżących z zakresu administracji rządowej oraz innych zadań zleconych gminie (związkom gmin, związkom powiatowo-gminnym) ustawami</v>
      </c>
      <c r="D1088" s="44" t="n">
        <v>752</v>
      </c>
      <c r="E1088" s="45" t="n">
        <v>2010</v>
      </c>
      <c r="F1088" s="46" t="n">
        <f aca="false">SUM(G1088:H1088)</f>
        <v>0</v>
      </c>
      <c r="G1088" s="46" t="n">
        <f aca="false" t="array" ref="G1088:G1088">SUM(IF(dane!$A$8:$A$1577=D1088,IF(dane!$C$8:$C$1577=E1088,dane!$L$8:$L$1577,0),0))</f>
        <v>0</v>
      </c>
      <c r="H1088" s="46" t="n">
        <f aca="false" t="array" ref="H1088:H1088">SUM(IF(dane!$A$8:$A$1577=D1088,IF(dane!$C$8:$C$1577=E1088,dane!$M$8:$M$1577,0),0))</f>
        <v>0</v>
      </c>
      <c r="K1088" s="55"/>
    </row>
    <row r="1089" s="47" customFormat="true" ht="12.75" hidden="true" customHeight="true" outlineLevel="0" collapsed="false">
      <c r="A1089" s="42" t="s">
        <v>120</v>
      </c>
      <c r="B1089" s="42"/>
      <c r="C1089" s="43" t="str">
        <f aca="false">INDEX((klasyfikacja!$B$2:$B$146),MATCH(A1089,klasyfikacja!$A$2:$A$146,0))</f>
        <v>Dotacja celowa otrzymana z budżetu państwa na zadania bieżące realizowane przez gminę na podstawie porozumień z organami administracji rządowej</v>
      </c>
      <c r="D1089" s="44" t="n">
        <v>752</v>
      </c>
      <c r="E1089" s="45" t="n">
        <v>2020</v>
      </c>
      <c r="F1089" s="46" t="n">
        <f aca="false">SUM(G1089:H1089)</f>
        <v>0</v>
      </c>
      <c r="G1089" s="46" t="n">
        <f aca="false" t="array" ref="G1089:G1089">SUM(IF(dane!$A$8:$A$1577=D1089,IF(dane!$C$8:$C$1577=E1089,dane!$L$8:$L$1577,0),0))</f>
        <v>0</v>
      </c>
      <c r="H1089" s="46" t="n">
        <f aca="false" t="array" ref="H1089:H1089">SUM(IF(dane!$A$8:$A$1577=D1089,IF(dane!$C$8:$C$1577=E1089,dane!$M$8:$M$1577,0),0))</f>
        <v>0</v>
      </c>
      <c r="K1089" s="55"/>
    </row>
    <row r="1090" s="47" customFormat="true" ht="12.75" hidden="true" customHeight="true" outlineLevel="0" collapsed="false">
      <c r="A1090" s="42" t="s">
        <v>121</v>
      </c>
      <c r="B1090" s="42"/>
      <c r="C1090" s="43" t="str">
        <f aca="false">INDEX((klasyfikacja!$B$2:$B$146),MATCH(A1090,klasyfikacja!$A$2:$A$146,0))</f>
        <v>Dotacja celowa otrzymana z budżetu państwa na realizację własnych zadań bieżących gmin (związków gmin, związków powiatowo-gminnych)</v>
      </c>
      <c r="D1090" s="44" t="n">
        <v>752</v>
      </c>
      <c r="E1090" s="45" t="n">
        <v>2030</v>
      </c>
      <c r="F1090" s="46" t="n">
        <f aca="false">SUM(G1090:H1090)</f>
        <v>0</v>
      </c>
      <c r="G1090" s="46" t="n">
        <f aca="false" t="array" ref="G1090:G1090">SUM(IF(dane!$A$8:$A$1577=D1090,IF(dane!$C$8:$C$1577=E1090,dane!$L$8:$L$1577,0),0))</f>
        <v>0</v>
      </c>
      <c r="H1090" s="46" t="n">
        <f aca="false" t="array" ref="H1090:H1090">SUM(IF(dane!$A$8:$A$1577=D1090,IF(dane!$C$8:$C$1577=E1090,dane!$M$8:$M$1577,0),0))</f>
        <v>0</v>
      </c>
      <c r="K1090" s="55"/>
    </row>
    <row r="1091" s="47" customFormat="true" ht="25.5" hidden="true" customHeight="true" outlineLevel="0" collapsed="false">
      <c r="A1091" s="42" t="s">
        <v>122</v>
      </c>
      <c r="B1091" s="42"/>
      <c r="C1091" s="43" t="str">
        <f aca="false">INDEX((klasyfikacja!$B$2:$B$146),MATCH(A1091,klasyfikacja!$A$2:$A$146,0))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091" s="44" t="n">
        <v>752</v>
      </c>
      <c r="E1091" s="45" t="n">
        <v>2040</v>
      </c>
      <c r="F1091" s="46" t="n">
        <f aca="false">SUM(G1091:H1091)</f>
        <v>0</v>
      </c>
      <c r="G1091" s="46" t="n">
        <f aca="false" t="array" ref="G1091:G1091">SUM(IF(dane!$A$8:$A$1577=D1091,IF(dane!$C$8:$C$1577=E1091,dane!$L$8:$L$1577,0),0))</f>
        <v>0</v>
      </c>
      <c r="H1091" s="46" t="n">
        <f aca="false" t="array" ref="H1091:H1091">SUM(IF(dane!$A$8:$A$1577=D1091,IF(dane!$C$8:$C$1577=E1091,dane!$M$8:$M$1577,0),0))</f>
        <v>0</v>
      </c>
      <c r="K1091" s="55"/>
    </row>
    <row r="1092" s="47" customFormat="true" ht="37.5" hidden="true" customHeight="true" outlineLevel="0" collapsed="false">
      <c r="A1092" s="42" t="s">
        <v>123</v>
      </c>
      <c r="B1092" s="42"/>
      <c r="C1092" s="43" t="str">
        <f aca="false">INDEX((klasyfikacja!$B$2:$B$146),MATCH(A1092,klasyfikacja!$A$2:$A$146,0))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092" s="44" t="n">
        <v>752</v>
      </c>
      <c r="E1092" s="45" t="n">
        <v>2057</v>
      </c>
      <c r="F1092" s="46" t="n">
        <f aca="false">SUM(G1092:H1092)</f>
        <v>0</v>
      </c>
      <c r="G1092" s="46" t="n">
        <f aca="false" t="array" ref="G1092:G1092">SUM(IF(dane!$A$8:$A$1577=D1092,IF(dane!$C$8:$C$1577=E1092,dane!$L$8:$L$1577,0),0))</f>
        <v>0</v>
      </c>
      <c r="H1092" s="46" t="n">
        <f aca="false" t="array" ref="H1092:H1092">SUM(IF(dane!$A$8:$A$1577=D1092,IF(dane!$C$8:$C$1577=E1092,dane!$M$8:$M$1577,0),0))</f>
        <v>0</v>
      </c>
      <c r="K1092" s="55"/>
    </row>
    <row r="1093" s="47" customFormat="true" ht="37.5" hidden="true" customHeight="true" outlineLevel="0" collapsed="false">
      <c r="A1093" s="42" t="s">
        <v>124</v>
      </c>
      <c r="B1093" s="42"/>
      <c r="C1093" s="43" t="str">
        <f aca="false">INDEX((klasyfikacja!$B$2:$B$146),MATCH(A1093,klasyfikacja!$A$2:$A$146,0))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093" s="44" t="n">
        <v>752</v>
      </c>
      <c r="E1093" s="45" t="n">
        <v>2058</v>
      </c>
      <c r="F1093" s="46" t="n">
        <f aca="false">SUM(G1093:H1093)</f>
        <v>0</v>
      </c>
      <c r="G1093" s="46" t="n">
        <f aca="false" t="array" ref="G1093:G1093">SUM(IF(dane!$A$8:$A$1577=D1093,IF(dane!$C$8:$C$1577=E1093,dane!$L$8:$L$1577,0),0))</f>
        <v>0</v>
      </c>
      <c r="H1093" s="46" t="n">
        <f aca="false" t="array" ref="H1093:H1093">SUM(IF(dane!$A$8:$A$1577=D1093,IF(dane!$C$8:$C$1577=E1093,dane!$M$8:$M$1577,0),0))</f>
        <v>0</v>
      </c>
      <c r="K1093" s="55"/>
    </row>
    <row r="1094" s="47" customFormat="true" ht="37.5" hidden="true" customHeight="true" outlineLevel="0" collapsed="false">
      <c r="A1094" s="42" t="s">
        <v>125</v>
      </c>
      <c r="B1094" s="42"/>
      <c r="C1094" s="43" t="str">
        <f aca="false">INDEX((klasyfikacja!$B$2:$B$146),MATCH(A1094,klasyfikacja!$A$2:$A$146,0))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094" s="44" t="n">
        <v>752</v>
      </c>
      <c r="E1094" s="45" t="n">
        <v>2059</v>
      </c>
      <c r="F1094" s="46" t="n">
        <f aca="false">SUM(G1094:H1094)</f>
        <v>0</v>
      </c>
      <c r="G1094" s="46" t="n">
        <f aca="false" t="array" ref="G1094:G1094">SUM(IF(dane!$A$8:$A$1577=D1094,IF(dane!$C$8:$C$1577=E1094,dane!$L$8:$L$1577,0),0))</f>
        <v>0</v>
      </c>
      <c r="H1094" s="46" t="n">
        <f aca="false" t="array" ref="H1094:H1094">SUM(IF(dane!$A$8:$A$1577=D1094,IF(dane!$C$8:$C$1577=E1094,dane!$M$8:$M$1577,0),0))</f>
        <v>0</v>
      </c>
      <c r="K1094" s="55"/>
    </row>
    <row r="1095" s="47" customFormat="true" ht="37.5" hidden="true" customHeight="true" outlineLevel="0" collapsed="false">
      <c r="A1095" s="42" t="s">
        <v>126</v>
      </c>
      <c r="B1095" s="42"/>
      <c r="C1095" s="43" t="str">
        <f aca="false">INDEX((klasyfikacja!$B$2:$B$146),MATCH(A1095,klasyfikacja!$A$2:$A$146,0))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095" s="44" t="n">
        <v>752</v>
      </c>
      <c r="E1095" s="45" t="n">
        <v>2060</v>
      </c>
      <c r="F1095" s="46" t="n">
        <f aca="false">SUM(G1095:H1095)</f>
        <v>0</v>
      </c>
      <c r="G1095" s="46" t="n">
        <f aca="false" t="array" ref="G1095:G1095">SUM(IF(dane!$A$8:$A$1577=D1095,IF(dane!$C$8:$C$1577=E1095,dane!$L$8:$L$1577,0),0))</f>
        <v>0</v>
      </c>
      <c r="H1095" s="46" t="n">
        <f aca="false" t="array" ref="H1095:H1095">SUM(IF(dane!$A$8:$A$1577=D1095,IF(dane!$C$8:$C$1577=E1095,dane!$M$8:$M$1577,0),0))</f>
        <v>0</v>
      </c>
      <c r="K1095" s="55"/>
    </row>
    <row r="1096" s="47" customFormat="true" ht="29.25" hidden="false" customHeight="true" outlineLevel="0" collapsed="false">
      <c r="A1096" s="58" t="n">
        <v>2110</v>
      </c>
      <c r="B1096" s="42"/>
      <c r="C1096" s="59" t="e">
        <f aca="false">INDEX((klasyfikacja!$B$2:$B$146),MATCH(A1096,klasyfikacja!$A$2:$A$146,0))</f>
        <v>#N/A</v>
      </c>
      <c r="D1096" s="44" t="n">
        <v>752</v>
      </c>
      <c r="E1096" s="45" t="n">
        <v>2110</v>
      </c>
      <c r="F1096" s="60" t="n">
        <f aca="false">SUM(G1096:H1096)</f>
        <v>232680</v>
      </c>
      <c r="G1096" s="61" t="n">
        <f aca="false" t="array" ref="G1096:G1096">SUM(IF(dane!$A$8:$A$1577=D1096,IF(dane!$C$8:$C$1577=E1096,dane!$L$8:$L$1577,0),0))</f>
        <v>0</v>
      </c>
      <c r="H1096" s="61" t="n">
        <f aca="false" t="array" ref="H1096:H1096">SUM(IF(dane!$A$8:$A$1577=D1096,IF(dane!$C$8:$C$1577=E1096,dane!$M$8:$M$1577,0),0))</f>
        <v>232680</v>
      </c>
      <c r="K1096" s="55"/>
    </row>
    <row r="1097" s="47" customFormat="true" ht="25.5" hidden="false" customHeight="false" outlineLevel="0" collapsed="false">
      <c r="A1097" s="62" t="n">
        <v>2120</v>
      </c>
      <c r="B1097" s="42"/>
      <c r="C1097" s="63" t="e">
        <f aca="false">INDEX((klasyfikacja!$B$2:$B$146),MATCH(A1097,klasyfikacja!$A$2:$A$146,0))</f>
        <v>#N/A</v>
      </c>
      <c r="D1097" s="44" t="n">
        <v>752</v>
      </c>
      <c r="E1097" s="45" t="n">
        <v>2120</v>
      </c>
      <c r="F1097" s="64" t="n">
        <f aca="false">SUM(G1097:H1097)</f>
        <v>297720</v>
      </c>
      <c r="G1097" s="65" t="n">
        <f aca="false" t="array" ref="G1097:G1097">SUM(IF(dane!$A$8:$A$1577=D1097,IF(dane!$C$8:$C$1577=E1097,dane!$L$8:$L$1577,0),0))</f>
        <v>0</v>
      </c>
      <c r="H1097" s="65" t="n">
        <f aca="false" t="array" ref="H1097:H1097">SUM(IF(dane!$A$8:$A$1577=D1097,IF(dane!$C$8:$C$1577=E1097,dane!$M$8:$M$1577,0),0))</f>
        <v>297720</v>
      </c>
      <c r="K1097" s="55"/>
    </row>
    <row r="1098" s="47" customFormat="true" ht="12.75" hidden="true" customHeight="true" outlineLevel="0" collapsed="false">
      <c r="A1098" s="42" t="s">
        <v>128</v>
      </c>
      <c r="B1098" s="42"/>
      <c r="C1098" s="43" t="str">
        <f aca="false">INDEX((klasyfikacja!$B$2:$B$146),MATCH(A1098,klasyfikacja!$A$2:$A$146,0))</f>
        <v>Dotacja celowa otrzymana z budżetu państwa na realizację bieżących zadań własnych powiatu</v>
      </c>
      <c r="D1098" s="44" t="n">
        <v>752</v>
      </c>
      <c r="E1098" s="45" t="n">
        <v>2130</v>
      </c>
      <c r="F1098" s="46" t="n">
        <f aca="false">SUM(G1098:H1098)</f>
        <v>0</v>
      </c>
      <c r="G1098" s="46" t="n">
        <f aca="false" t="array" ref="G1098:G1098">SUM(IF(dane!$A$8:$A$1577=D1098,IF(dane!$C$8:$C$1577=E1098,dane!$L$8:$L$1577,0),0))</f>
        <v>0</v>
      </c>
      <c r="H1098" s="46" t="n">
        <f aca="false" t="array" ref="H1098:H1098">SUM(IF(dane!$A$8:$A$1577=D1098,IF(dane!$C$8:$C$1577=E1098,dane!$M$8:$M$1577,0),0))</f>
        <v>0</v>
      </c>
      <c r="K1098" s="55"/>
    </row>
    <row r="1099" s="47" customFormat="true" ht="12.75" hidden="true" customHeight="true" outlineLevel="0" collapsed="false">
      <c r="A1099" s="42" t="s">
        <v>129</v>
      </c>
      <c r="B1099" s="42"/>
      <c r="C1099" s="43" t="str">
        <f aca="false">INDEX((klasyfikacja!$B$2:$B$146),MATCH(A1099,klasyfikacja!$A$2:$A$146,0))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099" s="44" t="n">
        <v>752</v>
      </c>
      <c r="E1099" s="45" t="n">
        <v>2160</v>
      </c>
      <c r="F1099" s="46" t="n">
        <f aca="false">SUM(G1099:H1099)</f>
        <v>0</v>
      </c>
      <c r="G1099" s="46" t="n">
        <f aca="false" t="array" ref="G1099:G1099">SUM(IF(dane!$A$8:$A$1577=D1099,IF(dane!$C$8:$C$1577=E1099,dane!$L$8:$L$1577,0),0))</f>
        <v>0</v>
      </c>
      <c r="H1099" s="46" t="n">
        <f aca="false" t="array" ref="H1099:H1099">SUM(IF(dane!$A$8:$A$1577=D1099,IF(dane!$C$8:$C$1577=E1099,dane!$M$8:$M$1577,0),0))</f>
        <v>0</v>
      </c>
      <c r="K1099" s="55"/>
    </row>
    <row r="1100" s="47" customFormat="true" ht="12.75" hidden="true" customHeight="true" outlineLevel="0" collapsed="false">
      <c r="A1100" s="42" t="s">
        <v>130</v>
      </c>
      <c r="B1100" s="42"/>
      <c r="C1100" s="43" t="str">
        <f aca="false">INDEX((klasyfikacja!$B$2:$B$146),MATCH(A1100,klasyfikacja!$A$2:$A$146,0))</f>
        <v>Środki z Funduszu Przeciwdziałania COVID-19 na finansowanie lub dofinansowanie realizacji zadań związanych z przeciwdziałaniem COVID-19</v>
      </c>
      <c r="D1100" s="44" t="n">
        <v>752</v>
      </c>
      <c r="E1100" s="45" t="n">
        <v>2180</v>
      </c>
      <c r="F1100" s="46" t="n">
        <f aca="false">SUM(G1100:H1100)</f>
        <v>0</v>
      </c>
      <c r="G1100" s="46" t="n">
        <f aca="false" t="array" ref="G1100:G1100">SUM(IF(dane!$A$8:$A$1577=D1100,IF(dane!$C$8:$C$1577=E1100,dane!$L$8:$L$1577,0),0))</f>
        <v>0</v>
      </c>
      <c r="H1100" s="46" t="n">
        <f aca="false" t="array" ref="H1100:H1100">SUM(IF(dane!$A$8:$A$1577=D1100,IF(dane!$C$8:$C$1577=E1100,dane!$M$8:$M$1577,0),0))</f>
        <v>0</v>
      </c>
      <c r="K1100" s="55"/>
    </row>
    <row r="1101" s="47" customFormat="true" ht="12.75" hidden="true" customHeight="true" outlineLevel="0" collapsed="false">
      <c r="A1101" s="42" t="s">
        <v>131</v>
      </c>
      <c r="B1101" s="42"/>
      <c r="C1101" s="43" t="str">
        <f aca="false">INDEX((klasyfikacja!$B$2:$B$146),MATCH(A1101,klasyfikacja!$A$2:$A$146,0))</f>
        <v>Dotacja celowa otrzymana z gminy na zadania bieżące realizowane na podstawie porozumień (umów) między jednostkami samorządu terytorialnego</v>
      </c>
      <c r="D1101" s="44" t="n">
        <v>752</v>
      </c>
      <c r="E1101" s="45" t="n">
        <v>2310</v>
      </c>
      <c r="F1101" s="46" t="n">
        <f aca="false">SUM(G1101:H1101)</f>
        <v>0</v>
      </c>
      <c r="G1101" s="46" t="n">
        <f aca="false" t="array" ref="G1101:G1101">SUM(IF(dane!$A$8:$A$1577=D1101,IF(dane!$C$8:$C$1577=E1101,dane!$L$8:$L$1577,0),0))</f>
        <v>0</v>
      </c>
      <c r="H1101" s="46" t="n">
        <f aca="false" t="array" ref="H1101:H1101">SUM(IF(dane!$A$8:$A$1577=D1101,IF(dane!$C$8:$C$1577=E1101,dane!$M$8:$M$1577,0),0))</f>
        <v>0</v>
      </c>
      <c r="K1101" s="55"/>
    </row>
    <row r="1102" s="47" customFormat="true" ht="12.75" hidden="true" customHeight="true" outlineLevel="0" collapsed="false">
      <c r="A1102" s="42" t="s">
        <v>132</v>
      </c>
      <c r="B1102" s="42"/>
      <c r="C1102" s="43" t="str">
        <f aca="false">INDEX((klasyfikacja!$B$2:$B$146),MATCH(A1102,klasyfikacja!$A$2:$A$146,0))</f>
        <v>Dotacja celowa otrzymana z powiatu na zadania bieżące realizowane na podstawie porozumień (umów) między jednostkami samorządu terytorialnego</v>
      </c>
      <c r="D1102" s="44" t="n">
        <v>752</v>
      </c>
      <c r="E1102" s="45" t="n">
        <v>2320</v>
      </c>
      <c r="F1102" s="46" t="n">
        <f aca="false">SUM(G1102:H1102)</f>
        <v>0</v>
      </c>
      <c r="G1102" s="46" t="n">
        <f aca="false" t="array" ref="G1102:G1102">SUM(IF(dane!$A$8:$A$1577=D1102,IF(dane!$C$8:$C$1577=E1102,dane!$L$8:$L$1577,0),0))</f>
        <v>0</v>
      </c>
      <c r="H1102" s="46" t="n">
        <f aca="false" t="array" ref="H1102:H1102">SUM(IF(dane!$A$8:$A$1577=D1102,IF(dane!$C$8:$C$1577=E1102,dane!$M$8:$M$1577,0),0))</f>
        <v>0</v>
      </c>
      <c r="K1102" s="55"/>
    </row>
    <row r="1103" s="47" customFormat="true" ht="12.75" hidden="true" customHeight="true" outlineLevel="0" collapsed="false">
      <c r="A1103" s="42" t="s">
        <v>133</v>
      </c>
      <c r="B1103" s="42"/>
      <c r="C1103" s="43" t="str">
        <f aca="false">INDEX((klasyfikacja!$B$2:$B$146),MATCH(A1103,klasyfikacja!$A$2:$A$146,0))</f>
        <v>Dotacja celowa otrzymana od samorządu województwa na zadania bieżące realizowane na podstawie porozumień (umów) między jednostkami samorządu terytorialnego</v>
      </c>
      <c r="D1103" s="44" t="n">
        <v>752</v>
      </c>
      <c r="E1103" s="45" t="n">
        <v>2330</v>
      </c>
      <c r="F1103" s="46" t="n">
        <f aca="false">SUM(G1103:H1103)</f>
        <v>0</v>
      </c>
      <c r="G1103" s="46" t="n">
        <f aca="false" t="array" ref="G1103:G1103">SUM(IF(dane!$A$8:$A$1577=D1103,IF(dane!$C$8:$C$1577=E1103,dane!$L$8:$L$1577,0),0))</f>
        <v>0</v>
      </c>
      <c r="H1103" s="46" t="n">
        <f aca="false" t="array" ref="H1103:H1103">SUM(IF(dane!$A$8:$A$1577=D1103,IF(dane!$C$8:$C$1577=E1103,dane!$M$8:$M$1577,0),0))</f>
        <v>0</v>
      </c>
      <c r="K1103" s="55"/>
    </row>
    <row r="1104" s="47" customFormat="true" ht="12.75" hidden="true" customHeight="true" outlineLevel="0" collapsed="false">
      <c r="A1104" s="42" t="s">
        <v>134</v>
      </c>
      <c r="B1104" s="42"/>
      <c r="C1104" s="43" t="str">
        <f aca="false">INDEX((klasyfikacja!$B$2:$B$146),MATCH(A1104,klasyfikacja!$A$2:$A$146,0))</f>
        <v>Dochody jednostek samorządu terytorialnego związane z realizacją zadań z zakresu administracji rządowej oraz innych zadań zleconych ustawami</v>
      </c>
      <c r="D1104" s="44" t="n">
        <v>752</v>
      </c>
      <c r="E1104" s="45" t="n">
        <v>2360</v>
      </c>
      <c r="F1104" s="46" t="n">
        <f aca="false">SUM(G1104:H1104)</f>
        <v>0</v>
      </c>
      <c r="G1104" s="46" t="n">
        <f aca="false" t="array" ref="G1104:G1104">SUM(IF(dane!$A$8:$A$1577=D1104,IF(dane!$C$8:$C$1577=E1104,dane!$L$8:$L$1577,0),0))</f>
        <v>0</v>
      </c>
      <c r="H1104" s="46" t="n">
        <f aca="false" t="array" ref="H1104:H1104">SUM(IF(dane!$A$8:$A$1577=D1104,IF(dane!$C$8:$C$1577=E1104,dane!$M$8:$M$1577,0),0))</f>
        <v>0</v>
      </c>
      <c r="K1104" s="55"/>
    </row>
    <row r="1105" s="47" customFormat="true" ht="12.75" hidden="true" customHeight="true" outlineLevel="0" collapsed="false">
      <c r="A1105" s="42" t="s">
        <v>135</v>
      </c>
      <c r="B1105" s="42"/>
      <c r="C1105" s="43" t="str">
        <f aca="false">INDEX((klasyfikacja!$B$2:$B$146),MATCH(A1105,klasyfikacja!$A$2:$A$146,0))</f>
        <v>Wpływy do budżetu nadwyżki środków obrotowych samorządowego zakładu budżetowego</v>
      </c>
      <c r="D1105" s="44" t="n">
        <v>752</v>
      </c>
      <c r="E1105" s="45" t="n">
        <v>2370</v>
      </c>
      <c r="F1105" s="46" t="n">
        <f aca="false">SUM(G1105:H1105)</f>
        <v>0</v>
      </c>
      <c r="G1105" s="46" t="n">
        <f aca="false" t="array" ref="G1105:G1105">SUM(IF(dane!$A$8:$A$1577=D1105,IF(dane!$C$8:$C$1577=E1105,dane!$L$8:$L$1577,0),0))</f>
        <v>0</v>
      </c>
      <c r="H1105" s="46" t="n">
        <f aca="false" t="array" ref="H1105:H1105">SUM(IF(dane!$A$8:$A$1577=D1105,IF(dane!$C$8:$C$1577=E1105,dane!$M$8:$M$1577,0),0))</f>
        <v>0</v>
      </c>
      <c r="K1105" s="55"/>
    </row>
    <row r="1106" s="47" customFormat="true" ht="12.75" hidden="true" customHeight="true" outlineLevel="0" collapsed="false">
      <c r="A1106" s="42" t="s">
        <v>136</v>
      </c>
      <c r="B1106" s="42"/>
      <c r="C1106" s="43" t="str">
        <f aca="false">INDEX((klasyfikacja!$B$2:$B$146),MATCH(A1106,klasyfikacja!$A$2:$A$146,0))</f>
        <v>Dotacja otrzymana z państwowego funduszu celowego na realizację zadań bieżących jednostek sektora finansów publicznych</v>
      </c>
      <c r="D1106" s="44" t="n">
        <v>752</v>
      </c>
      <c r="E1106" s="45" t="n">
        <v>2440</v>
      </c>
      <c r="F1106" s="46" t="n">
        <f aca="false">SUM(G1106:H1106)</f>
        <v>0</v>
      </c>
      <c r="G1106" s="46" t="n">
        <f aca="false" t="array" ref="G1106:G1106">SUM(IF(dane!$A$8:$A$1577=D1106,IF(dane!$C$8:$C$1577=E1106,dane!$L$8:$L$1577,0),0))</f>
        <v>0</v>
      </c>
      <c r="H1106" s="46" t="n">
        <f aca="false" t="array" ref="H1106:H1106">SUM(IF(dane!$A$8:$A$1577=D1106,IF(dane!$C$8:$C$1577=E1106,dane!$M$8:$M$1577,0),0))</f>
        <v>0</v>
      </c>
      <c r="K1106" s="55"/>
    </row>
    <row r="1107" s="47" customFormat="true" ht="12.75" hidden="true" customHeight="true" outlineLevel="0" collapsed="false">
      <c r="A1107" s="42" t="s">
        <v>137</v>
      </c>
      <c r="B1107" s="42"/>
      <c r="C1107" s="43" t="str">
        <f aca="false">INDEX((klasyfikacja!$B$2:$B$146),MATCH(A1107,klasyfikacja!$A$2:$A$146,0))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107" s="44" t="n">
        <v>752</v>
      </c>
      <c r="E1107" s="45" t="n">
        <v>2442</v>
      </c>
      <c r="F1107" s="46" t="n">
        <f aca="false">SUM(G1107:H1107)</f>
        <v>0</v>
      </c>
      <c r="G1107" s="46" t="n">
        <f aca="false" t="array" ref="G1107:G1107">SUM(IF(dane!$A$8:$A$1577=D1107,IF(dane!$C$8:$C$1577=E1107,dane!$L$8:$L$1577,0),0))</f>
        <v>0</v>
      </c>
      <c r="H1107" s="46" t="n">
        <f aca="false" t="array" ref="H1107:H1107">SUM(IF(dane!$A$8:$A$1577=D1107,IF(dane!$C$8:$C$1577=E1107,dane!$M$8:$M$1577,0),0))</f>
        <v>0</v>
      </c>
      <c r="K1107" s="55"/>
    </row>
    <row r="1108" s="47" customFormat="true" ht="12.75" hidden="true" customHeight="true" outlineLevel="0" collapsed="false">
      <c r="A1108" s="42" t="s">
        <v>138</v>
      </c>
      <c r="B1108" s="42"/>
      <c r="C1108" s="43" t="str">
        <f aca="false">INDEX((klasyfikacja!$B$2:$B$146),MATCH(A1108,klasyfikacja!$A$2:$A$146,0))</f>
        <v>Środki otrzymane od pozostałych jednostek zaliczanych do sektora finansów publicznych na realizację zadań bieżących jednostek zaliczanych do sektora finansów publicznych</v>
      </c>
      <c r="D1108" s="44" t="n">
        <v>752</v>
      </c>
      <c r="E1108" s="45" t="n">
        <v>2460</v>
      </c>
      <c r="F1108" s="46" t="n">
        <f aca="false">SUM(G1108:H1108)</f>
        <v>0</v>
      </c>
      <c r="G1108" s="46" t="n">
        <f aca="false" t="array" ref="G1108:G1108">SUM(IF(dane!$A$8:$A$1577=D1108,IF(dane!$C$8:$C$1577=E1108,dane!$L$8:$L$1577,0),0))</f>
        <v>0</v>
      </c>
      <c r="H1108" s="46" t="n">
        <f aca="false" t="array" ref="H1108:H1108">SUM(IF(dane!$A$8:$A$1577=D1108,IF(dane!$C$8:$C$1577=E1108,dane!$M$8:$M$1577,0),0))</f>
        <v>0</v>
      </c>
      <c r="K1108" s="55"/>
    </row>
    <row r="1109" s="47" customFormat="true" ht="12.75" hidden="true" customHeight="true" outlineLevel="0" collapsed="false">
      <c r="A1109" s="42" t="s">
        <v>139</v>
      </c>
      <c r="B1109" s="42"/>
      <c r="C1109" s="43" t="str">
        <f aca="false">INDEX((klasyfikacja!$B$2:$B$146),MATCH(A1109,klasyfikacja!$A$2:$A$146,0))</f>
        <v>Rekompensaty utraconych dochodów w podatkach i opłatach lokalnych</v>
      </c>
      <c r="D1109" s="44" t="n">
        <v>752</v>
      </c>
      <c r="E1109" s="45" t="n">
        <v>2680</v>
      </c>
      <c r="F1109" s="46" t="n">
        <f aca="false">SUM(G1109:H1109)</f>
        <v>0</v>
      </c>
      <c r="G1109" s="46" t="n">
        <f aca="false" t="array" ref="G1109:G1109">SUM(IF(dane!$A$8:$A$1577=D1109,IF(dane!$C$8:$C$1577=E1109,dane!$L$8:$L$1577,0),0))</f>
        <v>0</v>
      </c>
      <c r="H1109" s="46" t="n">
        <f aca="false" t="array" ref="H1109:H1109">SUM(IF(dane!$A$8:$A$1577=D1109,IF(dane!$C$8:$C$1577=E1109,dane!$M$8:$M$1577,0),0))</f>
        <v>0</v>
      </c>
      <c r="K1109" s="55"/>
    </row>
    <row r="1110" s="47" customFormat="true" ht="12.75" hidden="true" customHeight="true" outlineLevel="0" collapsed="false">
      <c r="A1110" s="42" t="s">
        <v>140</v>
      </c>
      <c r="B1110" s="42"/>
      <c r="C1110" s="43" t="str">
        <f aca="false">INDEX((klasyfikacja!$B$2:$B$146),MATCH(A1110,klasyfikacja!$A$2:$A$146,0))</f>
        <v>Środki z Funduszu Pracy otrzymane na realizację zadań wynikających z odrębnych ustaw</v>
      </c>
      <c r="D1110" s="44" t="n">
        <v>752</v>
      </c>
      <c r="E1110" s="45" t="n">
        <v>2690</v>
      </c>
      <c r="F1110" s="46" t="n">
        <f aca="false">SUM(G1110:H1110)</f>
        <v>0</v>
      </c>
      <c r="G1110" s="46" t="n">
        <f aca="false" t="array" ref="G1110:G1110">SUM(IF(dane!$A$8:$A$1577=D1110,IF(dane!$C$8:$C$1577=E1110,dane!$L$8:$L$1577,0),0))</f>
        <v>0</v>
      </c>
      <c r="H1110" s="46" t="n">
        <f aca="false" t="array" ref="H1110:H1110">SUM(IF(dane!$A$8:$A$1577=D1110,IF(dane!$C$8:$C$1577=E1110,dane!$M$8:$M$1577,0),0))</f>
        <v>0</v>
      </c>
      <c r="K1110" s="55"/>
    </row>
    <row r="1111" s="47" customFormat="true" ht="12.75" hidden="true" customHeight="true" outlineLevel="0" collapsed="false">
      <c r="A1111" s="42" t="s">
        <v>141</v>
      </c>
      <c r="B1111" s="42"/>
      <c r="C1111" s="43" t="str">
        <f aca="false">INDEX((klasyfikacja!$B$2:$B$146),MATCH(A1111,klasyfikacja!$A$2:$A$146,0))</f>
        <v>Środki na dofinansowanie własnych zadań bieżących gmin, powiatów (związków gmin, związków powiatowo-gminnych, związków powiatów), samorządów województw, pozyskane z innych źródeł</v>
      </c>
      <c r="D1111" s="44" t="n">
        <v>752</v>
      </c>
      <c r="E1111" s="45" t="n">
        <v>2700</v>
      </c>
      <c r="F1111" s="46" t="n">
        <f aca="false">SUM(G1111:H1111)</f>
        <v>0</v>
      </c>
      <c r="G1111" s="46" t="n">
        <f aca="false" t="array" ref="G1111:G1111">SUM(IF(dane!$A$8:$A$1577=D1111,IF(dane!$C$8:$C$1577=E1111,dane!$L$8:$L$1577,0),0))</f>
        <v>0</v>
      </c>
      <c r="H1111" s="46" t="n">
        <f aca="false" t="array" ref="H1111:H1111">SUM(IF(dane!$A$8:$A$1577=D1111,IF(dane!$C$8:$C$1577=E1111,dane!$M$8:$M$1577,0),0))</f>
        <v>0</v>
      </c>
      <c r="K1111" s="55"/>
    </row>
    <row r="1112" s="47" customFormat="true" ht="12.75" hidden="true" customHeight="true" outlineLevel="0" collapsed="false">
      <c r="A1112" s="42" t="s">
        <v>142</v>
      </c>
      <c r="B1112" s="42"/>
      <c r="C1112" s="43" t="str">
        <f aca="false">INDEX((klasyfikacja!$B$2:$B$146),MATCH(A1112,klasyfikacja!$A$2:$A$146,0))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112" s="44" t="n">
        <v>752</v>
      </c>
      <c r="E1112" s="45" t="n">
        <v>2701</v>
      </c>
      <c r="F1112" s="46" t="n">
        <f aca="false">SUM(G1112:H1112)</f>
        <v>0</v>
      </c>
      <c r="G1112" s="46" t="n">
        <f aca="false" t="array" ref="G1112:G1112">SUM(IF(dane!$A$8:$A$1577=D1112,IF(dane!$C$8:$C$1577=E1112,dane!$L$8:$L$1577,0),0))</f>
        <v>0</v>
      </c>
      <c r="H1112" s="46" t="n">
        <f aca="false" t="array" ref="H1112:H1112">SUM(IF(dane!$A$8:$A$1577=D1112,IF(dane!$C$8:$C$1577=E1112,dane!$M$8:$M$1577,0),0))</f>
        <v>0</v>
      </c>
      <c r="K1112" s="55"/>
    </row>
    <row r="1113" s="47" customFormat="true" ht="12.75" hidden="true" customHeight="true" outlineLevel="0" collapsed="false">
      <c r="A1113" s="42" t="s">
        <v>143</v>
      </c>
      <c r="B1113" s="42"/>
      <c r="C1113" s="43" t="str">
        <f aca="false">INDEX((klasyfikacja!$B$2:$B$146),MATCH(A1113,klasyfikacja!$A$2:$A$146,0))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113" s="44" t="n">
        <v>752</v>
      </c>
      <c r="E1113" s="45" t="n">
        <v>2705</v>
      </c>
      <c r="F1113" s="46" t="n">
        <f aca="false">SUM(G1113:H1113)</f>
        <v>0</v>
      </c>
      <c r="G1113" s="46" t="n">
        <f aca="false" t="array" ref="G1113:G1113">SUM(IF(dane!$A$8:$A$1577=D1113,IF(dane!$C$8:$C$1577=E1113,dane!$L$8:$L$1577,0),0))</f>
        <v>0</v>
      </c>
      <c r="H1113" s="46" t="n">
        <f aca="false" t="array" ref="H1113:H1113">SUM(IF(dane!$A$8:$A$1577=D1113,IF(dane!$C$8:$C$1577=E1113,dane!$M$8:$M$1577,0),0))</f>
        <v>0</v>
      </c>
      <c r="K1113" s="55"/>
    </row>
    <row r="1114" s="47" customFormat="true" ht="12.75" hidden="true" customHeight="true" outlineLevel="0" collapsed="false">
      <c r="A1114" s="42" t="s">
        <v>144</v>
      </c>
      <c r="B1114" s="42"/>
      <c r="C1114" s="43" t="str">
        <f aca="false">INDEX((klasyfikacja!$B$2:$B$146),MATCH(A1114,klasyfikacja!$A$2:$A$146,0))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114" s="44" t="n">
        <v>752</v>
      </c>
      <c r="E1114" s="45" t="n">
        <v>2706</v>
      </c>
      <c r="F1114" s="46" t="n">
        <f aca="false">SUM(G1114:H1114)</f>
        <v>0</v>
      </c>
      <c r="G1114" s="46" t="n">
        <f aca="false" t="array" ref="G1114:G1114">SUM(IF(dane!$A$8:$A$1577=D1114,IF(dane!$C$8:$C$1577=E1114,dane!$L$8:$L$1577,0),0))</f>
        <v>0</v>
      </c>
      <c r="H1114" s="46" t="n">
        <f aca="false" t="array" ref="H1114:H1114">SUM(IF(dane!$A$8:$A$1577=D1114,IF(dane!$C$8:$C$1577=E1114,dane!$M$8:$M$1577,0),0))</f>
        <v>0</v>
      </c>
      <c r="K1114" s="55"/>
    </row>
    <row r="1115" s="47" customFormat="true" ht="12.75" hidden="true" customHeight="true" outlineLevel="0" collapsed="false">
      <c r="A1115" s="42" t="s">
        <v>145</v>
      </c>
      <c r="B1115" s="42"/>
      <c r="C1115" s="43" t="str">
        <f aca="false">INDEX((klasyfikacja!$B$2:$B$146),MATCH(A1115,klasyfikacja!$A$2:$A$146,0))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115" s="44" t="n">
        <v>752</v>
      </c>
      <c r="E1115" s="45" t="n">
        <v>2707</v>
      </c>
      <c r="F1115" s="46" t="n">
        <f aca="false">SUM(G1115:H1115)</f>
        <v>0</v>
      </c>
      <c r="G1115" s="46" t="n">
        <f aca="false" t="array" ref="G1115:G1115">SUM(IF(dane!$A$8:$A$1577=D1115,IF(dane!$C$8:$C$1577=E1115,dane!$L$8:$L$1577,0),0))</f>
        <v>0</v>
      </c>
      <c r="H1115" s="46" t="n">
        <f aca="false" t="array" ref="H1115:H1115">SUM(IF(dane!$A$8:$A$1577=D1115,IF(dane!$C$8:$C$1577=E1115,dane!$M$8:$M$1577,0),0))</f>
        <v>0</v>
      </c>
      <c r="K1115" s="55"/>
    </row>
    <row r="1116" s="47" customFormat="true" ht="12.75" hidden="true" customHeight="true" outlineLevel="0" collapsed="false">
      <c r="A1116" s="42" t="s">
        <v>146</v>
      </c>
      <c r="B1116" s="42"/>
      <c r="C1116" s="43" t="str">
        <f aca="false">INDEX((klasyfikacja!$B$2:$B$146),MATCH(A1116,klasyfikacja!$A$2:$A$146,0))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116" s="44" t="n">
        <v>752</v>
      </c>
      <c r="E1116" s="45" t="n">
        <v>2708</v>
      </c>
      <c r="F1116" s="46" t="n">
        <f aca="false">SUM(G1116:H1116)</f>
        <v>0</v>
      </c>
      <c r="G1116" s="46" t="n">
        <f aca="false" t="array" ref="G1116:G1116">SUM(IF(dane!$A$8:$A$1577=D1116,IF(dane!$C$8:$C$1577=E1116,dane!$L$8:$L$1577,0),0))</f>
        <v>0</v>
      </c>
      <c r="H1116" s="46" t="n">
        <f aca="false" t="array" ref="H1116:H1116">SUM(IF(dane!$A$8:$A$1577=D1116,IF(dane!$C$8:$C$1577=E1116,dane!$M$8:$M$1577,0),0))</f>
        <v>0</v>
      </c>
      <c r="K1116" s="55"/>
    </row>
    <row r="1117" s="47" customFormat="true" ht="12.75" hidden="true" customHeight="true" outlineLevel="0" collapsed="false">
      <c r="A1117" s="42" t="s">
        <v>147</v>
      </c>
      <c r="B1117" s="42"/>
      <c r="C1117" s="43" t="str">
        <f aca="false">INDEX((klasyfikacja!$B$2:$B$146),MATCH(A1117,klasyfikacja!$A$2:$A$146,0))</f>
        <v>Dotacja celowa otrzymana z tytułu pomocy finansowej udzielanej między jednostkami samorządu terytorialnego na dofinansowanie własnych zadań bieżących</v>
      </c>
      <c r="D1117" s="44" t="n">
        <v>752</v>
      </c>
      <c r="E1117" s="45" t="n">
        <v>2710</v>
      </c>
      <c r="F1117" s="46" t="n">
        <f aca="false">SUM(G1117:H1117)</f>
        <v>0</v>
      </c>
      <c r="G1117" s="46" t="n">
        <f aca="false" t="array" ref="G1117:G1117">SUM(IF(dane!$A$8:$A$1577=D1117,IF(dane!$C$8:$C$1577=E1117,dane!$L$8:$L$1577,0),0))</f>
        <v>0</v>
      </c>
      <c r="H1117" s="46" t="n">
        <f aca="false" t="array" ref="H1117:H1117">SUM(IF(dane!$A$8:$A$1577=D1117,IF(dane!$C$8:$C$1577=E1117,dane!$M$8:$M$1577,0),0))</f>
        <v>0</v>
      </c>
      <c r="K1117" s="55"/>
    </row>
    <row r="1118" s="47" customFormat="true" ht="12.75" hidden="true" customHeight="true" outlineLevel="0" collapsed="false">
      <c r="A1118" s="42" t="s">
        <v>148</v>
      </c>
      <c r="B1118" s="42"/>
      <c r="C1118" s="43" t="str">
        <f aca="false">INDEX((klasyfikacja!$B$2:$B$146),MATCH(A1118,klasyfikacja!$A$2:$A$146,0))</f>
        <v>Środki na uzupełnienie dochodów gmin</v>
      </c>
      <c r="D1118" s="44" t="n">
        <v>752</v>
      </c>
      <c r="E1118" s="45" t="n">
        <v>2750</v>
      </c>
      <c r="F1118" s="46" t="n">
        <f aca="false">SUM(G1118:H1118)</f>
        <v>0</v>
      </c>
      <c r="G1118" s="46" t="n">
        <f aca="false" t="array" ref="G1118:G1118">SUM(IF(dane!$A$8:$A$1577=D1118,IF(dane!$C$8:$C$1577=E1118,dane!$L$8:$L$1577,0),0))</f>
        <v>0</v>
      </c>
      <c r="H1118" s="46" t="n">
        <f aca="false" t="array" ref="H1118:H1118">SUM(IF(dane!$A$8:$A$1577=D1118,IF(dane!$C$8:$C$1577=E1118,dane!$M$8:$M$1577,0),0))</f>
        <v>0</v>
      </c>
      <c r="K1118" s="55"/>
    </row>
    <row r="1119" s="47" customFormat="true" ht="12.75" hidden="true" customHeight="true" outlineLevel="0" collapsed="false">
      <c r="A1119" s="42" t="s">
        <v>149</v>
      </c>
      <c r="B1119" s="42"/>
      <c r="C1119" s="43" t="str">
        <f aca="false">INDEX((klasyfikacja!$B$2:$B$146),MATCH(A1119,klasyfikacja!$A$2:$A$146,0))</f>
        <v>Środki na uzupełnienie dochodów powiatów</v>
      </c>
      <c r="D1119" s="44" t="n">
        <v>752</v>
      </c>
      <c r="E1119" s="45" t="n">
        <v>2760</v>
      </c>
      <c r="F1119" s="46" t="n">
        <f aca="false">SUM(G1119:H1119)</f>
        <v>0</v>
      </c>
      <c r="G1119" s="46" t="n">
        <f aca="false" t="array" ref="G1119:G1119">SUM(IF(dane!$A$8:$A$1577=D1119,IF(dane!$C$8:$C$1577=E1119,dane!$L$8:$L$1577,0),0))</f>
        <v>0</v>
      </c>
      <c r="H1119" s="46" t="n">
        <f aca="false" t="array" ref="H1119:H1119">SUM(IF(dane!$A$8:$A$1577=D1119,IF(dane!$C$8:$C$1577=E1119,dane!$M$8:$M$1577,0),0))</f>
        <v>0</v>
      </c>
      <c r="K1119" s="55"/>
    </row>
    <row r="1120" s="47" customFormat="true" ht="12.75" hidden="true" customHeight="true" outlineLevel="0" collapsed="false">
      <c r="A1120" s="42" t="s">
        <v>150</v>
      </c>
      <c r="B1120" s="42"/>
      <c r="C1120" s="43" t="str">
        <f aca="false">INDEX((klasyfikacja!$B$2:$B$146),MATCH(A1120,klasyfikacja!$A$2:$A$146,0))</f>
        <v>Środki na utrzymanie rzecznych przepraw promowych oraz na remonty, utrzymanie, ochronę i zarządzanie drogami krajowymi i wojewódzkimi w granicach miast na prawach powiatu</v>
      </c>
      <c r="D1120" s="44" t="n">
        <v>752</v>
      </c>
      <c r="E1120" s="45" t="n">
        <v>2790</v>
      </c>
      <c r="F1120" s="46" t="n">
        <f aca="false">SUM(G1120:H1120)</f>
        <v>0</v>
      </c>
      <c r="G1120" s="46" t="n">
        <f aca="false" t="array" ref="G1120:G1120">SUM(IF(dane!$A$8:$A$1577=D1120,IF(dane!$C$8:$C$1577=E1120,dane!$L$8:$L$1577,0),0))</f>
        <v>0</v>
      </c>
      <c r="H1120" s="46" t="n">
        <f aca="false" t="array" ref="H1120:H1120">SUM(IF(dane!$A$8:$A$1577=D1120,IF(dane!$C$8:$C$1577=E1120,dane!$M$8:$M$1577,0),0))</f>
        <v>0</v>
      </c>
      <c r="K1120" s="55"/>
    </row>
    <row r="1121" s="47" customFormat="true" ht="12.75" hidden="true" customHeight="true" outlineLevel="0" collapsed="false">
      <c r="A1121" s="42" t="s">
        <v>151</v>
      </c>
      <c r="B1121" s="42"/>
      <c r="C1121" s="43" t="str">
        <f aca="false">INDEX((klasyfikacja!$B$2:$B$146),MATCH(A1121,klasyfikacja!$A$2:$A$146,0))</f>
        <v>Dotacja z budżetu państwa dla gmin uzdrowiskowych</v>
      </c>
      <c r="D1121" s="44" t="n">
        <v>752</v>
      </c>
      <c r="E1121" s="45" t="n">
        <v>2870</v>
      </c>
      <c r="F1121" s="46" t="n">
        <f aca="false">SUM(G1121:H1121)</f>
        <v>0</v>
      </c>
      <c r="G1121" s="46" t="n">
        <f aca="false" t="array" ref="G1121:G1121">SUM(IF(dane!$A$8:$A$1577=D1121,IF(dane!$C$8:$C$1577=E1121,dane!$L$8:$L$1577,0),0))</f>
        <v>0</v>
      </c>
      <c r="H1121" s="46" t="n">
        <f aca="false" t="array" ref="H1121:H1121">SUM(IF(dane!$A$8:$A$1577=D1121,IF(dane!$C$8:$C$1577=E1121,dane!$M$8:$M$1577,0),0))</f>
        <v>0</v>
      </c>
      <c r="K1121" s="55"/>
    </row>
    <row r="1122" s="47" customFormat="true" ht="12.75" hidden="true" customHeight="true" outlineLevel="0" collapsed="false">
      <c r="A1122" s="42" t="s">
        <v>152</v>
      </c>
      <c r="B1122" s="42"/>
      <c r="C1122" s="43" t="str">
        <f aca="false">INDEX((klasyfikacja!$B$2:$B$146),MATCH(A1122,klasyfikacja!$A$2:$A$146,0))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1122" s="44" t="n">
        <v>752</v>
      </c>
      <c r="E1122" s="45" t="n">
        <v>2910</v>
      </c>
      <c r="F1122" s="46" t="n">
        <f aca="false">SUM(G1122:H1122)</f>
        <v>0</v>
      </c>
      <c r="G1122" s="46" t="n">
        <f aca="false" t="array" ref="G1122:G1122">SUM(IF(dane!$A$8:$A$1577=D1122,IF(dane!$C$8:$C$1577=E1122,dane!$L$8:$L$1577,0),0))</f>
        <v>0</v>
      </c>
      <c r="H1122" s="46" t="n">
        <f aca="false" t="array" ref="H1122:H1122">SUM(IF(dane!$A$8:$A$1577=D1122,IF(dane!$C$8:$C$1577=E1122,dane!$M$8:$M$1577,0),0))</f>
        <v>0</v>
      </c>
      <c r="K1122" s="55"/>
    </row>
    <row r="1123" s="47" customFormat="true" ht="12.75" hidden="true" customHeight="true" outlineLevel="0" collapsed="false">
      <c r="A1123" s="42" t="s">
        <v>153</v>
      </c>
      <c r="B1123" s="42"/>
      <c r="C1123" s="43" t="str">
        <f aca="false">INDEX((klasyfikacja!$B$2:$B$146),MATCH(A1123,klasyfikacja!$A$2:$A$146,0))</f>
        <v>Subwencje ogólne z budżetu państwa</v>
      </c>
      <c r="D1123" s="44" t="n">
        <v>752</v>
      </c>
      <c r="E1123" s="45" t="n">
        <v>2920</v>
      </c>
      <c r="F1123" s="46" t="n">
        <f aca="false">SUM(G1123:H1123)</f>
        <v>0</v>
      </c>
      <c r="G1123" s="46" t="n">
        <f aca="false" t="array" ref="G1123:G1123">SUM(IF(dane!$A$8:$A$1577=D1123,IF(dane!$C$8:$C$1577=E1123,dane!$L$8:$L$1577,0),0))</f>
        <v>0</v>
      </c>
      <c r="H1123" s="46" t="n">
        <f aca="false" t="array" ref="H1123:H1123">SUM(IF(dane!$A$8:$A$1577=D1123,IF(dane!$C$8:$C$1577=E1123,dane!$M$8:$M$1577,0),0))</f>
        <v>0</v>
      </c>
      <c r="K1123" s="55"/>
    </row>
    <row r="1124" s="57" customFormat="true" ht="12.75" hidden="true" customHeight="true" outlineLevel="0" collapsed="false">
      <c r="A1124" s="42" t="s">
        <v>154</v>
      </c>
      <c r="B1124" s="42"/>
      <c r="C1124" s="43" t="str">
        <f aca="false">INDEX((klasyfikacja!$B$2:$B$146),MATCH(A1124,klasyfikacja!$A$2:$A$146,0))</f>
        <v>Wpływy ze zwrotów niewykorzystanych dotacji oraz płatności</v>
      </c>
      <c r="D1124" s="44" t="n">
        <v>752</v>
      </c>
      <c r="E1124" s="45" t="n">
        <v>2950</v>
      </c>
      <c r="F1124" s="46" t="n">
        <f aca="false">SUM(G1124:H1124)</f>
        <v>0</v>
      </c>
      <c r="G1124" s="46" t="n">
        <f aca="false" t="array" ref="G1124:G1124">SUM(IF(dane!$A$8:$A$1577=D1124,IF(dane!$C$8:$C$1577=E1124,dane!$L$8:$L$1577,0),0))</f>
        <v>0</v>
      </c>
      <c r="H1124" s="46" t="n">
        <f aca="false" t="array" ref="H1124:H1124">SUM(IF(dane!$A$8:$A$1577=D1124,IF(dane!$C$8:$C$1577=E1124,dane!$M$8:$M$1577,0),0))</f>
        <v>0</v>
      </c>
    </row>
    <row r="1125" s="57" customFormat="true" ht="18" hidden="true" customHeight="true" outlineLevel="0" collapsed="false">
      <c r="A1125" s="39"/>
      <c r="B1125" s="39"/>
      <c r="C1125" s="40" t="s">
        <v>155</v>
      </c>
      <c r="D1125" s="44"/>
      <c r="E1125" s="48"/>
      <c r="F1125" s="41" t="n">
        <f aca="false">SUM(G1125:H1125)</f>
        <v>0</v>
      </c>
      <c r="G1125" s="41" t="n">
        <f aca="false">SUM(G1126:G1160)</f>
        <v>0</v>
      </c>
      <c r="H1125" s="41" t="n">
        <f aca="false">SUM(H1126:H1160)</f>
        <v>0</v>
      </c>
    </row>
    <row r="1126" s="57" customFormat="true" ht="12.75" hidden="true" customHeight="true" outlineLevel="0" collapsed="false">
      <c r="A1126" s="42" t="s">
        <v>156</v>
      </c>
      <c r="B1126" s="42"/>
      <c r="C1126" s="43" t="str">
        <f aca="false">INDEX((klasyfikacja!$B$2:$B$146),MATCH(A1126,klasyfikacja!$A$2:$A$146,0))</f>
        <v>Wpływy z tytułu przekształcenia prawa użytkowania wieczystego w prawo własności</v>
      </c>
      <c r="D1126" s="44" t="n">
        <v>752</v>
      </c>
      <c r="E1126" s="45" t="s">
        <v>157</v>
      </c>
      <c r="F1126" s="46" t="n">
        <f aca="false">SUM(G1126:H1126)</f>
        <v>0</v>
      </c>
      <c r="G1126" s="46" t="n">
        <f aca="false" t="array" ref="G1126:G1126">SUM(IF(dane!$A$8:$A$1577=D1126,IF(dane!$C$8:$C$1577=E1126,dane!$L$8:$L$1577,0),0))</f>
        <v>0</v>
      </c>
      <c r="H1126" s="46" t="n">
        <f aca="false" t="array" ref="H1126:H1126">SUM(IF(dane!$A$8:$A$1577=D1126,IF(dane!$C$8:$C$1577=E1126,dane!$M$8:$M$1577,0),0))</f>
        <v>0</v>
      </c>
    </row>
    <row r="1127" s="57" customFormat="true" ht="12.75" hidden="true" customHeight="true" outlineLevel="0" collapsed="false">
      <c r="A1127" s="42" t="s">
        <v>158</v>
      </c>
      <c r="B1127" s="42"/>
      <c r="C1127" s="43" t="str">
        <f aca="false">INDEX((klasyfikacja!$B$2:$B$146),MATCH(A1127,klasyfikacja!$A$2:$A$146,0))</f>
        <v>Wpłaty z tytułu odpłatnego nabycia prawa własności oraz prawa użytkowania wieczystego nieruchomości</v>
      </c>
      <c r="D1127" s="44" t="n">
        <v>752</v>
      </c>
      <c r="E1127" s="45" t="s">
        <v>159</v>
      </c>
      <c r="F1127" s="46" t="n">
        <f aca="false">SUM(G1127:H1127)</f>
        <v>0</v>
      </c>
      <c r="G1127" s="46" t="n">
        <f aca="false" t="array" ref="G1127:G1127">SUM(IF(dane!$A$8:$A$1577=D1127,IF(dane!$C$8:$C$1577=E1127,dane!$L$8:$L$1577,0),0))</f>
        <v>0</v>
      </c>
      <c r="H1127" s="46" t="n">
        <f aca="false" t="array" ref="H1127:H1127">SUM(IF(dane!$A$8:$A$1577=D1127,IF(dane!$C$8:$C$1577=E1127,dane!$M$8:$M$1577,0),0))</f>
        <v>0</v>
      </c>
    </row>
    <row r="1128" s="57" customFormat="true" ht="12.75" hidden="true" customHeight="true" outlineLevel="0" collapsed="false">
      <c r="A1128" s="42" t="s">
        <v>160</v>
      </c>
      <c r="B1128" s="42"/>
      <c r="C1128" s="43" t="str">
        <f aca="false">INDEX((klasyfikacja!$B$2:$B$146),MATCH(A1128,klasyfikacja!$A$2:$A$146,0))</f>
        <v>Wpływy ze zbycia praw majątkowych</v>
      </c>
      <c r="D1128" s="44" t="n">
        <v>752</v>
      </c>
      <c r="E1128" s="45" t="s">
        <v>161</v>
      </c>
      <c r="F1128" s="46" t="n">
        <f aca="false">SUM(G1128:H1128)</f>
        <v>0</v>
      </c>
      <c r="G1128" s="46" t="n">
        <f aca="false" t="array" ref="G1128:G1128">SUM(IF(dane!$A$8:$A$1577=D1128,IF(dane!$C$8:$C$1577=E1128,dane!$L$8:$L$1577,0),0))</f>
        <v>0</v>
      </c>
      <c r="H1128" s="46" t="n">
        <f aca="false" t="array" ref="H1128:H1128">SUM(IF(dane!$A$8:$A$1577=D1128,IF(dane!$C$8:$C$1577=E1128,dane!$M$8:$M$1577,0),0))</f>
        <v>0</v>
      </c>
    </row>
    <row r="1129" s="57" customFormat="true" ht="12.75" hidden="true" customHeight="true" outlineLevel="0" collapsed="false">
      <c r="A1129" s="42" t="s">
        <v>162</v>
      </c>
      <c r="B1129" s="42"/>
      <c r="C1129" s="43" t="str">
        <f aca="false">INDEX((klasyfikacja!$B$2:$B$146),MATCH(A1129,klasyfikacja!$A$2:$A$146,0))</f>
        <v>Wpływy z tytułu odszkodowania za przejęte nieruchomości pod inwestycje celu publicznego</v>
      </c>
      <c r="D1129" s="44" t="n">
        <v>752</v>
      </c>
      <c r="E1129" s="45" t="s">
        <v>163</v>
      </c>
      <c r="F1129" s="46" t="n">
        <f aca="false">SUM(G1129:H1129)</f>
        <v>0</v>
      </c>
      <c r="G1129" s="46" t="n">
        <f aca="false" t="array" ref="G1129:G1129">SUM(IF(dane!$A$8:$A$1577=D1129,IF(dane!$C$8:$C$1577=E1129,dane!$L$8:$L$1577,0),0))</f>
        <v>0</v>
      </c>
      <c r="H1129" s="46" t="n">
        <f aca="false" t="array" ref="H1129:H1129">SUM(IF(dane!$A$8:$A$1577=D1129,IF(dane!$C$8:$C$1577=E1129,dane!$M$8:$M$1577,0),0))</f>
        <v>0</v>
      </c>
    </row>
    <row r="1130" s="57" customFormat="true" ht="12.75" hidden="true" customHeight="true" outlineLevel="0" collapsed="false">
      <c r="A1130" s="42" t="s">
        <v>164</v>
      </c>
      <c r="B1130" s="42"/>
      <c r="C1130" s="43" t="str">
        <f aca="false">INDEX((klasyfikacja!$B$2:$B$146),MATCH(A1130,klasyfikacja!$A$2:$A$146,0))</f>
        <v>Wpływy ze sprzedaży składników majątkowych</v>
      </c>
      <c r="D1130" s="44" t="n">
        <v>752</v>
      </c>
      <c r="E1130" s="45" t="s">
        <v>165</v>
      </c>
      <c r="F1130" s="46" t="n">
        <f aca="false">SUM(G1130:H1130)</f>
        <v>0</v>
      </c>
      <c r="G1130" s="46" t="n">
        <f aca="false" t="array" ref="G1130:G1130">SUM(IF(dane!$A$8:$A$1577=D1130,IF(dane!$C$8:$C$1577=E1130,dane!$L$8:$L$1577,0),0))</f>
        <v>0</v>
      </c>
      <c r="H1130" s="46" t="n">
        <f aca="false" t="array" ref="H1130:H1130">SUM(IF(dane!$A$8:$A$1577=D1130,IF(dane!$C$8:$C$1577=E1130,dane!$M$8:$M$1577,0),0))</f>
        <v>0</v>
      </c>
    </row>
    <row r="1131" s="57" customFormat="true" ht="12.75" hidden="true" customHeight="true" outlineLevel="0" collapsed="false">
      <c r="A1131" s="42" t="s">
        <v>166</v>
      </c>
      <c r="B1131" s="42"/>
      <c r="C1131" s="43" t="str">
        <f aca="false">INDEX((klasyfikacja!$B$2:$B$146),MATCH(A1131,klasyfikacja!$A$2:$A$146,0))</f>
        <v>Środki z Funduszu Przeciwdziałania COVID-19 na finansowanie lub dofinansowanie kosztów realizacji inwestycji i zakupów inwestycyjnych związanych z przeciwdziałaniem COVID-19</v>
      </c>
      <c r="D1131" s="44" t="n">
        <v>752</v>
      </c>
      <c r="E1131" s="45" t="n">
        <v>6090</v>
      </c>
      <c r="F1131" s="46" t="n">
        <f aca="false">SUM(G1131:H1131)</f>
        <v>0</v>
      </c>
      <c r="G1131" s="46" t="n">
        <f aca="false" t="array" ref="G1131:G1131">SUM(IF(dane!$A$8:$A$1577=D1131,IF(dane!$C$8:$C$1577=E1131,dane!$L$8:$L$1577,0),0))</f>
        <v>0</v>
      </c>
      <c r="H1131" s="46" t="n">
        <f aca="false" t="array" ref="H1131:H1131">SUM(IF(dane!$A$8:$A$1577=D1131,IF(dane!$C$8:$C$1577=E1131,dane!$M$8:$M$1577,0),0))</f>
        <v>0</v>
      </c>
    </row>
    <row r="1132" s="57" customFormat="true" ht="12.75" hidden="true" customHeight="true" outlineLevel="0" collapsed="false">
      <c r="A1132" s="42" t="s">
        <v>167</v>
      </c>
      <c r="B1132" s="42"/>
      <c r="C1132" s="43" t="str">
        <f aca="false">INDEX((klasyfikacja!$B$2:$B$146),MATCH(A1132,klasyfikacja!$A$2:$A$146,0))</f>
        <v>Środki na inwestycje na drogach publicznych powiatowych i wojewódzkich oraz na drogach powiatowych, wojewódzkich i krajowych w granicach miast na prawach powiatu</v>
      </c>
      <c r="D1132" s="44" t="n">
        <v>752</v>
      </c>
      <c r="E1132" s="45" t="n">
        <v>6180</v>
      </c>
      <c r="F1132" s="46" t="n">
        <f aca="false">SUM(G1132:H1132)</f>
        <v>0</v>
      </c>
      <c r="G1132" s="46" t="n">
        <f aca="false" t="array" ref="G1132:G1132">SUM(IF(dane!$A$8:$A$1577=D1132,IF(dane!$C$8:$C$1577=E1132,dane!$L$8:$L$1577,0),0))</f>
        <v>0</v>
      </c>
      <c r="H1132" s="46" t="n">
        <f aca="false" t="array" ref="H1132:H1132">SUM(IF(dane!$A$8:$A$1577=D1132,IF(dane!$C$8:$C$1577=E1132,dane!$M$8:$M$1577,0),0))</f>
        <v>0</v>
      </c>
    </row>
    <row r="1133" s="57" customFormat="true" ht="12.75" hidden="true" customHeight="true" outlineLevel="0" collapsed="false">
      <c r="A1133" s="42" t="s">
        <v>168</v>
      </c>
      <c r="B1133" s="42"/>
      <c r="C1133" s="43" t="str">
        <f aca="false">INDEX((klasyfikacja!$B$2:$B$146),MATCH(A1133,klasyfikacja!$A$2:$A$146,0))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133" s="44" t="n">
        <v>752</v>
      </c>
      <c r="E1133" s="45" t="n">
        <v>6207</v>
      </c>
      <c r="F1133" s="46" t="n">
        <f aca="false">SUM(G1133:H1133)</f>
        <v>0</v>
      </c>
      <c r="G1133" s="46" t="n">
        <f aca="false" t="array" ref="G1133:G1133">SUM(IF(dane!$A$8:$A$1577=D1133,IF(dane!$C$8:$C$1577=E1133,dane!$L$8:$L$1577,0),0))</f>
        <v>0</v>
      </c>
      <c r="H1133" s="46" t="n">
        <f aca="false" t="array" ref="H1133:H1133">SUM(IF(dane!$A$8:$A$1577=D1133,IF(dane!$C$8:$C$1577=E1133,dane!$M$8:$M$1577,0),0))</f>
        <v>0</v>
      </c>
    </row>
    <row r="1134" s="57" customFormat="true" ht="12.75" hidden="true" customHeight="true" outlineLevel="0" collapsed="false">
      <c r="A1134" s="42" t="s">
        <v>169</v>
      </c>
      <c r="B1134" s="42"/>
      <c r="C1134" s="43" t="str">
        <f aca="false">INDEX((klasyfikacja!$B$2:$B$146),MATCH(A1134,klasyfikacja!$A$2:$A$146,0))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134" s="44" t="n">
        <v>752</v>
      </c>
      <c r="E1134" s="45" t="n">
        <v>6208</v>
      </c>
      <c r="F1134" s="46" t="n">
        <f aca="false">SUM(G1134:H1134)</f>
        <v>0</v>
      </c>
      <c r="G1134" s="46" t="n">
        <f aca="false" t="array" ref="G1134:G1134">SUM(IF(dane!$A$8:$A$1577=D1134,IF(dane!$C$8:$C$1577=E1134,dane!$L$8:$L$1577,0),0))</f>
        <v>0</v>
      </c>
      <c r="H1134" s="46" t="n">
        <f aca="false" t="array" ref="H1134:H1134">SUM(IF(dane!$A$8:$A$1577=D1134,IF(dane!$C$8:$C$1577=E1134,dane!$M$8:$M$1577,0),0))</f>
        <v>0</v>
      </c>
    </row>
    <row r="1135" s="57" customFormat="true" ht="12.75" hidden="true" customHeight="true" outlineLevel="0" collapsed="false">
      <c r="A1135" s="42" t="s">
        <v>170</v>
      </c>
      <c r="B1135" s="42"/>
      <c r="C1135" s="43" t="str">
        <f aca="false">INDEX((klasyfikacja!$B$2:$B$146),MATCH(A1135,klasyfikacja!$A$2:$A$146,0))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135" s="44" t="n">
        <v>752</v>
      </c>
      <c r="E1135" s="45" t="n">
        <v>6209</v>
      </c>
      <c r="F1135" s="46" t="n">
        <f aca="false">SUM(G1135:H1135)</f>
        <v>0</v>
      </c>
      <c r="G1135" s="46" t="n">
        <f aca="false" t="array" ref="G1135:G1135">SUM(IF(dane!$A$8:$A$1577=D1135,IF(dane!$C$8:$C$1577=E1135,dane!$L$8:$L$1577,0),0))</f>
        <v>0</v>
      </c>
      <c r="H1135" s="46" t="n">
        <f aca="false" t="array" ref="H1135:H1135">SUM(IF(dane!$A$8:$A$1577=D1135,IF(dane!$C$8:$C$1577=E1135,dane!$M$8:$M$1577,0),0))</f>
        <v>0</v>
      </c>
    </row>
    <row r="1136" s="57" customFormat="true" ht="12.75" hidden="true" customHeight="true" outlineLevel="0" collapsed="false">
      <c r="A1136" s="42" t="s">
        <v>171</v>
      </c>
      <c r="B1136" s="42"/>
      <c r="C1136" s="43" t="str">
        <f aca="false">INDEX((klasyfikacja!$B$2:$B$146),MATCH(A1136,klasyfikacja!$A$2:$A$146,0))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136" s="44" t="n">
        <v>752</v>
      </c>
      <c r="E1136" s="45" t="n">
        <v>6257</v>
      </c>
      <c r="F1136" s="46" t="n">
        <f aca="false">SUM(G1136:H1136)</f>
        <v>0</v>
      </c>
      <c r="G1136" s="46" t="n">
        <f aca="false" t="array" ref="G1136:G1136">SUM(IF(dane!$A$8:$A$1577=D1136,IF(dane!$C$8:$C$1577=E1136,dane!$L$8:$L$1577,0),0))</f>
        <v>0</v>
      </c>
      <c r="H1136" s="46" t="n">
        <f aca="false" t="array" ref="H1136:H1136">SUM(IF(dane!$A$8:$A$1577=D1136,IF(dane!$C$8:$C$1577=E1136,dane!$M$8:$M$1577,0),0))</f>
        <v>0</v>
      </c>
    </row>
    <row r="1137" s="57" customFormat="true" ht="12.75" hidden="true" customHeight="true" outlineLevel="0" collapsed="false">
      <c r="A1137" s="42" t="s">
        <v>172</v>
      </c>
      <c r="B1137" s="42"/>
      <c r="C1137" s="43" t="str">
        <f aca="false">INDEX((klasyfikacja!$B$2:$B$146),MATCH(A1137,klasyfikacja!$A$2:$A$146,0))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137" s="44" t="n">
        <v>752</v>
      </c>
      <c r="E1137" s="45" t="n">
        <v>6258</v>
      </c>
      <c r="F1137" s="46" t="n">
        <f aca="false">SUM(G1137:H1137)</f>
        <v>0</v>
      </c>
      <c r="G1137" s="46" t="n">
        <f aca="false" t="array" ref="G1137:G1137">SUM(IF(dane!$A$8:$A$1577=D1137,IF(dane!$C$8:$C$1577=E1137,dane!$L$8:$L$1577,0),0))</f>
        <v>0</v>
      </c>
      <c r="H1137" s="46" t="n">
        <f aca="false" t="array" ref="H1137:H1137">SUM(IF(dane!$A$8:$A$1577=D1137,IF(dane!$C$8:$C$1577=E1137,dane!$M$8:$M$1577,0),0))</f>
        <v>0</v>
      </c>
    </row>
    <row r="1138" s="57" customFormat="true" ht="12.75" hidden="true" customHeight="true" outlineLevel="0" collapsed="false">
      <c r="A1138" s="42" t="s">
        <v>173</v>
      </c>
      <c r="B1138" s="42"/>
      <c r="C1138" s="43" t="str">
        <f aca="false">INDEX((klasyfikacja!$B$2:$B$146),MATCH(A1138,klasyfikacja!$A$2:$A$146,0))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138" s="44" t="n">
        <v>752</v>
      </c>
      <c r="E1138" s="45" t="n">
        <v>6259</v>
      </c>
      <c r="F1138" s="46" t="n">
        <f aca="false">SUM(G1138:H1138)</f>
        <v>0</v>
      </c>
      <c r="G1138" s="46" t="n">
        <f aca="false" t="array" ref="G1138:G1138">SUM(IF(dane!$A$8:$A$1577=D1138,IF(dane!$C$8:$C$1577=E1138,dane!$L$8:$L$1577,0),0))</f>
        <v>0</v>
      </c>
      <c r="H1138" s="46" t="n">
        <f aca="false" t="array" ref="H1138:H1138">SUM(IF(dane!$A$8:$A$1577=D1138,IF(dane!$C$8:$C$1577=E1138,dane!$M$8:$M$1577,0),0))</f>
        <v>0</v>
      </c>
    </row>
    <row r="1139" s="57" customFormat="true" ht="12.75" hidden="true" customHeight="true" outlineLevel="0" collapsed="false">
      <c r="A1139" s="42" t="s">
        <v>174</v>
      </c>
      <c r="B1139" s="42"/>
      <c r="C1139" s="43" t="str">
        <f aca="false">INDEX((klasyfikacja!$B$2:$B$146),MATCH(A1139,klasyfikacja!$A$2:$A$146,0))</f>
        <v>Dotacja otrzymana z państwowego funduszu celowego na finansowanie lub dofinansowanie kosztów realizacji inwestycji i zakupów inwestycyjnych jednostek sektora finansów publicznych</v>
      </c>
      <c r="D1139" s="44" t="n">
        <v>752</v>
      </c>
      <c r="E1139" s="45" t="n">
        <v>6260</v>
      </c>
      <c r="F1139" s="46" t="n">
        <f aca="false">SUM(G1139:H1139)</f>
        <v>0</v>
      </c>
      <c r="G1139" s="46" t="n">
        <f aca="false" t="array" ref="G1139:G1139">SUM(IF(dane!$A$8:$A$1577=D1139,IF(dane!$C$8:$C$1577=E1139,dane!$L$8:$L$1577,0),0))</f>
        <v>0</v>
      </c>
      <c r="H1139" s="46" t="n">
        <f aca="false" t="array" ref="H1139:H1139">SUM(IF(dane!$A$8:$A$1577=D1139,IF(dane!$C$8:$C$1577=E1139,dane!$M$8:$M$1577,0),0))</f>
        <v>0</v>
      </c>
    </row>
    <row r="1140" s="57" customFormat="true" ht="12.75" hidden="true" customHeight="true" outlineLevel="0" collapsed="false">
      <c r="A1140" s="42" t="s">
        <v>175</v>
      </c>
      <c r="B1140" s="42"/>
      <c r="C1140" s="43" t="str">
        <f aca="false">INDEX((klasyfikacja!$B$2:$B$146),MATCH(A1140,klasyfikacja!$A$2:$A$146,0))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140" s="44" t="n">
        <v>752</v>
      </c>
      <c r="E1140" s="45" t="n">
        <v>6280</v>
      </c>
      <c r="F1140" s="46" t="n">
        <f aca="false">SUM(G1140:H1140)</f>
        <v>0</v>
      </c>
      <c r="G1140" s="46" t="n">
        <f aca="false" t="array" ref="G1140:G1140">SUM(IF(dane!$A$8:$A$1577=D1140,IF(dane!$C$8:$C$1577=E1140,dane!$L$8:$L$1577,0),0))</f>
        <v>0</v>
      </c>
      <c r="H1140" s="46" t="n">
        <f aca="false" t="array" ref="H1140:H1140">SUM(IF(dane!$A$8:$A$1577=D1140,IF(dane!$C$8:$C$1577=E1140,dane!$M$8:$M$1577,0),0))</f>
        <v>0</v>
      </c>
    </row>
    <row r="1141" s="57" customFormat="true" ht="12.75" hidden="true" customHeight="true" outlineLevel="0" collapsed="false">
      <c r="A1141" s="42" t="s">
        <v>176</v>
      </c>
      <c r="B1141" s="42"/>
      <c r="C1141" s="43" t="str">
        <f aca="false">INDEX((klasyfikacja!$B$2:$B$146),MATCH(A1141,klasyfikacja!$A$2:$A$146,0))</f>
        <v>Środki na dofinansowanie własnych inwestycji gmin, powiatów (związków gmin, związków powiatowo-gminnych, związków powiatów), samorządów województw, pozyskane z innych źródeł</v>
      </c>
      <c r="D1141" s="44" t="n">
        <v>752</v>
      </c>
      <c r="E1141" s="45" t="n">
        <v>6290</v>
      </c>
      <c r="F1141" s="46" t="n">
        <f aca="false">SUM(G1141:H1141)</f>
        <v>0</v>
      </c>
      <c r="G1141" s="46" t="n">
        <f aca="false" t="array" ref="G1141:G1141">SUM(IF(dane!$A$8:$A$1577=D1141,IF(dane!$C$8:$C$1577=E1141,dane!$L$8:$L$1577,0),0))</f>
        <v>0</v>
      </c>
      <c r="H1141" s="46" t="n">
        <f aca="false" t="array" ref="H1141:H1141">SUM(IF(dane!$A$8:$A$1577=D1141,IF(dane!$C$8:$C$1577=E1141,dane!$M$8:$M$1577,0),0))</f>
        <v>0</v>
      </c>
    </row>
    <row r="1142" s="57" customFormat="true" ht="12.75" hidden="true" customHeight="true" outlineLevel="0" collapsed="false">
      <c r="A1142" s="42" t="s">
        <v>177</v>
      </c>
      <c r="B1142" s="42"/>
      <c r="C1142" s="43" t="str">
        <f aca="false">INDEX((klasyfikacja!$B$2:$B$146),MATCH(A1142,klasyfikacja!$A$2:$A$146,0))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142" s="44" t="n">
        <v>752</v>
      </c>
      <c r="E1142" s="45" t="n">
        <v>6291</v>
      </c>
      <c r="F1142" s="46" t="n">
        <f aca="false">SUM(G1142:H1142)</f>
        <v>0</v>
      </c>
      <c r="G1142" s="46" t="n">
        <f aca="false" t="array" ref="G1142:G1142">SUM(IF(dane!$A$8:$A$1577=D1142,IF(dane!$C$8:$C$1577=E1142,dane!$L$8:$L$1577,0),0))</f>
        <v>0</v>
      </c>
      <c r="H1142" s="46" t="n">
        <f aca="false" t="array" ref="H1142:H1142">SUM(IF(dane!$A$8:$A$1577=D1142,IF(dane!$C$8:$C$1577=E1142,dane!$M$8:$M$1577,0),0))</f>
        <v>0</v>
      </c>
    </row>
    <row r="1143" s="57" customFormat="true" ht="12.75" hidden="true" customHeight="true" outlineLevel="0" collapsed="false">
      <c r="A1143" s="42" t="s">
        <v>178</v>
      </c>
      <c r="B1143" s="42"/>
      <c r="C1143" s="43" t="str">
        <f aca="false">INDEX((klasyfikacja!$B$2:$B$146),MATCH(A1143,klasyfikacja!$A$2:$A$146,0))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143" s="44" t="n">
        <v>752</v>
      </c>
      <c r="E1143" s="45" t="n">
        <v>6296</v>
      </c>
      <c r="F1143" s="46" t="n">
        <f aca="false">SUM(G1143:H1143)</f>
        <v>0</v>
      </c>
      <c r="G1143" s="46" t="n">
        <f aca="false" t="array" ref="G1143:G1143">SUM(IF(dane!$A$8:$A$1577=D1143,IF(dane!$C$8:$C$1577=E1143,dane!$L$8:$L$1577,0),0))</f>
        <v>0</v>
      </c>
      <c r="H1143" s="46" t="n">
        <f aca="false" t="array" ref="H1143:H1143">SUM(IF(dane!$A$8:$A$1577=D1143,IF(dane!$C$8:$C$1577=E1143,dane!$M$8:$M$1577,0),0))</f>
        <v>0</v>
      </c>
    </row>
    <row r="1144" s="57" customFormat="true" ht="12.75" hidden="true" customHeight="true" outlineLevel="0" collapsed="false">
      <c r="A1144" s="42" t="s">
        <v>179</v>
      </c>
      <c r="B1144" s="42"/>
      <c r="C1144" s="43" t="str">
        <f aca="false">INDEX((klasyfikacja!$B$2:$B$146),MATCH(A1144,klasyfikacja!$A$2:$A$146,0))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144" s="44" t="n">
        <v>752</v>
      </c>
      <c r="E1144" s="45" t="n">
        <v>6297</v>
      </c>
      <c r="F1144" s="46" t="n">
        <f aca="false">SUM(G1144:H1144)</f>
        <v>0</v>
      </c>
      <c r="G1144" s="46" t="n">
        <f aca="false" t="array" ref="G1144:G1144">SUM(IF(dane!$A$8:$A$1577=D1144,IF(dane!$C$8:$C$1577=E1144,dane!$L$8:$L$1577,0),0))</f>
        <v>0</v>
      </c>
      <c r="H1144" s="46" t="n">
        <f aca="false" t="array" ref="H1144:H1144">SUM(IF(dane!$A$8:$A$1577=D1144,IF(dane!$C$8:$C$1577=E1144,dane!$M$8:$M$1577,0),0))</f>
        <v>0</v>
      </c>
    </row>
    <row r="1145" s="57" customFormat="true" ht="12.75" hidden="true" customHeight="true" outlineLevel="0" collapsed="false">
      <c r="A1145" s="42" t="s">
        <v>180</v>
      </c>
      <c r="B1145" s="42"/>
      <c r="C1145" s="43" t="str">
        <f aca="false">INDEX((klasyfikacja!$B$2:$B$146),MATCH(A1145,klasyfikacja!$A$2:$A$146,0))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145" s="44" t="n">
        <v>752</v>
      </c>
      <c r="E1145" s="45" t="n">
        <v>6298</v>
      </c>
      <c r="F1145" s="46" t="n">
        <f aca="false">SUM(G1145:H1145)</f>
        <v>0</v>
      </c>
      <c r="G1145" s="46" t="n">
        <f aca="false" t="array" ref="G1145:G1145">SUM(IF(dane!$A$8:$A$1577=D1145,IF(dane!$C$8:$C$1577=E1145,dane!$L$8:$L$1577,0),0))</f>
        <v>0</v>
      </c>
      <c r="H1145" s="46" t="n">
        <f aca="false" t="array" ref="H1145:H1145">SUM(IF(dane!$A$8:$A$1577=D1145,IF(dane!$C$8:$C$1577=E1145,dane!$M$8:$M$1577,0),0))</f>
        <v>0</v>
      </c>
    </row>
    <row r="1146" s="57" customFormat="true" ht="12.75" hidden="true" customHeight="true" outlineLevel="0" collapsed="false">
      <c r="A1146" s="42" t="s">
        <v>181</v>
      </c>
      <c r="B1146" s="42"/>
      <c r="C1146" s="43" t="str">
        <f aca="false">INDEX((klasyfikacja!$B$2:$B$146),MATCH(A1146,klasyfikacja!$A$2:$A$146,0))</f>
        <v>Dotacja celowa otrzymana z tytułu pomocy finansowej udzielanej między jednostkami samorządu terytorialnego na dofinansowanie własnych zadań inwestycyjnych i zakupów inwestycyjnych</v>
      </c>
      <c r="D1146" s="44" t="n">
        <v>752</v>
      </c>
      <c r="E1146" s="45" t="n">
        <v>6300</v>
      </c>
      <c r="F1146" s="46" t="n">
        <f aca="false">SUM(G1146:H1146)</f>
        <v>0</v>
      </c>
      <c r="G1146" s="46" t="n">
        <f aca="false" t="array" ref="G1146:G1146">SUM(IF(dane!$A$8:$A$1577=D1146,IF(dane!$C$8:$C$1577=E1146,dane!$L$8:$L$1577,0),0))</f>
        <v>0</v>
      </c>
      <c r="H1146" s="46" t="n">
        <f aca="false" t="array" ref="H1146:H1146">SUM(IF(dane!$A$8:$A$1577=D1146,IF(dane!$C$8:$C$1577=E1146,dane!$M$8:$M$1577,0),0))</f>
        <v>0</v>
      </c>
    </row>
    <row r="1147" s="57" customFormat="true" ht="12.75" hidden="true" customHeight="true" outlineLevel="0" collapsed="false">
      <c r="A1147" s="42" t="s">
        <v>182</v>
      </c>
      <c r="B1147" s="42"/>
      <c r="C1147" s="43" t="str">
        <f aca="false">INDEX((klasyfikacja!$B$2:$B$146),MATCH(A1147,klasyfikacja!$A$2:$A$146,0))</f>
        <v>Dotacja celowa otrzymana z budżetu państwa na inwestycje i zakupy inwestycyjne z zakresu administracji rządowej oraz innych zadań zleconych gminom ustawami</v>
      </c>
      <c r="D1147" s="44" t="n">
        <v>752</v>
      </c>
      <c r="E1147" s="45" t="n">
        <v>6310</v>
      </c>
      <c r="F1147" s="46" t="n">
        <f aca="false">SUM(G1147:H1147)</f>
        <v>0</v>
      </c>
      <c r="G1147" s="46" t="n">
        <f aca="false" t="array" ref="G1147:G1147">SUM(IF(dane!$A$8:$A$1577=D1147,IF(dane!$C$8:$C$1577=E1147,dane!$L$8:$L$1577,0),0))</f>
        <v>0</v>
      </c>
      <c r="H1147" s="46" t="n">
        <f aca="false" t="array" ref="H1147:H1147">SUM(IF(dane!$A$8:$A$1577=D1147,IF(dane!$C$8:$C$1577=E1147,dane!$M$8:$M$1577,0),0))</f>
        <v>0</v>
      </c>
    </row>
    <row r="1148" s="57" customFormat="true" ht="12.75" hidden="true" customHeight="true" outlineLevel="0" collapsed="false">
      <c r="A1148" s="42" t="s">
        <v>183</v>
      </c>
      <c r="B1148" s="42"/>
      <c r="C1148" s="43" t="str">
        <f aca="false">INDEX((klasyfikacja!$B$2:$B$146),MATCH(A1148,klasyfikacja!$A$2:$A$146,0))</f>
        <v>Dotacja celowa otrzymana z budżetu państwa na inwestycje i zakupy inwestycyjne realizowane przez gminę na podstawie porozumień z organami administracji rządowej</v>
      </c>
      <c r="D1148" s="44" t="n">
        <v>752</v>
      </c>
      <c r="E1148" s="45" t="n">
        <v>6320</v>
      </c>
      <c r="F1148" s="46" t="n">
        <f aca="false">SUM(G1148:H1148)</f>
        <v>0</v>
      </c>
      <c r="G1148" s="46" t="n">
        <f aca="false" t="array" ref="G1148:G1148">SUM(IF(dane!$A$8:$A$1577=D1148,IF(dane!$C$8:$C$1577=E1148,dane!$L$8:$L$1577,0),0))</f>
        <v>0</v>
      </c>
      <c r="H1148" s="46" t="n">
        <f aca="false" t="array" ref="H1148:H1148">SUM(IF(dane!$A$8:$A$1577=D1148,IF(dane!$C$8:$C$1577=E1148,dane!$M$8:$M$1577,0),0))</f>
        <v>0</v>
      </c>
    </row>
    <row r="1149" s="57" customFormat="true" ht="12.75" hidden="true" customHeight="true" outlineLevel="0" collapsed="false">
      <c r="A1149" s="42" t="s">
        <v>184</v>
      </c>
      <c r="B1149" s="42"/>
      <c r="C1149" s="43" t="str">
        <f aca="false">INDEX((klasyfikacja!$B$2:$B$146),MATCH(A1149,klasyfikacja!$A$2:$A$146,0))</f>
        <v>Dotacja celowa otrzymana z budżetu państwa na realizację inwestycji i zakupów inwestycyjnych własnych gmin (związków gmin, związków powiatowo-gminnych)</v>
      </c>
      <c r="D1149" s="44" t="n">
        <v>752</v>
      </c>
      <c r="E1149" s="45" t="n">
        <v>6330</v>
      </c>
      <c r="F1149" s="46" t="n">
        <f aca="false">SUM(G1149:H1149)</f>
        <v>0</v>
      </c>
      <c r="G1149" s="46" t="n">
        <f aca="false" t="array" ref="G1149:G1149">SUM(IF(dane!$A$8:$A$1577=D1149,IF(dane!$C$8:$C$1577=E1149,dane!$L$8:$L$1577,0),0))</f>
        <v>0</v>
      </c>
      <c r="H1149" s="46" t="n">
        <f aca="false" t="array" ref="H1149:H1149">SUM(IF(dane!$A$8:$A$1577=D1149,IF(dane!$C$8:$C$1577=E1149,dane!$M$8:$M$1577,0),0))</f>
        <v>0</v>
      </c>
    </row>
    <row r="1150" s="57" customFormat="true" ht="12.75" hidden="true" customHeight="true" outlineLevel="0" collapsed="false">
      <c r="A1150" s="42" t="s">
        <v>185</v>
      </c>
      <c r="B1150" s="42"/>
      <c r="C1150" s="43" t="str">
        <f aca="false">INDEX((klasyfikacja!$B$2:$B$146),MATCH(A1150,klasyfikacja!$A$2:$A$146,0))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150" s="44" t="n">
        <v>752</v>
      </c>
      <c r="E1150" s="45" t="n">
        <v>6340</v>
      </c>
      <c r="F1150" s="46" t="n">
        <f aca="false">SUM(G1150:H1150)</f>
        <v>0</v>
      </c>
      <c r="G1150" s="46" t="n">
        <f aca="false" t="array" ref="G1150:G1150">SUM(IF(dane!$A$8:$A$1577=D1150,IF(dane!$C$8:$C$1577=E1150,dane!$L$8:$L$1577,0),0))</f>
        <v>0</v>
      </c>
      <c r="H1150" s="46" t="n">
        <f aca="false" t="array" ref="H1150:H1150">SUM(IF(dane!$A$8:$A$1577=D1150,IF(dane!$C$8:$C$1577=E1150,dane!$M$8:$M$1577,0),0))</f>
        <v>0</v>
      </c>
    </row>
    <row r="1151" s="57" customFormat="true" ht="12.75" hidden="true" customHeight="true" outlineLevel="0" collapsed="false">
      <c r="A1151" s="42" t="s">
        <v>186</v>
      </c>
      <c r="B1151" s="42"/>
      <c r="C1151" s="43" t="str">
        <f aca="false">INDEX((klasyfikacja!$B$2:$B$146),MATCH(A1151,klasyfikacja!$A$2:$A$146,0))</f>
        <v>Dotacja celowa otrzymana z budżetu państwa na inwestycje i zakupy inwestycyjne z zakresu administracji rządowej oraz inne zadania zlecone ustawami realizowane przez powiat</v>
      </c>
      <c r="D1151" s="44" t="n">
        <v>752</v>
      </c>
      <c r="E1151" s="45" t="n">
        <v>6410</v>
      </c>
      <c r="F1151" s="46" t="n">
        <f aca="false">SUM(G1151:H1151)</f>
        <v>0</v>
      </c>
      <c r="G1151" s="46" t="n">
        <f aca="false" t="array" ref="G1151:G1151">SUM(IF(dane!$A$8:$A$1577=D1151,IF(dane!$C$8:$C$1577=E1151,dane!$L$8:$L$1577,0),0))</f>
        <v>0</v>
      </c>
      <c r="H1151" s="46" t="n">
        <f aca="false" t="array" ref="H1151:H1151">SUM(IF(dane!$A$8:$A$1577=D1151,IF(dane!$C$8:$C$1577=E1151,dane!$M$8:$M$1577,0),0))</f>
        <v>0</v>
      </c>
    </row>
    <row r="1152" s="57" customFormat="true" ht="12.75" hidden="true" customHeight="true" outlineLevel="0" collapsed="false">
      <c r="A1152" s="42" t="s">
        <v>187</v>
      </c>
      <c r="B1152" s="42"/>
      <c r="C1152" s="43" t="str">
        <f aca="false">INDEX((klasyfikacja!$B$2:$B$146),MATCH(A1152,klasyfikacja!$A$2:$A$146,0))</f>
        <v>Dotacja celowa otrzymana z budżetu państwa na inwestycje i zakupy inwestycyjne realizowane przez powiat na podstawie porozumień z organami administracji rządowej</v>
      </c>
      <c r="D1152" s="44" t="n">
        <v>752</v>
      </c>
      <c r="E1152" s="45" t="n">
        <v>6420</v>
      </c>
      <c r="F1152" s="46" t="n">
        <f aca="false">SUM(G1152:H1152)</f>
        <v>0</v>
      </c>
      <c r="G1152" s="46" t="n">
        <f aca="false" t="array" ref="G1152:G1152">SUM(IF(dane!$A$8:$A$1577=D1152,IF(dane!$C$8:$C$1577=E1152,dane!$L$8:$L$1577,0),0))</f>
        <v>0</v>
      </c>
      <c r="H1152" s="46" t="n">
        <f aca="false" t="array" ref="H1152:H1152">SUM(IF(dane!$A$8:$A$1577=D1152,IF(dane!$C$8:$C$1577=E1152,dane!$M$8:$M$1577,0),0))</f>
        <v>0</v>
      </c>
    </row>
    <row r="1153" s="57" customFormat="true" ht="12.75" hidden="true" customHeight="true" outlineLevel="0" collapsed="false">
      <c r="A1153" s="42" t="s">
        <v>188</v>
      </c>
      <c r="B1153" s="42"/>
      <c r="C1153" s="43" t="str">
        <f aca="false">INDEX((klasyfikacja!$B$2:$B$146),MATCH(A1153,klasyfikacja!$A$2:$A$146,0))</f>
        <v>Dotacja celowa otrzymana z budżetu państwa na realizację inwestycji i zakupów inwestycyjnych własnych powiatu</v>
      </c>
      <c r="D1153" s="44" t="n">
        <v>752</v>
      </c>
      <c r="E1153" s="45" t="n">
        <v>6430</v>
      </c>
      <c r="F1153" s="46" t="n">
        <f aca="false">SUM(G1153:H1153)</f>
        <v>0</v>
      </c>
      <c r="G1153" s="46" t="n">
        <f aca="false" t="array" ref="G1153:G1153">SUM(IF(dane!$A$8:$A$1577=D1153,IF(dane!$C$8:$C$1577=E1153,dane!$L$8:$L$1577,0),0))</f>
        <v>0</v>
      </c>
      <c r="H1153" s="46" t="n">
        <f aca="false" t="array" ref="H1153:H1153">SUM(IF(dane!$A$8:$A$1577=D1153,IF(dane!$C$8:$C$1577=E1153,dane!$M$8:$M$1577,0),0))</f>
        <v>0</v>
      </c>
    </row>
    <row r="1154" s="57" customFormat="true" ht="12.75" hidden="true" customHeight="true" outlineLevel="0" collapsed="false">
      <c r="A1154" s="42" t="s">
        <v>189</v>
      </c>
      <c r="B1154" s="42"/>
      <c r="C1154" s="43" t="str">
        <f aca="false">INDEX((klasyfikacja!$B$2:$B$146),MATCH(A1154,klasyfikacja!$A$2:$A$146,0))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154" s="44" t="n">
        <v>752</v>
      </c>
      <c r="E1154" s="45" t="n">
        <v>6440</v>
      </c>
      <c r="F1154" s="46" t="n">
        <f aca="false">SUM(G1154:H1154)</f>
        <v>0</v>
      </c>
      <c r="G1154" s="46" t="n">
        <f aca="false" t="array" ref="G1154:G1154">SUM(IF(dane!$A$8:$A$1577=D1154,IF(dane!$C$8:$C$1577=E1154,dane!$L$8:$L$1577,0),0))</f>
        <v>0</v>
      </c>
      <c r="H1154" s="46" t="n">
        <f aca="false" t="array" ref="H1154:H1154">SUM(IF(dane!$A$8:$A$1577=D1154,IF(dane!$C$8:$C$1577=E1154,dane!$M$8:$M$1577,0),0))</f>
        <v>0</v>
      </c>
    </row>
    <row r="1155" s="57" customFormat="true" ht="12.75" hidden="true" customHeight="true" outlineLevel="0" collapsed="false">
      <c r="A1155" s="42" t="s">
        <v>190</v>
      </c>
      <c r="B1155" s="42"/>
      <c r="C1155" s="43" t="str">
        <f aca="false">INDEX((klasyfikacja!$B$2:$B$146),MATCH(A1155,klasyfikacja!$A$2:$A$146,0))</f>
        <v>Dotacja celowa otrzymana z gminy na inwestycje i zakupy inwestycyjne realizowane na podstawie porozumień (umów) między jednostkami samorządu terytorialnego</v>
      </c>
      <c r="D1155" s="44" t="n">
        <v>752</v>
      </c>
      <c r="E1155" s="45" t="n">
        <v>6610</v>
      </c>
      <c r="F1155" s="46" t="n">
        <f aca="false">SUM(G1155:H1155)</f>
        <v>0</v>
      </c>
      <c r="G1155" s="46" t="n">
        <f aca="false" t="array" ref="G1155:G1155">SUM(IF(dane!$A$8:$A$1577=D1155,IF(dane!$C$8:$C$1577=E1155,dane!$L$8:$L$1577,0),0))</f>
        <v>0</v>
      </c>
      <c r="H1155" s="46" t="n">
        <f aca="false" t="array" ref="H1155:H1155">SUM(IF(dane!$A$8:$A$1577=D1155,IF(dane!$C$8:$C$1577=E1155,dane!$M$8:$M$1577,0),0))</f>
        <v>0</v>
      </c>
    </row>
    <row r="1156" s="57" customFormat="true" ht="12.75" hidden="true" customHeight="true" outlineLevel="0" collapsed="false">
      <c r="A1156" s="42" t="s">
        <v>191</v>
      </c>
      <c r="B1156" s="42"/>
      <c r="C1156" s="43" t="str">
        <f aca="false">INDEX((klasyfikacja!$B$2:$B$146),MATCH(A1156,klasyfikacja!$A$2:$A$146,0))</f>
        <v>Dotacja celowa otrzymana z powiatu na inwestycje i zakupy inwestycyjne realizowane na podstawie porozumień (umów) między jednostkami samorządu terytorialnego</v>
      </c>
      <c r="D1156" s="44" t="n">
        <v>752</v>
      </c>
      <c r="E1156" s="45" t="n">
        <v>6620</v>
      </c>
      <c r="F1156" s="46" t="n">
        <f aca="false">SUM(G1156:H1156)</f>
        <v>0</v>
      </c>
      <c r="G1156" s="46" t="n">
        <f aca="false" t="array" ref="G1156:G1156">SUM(IF(dane!$A$8:$A$1577=D1156,IF(dane!$C$8:$C$1577=E1156,dane!$L$8:$L$1577,0),0))</f>
        <v>0</v>
      </c>
      <c r="H1156" s="46" t="n">
        <f aca="false" t="array" ref="H1156:H1156">SUM(IF(dane!$A$8:$A$1577=D1156,IF(dane!$C$8:$C$1577=E1156,dane!$M$8:$M$1577,0),0))</f>
        <v>0</v>
      </c>
    </row>
    <row r="1157" s="57" customFormat="true" ht="12.75" hidden="true" customHeight="true" outlineLevel="0" collapsed="false">
      <c r="A1157" s="42" t="s">
        <v>192</v>
      </c>
      <c r="B1157" s="42"/>
      <c r="C1157" s="43" t="str">
        <f aca="false">INDEX((klasyfikacja!$B$2:$B$146),MATCH(A1157,klasyfikacja!$A$2:$A$146,0))</f>
        <v>Dotacja celowa otrzymana z samorządu województwa na inwestycje i zakupy inwestycyjne realizowane na podstawie porozumień (umów) między jednostkami samorządu terytorialnego</v>
      </c>
      <c r="D1157" s="44" t="n">
        <v>752</v>
      </c>
      <c r="E1157" s="45" t="n">
        <v>6630</v>
      </c>
      <c r="F1157" s="46" t="n">
        <f aca="false">SUM(G1157:H1157)</f>
        <v>0</v>
      </c>
      <c r="G1157" s="46" t="n">
        <f aca="false" t="array" ref="G1157:G1157">SUM(IF(dane!$A$8:$A$1577=D1157,IF(dane!$C$8:$C$1577=E1157,dane!$L$8:$L$1577,0),0))</f>
        <v>0</v>
      </c>
      <c r="H1157" s="46" t="n">
        <f aca="false" t="array" ref="H1157:H1157">SUM(IF(dane!$A$8:$A$1577=D1157,IF(dane!$C$8:$C$1577=E1157,dane!$M$8:$M$1577,0),0))</f>
        <v>0</v>
      </c>
    </row>
    <row r="1158" s="57" customFormat="true" ht="12.75" hidden="true" customHeight="true" outlineLevel="0" collapsed="false">
      <c r="A1158" s="42" t="s">
        <v>193</v>
      </c>
      <c r="B1158" s="42"/>
      <c r="C1158" s="43" t="str">
        <f aca="false">INDEX((klasyfikacja!$B$2:$B$146),MATCH(A1158,klasyfikacja!$A$2:$A$146,0))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158" s="44" t="n">
        <v>752</v>
      </c>
      <c r="E1158" s="45" t="n">
        <v>6660</v>
      </c>
      <c r="F1158" s="46" t="n">
        <f aca="false">SUM(G1158:H1158)</f>
        <v>0</v>
      </c>
      <c r="G1158" s="46" t="n">
        <f aca="false" t="array" ref="G1158:G1158">SUM(IF(dane!$A$8:$A$1577=D1158,IF(dane!$C$8:$C$1577=E1158,dane!$L$8:$L$1577,0),0))</f>
        <v>0</v>
      </c>
      <c r="H1158" s="46" t="n">
        <f aca="false" t="array" ref="H1158:H1158">SUM(IF(dane!$A$8:$A$1577=D1158,IF(dane!$C$8:$C$1577=E1158,dane!$M$8:$M$1577,0),0))</f>
        <v>0</v>
      </c>
    </row>
    <row r="1159" s="57" customFormat="true" ht="12.75" hidden="true" customHeight="true" outlineLevel="0" collapsed="false">
      <c r="A1159" s="42" t="s">
        <v>194</v>
      </c>
      <c r="B1159" s="42"/>
      <c r="C1159" s="43" t="str">
        <f aca="false">INDEX((klasyfikacja!$B$2:$B$146),MATCH(A1159,klasyfikacja!$A$2:$A$146,0))</f>
        <v>Wpłata środków finansowych z niewykorzystanych w terminie wydatków, które nie wygasają z upływem roku budżetowego</v>
      </c>
      <c r="D1159" s="44" t="n">
        <v>752</v>
      </c>
      <c r="E1159" s="45" t="n">
        <v>6680</v>
      </c>
      <c r="F1159" s="46" t="n">
        <f aca="false">SUM(G1159:H1159)</f>
        <v>0</v>
      </c>
      <c r="G1159" s="46" t="n">
        <f aca="false" t="array" ref="G1159:G1159">SUM(IF(dane!$A$8:$A$1577=D1159,IF(dane!$C$8:$C$1577=E1159,dane!$L$8:$L$1577,0),0))</f>
        <v>0</v>
      </c>
      <c r="H1159" s="46" t="n">
        <f aca="false" t="array" ref="H1159:H1159">SUM(IF(dane!$A$8:$A$1577=D1159,IF(dane!$C$8:$C$1577=E1159,dane!$M$8:$M$1577,0),0))</f>
        <v>0</v>
      </c>
    </row>
    <row r="1160" s="57" customFormat="true" ht="12.75" hidden="true" customHeight="true" outlineLevel="0" collapsed="false">
      <c r="A1160" s="42" t="s">
        <v>195</v>
      </c>
      <c r="B1160" s="42"/>
      <c r="C1160" s="43" t="str">
        <f aca="false">INDEX((klasyfikacja!$B$2:$B$146),MATCH(A1160,klasyfikacja!$A$2:$A$146,0))</f>
        <v>Wpływy ze zwrotów niewykorzystanych dotacji oraz płatności, dotyczące dochodów majątkowych</v>
      </c>
      <c r="D1160" s="49" t="n">
        <v>752</v>
      </c>
      <c r="E1160" s="50" t="n">
        <v>6690</v>
      </c>
      <c r="F1160" s="46" t="n">
        <f aca="false">SUM(G1160:H1160)</f>
        <v>0</v>
      </c>
      <c r="G1160" s="46" t="n">
        <f aca="false" t="array" ref="G1160:G1160">SUM(IF(dane!$A$8:$A$1577=D1160,IF(dane!$C$8:$C$1577=E1160,dane!$L$8:$L$1577,0),0))</f>
        <v>0</v>
      </c>
      <c r="H1160" s="46" t="n">
        <f aca="false" t="array" ref="H1160:H1160">SUM(IF(dane!$A$8:$A$1577=D1160,IF(dane!$C$8:$C$1577=E1160,dane!$M$8:$M$1577,0),0))</f>
        <v>0</v>
      </c>
    </row>
    <row r="1161" s="38" customFormat="true" ht="30.75" hidden="false" customHeight="true" outlineLevel="0" collapsed="false">
      <c r="A1161" s="33" t="n">
        <v>754</v>
      </c>
      <c r="B1161" s="33" t="n">
        <v>1</v>
      </c>
      <c r="C1161" s="34" t="s">
        <v>215</v>
      </c>
      <c r="D1161" s="35"/>
      <c r="E1161" s="35"/>
      <c r="F1161" s="36" t="n">
        <f aca="false">SUM(G1161:H1161)</f>
        <v>86284862</v>
      </c>
      <c r="G1161" s="37" t="n">
        <f aca="false">SUM(G1162+G1252)</f>
        <v>7330000</v>
      </c>
      <c r="H1161" s="37" t="n">
        <f aca="false">SUM(H1162+H1252)</f>
        <v>78954862</v>
      </c>
    </row>
    <row r="1162" s="47" customFormat="true" ht="18" hidden="false" customHeight="true" outlineLevel="0" collapsed="false">
      <c r="A1162" s="39"/>
      <c r="B1162" s="39"/>
      <c r="C1162" s="40" t="s">
        <v>20</v>
      </c>
      <c r="D1162" s="35"/>
      <c r="E1162" s="35"/>
      <c r="F1162" s="41" t="n">
        <f aca="false">SUM(G1162:H1162)</f>
        <v>86284862</v>
      </c>
      <c r="G1162" s="41" t="n">
        <f aca="false">SUM(G1163:G1251)</f>
        <v>7330000</v>
      </c>
      <c r="H1162" s="41" t="n">
        <f aca="false">SUM(H1163:H1251)</f>
        <v>78954862</v>
      </c>
      <c r="K1162" s="55"/>
    </row>
    <row r="1163" s="47" customFormat="true" ht="12.75" hidden="true" customHeight="true" outlineLevel="0" collapsed="false">
      <c r="A1163" s="42" t="s">
        <v>21</v>
      </c>
      <c r="B1163" s="42"/>
      <c r="C1163" s="43" t="str">
        <f aca="false">INDEX((klasyfikacja!$B$2:$B$146),MATCH(A1163,klasyfikacja!$A$2:$A$146,0))</f>
        <v>Wpływy z podatku dochodowego od osób fizycznych</v>
      </c>
      <c r="D1163" s="44" t="n">
        <v>754</v>
      </c>
      <c r="E1163" s="45" t="s">
        <v>22</v>
      </c>
      <c r="F1163" s="46" t="n">
        <f aca="false">SUM(G1163:H1163)</f>
        <v>0</v>
      </c>
      <c r="G1163" s="46" t="n">
        <f aca="false" t="array" ref="G1163:G1163">SUM(IF(dane!$A$8:$A$1577=D1163,IF(dane!$C$8:$C$1577=E1163,dane!$L$8:$L$1577,0),0))</f>
        <v>0</v>
      </c>
      <c r="H1163" s="46" t="n">
        <f aca="false" t="array" ref="H1163:H1163">SUM(IF(dane!$A$8:$A$1577=D1163,IF(dane!$C$8:$C$1577=E1163,dane!$M$8:$M$1577,0),0))</f>
        <v>0</v>
      </c>
      <c r="K1163" s="55"/>
    </row>
    <row r="1164" s="47" customFormat="true" ht="12.75" hidden="true" customHeight="true" outlineLevel="0" collapsed="false">
      <c r="A1164" s="42" t="s">
        <v>23</v>
      </c>
      <c r="B1164" s="42"/>
      <c r="C1164" s="43" t="str">
        <f aca="false">INDEX((klasyfikacja!$B$2:$B$146),MATCH(A1164,klasyfikacja!$A$2:$A$146,0))</f>
        <v>Wpływy z podatku dochodowego od osób prawnych</v>
      </c>
      <c r="D1164" s="44" t="n">
        <v>754</v>
      </c>
      <c r="E1164" s="45" t="s">
        <v>24</v>
      </c>
      <c r="F1164" s="46" t="n">
        <f aca="false">SUM(G1164:H1164)</f>
        <v>0</v>
      </c>
      <c r="G1164" s="46" t="n">
        <f aca="false" t="array" ref="G1164:G1164">SUM(IF(dane!$A$8:$A$1577=D1164,IF(dane!$C$8:$C$1577=E1164,dane!$L$8:$L$1577,0),0))</f>
        <v>0</v>
      </c>
      <c r="H1164" s="46" t="n">
        <f aca="false" t="array" ref="H1164:H1164">SUM(IF(dane!$A$8:$A$1577=D1164,IF(dane!$C$8:$C$1577=E1164,dane!$M$8:$M$1577,0),0))</f>
        <v>0</v>
      </c>
      <c r="K1164" s="55"/>
    </row>
    <row r="1165" s="47" customFormat="true" ht="12.75" hidden="true" customHeight="true" outlineLevel="0" collapsed="false">
      <c r="A1165" s="42" t="s">
        <v>25</v>
      </c>
      <c r="B1165" s="42"/>
      <c r="C1165" s="43" t="str">
        <f aca="false">INDEX((klasyfikacja!$B$2:$B$146),MATCH(A1165,klasyfikacja!$A$2:$A$146,0))</f>
        <v>Wpływy z części opłaty za zezwolenie na sprzedaż napojów alkoholowych w obrocie hurtowym</v>
      </c>
      <c r="D1165" s="44" t="n">
        <v>754</v>
      </c>
      <c r="E1165" s="45" t="s">
        <v>26</v>
      </c>
      <c r="F1165" s="46" t="n">
        <f aca="false">SUM(G1165:H1165)</f>
        <v>0</v>
      </c>
      <c r="G1165" s="46" t="n">
        <f aca="false" t="array" ref="G1165:G1165">SUM(IF(dane!$A$8:$A$1577=D1165,IF(dane!$C$8:$C$1577=E1165,dane!$L$8:$L$1577,0),0))</f>
        <v>0</v>
      </c>
      <c r="H1165" s="46" t="n">
        <f aca="false" t="array" ref="H1165:H1165">SUM(IF(dane!$A$8:$A$1577=D1165,IF(dane!$C$8:$C$1577=E1165,dane!$M$8:$M$1577,0),0))</f>
        <v>0</v>
      </c>
      <c r="K1165" s="55"/>
    </row>
    <row r="1166" s="47" customFormat="true" ht="12.75" hidden="true" customHeight="true" outlineLevel="0" collapsed="false">
      <c r="A1166" s="42" t="s">
        <v>27</v>
      </c>
      <c r="B1166" s="42"/>
      <c r="C1166" s="43" t="str">
        <f aca="false">INDEX((klasyfikacja!$B$2:$B$146),MATCH(A1166,klasyfikacja!$A$2:$A$146,0))</f>
        <v>Wpływy z podatku od nieruchomości</v>
      </c>
      <c r="D1166" s="44" t="n">
        <v>754</v>
      </c>
      <c r="E1166" s="45" t="s">
        <v>28</v>
      </c>
      <c r="F1166" s="46" t="n">
        <f aca="false">SUM(G1166:H1166)</f>
        <v>0</v>
      </c>
      <c r="G1166" s="46" t="n">
        <f aca="false" t="array" ref="G1166:G1166">SUM(IF(dane!$A$8:$A$1577=D1166,IF(dane!$C$8:$C$1577=E1166,dane!$L$8:$L$1577,0),0))</f>
        <v>0</v>
      </c>
      <c r="H1166" s="46" t="n">
        <f aca="false" t="array" ref="H1166:H1166">SUM(IF(dane!$A$8:$A$1577=D1166,IF(dane!$C$8:$C$1577=E1166,dane!$M$8:$M$1577,0),0))</f>
        <v>0</v>
      </c>
      <c r="K1166" s="55"/>
    </row>
    <row r="1167" s="47" customFormat="true" ht="12.75" hidden="true" customHeight="true" outlineLevel="0" collapsed="false">
      <c r="A1167" s="42" t="s">
        <v>29</v>
      </c>
      <c r="B1167" s="42"/>
      <c r="C1167" s="43" t="str">
        <f aca="false">INDEX((klasyfikacja!$B$2:$B$146),MATCH(A1167,klasyfikacja!$A$2:$A$146,0))</f>
        <v>Wpływy z podatku rolnego</v>
      </c>
      <c r="D1167" s="44" t="n">
        <v>754</v>
      </c>
      <c r="E1167" s="45" t="s">
        <v>30</v>
      </c>
      <c r="F1167" s="46" t="n">
        <f aca="false">SUM(G1167:H1167)</f>
        <v>0</v>
      </c>
      <c r="G1167" s="46" t="n">
        <f aca="false" t="array" ref="G1167:G1167">SUM(IF(dane!$A$8:$A$1577=D1167,IF(dane!$C$8:$C$1577=E1167,dane!$L$8:$L$1577,0),0))</f>
        <v>0</v>
      </c>
      <c r="H1167" s="46" t="n">
        <f aca="false" t="array" ref="H1167:H1167">SUM(IF(dane!$A$8:$A$1577=D1167,IF(dane!$C$8:$C$1577=E1167,dane!$M$8:$M$1577,0),0))</f>
        <v>0</v>
      </c>
      <c r="K1167" s="55"/>
    </row>
    <row r="1168" s="47" customFormat="true" ht="12.75" hidden="true" customHeight="true" outlineLevel="0" collapsed="false">
      <c r="A1168" s="42" t="s">
        <v>31</v>
      </c>
      <c r="B1168" s="42"/>
      <c r="C1168" s="43" t="str">
        <f aca="false">INDEX((klasyfikacja!$B$2:$B$146),MATCH(A1168,klasyfikacja!$A$2:$A$146,0))</f>
        <v>Wpływy z podatku leśnego</v>
      </c>
      <c r="D1168" s="44" t="n">
        <v>754</v>
      </c>
      <c r="E1168" s="45" t="s">
        <v>32</v>
      </c>
      <c r="F1168" s="46" t="n">
        <f aca="false">SUM(G1168:H1168)</f>
        <v>0</v>
      </c>
      <c r="G1168" s="46" t="n">
        <f aca="false" t="array" ref="G1168:G1168">SUM(IF(dane!$A$8:$A$1577=D1168,IF(dane!$C$8:$C$1577=E1168,dane!$L$8:$L$1577,0),0))</f>
        <v>0</v>
      </c>
      <c r="H1168" s="46" t="n">
        <f aca="false" t="array" ref="H1168:H1168">SUM(IF(dane!$A$8:$A$1577=D1168,IF(dane!$C$8:$C$1577=E1168,dane!$M$8:$M$1577,0),0))</f>
        <v>0</v>
      </c>
      <c r="K1168" s="55"/>
    </row>
    <row r="1169" s="47" customFormat="true" ht="12.75" hidden="true" customHeight="true" outlineLevel="0" collapsed="false">
      <c r="A1169" s="42" t="s">
        <v>33</v>
      </c>
      <c r="B1169" s="42"/>
      <c r="C1169" s="43" t="str">
        <f aca="false">INDEX((klasyfikacja!$B$2:$B$146),MATCH(A1169,klasyfikacja!$A$2:$A$146,0))</f>
        <v>Wpływy z podatku od środków transportowych</v>
      </c>
      <c r="D1169" s="44" t="n">
        <v>754</v>
      </c>
      <c r="E1169" s="45" t="s">
        <v>34</v>
      </c>
      <c r="F1169" s="46" t="n">
        <f aca="false">SUM(G1169:H1169)</f>
        <v>0</v>
      </c>
      <c r="G1169" s="46" t="n">
        <f aca="false" t="array" ref="G1169:G1169">SUM(IF(dane!$A$8:$A$1577=D1169,IF(dane!$C$8:$C$1577=E1169,dane!$L$8:$L$1577,0),0))</f>
        <v>0</v>
      </c>
      <c r="H1169" s="46" t="n">
        <f aca="false" t="array" ref="H1169:H1169">SUM(IF(dane!$A$8:$A$1577=D1169,IF(dane!$C$8:$C$1577=E1169,dane!$M$8:$M$1577,0),0))</f>
        <v>0</v>
      </c>
      <c r="K1169" s="55"/>
    </row>
    <row r="1170" s="47" customFormat="true" ht="12.75" hidden="true" customHeight="true" outlineLevel="0" collapsed="false">
      <c r="A1170" s="42" t="s">
        <v>35</v>
      </c>
      <c r="B1170" s="42"/>
      <c r="C1170" s="43" t="str">
        <f aca="false">INDEX((klasyfikacja!$B$2:$B$146),MATCH(A1170,klasyfikacja!$A$2:$A$146,0))</f>
        <v>Wpływy z podatku od działalności gospodarczej osób fizycznych, opłacanego w formie karty podatkowej</v>
      </c>
      <c r="D1170" s="44" t="n">
        <v>754</v>
      </c>
      <c r="E1170" s="45" t="s">
        <v>36</v>
      </c>
      <c r="F1170" s="46" t="n">
        <f aca="false">SUM(G1170:H1170)</f>
        <v>0</v>
      </c>
      <c r="G1170" s="46" t="n">
        <f aca="false" t="array" ref="G1170:G1170">SUM(IF(dane!$A$8:$A$1577=D1170,IF(dane!$C$8:$C$1577=E1170,dane!$L$8:$L$1577,0),0))</f>
        <v>0</v>
      </c>
      <c r="H1170" s="46" t="n">
        <f aca="false" t="array" ref="H1170:H1170">SUM(IF(dane!$A$8:$A$1577=D1170,IF(dane!$C$8:$C$1577=E1170,dane!$M$8:$M$1577,0),0))</f>
        <v>0</v>
      </c>
      <c r="K1170" s="55"/>
    </row>
    <row r="1171" s="47" customFormat="true" ht="12.75" hidden="true" customHeight="true" outlineLevel="0" collapsed="false">
      <c r="A1171" s="42" t="s">
        <v>37</v>
      </c>
      <c r="B1171" s="42"/>
      <c r="C1171" s="43" t="str">
        <f aca="false">INDEX((klasyfikacja!$B$2:$B$146),MATCH(A1171,klasyfikacja!$A$2:$A$146,0))</f>
        <v>Wpływy z podatku od spadków i darowizn</v>
      </c>
      <c r="D1171" s="44" t="n">
        <v>754</v>
      </c>
      <c r="E1171" s="45" t="s">
        <v>38</v>
      </c>
      <c r="F1171" s="46" t="n">
        <f aca="false">SUM(G1171:H1171)</f>
        <v>0</v>
      </c>
      <c r="G1171" s="46" t="n">
        <f aca="false" t="array" ref="G1171:G1171">SUM(IF(dane!$A$8:$A$1577=D1171,IF(dane!$C$8:$C$1577=E1171,dane!$L$8:$L$1577,0),0))</f>
        <v>0</v>
      </c>
      <c r="H1171" s="46" t="n">
        <f aca="false" t="array" ref="H1171:H1171">SUM(IF(dane!$A$8:$A$1577=D1171,IF(dane!$C$8:$C$1577=E1171,dane!$M$8:$M$1577,0),0))</f>
        <v>0</v>
      </c>
      <c r="K1171" s="55"/>
    </row>
    <row r="1172" s="47" customFormat="true" ht="12.75" hidden="true" customHeight="true" outlineLevel="0" collapsed="false">
      <c r="A1172" s="42" t="s">
        <v>39</v>
      </c>
      <c r="B1172" s="42"/>
      <c r="C1172" s="43" t="str">
        <f aca="false">INDEX((klasyfikacja!$B$2:$B$146),MATCH(A1172,klasyfikacja!$A$2:$A$146,0))</f>
        <v>Wpływy z opłaty od posiadania psów</v>
      </c>
      <c r="D1172" s="44" t="n">
        <v>754</v>
      </c>
      <c r="E1172" s="45" t="s">
        <v>40</v>
      </c>
      <c r="F1172" s="46" t="n">
        <f aca="false">SUM(G1172:H1172)</f>
        <v>0</v>
      </c>
      <c r="G1172" s="46" t="n">
        <f aca="false" t="array" ref="G1172:G1172">SUM(IF(dane!$A$8:$A$1577=D1172,IF(dane!$C$8:$C$1577=E1172,dane!$L$8:$L$1577,0),0))</f>
        <v>0</v>
      </c>
      <c r="H1172" s="46" t="n">
        <f aca="false" t="array" ref="H1172:H1172">SUM(IF(dane!$A$8:$A$1577=D1172,IF(dane!$C$8:$C$1577=E1172,dane!$M$8:$M$1577,0),0))</f>
        <v>0</v>
      </c>
      <c r="K1172" s="55"/>
    </row>
    <row r="1173" s="47" customFormat="true" ht="12.75" hidden="true" customHeight="true" outlineLevel="0" collapsed="false">
      <c r="A1173" s="42" t="s">
        <v>41</v>
      </c>
      <c r="B1173" s="42"/>
      <c r="C1173" s="43" t="str">
        <f aca="false">INDEX((klasyfikacja!$B$2:$B$146),MATCH(A1173,klasyfikacja!$A$2:$A$146,0))</f>
        <v>Wpływy z opłaty uzdrowiskowej, pobieranej w gminach posiadających status gminy uzdrowiskowej</v>
      </c>
      <c r="D1173" s="44" t="n">
        <v>754</v>
      </c>
      <c r="E1173" s="45" t="s">
        <v>42</v>
      </c>
      <c r="F1173" s="46" t="n">
        <f aca="false">SUM(G1173:H1173)</f>
        <v>0</v>
      </c>
      <c r="G1173" s="46" t="n">
        <f aca="false" t="array" ref="G1173:G1173">SUM(IF(dane!$A$8:$A$1577=D1173,IF(dane!$C$8:$C$1577=E1173,dane!$L$8:$L$1577,0),0))</f>
        <v>0</v>
      </c>
      <c r="H1173" s="46" t="n">
        <f aca="false" t="array" ref="H1173:H1173">SUM(IF(dane!$A$8:$A$1577=D1173,IF(dane!$C$8:$C$1577=E1173,dane!$M$8:$M$1577,0),0))</f>
        <v>0</v>
      </c>
      <c r="K1173" s="55"/>
    </row>
    <row r="1174" s="47" customFormat="true" ht="12.75" hidden="true" customHeight="true" outlineLevel="0" collapsed="false">
      <c r="A1174" s="42" t="s">
        <v>43</v>
      </c>
      <c r="B1174" s="42"/>
      <c r="C1174" s="43" t="str">
        <f aca="false">INDEX((klasyfikacja!$B$2:$B$146),MATCH(A1174,klasyfikacja!$A$2:$A$146,0))</f>
        <v>Wpływy z opłaty produktowej</v>
      </c>
      <c r="D1174" s="44" t="n">
        <v>754</v>
      </c>
      <c r="E1174" s="45" t="s">
        <v>44</v>
      </c>
      <c r="F1174" s="46" t="n">
        <f aca="false">SUM(G1174:H1174)</f>
        <v>0</v>
      </c>
      <c r="G1174" s="46" t="n">
        <f aca="false" t="array" ref="G1174:G1174">SUM(IF(dane!$A$8:$A$1577=D1174,IF(dane!$C$8:$C$1577=E1174,dane!$L$8:$L$1577,0),0))</f>
        <v>0</v>
      </c>
      <c r="H1174" s="46" t="n">
        <f aca="false" t="array" ref="H1174:H1174">SUM(IF(dane!$A$8:$A$1577=D1174,IF(dane!$C$8:$C$1577=E1174,dane!$M$8:$M$1577,0),0))</f>
        <v>0</v>
      </c>
      <c r="K1174" s="55"/>
    </row>
    <row r="1175" s="47" customFormat="true" ht="12.75" hidden="true" customHeight="true" outlineLevel="0" collapsed="false">
      <c r="A1175" s="42" t="s">
        <v>45</v>
      </c>
      <c r="B1175" s="42"/>
      <c r="C1175" s="43" t="str">
        <f aca="false">INDEX((klasyfikacja!$B$2:$B$146),MATCH(A1175,klasyfikacja!$A$2:$A$146,0))</f>
        <v>Wpływy z opłaty skarbowej</v>
      </c>
      <c r="D1175" s="44" t="n">
        <v>754</v>
      </c>
      <c r="E1175" s="45" t="s">
        <v>46</v>
      </c>
      <c r="F1175" s="46" t="n">
        <f aca="false">SUM(G1175:H1175)</f>
        <v>0</v>
      </c>
      <c r="G1175" s="46" t="n">
        <f aca="false" t="array" ref="G1175:G1175">SUM(IF(dane!$A$8:$A$1577=D1175,IF(dane!$C$8:$C$1577=E1175,dane!$L$8:$L$1577,0),0))</f>
        <v>0</v>
      </c>
      <c r="H1175" s="46" t="n">
        <f aca="false" t="array" ref="H1175:H1175">SUM(IF(dane!$A$8:$A$1577=D1175,IF(dane!$C$8:$C$1577=E1175,dane!$M$8:$M$1577,0),0))</f>
        <v>0</v>
      </c>
      <c r="K1175" s="55"/>
    </row>
    <row r="1176" s="47" customFormat="true" ht="12.75" hidden="true" customHeight="true" outlineLevel="0" collapsed="false">
      <c r="A1176" s="42" t="s">
        <v>47</v>
      </c>
      <c r="B1176" s="42"/>
      <c r="C1176" s="43" t="str">
        <f aca="false">INDEX((klasyfikacja!$B$2:$B$146),MATCH(A1176,klasyfikacja!$A$2:$A$146,0))</f>
        <v>Wpływy z opłaty komunikacyjnej</v>
      </c>
      <c r="D1176" s="44" t="n">
        <v>754</v>
      </c>
      <c r="E1176" s="45" t="s">
        <v>48</v>
      </c>
      <c r="F1176" s="46" t="n">
        <f aca="false">SUM(G1176:H1176)</f>
        <v>0</v>
      </c>
      <c r="G1176" s="46" t="n">
        <f aca="false" t="array" ref="G1176:G1176">SUM(IF(dane!$A$8:$A$1577=D1176,IF(dane!$C$8:$C$1577=E1176,dane!$L$8:$L$1577,0),0))</f>
        <v>0</v>
      </c>
      <c r="H1176" s="46" t="n">
        <f aca="false" t="array" ref="H1176:H1176">SUM(IF(dane!$A$8:$A$1577=D1176,IF(dane!$C$8:$C$1577=E1176,dane!$M$8:$M$1577,0),0))</f>
        <v>0</v>
      </c>
      <c r="K1176" s="55"/>
    </row>
    <row r="1177" s="47" customFormat="true" ht="12.75" hidden="true" customHeight="true" outlineLevel="0" collapsed="false">
      <c r="A1177" s="42" t="s">
        <v>49</v>
      </c>
      <c r="B1177" s="42"/>
      <c r="C1177" s="43" t="str">
        <f aca="false">INDEX((klasyfikacja!$B$2:$B$146),MATCH(A1177,klasyfikacja!$A$2:$A$146,0))</f>
        <v>Wpływy z opłaty targowej</v>
      </c>
      <c r="D1177" s="44" t="n">
        <v>754</v>
      </c>
      <c r="E1177" s="45" t="s">
        <v>50</v>
      </c>
      <c r="F1177" s="46" t="n">
        <f aca="false">SUM(G1177:H1177)</f>
        <v>0</v>
      </c>
      <c r="G1177" s="46" t="n">
        <f aca="false" t="array" ref="G1177:G1177">SUM(IF(dane!$A$8:$A$1577=D1177,IF(dane!$C$8:$C$1577=E1177,dane!$L$8:$L$1577,0),0))</f>
        <v>0</v>
      </c>
      <c r="H1177" s="46" t="n">
        <f aca="false" t="array" ref="H1177:H1177">SUM(IF(dane!$A$8:$A$1577=D1177,IF(dane!$C$8:$C$1577=E1177,dane!$M$8:$M$1577,0),0))</f>
        <v>0</v>
      </c>
      <c r="K1177" s="55"/>
    </row>
    <row r="1178" s="47" customFormat="true" ht="12.75" hidden="true" customHeight="true" outlineLevel="0" collapsed="false">
      <c r="A1178" s="42" t="s">
        <v>51</v>
      </c>
      <c r="B1178" s="42"/>
      <c r="C1178" s="43" t="str">
        <f aca="false">INDEX((klasyfikacja!$B$2:$B$146),MATCH(A1178,klasyfikacja!$A$2:$A$146,0))</f>
        <v>Wpływy z opłaty miejscowej</v>
      </c>
      <c r="D1178" s="44" t="n">
        <v>754</v>
      </c>
      <c r="E1178" s="45" t="s">
        <v>52</v>
      </c>
      <c r="F1178" s="46" t="n">
        <f aca="false">SUM(G1178:H1178)</f>
        <v>0</v>
      </c>
      <c r="G1178" s="46" t="n">
        <f aca="false" t="array" ref="G1178:G1178">SUM(IF(dane!$A$8:$A$1577=D1178,IF(dane!$C$8:$C$1577=E1178,dane!$L$8:$L$1577,0),0))</f>
        <v>0</v>
      </c>
      <c r="H1178" s="46" t="n">
        <f aca="false" t="array" ref="H1178:H1178">SUM(IF(dane!$A$8:$A$1577=D1178,IF(dane!$C$8:$C$1577=E1178,dane!$M$8:$M$1577,0),0))</f>
        <v>0</v>
      </c>
      <c r="K1178" s="55"/>
    </row>
    <row r="1179" s="47" customFormat="true" ht="12.75" hidden="true" customHeight="true" outlineLevel="0" collapsed="false">
      <c r="A1179" s="42" t="s">
        <v>53</v>
      </c>
      <c r="B1179" s="42"/>
      <c r="C1179" s="43" t="str">
        <f aca="false">INDEX((klasyfikacja!$B$2:$B$146),MATCH(A1179,klasyfikacja!$A$2:$A$146,0))</f>
        <v>Wpływy z opłaty eksploatacyjnej</v>
      </c>
      <c r="D1179" s="44" t="n">
        <v>754</v>
      </c>
      <c r="E1179" s="45" t="s">
        <v>54</v>
      </c>
      <c r="F1179" s="46" t="n">
        <f aca="false">SUM(G1179:H1179)</f>
        <v>0</v>
      </c>
      <c r="G1179" s="46" t="n">
        <f aca="false" t="array" ref="G1179:G1179">SUM(IF(dane!$A$8:$A$1577=D1179,IF(dane!$C$8:$C$1577=E1179,dane!$L$8:$L$1577,0),0))</f>
        <v>0</v>
      </c>
      <c r="H1179" s="46" t="n">
        <f aca="false" t="array" ref="H1179:H1179">SUM(IF(dane!$A$8:$A$1577=D1179,IF(dane!$C$8:$C$1577=E1179,dane!$M$8:$M$1577,0),0))</f>
        <v>0</v>
      </c>
      <c r="K1179" s="55"/>
    </row>
    <row r="1180" s="47" customFormat="true" ht="12.75" hidden="true" customHeight="true" outlineLevel="0" collapsed="false">
      <c r="A1180" s="42" t="s">
        <v>55</v>
      </c>
      <c r="B1180" s="42"/>
      <c r="C1180" s="43" t="str">
        <f aca="false">INDEX((klasyfikacja!$B$2:$B$146),MATCH(A1180,klasyfikacja!$A$2:$A$146,0))</f>
        <v>Wpływy z opłat za trwały zarząd, użytkowanie i służebności</v>
      </c>
      <c r="D1180" s="44" t="n">
        <v>754</v>
      </c>
      <c r="E1180" s="45" t="s">
        <v>56</v>
      </c>
      <c r="F1180" s="46" t="n">
        <f aca="false">SUM(G1180:H1180)</f>
        <v>0</v>
      </c>
      <c r="G1180" s="46" t="n">
        <f aca="false" t="array" ref="G1180:G1180">SUM(IF(dane!$A$8:$A$1577=D1180,IF(dane!$C$8:$C$1577=E1180,dane!$L$8:$L$1577,0),0))</f>
        <v>0</v>
      </c>
      <c r="H1180" s="46" t="n">
        <f aca="false" t="array" ref="H1180:H1180">SUM(IF(dane!$A$8:$A$1577=D1180,IF(dane!$C$8:$C$1577=E1180,dane!$M$8:$M$1577,0),0))</f>
        <v>0</v>
      </c>
      <c r="K1180" s="55"/>
    </row>
    <row r="1181" s="47" customFormat="true" ht="12.75" hidden="true" customHeight="true" outlineLevel="0" collapsed="false">
      <c r="A1181" s="42" t="s">
        <v>57</v>
      </c>
      <c r="B1181" s="42"/>
      <c r="C1181" s="43" t="str">
        <f aca="false">INDEX((klasyfikacja!$B$2:$B$146),MATCH(A1181,klasyfikacja!$A$2:$A$146,0))</f>
        <v>Wpływy z opłat za zezwolenia na sprzedaż napojów alkoholowych</v>
      </c>
      <c r="D1181" s="44" t="n">
        <v>754</v>
      </c>
      <c r="E1181" s="45" t="s">
        <v>58</v>
      </c>
      <c r="F1181" s="46" t="n">
        <f aca="false">SUM(G1181:H1181)</f>
        <v>0</v>
      </c>
      <c r="G1181" s="46" t="n">
        <f aca="false" t="array" ref="G1181:G1181">SUM(IF(dane!$A$8:$A$1577=D1181,IF(dane!$C$8:$C$1577=E1181,dane!$L$8:$L$1577,0),0))</f>
        <v>0</v>
      </c>
      <c r="H1181" s="46" t="n">
        <f aca="false" t="array" ref="H1181:H1181">SUM(IF(dane!$A$8:$A$1577=D1181,IF(dane!$C$8:$C$1577=E1181,dane!$M$8:$M$1577,0),0))</f>
        <v>0</v>
      </c>
      <c r="K1181" s="55"/>
    </row>
    <row r="1182" s="47" customFormat="true" ht="12.75" hidden="true" customHeight="true" outlineLevel="0" collapsed="false">
      <c r="A1182" s="42" t="s">
        <v>59</v>
      </c>
      <c r="B1182" s="42"/>
      <c r="C1182" s="43" t="str">
        <f aca="false">INDEX((klasyfikacja!$B$2:$B$146),MATCH(A1182,klasyfikacja!$A$2:$A$146,0))</f>
        <v>Wpływy z innych lokalnych opłat pobieranych przez jednostki samorządu terytorialnego na podstawie odrębnych ustaw</v>
      </c>
      <c r="D1182" s="44" t="n">
        <v>754</v>
      </c>
      <c r="E1182" s="45" t="s">
        <v>60</v>
      </c>
      <c r="F1182" s="46" t="n">
        <f aca="false">SUM(G1182:H1182)</f>
        <v>0</v>
      </c>
      <c r="G1182" s="46" t="n">
        <f aca="false" t="array" ref="G1182:G1182">SUM(IF(dane!$A$8:$A$1577=D1182,IF(dane!$C$8:$C$1577=E1182,dane!$L$8:$L$1577,0),0))</f>
        <v>0</v>
      </c>
      <c r="H1182" s="46" t="n">
        <f aca="false" t="array" ref="H1182:H1182">SUM(IF(dane!$A$8:$A$1577=D1182,IF(dane!$C$8:$C$1577=E1182,dane!$M$8:$M$1577,0),0))</f>
        <v>0</v>
      </c>
      <c r="K1182" s="55"/>
    </row>
    <row r="1183" s="47" customFormat="true" ht="12.75" hidden="true" customHeight="true" outlineLevel="0" collapsed="false">
      <c r="A1183" s="42" t="s">
        <v>61</v>
      </c>
      <c r="B1183" s="42"/>
      <c r="C1183" s="43" t="str">
        <f aca="false">INDEX((klasyfikacja!$B$2:$B$146),MATCH(A1183,klasyfikacja!$A$2:$A$146,0))</f>
        <v>Wpływy z podatku od czynności cywilnoprawnych</v>
      </c>
      <c r="D1183" s="44" t="n">
        <v>754</v>
      </c>
      <c r="E1183" s="45" t="s">
        <v>62</v>
      </c>
      <c r="F1183" s="46" t="n">
        <f aca="false">SUM(G1183:H1183)</f>
        <v>0</v>
      </c>
      <c r="G1183" s="46" t="n">
        <f aca="false" t="array" ref="G1183:G1183">SUM(IF(dane!$A$8:$A$1577=D1183,IF(dane!$C$8:$C$1577=E1183,dane!$L$8:$L$1577,0),0))</f>
        <v>0</v>
      </c>
      <c r="H1183" s="46" t="n">
        <f aca="false" t="array" ref="H1183:H1183">SUM(IF(dane!$A$8:$A$1577=D1183,IF(dane!$C$8:$C$1577=E1183,dane!$M$8:$M$1577,0),0))</f>
        <v>0</v>
      </c>
      <c r="K1183" s="55"/>
    </row>
    <row r="1184" s="47" customFormat="true" ht="12.75" hidden="true" customHeight="true" outlineLevel="0" collapsed="false">
      <c r="A1184" s="42" t="s">
        <v>63</v>
      </c>
      <c r="B1184" s="42"/>
      <c r="C1184" s="43" t="str">
        <f aca="false">INDEX((klasyfikacja!$B$2:$B$146),MATCH(A1184,klasyfikacja!$A$2:$A$146,0))</f>
        <v>Wpływy z opłat z tytułu użytkowania wieczystego nieruchomości</v>
      </c>
      <c r="D1184" s="44" t="n">
        <v>754</v>
      </c>
      <c r="E1184" s="45" t="s">
        <v>64</v>
      </c>
      <c r="F1184" s="46" t="n">
        <f aca="false">SUM(G1184:H1184)</f>
        <v>0</v>
      </c>
      <c r="G1184" s="46" t="n">
        <f aca="false" t="array" ref="G1184:G1184">SUM(IF(dane!$A$8:$A$1577=D1184,IF(dane!$C$8:$C$1577=E1184,dane!$L$8:$L$1577,0),0))</f>
        <v>0</v>
      </c>
      <c r="H1184" s="46" t="n">
        <f aca="false" t="array" ref="H1184:H1184">SUM(IF(dane!$A$8:$A$1577=D1184,IF(dane!$C$8:$C$1577=E1184,dane!$M$8:$M$1577,0),0))</f>
        <v>0</v>
      </c>
      <c r="K1184" s="55"/>
    </row>
    <row r="1185" s="47" customFormat="true" ht="12.75" hidden="false" customHeight="true" outlineLevel="0" collapsed="false">
      <c r="A1185" s="42" t="n">
        <v>570</v>
      </c>
      <c r="B1185" s="42"/>
      <c r="C1185" s="43" t="e">
        <f aca="false">INDEX((klasyfikacja!$B$2:$B$146),MATCH(A1185,klasyfikacja!$A$2:$A$146,0))</f>
        <v>#N/A</v>
      </c>
      <c r="D1185" s="44" t="n">
        <v>754</v>
      </c>
      <c r="E1185" s="45" t="s">
        <v>66</v>
      </c>
      <c r="F1185" s="56" t="n">
        <f aca="false">SUM(G1185:H1185)</f>
        <v>7200000</v>
      </c>
      <c r="G1185" s="46" t="n">
        <f aca="false" t="array" ref="G1185:G1185">SUM(IF(dane!$A$8:$A$1577=D1185,IF(dane!$C$8:$C$1577=E1185,dane!$L$8:$L$1577,0),0))</f>
        <v>7200000</v>
      </c>
      <c r="H1185" s="46" t="n">
        <f aca="false" t="array" ref="H1185:H1185">SUM(IF(dane!$A$8:$A$1577=D1185,IF(dane!$C$8:$C$1577=E1185,dane!$M$8:$M$1577,0),0))</f>
        <v>0</v>
      </c>
      <c r="K1185" s="55"/>
    </row>
    <row r="1186" s="47" customFormat="true" ht="12.75" hidden="true" customHeight="true" outlineLevel="0" collapsed="false">
      <c r="A1186" s="42" t="s">
        <v>67</v>
      </c>
      <c r="B1186" s="42"/>
      <c r="C1186" s="43" t="str">
        <f aca="false">INDEX((klasyfikacja!$B$2:$B$146),MATCH(A1186,klasyfikacja!$A$2:$A$146,0))</f>
        <v>Wpływy z tytułu grzywien i innych kar pieniężnych od osób prawnych i innych jednostek organizacyjnych</v>
      </c>
      <c r="D1186" s="44" t="n">
        <v>754</v>
      </c>
      <c r="E1186" s="45" t="s">
        <v>68</v>
      </c>
      <c r="F1186" s="46" t="n">
        <f aca="false">SUM(G1186:H1186)</f>
        <v>0</v>
      </c>
      <c r="G1186" s="46" t="n">
        <f aca="false" t="array" ref="G1186:G1186">SUM(IF(dane!$A$8:$A$1577=D1186,IF(dane!$C$8:$C$1577=E1186,dane!$L$8:$L$1577,0),0))</f>
        <v>0</v>
      </c>
      <c r="H1186" s="46" t="n">
        <f aca="false" t="array" ref="H1186:H1186">SUM(IF(dane!$A$8:$A$1577=D1186,IF(dane!$C$8:$C$1577=E1186,dane!$M$8:$M$1577,0),0))</f>
        <v>0</v>
      </c>
      <c r="K1186" s="55"/>
    </row>
    <row r="1187" s="47" customFormat="true" ht="12.75" hidden="true" customHeight="true" outlineLevel="0" collapsed="false">
      <c r="A1187" s="42" t="s">
        <v>69</v>
      </c>
      <c r="B1187" s="42"/>
      <c r="C1187" s="43" t="str">
        <f aca="false">INDEX((klasyfikacja!$B$2:$B$146),MATCH(A1187,klasyfikacja!$A$2:$A$146,0))</f>
        <v>Wpływy z opłat za koncesje i licencje</v>
      </c>
      <c r="D1187" s="44" t="n">
        <v>754</v>
      </c>
      <c r="E1187" s="45" t="s">
        <v>70</v>
      </c>
      <c r="F1187" s="46" t="n">
        <f aca="false">SUM(G1187:H1187)</f>
        <v>0</v>
      </c>
      <c r="G1187" s="46" t="n">
        <f aca="false" t="array" ref="G1187:G1187">SUM(IF(dane!$A$8:$A$1577=D1187,IF(dane!$C$8:$C$1577=E1187,dane!$L$8:$L$1577,0),0))</f>
        <v>0</v>
      </c>
      <c r="H1187" s="46" t="n">
        <f aca="false" t="array" ref="H1187:H1187">SUM(IF(dane!$A$8:$A$1577=D1187,IF(dane!$C$8:$C$1577=E1187,dane!$M$8:$M$1577,0),0))</f>
        <v>0</v>
      </c>
      <c r="K1187" s="55"/>
    </row>
    <row r="1188" s="47" customFormat="true" ht="12.75" hidden="true" customHeight="true" outlineLevel="0" collapsed="false">
      <c r="A1188" s="42" t="s">
        <v>71</v>
      </c>
      <c r="B1188" s="42"/>
      <c r="C1188" s="43" t="str">
        <f aca="false">INDEX((klasyfikacja!$B$2:$B$146),MATCH(A1188,klasyfikacja!$A$2:$A$146,0))</f>
        <v>Wpływy z opłat egzaminacyjnych oraz opłat za wydawanie świadectw, dyplomów, zaświadczeń, certyfikatów i ich duplikatów</v>
      </c>
      <c r="D1188" s="44" t="n">
        <v>754</v>
      </c>
      <c r="E1188" s="45" t="s">
        <v>72</v>
      </c>
      <c r="F1188" s="46" t="n">
        <f aca="false">SUM(G1188:H1188)</f>
        <v>0</v>
      </c>
      <c r="G1188" s="46" t="n">
        <f aca="false" t="array" ref="G1188:G1188">SUM(IF(dane!$A$8:$A$1577=D1188,IF(dane!$C$8:$C$1577=E1188,dane!$L$8:$L$1577,0),0))</f>
        <v>0</v>
      </c>
      <c r="H1188" s="46" t="n">
        <f aca="false" t="array" ref="H1188:H1188">SUM(IF(dane!$A$8:$A$1577=D1188,IF(dane!$C$8:$C$1577=E1188,dane!$M$8:$M$1577,0),0))</f>
        <v>0</v>
      </c>
      <c r="K1188" s="55"/>
    </row>
    <row r="1189" s="47" customFormat="true" ht="12.75" hidden="true" customHeight="true" outlineLevel="0" collapsed="false">
      <c r="A1189" s="42" t="s">
        <v>73</v>
      </c>
      <c r="B1189" s="42"/>
      <c r="C1189" s="43" t="str">
        <f aca="false">INDEX((klasyfikacja!$B$2:$B$146),MATCH(A1189,klasyfikacja!$A$2:$A$146,0))</f>
        <v>Wpływy z opłat za zezwolenia, akredytacje oraz opłaty ewidencyjne, w tym opłaty za częstotliwości</v>
      </c>
      <c r="D1189" s="44" t="n">
        <v>754</v>
      </c>
      <c r="E1189" s="45" t="s">
        <v>74</v>
      </c>
      <c r="F1189" s="46" t="n">
        <f aca="false">SUM(G1189:H1189)</f>
        <v>0</v>
      </c>
      <c r="G1189" s="46" t="n">
        <f aca="false" t="array" ref="G1189:G1189">SUM(IF(dane!$A$8:$A$1577=D1189,IF(dane!$C$8:$C$1577=E1189,dane!$L$8:$L$1577,0),0))</f>
        <v>0</v>
      </c>
      <c r="H1189" s="46" t="n">
        <f aca="false" t="array" ref="H1189:H1189">SUM(IF(dane!$A$8:$A$1577=D1189,IF(dane!$C$8:$C$1577=E1189,dane!$M$8:$M$1577,0),0))</f>
        <v>0</v>
      </c>
      <c r="K1189" s="55"/>
    </row>
    <row r="1190" s="47" customFormat="true" ht="12.75" hidden="true" customHeight="true" outlineLevel="0" collapsed="false">
      <c r="A1190" s="42" t="s">
        <v>75</v>
      </c>
      <c r="B1190" s="42"/>
      <c r="C1190" s="43" t="str">
        <f aca="false">INDEX((klasyfikacja!$B$2:$B$146),MATCH(A1190,klasyfikacja!$A$2:$A$146,0))</f>
        <v>Wpływy z tytułu opłat i kosztów sądowych oraz innych opłat uiszczanych na rzecz Skarbu Państwa z tytułu postępowania sądowego i prokuratorskiego</v>
      </c>
      <c r="D1190" s="44" t="n">
        <v>754</v>
      </c>
      <c r="E1190" s="45" t="s">
        <v>76</v>
      </c>
      <c r="F1190" s="46" t="n">
        <f aca="false">SUM(G1190:H1190)</f>
        <v>0</v>
      </c>
      <c r="G1190" s="46" t="n">
        <f aca="false" t="array" ref="G1190:G1190">SUM(IF(dane!$A$8:$A$1577=D1190,IF(dane!$C$8:$C$1577=E1190,dane!$L$8:$L$1577,0),0))</f>
        <v>0</v>
      </c>
      <c r="H1190" s="46" t="n">
        <f aca="false" t="array" ref="H1190:H1190">SUM(IF(dane!$A$8:$A$1577=D1190,IF(dane!$C$8:$C$1577=E1190,dane!$M$8:$M$1577,0),0))</f>
        <v>0</v>
      </c>
      <c r="K1190" s="55"/>
    </row>
    <row r="1191" s="47" customFormat="true" ht="12.75" hidden="true" customHeight="true" outlineLevel="0" collapsed="false">
      <c r="A1191" s="42" t="s">
        <v>77</v>
      </c>
      <c r="B1191" s="42"/>
      <c r="C1191" s="43" t="str">
        <f aca="false">INDEX((klasyfikacja!$B$2:$B$146),MATCH(A1191,klasyfikacja!$A$2:$A$146,0))</f>
        <v>Wpływy z tytułu kosztów egzekucyjnych, opłaty komorniczej i kosztów upomnień</v>
      </c>
      <c r="D1191" s="44" t="n">
        <v>754</v>
      </c>
      <c r="E1191" s="45" t="s">
        <v>78</v>
      </c>
      <c r="F1191" s="46" t="n">
        <f aca="false">SUM(G1191:H1191)</f>
        <v>0</v>
      </c>
      <c r="G1191" s="46" t="n">
        <f aca="false" t="array" ref="G1191:G1191">SUM(IF(dane!$A$8:$A$1577=D1191,IF(dane!$C$8:$C$1577=E1191,dane!$L$8:$L$1577,0),0))</f>
        <v>0</v>
      </c>
      <c r="H1191" s="46" t="n">
        <f aca="false" t="array" ref="H1191:H1191">SUM(IF(dane!$A$8:$A$1577=D1191,IF(dane!$C$8:$C$1577=E1191,dane!$M$8:$M$1577,0),0))</f>
        <v>0</v>
      </c>
      <c r="K1191" s="55"/>
    </row>
    <row r="1192" s="47" customFormat="true" ht="12.75" hidden="true" customHeight="true" outlineLevel="0" collapsed="false">
      <c r="A1192" s="42" t="s">
        <v>79</v>
      </c>
      <c r="B1192" s="42"/>
      <c r="C1192" s="43" t="str">
        <f aca="false">INDEX((klasyfikacja!$B$2:$B$146),MATCH(A1192,klasyfikacja!$A$2:$A$146,0))</f>
        <v>Wpływy z opłat za wydanie prawa jazdy oraz innych dokumentów uprawniających do kierowania pojazdami</v>
      </c>
      <c r="D1192" s="44" t="n">
        <v>754</v>
      </c>
      <c r="E1192" s="45" t="s">
        <v>80</v>
      </c>
      <c r="F1192" s="46" t="n">
        <f aca="false">SUM(G1192:H1192)</f>
        <v>0</v>
      </c>
      <c r="G1192" s="46" t="n">
        <f aca="false" t="array" ref="G1192:G1192">SUM(IF(dane!$A$8:$A$1577=D1192,IF(dane!$C$8:$C$1577=E1192,dane!$L$8:$L$1577,0),0))</f>
        <v>0</v>
      </c>
      <c r="H1192" s="46" t="n">
        <f aca="false" t="array" ref="H1192:H1192">SUM(IF(dane!$A$8:$A$1577=D1192,IF(dane!$C$8:$C$1577=E1192,dane!$M$8:$M$1577,0),0))</f>
        <v>0</v>
      </c>
      <c r="K1192" s="55"/>
    </row>
    <row r="1193" s="47" customFormat="true" ht="12.75" hidden="true" customHeight="true" outlineLevel="0" collapsed="false">
      <c r="A1193" s="42" t="s">
        <v>81</v>
      </c>
      <c r="B1193" s="42"/>
      <c r="C1193" s="43" t="str">
        <f aca="false">INDEX((klasyfikacja!$B$2:$B$146),MATCH(A1193,klasyfikacja!$A$2:$A$146,0))</f>
        <v>Wpływy z opłat za korzystanie z wychowania przedszkolnego</v>
      </c>
      <c r="D1193" s="44" t="n">
        <v>754</v>
      </c>
      <c r="E1193" s="45" t="s">
        <v>82</v>
      </c>
      <c r="F1193" s="46" t="n">
        <f aca="false">SUM(G1193:H1193)</f>
        <v>0</v>
      </c>
      <c r="G1193" s="46" t="n">
        <f aca="false" t="array" ref="G1193:G1193">SUM(IF(dane!$A$8:$A$1577=D1193,IF(dane!$C$8:$C$1577=E1193,dane!$L$8:$L$1577,0),0))</f>
        <v>0</v>
      </c>
      <c r="H1193" s="46" t="n">
        <f aca="false" t="array" ref="H1193:H1193">SUM(IF(dane!$A$8:$A$1577=D1193,IF(dane!$C$8:$C$1577=E1193,dane!$M$8:$M$1577,0),0))</f>
        <v>0</v>
      </c>
      <c r="K1193" s="55"/>
    </row>
    <row r="1194" s="47" customFormat="true" ht="12.75" hidden="true" customHeight="true" outlineLevel="0" collapsed="false">
      <c r="A1194" s="42" t="s">
        <v>83</v>
      </c>
      <c r="B1194" s="42"/>
      <c r="C1194" s="43" t="str">
        <f aca="false">INDEX((klasyfikacja!$B$2:$B$146),MATCH(A1194,klasyfikacja!$A$2:$A$146,0))</f>
        <v>Wpływy z opłat za korzystanie z wyżywienia w jednostkach realizujących zadania z zakresu wychowania przedszkolnego</v>
      </c>
      <c r="D1194" s="44" t="n">
        <v>754</v>
      </c>
      <c r="E1194" s="45" t="s">
        <v>84</v>
      </c>
      <c r="F1194" s="46" t="n">
        <f aca="false">SUM(G1194:H1194)</f>
        <v>0</v>
      </c>
      <c r="G1194" s="46" t="n">
        <f aca="false" t="array" ref="G1194:G1194">SUM(IF(dane!$A$8:$A$1577=D1194,IF(dane!$C$8:$C$1577=E1194,dane!$L$8:$L$1577,0),0))</f>
        <v>0</v>
      </c>
      <c r="H1194" s="46" t="n">
        <f aca="false" t="array" ref="H1194:H1194">SUM(IF(dane!$A$8:$A$1577=D1194,IF(dane!$C$8:$C$1577=E1194,dane!$M$8:$M$1577,0),0))</f>
        <v>0</v>
      </c>
      <c r="K1194" s="55"/>
    </row>
    <row r="1195" s="47" customFormat="true" ht="12.75" hidden="true" customHeight="true" outlineLevel="0" collapsed="false">
      <c r="A1195" s="42" t="s">
        <v>85</v>
      </c>
      <c r="B1195" s="42"/>
      <c r="C1195" s="43" t="str">
        <f aca="false">INDEX((klasyfikacja!$B$2:$B$146),MATCH(A1195,klasyfikacja!$A$2:$A$146,0))</f>
        <v>Wpływy od rodziców z tytułu opłaty za pobyt dziecka w pieczy zastępczej</v>
      </c>
      <c r="D1195" s="44" t="n">
        <v>754</v>
      </c>
      <c r="E1195" s="45" t="s">
        <v>86</v>
      </c>
      <c r="F1195" s="46" t="n">
        <f aca="false">SUM(G1195:H1195)</f>
        <v>0</v>
      </c>
      <c r="G1195" s="46" t="n">
        <f aca="false" t="array" ref="G1195:G1195">SUM(IF(dane!$A$8:$A$1577=D1195,IF(dane!$C$8:$C$1577=E1195,dane!$L$8:$L$1577,0),0))</f>
        <v>0</v>
      </c>
      <c r="H1195" s="46" t="n">
        <f aca="false" t="array" ref="H1195:H1195">SUM(IF(dane!$A$8:$A$1577=D1195,IF(dane!$C$8:$C$1577=E1195,dane!$M$8:$M$1577,0),0))</f>
        <v>0</v>
      </c>
      <c r="K1195" s="55"/>
    </row>
    <row r="1196" s="47" customFormat="true" ht="12.75" hidden="true" customHeight="true" outlineLevel="0" collapsed="false">
      <c r="A1196" s="42" t="s">
        <v>198</v>
      </c>
      <c r="B1196" s="42"/>
      <c r="C1196" s="43" t="str">
        <f aca="false">INDEX((klasyfikacja!$B$2:$B$146),MATCH(A1196,klasyfikacja!$A$2:$A$146,0))</f>
        <v>Wpływy z różnych opłat</v>
      </c>
      <c r="D1196" s="44" t="n">
        <v>754</v>
      </c>
      <c r="E1196" s="45" t="s">
        <v>87</v>
      </c>
      <c r="F1196" s="46" t="n">
        <f aca="false">SUM(G1196:H1196)</f>
        <v>0</v>
      </c>
      <c r="G1196" s="46" t="n">
        <f aca="false" t="array" ref="G1196:G1196">SUM(IF(dane!$A$8:$A$1577=D1196,IF(dane!$C$8:$C$1577=E1196,dane!$L$8:$L$1577,0),0))</f>
        <v>0</v>
      </c>
      <c r="H1196" s="46" t="n">
        <f aca="false" t="array" ref="H1196:H1196">SUM(IF(dane!$A$8:$A$1577=D1196,IF(dane!$C$8:$C$1577=E1196,dane!$M$8:$M$1577,0),0))</f>
        <v>0</v>
      </c>
      <c r="K1196" s="55"/>
    </row>
    <row r="1197" s="47" customFormat="true" ht="27.75" hidden="false" customHeight="true" outlineLevel="0" collapsed="false">
      <c r="A1197" s="42" t="n">
        <v>750</v>
      </c>
      <c r="B1197" s="42"/>
      <c r="C1197" s="43" t="e">
        <f aca="false">INDEX((klasyfikacja!$B$2:$B$146),MATCH(A1197,klasyfikacja!$A$2:$A$146,0))</f>
        <v>#N/A</v>
      </c>
      <c r="D1197" s="44" t="n">
        <v>754</v>
      </c>
      <c r="E1197" s="45" t="s">
        <v>89</v>
      </c>
      <c r="F1197" s="56" t="n">
        <f aca="false">SUM(G1197:H1197)</f>
        <v>80000</v>
      </c>
      <c r="G1197" s="46" t="n">
        <f aca="false" t="array" ref="G1197:G1197">SUM(IF(dane!$A$8:$A$1577=D1197,IF(dane!$C$8:$C$1577=E1197,dane!$L$8:$L$1577,0),0))</f>
        <v>80000</v>
      </c>
      <c r="H1197" s="46" t="n">
        <f aca="false" t="array" ref="H1197:H1197">SUM(IF(dane!$A$8:$A$1577=D1197,IF(dane!$C$8:$C$1577=E1197,dane!$M$8:$M$1577,0),0))</f>
        <v>0</v>
      </c>
      <c r="K1197" s="55"/>
    </row>
    <row r="1198" s="47" customFormat="true" ht="12.75" hidden="true" customHeight="true" outlineLevel="0" collapsed="false">
      <c r="A1198" s="42" t="s">
        <v>90</v>
      </c>
      <c r="B1198" s="42"/>
      <c r="C1198" s="43" t="str">
        <f aca="false">INDEX((klasyfikacja!$B$2:$B$146),MATCH(A1198,klasyfikacja!$A$2:$A$146,0))</f>
        <v>Wpływy z usług</v>
      </c>
      <c r="D1198" s="44" t="n">
        <v>754</v>
      </c>
      <c r="E1198" s="45" t="s">
        <v>91</v>
      </c>
      <c r="F1198" s="56" t="n">
        <f aca="false">SUM(G1198:H1198)</f>
        <v>0</v>
      </c>
      <c r="G1198" s="46" t="n">
        <f aca="false" t="array" ref="G1198:G1198">SUM(IF(dane!$A$8:$A$1577=D1198,IF(dane!$C$8:$C$1577=E1198,dane!$L$8:$L$1577,0),0))</f>
        <v>0</v>
      </c>
      <c r="H1198" s="46" t="n">
        <f aca="false" t="array" ref="H1198:H1198">SUM(IF(dane!$A$8:$A$1577=D1198,IF(dane!$C$8:$C$1577=E1198,dane!$M$8:$M$1577,0),0))</f>
        <v>0</v>
      </c>
      <c r="K1198" s="55"/>
    </row>
    <row r="1199" s="47" customFormat="true" ht="12.75" hidden="true" customHeight="true" outlineLevel="0" collapsed="false">
      <c r="A1199" s="42" t="s">
        <v>92</v>
      </c>
      <c r="B1199" s="42"/>
      <c r="C1199" s="43" t="str">
        <f aca="false">INDEX((klasyfikacja!$B$2:$B$146),MATCH(A1199,klasyfikacja!$A$2:$A$146,0))</f>
        <v>Wpływy ze sprzedaży wyrobów</v>
      </c>
      <c r="D1199" s="44" t="n">
        <v>754</v>
      </c>
      <c r="E1199" s="45" t="s">
        <v>93</v>
      </c>
      <c r="F1199" s="46" t="n">
        <f aca="false">SUM(G1199:H1199)</f>
        <v>0</v>
      </c>
      <c r="G1199" s="46" t="n">
        <f aca="false" t="array" ref="G1199:G1199">SUM(IF(dane!$A$8:$A$1577=D1199,IF(dane!$C$8:$C$1577=E1199,dane!$L$8:$L$1577,0),0))</f>
        <v>0</v>
      </c>
      <c r="H1199" s="46" t="n">
        <f aca="false" t="array" ref="H1199:H1199">SUM(IF(dane!$A$8:$A$1577=D1199,IF(dane!$C$8:$C$1577=E1199,dane!$M$8:$M$1577,0),0))</f>
        <v>0</v>
      </c>
      <c r="K1199" s="55"/>
    </row>
    <row r="1200" s="47" customFormat="true" ht="12.75" hidden="true" customHeight="true" outlineLevel="0" collapsed="false">
      <c r="A1200" s="42" t="s">
        <v>94</v>
      </c>
      <c r="B1200" s="42"/>
      <c r="C1200" s="43" t="str">
        <f aca="false">INDEX((klasyfikacja!$B$2:$B$146),MATCH(A1200,klasyfikacja!$A$2:$A$146,0))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200" s="44" t="n">
        <v>754</v>
      </c>
      <c r="E1200" s="45" t="s">
        <v>95</v>
      </c>
      <c r="F1200" s="46" t="n">
        <f aca="false">SUM(G1200:H1200)</f>
        <v>0</v>
      </c>
      <c r="G1200" s="46" t="n">
        <f aca="false" t="array" ref="G1200:G1200">SUM(IF(dane!$A$8:$A$1577=D1200,IF(dane!$C$8:$C$1577=E1200,dane!$L$8:$L$1577,0),0))</f>
        <v>0</v>
      </c>
      <c r="H1200" s="46" t="n">
        <f aca="false" t="array" ref="H1200:H1200">SUM(IF(dane!$A$8:$A$1577=D1200,IF(dane!$C$8:$C$1577=E1200,dane!$M$8:$M$1577,0),0))</f>
        <v>0</v>
      </c>
      <c r="K1200" s="55"/>
    </row>
    <row r="1201" s="47" customFormat="true" ht="12.75" hidden="true" customHeight="true" outlineLevel="0" collapsed="false">
      <c r="A1201" s="42" t="s">
        <v>96</v>
      </c>
      <c r="B1201" s="42"/>
      <c r="C1201" s="43" t="str">
        <f aca="false">INDEX((klasyfikacja!$B$2:$B$146),MATCH(A1201,klasyfikacja!$A$2:$A$146,0))</f>
        <v>Wpływy z odsetek od nieterminowych wpłat z tytułu podatków i opłat</v>
      </c>
      <c r="D1201" s="44" t="n">
        <v>754</v>
      </c>
      <c r="E1201" s="45" t="s">
        <v>97</v>
      </c>
      <c r="F1201" s="46" t="n">
        <f aca="false">SUM(G1201:H1201)</f>
        <v>0</v>
      </c>
      <c r="G1201" s="46" t="n">
        <f aca="false" t="array" ref="G1201:G1201">SUM(IF(dane!$A$8:$A$1577=D1201,IF(dane!$C$8:$C$1577=E1201,dane!$L$8:$L$1577,0),0))</f>
        <v>0</v>
      </c>
      <c r="H1201" s="46" t="n">
        <f aca="false" t="array" ref="H1201:H1201">SUM(IF(dane!$A$8:$A$1577=D1201,IF(dane!$C$8:$C$1577=E1201,dane!$M$8:$M$1577,0),0))</f>
        <v>0</v>
      </c>
      <c r="K1201" s="55"/>
    </row>
    <row r="1202" s="47" customFormat="true" ht="12.75" hidden="true" customHeight="true" outlineLevel="0" collapsed="false">
      <c r="A1202" s="42" t="s">
        <v>98</v>
      </c>
      <c r="B1202" s="42"/>
      <c r="C1202" s="43" t="str">
        <f aca="false">INDEX((klasyfikacja!$B$2:$B$146),MATCH(A1202,klasyfikacja!$A$2:$A$146,0))</f>
        <v>Wpływy z pozostałych odsetek</v>
      </c>
      <c r="D1202" s="44" t="n">
        <v>754</v>
      </c>
      <c r="E1202" s="45" t="s">
        <v>99</v>
      </c>
      <c r="F1202" s="46" t="n">
        <f aca="false">SUM(G1202:H1202)</f>
        <v>0</v>
      </c>
      <c r="G1202" s="46" t="n">
        <f aca="false" t="array" ref="G1202:G1202">SUM(IF(dane!$A$8:$A$1577=D1202,IF(dane!$C$8:$C$1577=E1202,dane!$L$8:$L$1577,0),0))</f>
        <v>0</v>
      </c>
      <c r="H1202" s="46" t="n">
        <f aca="false" t="array" ref="H1202:H1202">SUM(IF(dane!$A$8:$A$1577=D1202,IF(dane!$C$8:$C$1577=E1202,dane!$M$8:$M$1577,0),0))</f>
        <v>0</v>
      </c>
      <c r="K1202" s="55"/>
    </row>
    <row r="1203" s="47" customFormat="true" ht="12.75" hidden="true" customHeight="true" outlineLevel="0" collapsed="false">
      <c r="A1203" s="42" t="s">
        <v>100</v>
      </c>
      <c r="B1203" s="42"/>
      <c r="C1203" s="43" t="str">
        <f aca="false">INDEX((klasyfikacja!$B$2:$B$146),MATCH(A1203,klasyfikacja!$A$2:$A$146,0))</f>
        <v>Wpływy z pozostałych odsetek (Finansowanie programów ze środków bezzwrotnych pochodzących z Unii Europejskiej)</v>
      </c>
      <c r="D1203" s="44" t="n">
        <v>754</v>
      </c>
      <c r="E1203" s="45" t="s">
        <v>101</v>
      </c>
      <c r="F1203" s="46" t="n">
        <f aca="false">SUM(G1203:H1203)</f>
        <v>0</v>
      </c>
      <c r="G1203" s="46" t="n">
        <f aca="false" t="array" ref="G1203:G1203">SUM(IF(dane!$A$8:$A$1577=D1203,IF(dane!$C$8:$C$1577=E1203,dane!$L$8:$L$1577,0),0))</f>
        <v>0</v>
      </c>
      <c r="H1203" s="46" t="n">
        <f aca="false" t="array" ref="H1203:H1203">SUM(IF(dane!$A$8:$A$1577=D1203,IF(dane!$C$8:$C$1577=E1203,dane!$M$8:$M$1577,0),0))</f>
        <v>0</v>
      </c>
      <c r="K1203" s="55"/>
    </row>
    <row r="1204" s="47" customFormat="true" ht="12.75" hidden="true" customHeight="true" outlineLevel="0" collapsed="false">
      <c r="A1204" s="42" t="s">
        <v>102</v>
      </c>
      <c r="B1204" s="42"/>
      <c r="C1204" s="43" t="str">
        <f aca="false">INDEX((klasyfikacja!$B$2:$B$146),MATCH(A1204,klasyfikacja!$A$2:$A$146,0))</f>
        <v>Wpływy z rozliczeń/zwrotów z lat ubiegłych</v>
      </c>
      <c r="D1204" s="44" t="n">
        <v>754</v>
      </c>
      <c r="E1204" s="45" t="s">
        <v>103</v>
      </c>
      <c r="F1204" s="46" t="n">
        <f aca="false">SUM(G1204:H1204)</f>
        <v>0</v>
      </c>
      <c r="G1204" s="46" t="n">
        <f aca="false" t="array" ref="G1204:G1204">SUM(IF(dane!$A$8:$A$1577=D1204,IF(dane!$C$8:$C$1577=E1204,dane!$L$8:$L$1577,0),0))</f>
        <v>0</v>
      </c>
      <c r="H1204" s="46" t="n">
        <f aca="false" t="array" ref="H1204:H1204">SUM(IF(dane!$A$8:$A$1577=D1204,IF(dane!$C$8:$C$1577=E1204,dane!$M$8:$M$1577,0),0))</f>
        <v>0</v>
      </c>
      <c r="K1204" s="55"/>
    </row>
    <row r="1205" s="47" customFormat="true" ht="12.75" hidden="false" customHeight="true" outlineLevel="0" collapsed="false">
      <c r="A1205" s="42" t="n">
        <v>950</v>
      </c>
      <c r="B1205" s="42"/>
      <c r="C1205" s="43" t="e">
        <f aca="false">INDEX((klasyfikacja!$B$2:$B$146),MATCH(A1205,klasyfikacja!$A$2:$A$146,0))</f>
        <v>#N/A</v>
      </c>
      <c r="D1205" s="44" t="n">
        <v>754</v>
      </c>
      <c r="E1205" s="45" t="s">
        <v>105</v>
      </c>
      <c r="F1205" s="46" t="n">
        <f aca="false">SUM(G1205:H1205)</f>
        <v>20000</v>
      </c>
      <c r="G1205" s="46" t="n">
        <f aca="false" t="array" ref="G1205:G1205">SUM(IF(dane!$A$8:$A$1577=D1205,IF(dane!$C$8:$C$1577=E1205,dane!$L$8:$L$1577,0),0))</f>
        <v>20000</v>
      </c>
      <c r="H1205" s="46" t="n">
        <f aca="false" t="array" ref="H1205:H1205">SUM(IF(dane!$A$8:$A$1577=D1205,IF(dane!$C$8:$C$1577=E1205,dane!$M$8:$M$1577,0),0))</f>
        <v>0</v>
      </c>
      <c r="K1205" s="55"/>
    </row>
    <row r="1206" s="47" customFormat="true" ht="12.75" hidden="true" customHeight="true" outlineLevel="0" collapsed="false">
      <c r="A1206" s="42" t="s">
        <v>106</v>
      </c>
      <c r="B1206" s="42"/>
      <c r="C1206" s="43" t="str">
        <f aca="false">INDEX((klasyfikacja!$B$2:$B$146),MATCH(A1206,klasyfikacja!$A$2:$A$146,0))</f>
        <v>Wpływy z otrzymanych spadków, zapisów i darowizn w postaci pieniężnej</v>
      </c>
      <c r="D1206" s="44" t="n">
        <v>754</v>
      </c>
      <c r="E1206" s="45" t="s">
        <v>107</v>
      </c>
      <c r="F1206" s="46" t="n">
        <f aca="false">SUM(G1206:H1206)</f>
        <v>0</v>
      </c>
      <c r="G1206" s="46" t="n">
        <f aca="false" t="array" ref="G1206:G1206">SUM(IF(dane!$A$8:$A$1577=D1206,IF(dane!$C$8:$C$1577=E1206,dane!$L$8:$L$1577,0),0))</f>
        <v>0</v>
      </c>
      <c r="H1206" s="46" t="n">
        <f aca="false" t="array" ref="H1206:H1206">SUM(IF(dane!$A$8:$A$1577=D1206,IF(dane!$C$8:$C$1577=E1206,dane!$M$8:$M$1577,0),0))</f>
        <v>0</v>
      </c>
      <c r="K1206" s="55"/>
    </row>
    <row r="1207" s="47" customFormat="true" ht="12.75" hidden="false" customHeight="true" outlineLevel="0" collapsed="false">
      <c r="A1207" s="42" t="n">
        <v>970</v>
      </c>
      <c r="B1207" s="42"/>
      <c r="C1207" s="43" t="e">
        <f aca="false">INDEX((klasyfikacja!$B$2:$B$146),MATCH(A1207,klasyfikacja!$A$2:$A$146,0))</f>
        <v>#N/A</v>
      </c>
      <c r="D1207" s="44" t="n">
        <v>754</v>
      </c>
      <c r="E1207" s="45" t="s">
        <v>109</v>
      </c>
      <c r="F1207" s="46" t="n">
        <f aca="false">SUM(G1207:H1207)</f>
        <v>120000</v>
      </c>
      <c r="G1207" s="46" t="n">
        <f aca="false" t="array" ref="G1207:G1207">SUM(IF(dane!$A$8:$A$1577=D1207,IF(dane!$C$8:$C$1577=E1207,dane!$L$8:$L$1577,0),0))</f>
        <v>30000</v>
      </c>
      <c r="H1207" s="46" t="n">
        <f aca="false" t="array" ref="H1207:H1207">SUM(IF(dane!$A$8:$A$1577=D1207,IF(dane!$C$8:$C$1577=E1207,dane!$M$8:$M$1577,0),0))</f>
        <v>90000</v>
      </c>
      <c r="K1207" s="55"/>
    </row>
    <row r="1208" s="47" customFormat="true" ht="12.75" hidden="true" customHeight="true" outlineLevel="0" collapsed="false">
      <c r="A1208" s="42" t="s">
        <v>110</v>
      </c>
      <c r="B1208" s="42"/>
      <c r="C1208" s="43" t="str">
        <f aca="false">INDEX((klasyfikacja!$B$2:$B$146),MATCH(A1208,klasyfikacja!$A$2:$A$146,0))</f>
        <v>Wpływy z różnych dochodów (Finansowanie programów ze środków bezzwrotnych pochodzących z Unii Europejskiej)</v>
      </c>
      <c r="D1208" s="44" t="n">
        <v>754</v>
      </c>
      <c r="E1208" s="45" t="s">
        <v>111</v>
      </c>
      <c r="F1208" s="46" t="n">
        <f aca="false">SUM(G1208:H1208)</f>
        <v>0</v>
      </c>
      <c r="G1208" s="46" t="n">
        <f aca="false" t="array" ref="G1208:G1208">SUM(IF(dane!$A$8:$A$1577=D1208,IF(dane!$C$8:$C$1577=E1208,dane!$L$8:$L$1577,0),0))</f>
        <v>0</v>
      </c>
      <c r="H1208" s="46" t="n">
        <f aca="false" t="array" ref="H1208:H1208">SUM(IF(dane!$A$8:$A$1577=D1208,IF(dane!$C$8:$C$1577=E1208,dane!$M$8:$M$1577,0),0))</f>
        <v>0</v>
      </c>
      <c r="K1208" s="55"/>
    </row>
    <row r="1209" s="47" customFormat="true" ht="12.75" hidden="true" customHeight="true" outlineLevel="0" collapsed="false">
      <c r="A1209" s="42" t="s">
        <v>112</v>
      </c>
      <c r="B1209" s="42"/>
      <c r="C1209" s="43" t="str">
        <f aca="false">INDEX((klasyfikacja!$B$2:$B$146),MATCH(A1209,klasyfikacja!$A$2:$A$146,0))</f>
        <v>Wpływy z różnych dochodów (Płatności w zakresie budżetu środków europejskich)</v>
      </c>
      <c r="D1209" s="44" t="n">
        <v>754</v>
      </c>
      <c r="E1209" s="45" t="s">
        <v>113</v>
      </c>
      <c r="F1209" s="46" t="n">
        <f aca="false">SUM(G1209:H1209)</f>
        <v>0</v>
      </c>
      <c r="G1209" s="46" t="n">
        <f aca="false" t="array" ref="G1209:G1209">SUM(IF(dane!$A$8:$A$1577=D1209,IF(dane!$C$8:$C$1577=E1209,dane!$L$8:$L$1577,0),0))</f>
        <v>0</v>
      </c>
      <c r="H1209" s="46" t="n">
        <f aca="false" t="array" ref="H1209:H1209">SUM(IF(dane!$A$8:$A$1577=D1209,IF(dane!$C$8:$C$1577=E1209,dane!$M$8:$M$1577,0),0))</f>
        <v>0</v>
      </c>
      <c r="K1209" s="55"/>
    </row>
    <row r="1210" s="47" customFormat="true" ht="12.75" hidden="true" customHeight="true" outlineLevel="0" collapsed="false">
      <c r="A1210" s="42" t="s">
        <v>114</v>
      </c>
      <c r="B1210" s="42"/>
      <c r="C1210" s="43" t="str">
        <f aca="false">INDEX((klasyfikacja!$B$2:$B$146),MATCH(A1210,klasyfikacja!$A$2:$A$146,0))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210" s="44" t="n">
        <v>754</v>
      </c>
      <c r="E1210" s="45" t="s">
        <v>115</v>
      </c>
      <c r="F1210" s="46" t="n">
        <f aca="false">SUM(G1210:H1210)</f>
        <v>0</v>
      </c>
      <c r="G1210" s="46" t="n">
        <f aca="false" t="array" ref="G1210:G1210">SUM(IF(dane!$A$8:$A$1577=D1210,IF(dane!$C$8:$C$1577=E1210,dane!$L$8:$L$1577,0),0))</f>
        <v>0</v>
      </c>
      <c r="H1210" s="46" t="n">
        <f aca="false" t="array" ref="H1210:H1210">SUM(IF(dane!$A$8:$A$1577=D1210,IF(dane!$C$8:$C$1577=E1210,dane!$M$8:$M$1577,0),0))</f>
        <v>0</v>
      </c>
      <c r="K1210" s="55"/>
    </row>
    <row r="1211" s="47" customFormat="true" ht="12.75" hidden="true" customHeight="true" outlineLevel="0" collapsed="false">
      <c r="A1211" s="42" t="s">
        <v>116</v>
      </c>
      <c r="B1211" s="42"/>
      <c r="C1211" s="43" t="str">
        <f aca="false">INDEX((klasyfikacja!$B$2:$B$146),MATCH(A1211,klasyfikacja!$A$2:$A$146,0))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211" s="44" t="n">
        <v>754</v>
      </c>
      <c r="E1211" s="45" t="n">
        <v>2007</v>
      </c>
      <c r="F1211" s="46" t="n">
        <f aca="false">SUM(G1211:H1211)</f>
        <v>0</v>
      </c>
      <c r="G1211" s="46" t="n">
        <f aca="false" t="array" ref="G1211:G1211">SUM(IF(dane!$A$8:$A$1577=D1211,IF(dane!$C$8:$C$1577=E1211,dane!$L$8:$L$1577,0),0))</f>
        <v>0</v>
      </c>
      <c r="H1211" s="46" t="n">
        <f aca="false" t="array" ref="H1211:H1211">SUM(IF(dane!$A$8:$A$1577=D1211,IF(dane!$C$8:$C$1577=E1211,dane!$M$8:$M$1577,0),0))</f>
        <v>0</v>
      </c>
      <c r="K1211" s="55"/>
    </row>
    <row r="1212" s="47" customFormat="true" ht="12.75" hidden="true" customHeight="true" outlineLevel="0" collapsed="false">
      <c r="A1212" s="42" t="s">
        <v>117</v>
      </c>
      <c r="B1212" s="42"/>
      <c r="C1212" s="43" t="str">
        <f aca="false">INDEX((klasyfikacja!$B$2:$B$146),MATCH(A1212,klasyfikacja!$A$2:$A$146,0))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212" s="44" t="n">
        <v>754</v>
      </c>
      <c r="E1212" s="45" t="n">
        <v>2008</v>
      </c>
      <c r="F1212" s="46" t="n">
        <f aca="false">SUM(G1212:H1212)</f>
        <v>0</v>
      </c>
      <c r="G1212" s="46" t="n">
        <f aca="false" t="array" ref="G1212:G1212">SUM(IF(dane!$A$8:$A$1577=D1212,IF(dane!$C$8:$C$1577=E1212,dane!$L$8:$L$1577,0),0))</f>
        <v>0</v>
      </c>
      <c r="H1212" s="46" t="n">
        <f aca="false" t="array" ref="H1212:H1212">SUM(IF(dane!$A$8:$A$1577=D1212,IF(dane!$C$8:$C$1577=E1212,dane!$M$8:$M$1577,0),0))</f>
        <v>0</v>
      </c>
      <c r="K1212" s="55"/>
    </row>
    <row r="1213" s="47" customFormat="true" ht="12.75" hidden="true" customHeight="true" outlineLevel="0" collapsed="false">
      <c r="A1213" s="42" t="s">
        <v>118</v>
      </c>
      <c r="B1213" s="42"/>
      <c r="C1213" s="43" t="str">
        <f aca="false">INDEX((klasyfikacja!$B$2:$B$146),MATCH(A1213,klasyfikacja!$A$2:$A$146,0))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213" s="44" t="n">
        <v>754</v>
      </c>
      <c r="E1213" s="45" t="n">
        <v>2009</v>
      </c>
      <c r="F1213" s="46" t="n">
        <f aca="false">SUM(G1213:H1213)</f>
        <v>0</v>
      </c>
      <c r="G1213" s="46" t="n">
        <f aca="false" t="array" ref="G1213:G1213">SUM(IF(dane!$A$8:$A$1577=D1213,IF(dane!$C$8:$C$1577=E1213,dane!$L$8:$L$1577,0),0))</f>
        <v>0</v>
      </c>
      <c r="H1213" s="46" t="n">
        <f aca="false" t="array" ref="H1213:H1213">SUM(IF(dane!$A$8:$A$1577=D1213,IF(dane!$C$8:$C$1577=E1213,dane!$M$8:$M$1577,0),0))</f>
        <v>0</v>
      </c>
      <c r="K1213" s="55"/>
    </row>
    <row r="1214" s="47" customFormat="true" ht="25.5" hidden="true" customHeight="true" outlineLevel="0" collapsed="false">
      <c r="A1214" s="42" t="s">
        <v>119</v>
      </c>
      <c r="B1214" s="42"/>
      <c r="C1214" s="43" t="str">
        <f aca="false">INDEX((klasyfikacja!$B$2:$B$146),MATCH(A1214,klasyfikacja!$A$2:$A$146,0))</f>
        <v>Dotacja celowa otrzymana z budżetu państwa na realizację zadań bieżących z zakresu administracji rządowej oraz innych zadań zleconych gminie (związkom gmin, związkom powiatowo-gminnym) ustawami</v>
      </c>
      <c r="D1214" s="44" t="n">
        <v>754</v>
      </c>
      <c r="E1214" s="45" t="n">
        <v>2010</v>
      </c>
      <c r="F1214" s="56" t="n">
        <f aca="false">SUM(G1214:H1214)</f>
        <v>0</v>
      </c>
      <c r="G1214" s="46" t="n">
        <f aca="false" t="array" ref="G1214:G1214">SUM(IF(dane!$A$8:$A$1577=D1214,IF(dane!$C$8:$C$1577=E1214,dane!$L$8:$L$1577,0),0))</f>
        <v>0</v>
      </c>
      <c r="H1214" s="46" t="n">
        <f aca="false" t="array" ref="H1214:H1214">SUM(IF(dane!$A$8:$A$1577=D1214,IF(dane!$C$8:$C$1577=E1214,dane!$M$8:$M$1577,0),0))</f>
        <v>0</v>
      </c>
      <c r="K1214" s="55"/>
    </row>
    <row r="1215" s="47" customFormat="true" ht="12.75" hidden="true" customHeight="true" outlineLevel="0" collapsed="false">
      <c r="A1215" s="42" t="s">
        <v>120</v>
      </c>
      <c r="B1215" s="42"/>
      <c r="C1215" s="43" t="str">
        <f aca="false">INDEX((klasyfikacja!$B$2:$B$146),MATCH(A1215,klasyfikacja!$A$2:$A$146,0))</f>
        <v>Dotacja celowa otrzymana z budżetu państwa na zadania bieżące realizowane przez gminę na podstawie porozumień z organami administracji rządowej</v>
      </c>
      <c r="D1215" s="44" t="n">
        <v>754</v>
      </c>
      <c r="E1215" s="45" t="n">
        <v>2020</v>
      </c>
      <c r="F1215" s="46" t="n">
        <f aca="false">SUM(G1215:H1215)</f>
        <v>0</v>
      </c>
      <c r="G1215" s="46" t="n">
        <f aca="false" t="array" ref="G1215:G1215">SUM(IF(dane!$A$8:$A$1577=D1215,IF(dane!$C$8:$C$1577=E1215,dane!$L$8:$L$1577,0),0))</f>
        <v>0</v>
      </c>
      <c r="H1215" s="46" t="n">
        <f aca="false" t="array" ref="H1215:H1215">SUM(IF(dane!$A$8:$A$1577=D1215,IF(dane!$C$8:$C$1577=E1215,dane!$M$8:$M$1577,0),0))</f>
        <v>0</v>
      </c>
      <c r="K1215" s="55"/>
    </row>
    <row r="1216" s="47" customFormat="true" ht="25.5" hidden="true" customHeight="true" outlineLevel="0" collapsed="false">
      <c r="A1216" s="42" t="s">
        <v>121</v>
      </c>
      <c r="B1216" s="42"/>
      <c r="C1216" s="43" t="str">
        <f aca="false">INDEX((klasyfikacja!$B$2:$B$146),MATCH(A1216,klasyfikacja!$A$2:$A$146,0))</f>
        <v>Dotacja celowa otrzymana z budżetu państwa na realizację własnych zadań bieżących gmin (związków gmin, związków powiatowo-gminnych)</v>
      </c>
      <c r="D1216" s="44" t="n">
        <v>754</v>
      </c>
      <c r="E1216" s="45" t="n">
        <v>2030</v>
      </c>
      <c r="F1216" s="46" t="n">
        <f aca="false">SUM(G1216:H1216)</f>
        <v>0</v>
      </c>
      <c r="G1216" s="46" t="n">
        <f aca="false" t="array" ref="G1216:G1216">SUM(IF(dane!$A$8:$A$1577=D1216,IF(dane!$C$8:$C$1577=E1216,dane!$L$8:$L$1577,0),0))</f>
        <v>0</v>
      </c>
      <c r="H1216" s="46" t="n">
        <f aca="false" t="array" ref="H1216:H1216">SUM(IF(dane!$A$8:$A$1577=D1216,IF(dane!$C$8:$C$1577=E1216,dane!$M$8:$M$1577,0),0))</f>
        <v>0</v>
      </c>
      <c r="K1216" s="55"/>
    </row>
    <row r="1217" s="47" customFormat="true" ht="25.5" hidden="true" customHeight="true" outlineLevel="0" collapsed="false">
      <c r="A1217" s="42" t="s">
        <v>122</v>
      </c>
      <c r="B1217" s="42"/>
      <c r="C1217" s="43" t="str">
        <f aca="false">INDEX((klasyfikacja!$B$2:$B$146),MATCH(A1217,klasyfikacja!$A$2:$A$146,0))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217" s="44" t="n">
        <v>754</v>
      </c>
      <c r="E1217" s="45" t="n">
        <v>2040</v>
      </c>
      <c r="F1217" s="46" t="n">
        <f aca="false">SUM(G1217:H1217)</f>
        <v>0</v>
      </c>
      <c r="G1217" s="46" t="n">
        <f aca="false" t="array" ref="G1217:G1217">SUM(IF(dane!$A$8:$A$1577=D1217,IF(dane!$C$8:$C$1577=E1217,dane!$L$8:$L$1577,0),0))</f>
        <v>0</v>
      </c>
      <c r="H1217" s="46" t="n">
        <f aca="false" t="array" ref="H1217:H1217">SUM(IF(dane!$A$8:$A$1577=D1217,IF(dane!$C$8:$C$1577=E1217,dane!$M$8:$M$1577,0),0))</f>
        <v>0</v>
      </c>
      <c r="K1217" s="55"/>
    </row>
    <row r="1218" s="47" customFormat="true" ht="37.5" hidden="true" customHeight="true" outlineLevel="0" collapsed="false">
      <c r="A1218" s="42" t="s">
        <v>123</v>
      </c>
      <c r="B1218" s="42"/>
      <c r="C1218" s="43" t="str">
        <f aca="false">INDEX((klasyfikacja!$B$2:$B$146),MATCH(A1218,klasyfikacja!$A$2:$A$146,0))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218" s="44" t="n">
        <v>754</v>
      </c>
      <c r="E1218" s="45" t="n">
        <v>2057</v>
      </c>
      <c r="F1218" s="46" t="n">
        <f aca="false">SUM(G1218:H1218)</f>
        <v>0</v>
      </c>
      <c r="G1218" s="46" t="n">
        <f aca="false" t="array" ref="G1218:G1218">SUM(IF(dane!$A$8:$A$1577=D1218,IF(dane!$C$8:$C$1577=E1218,dane!$L$8:$L$1577,0),0))</f>
        <v>0</v>
      </c>
      <c r="H1218" s="46" t="n">
        <f aca="false" t="array" ref="H1218:H1218">SUM(IF(dane!$A$8:$A$1577=D1218,IF(dane!$C$8:$C$1577=E1218,dane!$M$8:$M$1577,0),0))</f>
        <v>0</v>
      </c>
      <c r="K1218" s="55"/>
    </row>
    <row r="1219" s="47" customFormat="true" ht="37.5" hidden="true" customHeight="true" outlineLevel="0" collapsed="false">
      <c r="A1219" s="42" t="s">
        <v>124</v>
      </c>
      <c r="B1219" s="42"/>
      <c r="C1219" s="43" t="str">
        <f aca="false">INDEX((klasyfikacja!$B$2:$B$146),MATCH(A1219,klasyfikacja!$A$2:$A$146,0))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219" s="44" t="n">
        <v>754</v>
      </c>
      <c r="E1219" s="45" t="n">
        <v>2058</v>
      </c>
      <c r="F1219" s="46" t="n">
        <f aca="false">SUM(G1219:H1219)</f>
        <v>0</v>
      </c>
      <c r="G1219" s="46" t="n">
        <f aca="false" t="array" ref="G1219:G1219">SUM(IF(dane!$A$8:$A$1577=D1219,IF(dane!$C$8:$C$1577=E1219,dane!$L$8:$L$1577,0),0))</f>
        <v>0</v>
      </c>
      <c r="H1219" s="46" t="n">
        <f aca="false" t="array" ref="H1219:H1219">SUM(IF(dane!$A$8:$A$1577=D1219,IF(dane!$C$8:$C$1577=E1219,dane!$M$8:$M$1577,0),0))</f>
        <v>0</v>
      </c>
      <c r="K1219" s="55"/>
    </row>
    <row r="1220" s="47" customFormat="true" ht="37.5" hidden="true" customHeight="true" outlineLevel="0" collapsed="false">
      <c r="A1220" s="42" t="s">
        <v>125</v>
      </c>
      <c r="B1220" s="42"/>
      <c r="C1220" s="43" t="str">
        <f aca="false">INDEX((klasyfikacja!$B$2:$B$146),MATCH(A1220,klasyfikacja!$A$2:$A$146,0))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220" s="44" t="n">
        <v>754</v>
      </c>
      <c r="E1220" s="45" t="n">
        <v>2059</v>
      </c>
      <c r="F1220" s="46" t="n">
        <f aca="false">SUM(G1220:H1220)</f>
        <v>0</v>
      </c>
      <c r="G1220" s="46" t="n">
        <f aca="false" t="array" ref="G1220:G1220">SUM(IF(dane!$A$8:$A$1577=D1220,IF(dane!$C$8:$C$1577=E1220,dane!$L$8:$L$1577,0),0))</f>
        <v>0</v>
      </c>
      <c r="H1220" s="46" t="n">
        <f aca="false" t="array" ref="H1220:H1220">SUM(IF(dane!$A$8:$A$1577=D1220,IF(dane!$C$8:$C$1577=E1220,dane!$M$8:$M$1577,0),0))</f>
        <v>0</v>
      </c>
      <c r="K1220" s="55"/>
    </row>
    <row r="1221" s="47" customFormat="true" ht="37.5" hidden="true" customHeight="true" outlineLevel="0" collapsed="false">
      <c r="A1221" s="42" t="s">
        <v>126</v>
      </c>
      <c r="B1221" s="42"/>
      <c r="C1221" s="43" t="str">
        <f aca="false">INDEX((klasyfikacja!$B$2:$B$146),MATCH(A1221,klasyfikacja!$A$2:$A$146,0))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221" s="44" t="n">
        <v>754</v>
      </c>
      <c r="E1221" s="45" t="n">
        <v>2060</v>
      </c>
      <c r="F1221" s="46" t="n">
        <f aca="false">SUM(G1221:H1221)</f>
        <v>0</v>
      </c>
      <c r="G1221" s="46" t="n">
        <f aca="false" t="array" ref="G1221:G1221">SUM(IF(dane!$A$8:$A$1577=D1221,IF(dane!$C$8:$C$1577=E1221,dane!$L$8:$L$1577,0),0))</f>
        <v>0</v>
      </c>
      <c r="H1221" s="46" t="n">
        <f aca="false" t="array" ref="H1221:H1221">SUM(IF(dane!$A$8:$A$1577=D1221,IF(dane!$C$8:$C$1577=E1221,dane!$M$8:$M$1577,0),0))</f>
        <v>0</v>
      </c>
      <c r="K1221" s="55"/>
    </row>
    <row r="1222" s="47" customFormat="true" ht="25.5" hidden="true" customHeight="false" outlineLevel="0" collapsed="false">
      <c r="A1222" s="42" t="s">
        <v>208</v>
      </c>
      <c r="B1222" s="42"/>
      <c r="C1222" s="43" t="str">
        <f aca="false">INDEX((klasyfikacja!$B$2:$B$146),MATCH(A1222,klasyfikacja!$A$2:$A$146,0))</f>
        <v>Środki z Funduszu Pomocy na finansowanie lub dofinansowanie zadań bieżących w zakresie pomocy obywatelom Ukrainy</v>
      </c>
      <c r="D1222" s="44" t="n">
        <v>754</v>
      </c>
      <c r="E1222" s="45" t="n">
        <v>2100</v>
      </c>
      <c r="F1222" s="46" t="n">
        <f aca="false">SUM(G1222:H1222)</f>
        <v>0</v>
      </c>
      <c r="G1222" s="46" t="n">
        <f aca="false" t="array" ref="G1222:G1222">SUM(IF(dane!$A$8:$A$1577=D1222,IF(dane!$C$8:$C$1577=E1222,dane!$L$8:$L$1577,0),0))</f>
        <v>0</v>
      </c>
      <c r="H1222" s="46" t="n">
        <f aca="false" t="array" ref="H1222:H1222">SUM(IF(dane!$A$8:$A$1577=D1222,IF(dane!$C$8:$C$1577=E1222,dane!$M$8:$M$1577,0),0))</f>
        <v>0</v>
      </c>
      <c r="K1222" s="55"/>
    </row>
    <row r="1223" s="47" customFormat="true" ht="25.5" hidden="false" customHeight="true" outlineLevel="0" collapsed="false">
      <c r="A1223" s="42" t="n">
        <v>2110</v>
      </c>
      <c r="B1223" s="42"/>
      <c r="C1223" s="43" t="e">
        <f aca="false">INDEX((klasyfikacja!$B$2:$B$146),MATCH(A1223,klasyfikacja!$A$2:$A$146,0))</f>
        <v>#N/A</v>
      </c>
      <c r="D1223" s="44" t="n">
        <v>754</v>
      </c>
      <c r="E1223" s="45" t="n">
        <v>2110</v>
      </c>
      <c r="F1223" s="56" t="n">
        <f aca="false">SUM(G1223:H1223)</f>
        <v>78864862</v>
      </c>
      <c r="G1223" s="46" t="n">
        <f aca="false" t="array" ref="G1223:G1223">SUM(IF(dane!$A$8:$A$1577=D1223,IF(dane!$C$8:$C$1577=E1223,dane!$L$8:$L$1577,0),0))</f>
        <v>0</v>
      </c>
      <c r="H1223" s="46" t="n">
        <f aca="false" t="array" ref="H1223:H1223">SUM(IF(dane!$A$8:$A$1577=D1223,IF(dane!$C$8:$C$1577=E1223,dane!$M$8:$M$1577,0),0))</f>
        <v>78864862</v>
      </c>
      <c r="K1223" s="55"/>
    </row>
    <row r="1224" s="47" customFormat="true" ht="25.5" hidden="true" customHeight="false" outlineLevel="0" collapsed="false">
      <c r="A1224" s="42" t="s">
        <v>127</v>
      </c>
      <c r="B1224" s="42"/>
      <c r="C1224" s="43" t="str">
        <f aca="false">INDEX((klasyfikacja!$B$2:$B$146),MATCH(A1224,klasyfikacja!$A$2:$A$146,0))</f>
        <v>Dotacja celowa otrzymana z budżetu państwa na zadania bieżące realizowane przez powiat na podstawie porozumień z organami administracji rządowej</v>
      </c>
      <c r="D1224" s="44" t="n">
        <v>754</v>
      </c>
      <c r="E1224" s="45" t="n">
        <v>2120</v>
      </c>
      <c r="F1224" s="46" t="n">
        <f aca="false">SUM(G1224:H1224)</f>
        <v>0</v>
      </c>
      <c r="G1224" s="46" t="n">
        <f aca="false" t="array" ref="G1224:G1224">SUM(IF(dane!$A$8:$A$1577=D1224,IF(dane!$C$8:$C$1577=E1224,dane!$L$8:$L$1577,0),0))</f>
        <v>0</v>
      </c>
      <c r="H1224" s="46" t="n">
        <f aca="false" t="array" ref="H1224:H1224">SUM(IF(dane!$A$8:$A$1577=D1224,IF(dane!$C$8:$C$1577=E1224,dane!$M$8:$M$1577,0),0))</f>
        <v>0</v>
      </c>
      <c r="K1224" s="55"/>
    </row>
    <row r="1225" s="47" customFormat="true" ht="12.75" hidden="true" customHeight="true" outlineLevel="0" collapsed="false">
      <c r="A1225" s="42" t="s">
        <v>128</v>
      </c>
      <c r="B1225" s="42"/>
      <c r="C1225" s="43" t="str">
        <f aca="false">INDEX((klasyfikacja!$B$2:$B$146),MATCH(A1225,klasyfikacja!$A$2:$A$146,0))</f>
        <v>Dotacja celowa otrzymana z budżetu państwa na realizację bieżących zadań własnych powiatu</v>
      </c>
      <c r="D1225" s="44" t="n">
        <v>754</v>
      </c>
      <c r="E1225" s="45" t="n">
        <v>2130</v>
      </c>
      <c r="F1225" s="46" t="n">
        <f aca="false">SUM(G1225:H1225)</f>
        <v>0</v>
      </c>
      <c r="G1225" s="46" t="n">
        <f aca="false" t="array" ref="G1225:G1225">SUM(IF(dane!$A$8:$A$1577=D1225,IF(dane!$C$8:$C$1577=E1225,dane!$L$8:$L$1577,0),0))</f>
        <v>0</v>
      </c>
      <c r="H1225" s="46" t="n">
        <f aca="false" t="array" ref="H1225:H1225">SUM(IF(dane!$A$8:$A$1577=D1225,IF(dane!$C$8:$C$1577=E1225,dane!$M$8:$M$1577,0),0))</f>
        <v>0</v>
      </c>
      <c r="K1225" s="55"/>
    </row>
    <row r="1226" s="47" customFormat="true" ht="12.75" hidden="true" customHeight="true" outlineLevel="0" collapsed="false">
      <c r="A1226" s="42" t="s">
        <v>129</v>
      </c>
      <c r="B1226" s="42"/>
      <c r="C1226" s="43" t="str">
        <f aca="false">INDEX((klasyfikacja!$B$2:$B$146),MATCH(A1226,klasyfikacja!$A$2:$A$146,0))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226" s="44" t="n">
        <v>754</v>
      </c>
      <c r="E1226" s="45" t="n">
        <v>2160</v>
      </c>
      <c r="F1226" s="46" t="n">
        <f aca="false">SUM(G1226:H1226)</f>
        <v>0</v>
      </c>
      <c r="G1226" s="46" t="n">
        <f aca="false" t="array" ref="G1226:G1226">SUM(IF(dane!$A$8:$A$1577=D1226,IF(dane!$C$8:$C$1577=E1226,dane!$L$8:$L$1577,0),0))</f>
        <v>0</v>
      </c>
      <c r="H1226" s="46" t="n">
        <f aca="false" t="array" ref="H1226:H1226">SUM(IF(dane!$A$8:$A$1577=D1226,IF(dane!$C$8:$C$1577=E1226,dane!$M$8:$M$1577,0),0))</f>
        <v>0</v>
      </c>
      <c r="K1226" s="55"/>
    </row>
    <row r="1227" s="47" customFormat="true" ht="12.75" hidden="true" customHeight="true" outlineLevel="0" collapsed="false">
      <c r="A1227" s="42" t="s">
        <v>130</v>
      </c>
      <c r="B1227" s="42"/>
      <c r="C1227" s="43" t="str">
        <f aca="false">INDEX((klasyfikacja!$B$2:$B$146),MATCH(A1227,klasyfikacja!$A$2:$A$146,0))</f>
        <v>Środki z Funduszu Przeciwdziałania COVID-19 na finansowanie lub dofinansowanie realizacji zadań związanych z przeciwdziałaniem COVID-19</v>
      </c>
      <c r="D1227" s="44" t="n">
        <v>754</v>
      </c>
      <c r="E1227" s="45" t="n">
        <v>2180</v>
      </c>
      <c r="F1227" s="46" t="n">
        <f aca="false">SUM(G1227:H1227)</f>
        <v>0</v>
      </c>
      <c r="G1227" s="46" t="n">
        <f aca="false" t="array" ref="G1227:G1227">SUM(IF(dane!$A$8:$A$1577=D1227,IF(dane!$C$8:$C$1577=E1227,dane!$L$8:$L$1577,0),0))</f>
        <v>0</v>
      </c>
      <c r="H1227" s="46" t="n">
        <f aca="false" t="array" ref="H1227:H1227">SUM(IF(dane!$A$8:$A$1577=D1227,IF(dane!$C$8:$C$1577=E1227,dane!$M$8:$M$1577,0),0))</f>
        <v>0</v>
      </c>
      <c r="K1227" s="55"/>
    </row>
    <row r="1228" s="47" customFormat="true" ht="12.75" hidden="true" customHeight="true" outlineLevel="0" collapsed="false">
      <c r="A1228" s="42" t="s">
        <v>131</v>
      </c>
      <c r="B1228" s="42"/>
      <c r="C1228" s="43" t="str">
        <f aca="false">INDEX((klasyfikacja!$B$2:$B$146),MATCH(A1228,klasyfikacja!$A$2:$A$146,0))</f>
        <v>Dotacja celowa otrzymana z gminy na zadania bieżące realizowane na podstawie porozumień (umów) między jednostkami samorządu terytorialnego</v>
      </c>
      <c r="D1228" s="44" t="n">
        <v>754</v>
      </c>
      <c r="E1228" s="45" t="n">
        <v>2310</v>
      </c>
      <c r="F1228" s="46" t="n">
        <f aca="false">SUM(G1228:H1228)</f>
        <v>0</v>
      </c>
      <c r="G1228" s="46" t="n">
        <f aca="false" t="array" ref="G1228:G1228">SUM(IF(dane!$A$8:$A$1577=D1228,IF(dane!$C$8:$C$1577=E1228,dane!$L$8:$L$1577,0),0))</f>
        <v>0</v>
      </c>
      <c r="H1228" s="46" t="n">
        <f aca="false" t="array" ref="H1228:H1228">SUM(IF(dane!$A$8:$A$1577=D1228,IF(dane!$C$8:$C$1577=E1228,dane!$M$8:$M$1577,0),0))</f>
        <v>0</v>
      </c>
      <c r="K1228" s="55"/>
    </row>
    <row r="1229" s="47" customFormat="true" ht="12.75" hidden="true" customHeight="true" outlineLevel="0" collapsed="false">
      <c r="A1229" s="42" t="s">
        <v>132</v>
      </c>
      <c r="B1229" s="42"/>
      <c r="C1229" s="43" t="str">
        <f aca="false">INDEX((klasyfikacja!$B$2:$B$146),MATCH(A1229,klasyfikacja!$A$2:$A$146,0))</f>
        <v>Dotacja celowa otrzymana z powiatu na zadania bieżące realizowane na podstawie porozumień (umów) między jednostkami samorządu terytorialnego</v>
      </c>
      <c r="D1229" s="44" t="n">
        <v>754</v>
      </c>
      <c r="E1229" s="45" t="n">
        <v>2320</v>
      </c>
      <c r="F1229" s="46" t="n">
        <f aca="false">SUM(G1229:H1229)</f>
        <v>0</v>
      </c>
      <c r="G1229" s="46" t="n">
        <f aca="false" t="array" ref="G1229:G1229">SUM(IF(dane!$A$8:$A$1577=D1229,IF(dane!$C$8:$C$1577=E1229,dane!$L$8:$L$1577,0),0))</f>
        <v>0</v>
      </c>
      <c r="H1229" s="46" t="n">
        <f aca="false" t="array" ref="H1229:H1229">SUM(IF(dane!$A$8:$A$1577=D1229,IF(dane!$C$8:$C$1577=E1229,dane!$M$8:$M$1577,0),0))</f>
        <v>0</v>
      </c>
      <c r="K1229" s="55"/>
    </row>
    <row r="1230" s="47" customFormat="true" ht="12.75" hidden="true" customHeight="true" outlineLevel="0" collapsed="false">
      <c r="A1230" s="42" t="s">
        <v>133</v>
      </c>
      <c r="B1230" s="42"/>
      <c r="C1230" s="43" t="str">
        <f aca="false">INDEX((klasyfikacja!$B$2:$B$146),MATCH(A1230,klasyfikacja!$A$2:$A$146,0))</f>
        <v>Dotacja celowa otrzymana od samorządu województwa na zadania bieżące realizowane na podstawie porozumień (umów) między jednostkami samorządu terytorialnego</v>
      </c>
      <c r="D1230" s="44" t="n">
        <v>754</v>
      </c>
      <c r="E1230" s="45" t="n">
        <v>2330</v>
      </c>
      <c r="F1230" s="46" t="n">
        <f aca="false">SUM(G1230:H1230)</f>
        <v>0</v>
      </c>
      <c r="G1230" s="46" t="n">
        <f aca="false" t="array" ref="G1230:G1230">SUM(IF(dane!$A$8:$A$1577=D1230,IF(dane!$C$8:$C$1577=E1230,dane!$L$8:$L$1577,0),0))</f>
        <v>0</v>
      </c>
      <c r="H1230" s="46" t="n">
        <f aca="false" t="array" ref="H1230:H1230">SUM(IF(dane!$A$8:$A$1577=D1230,IF(dane!$C$8:$C$1577=E1230,dane!$M$8:$M$1577,0),0))</f>
        <v>0</v>
      </c>
      <c r="K1230" s="55"/>
    </row>
    <row r="1231" s="47" customFormat="true" ht="25.5" hidden="true" customHeight="true" outlineLevel="0" collapsed="false">
      <c r="A1231" s="42" t="s">
        <v>134</v>
      </c>
      <c r="B1231" s="42"/>
      <c r="C1231" s="43" t="str">
        <f aca="false">INDEX((klasyfikacja!$B$2:$B$146),MATCH(A1231,klasyfikacja!$A$2:$A$146,0))</f>
        <v>Dochody jednostek samorządu terytorialnego związane z realizacją zadań z zakresu administracji rządowej oraz innych zadań zleconych ustawami</v>
      </c>
      <c r="D1231" s="44" t="n">
        <v>754</v>
      </c>
      <c r="E1231" s="45" t="n">
        <v>2360</v>
      </c>
      <c r="F1231" s="46" t="n">
        <f aca="false">SUM(G1231:H1231)</f>
        <v>0</v>
      </c>
      <c r="G1231" s="46" t="n">
        <f aca="false" t="array" ref="G1231:G1231">SUM(IF(dane!$A$8:$A$1577=D1231,IF(dane!$C$8:$C$1577=E1231,dane!$L$8:$L$1577,0),0))</f>
        <v>0</v>
      </c>
      <c r="H1231" s="46" t="n">
        <f aca="false" t="array" ref="H1231:H1231">SUM(IF(dane!$A$8:$A$1577=D1231,IF(dane!$C$8:$C$1577=E1231,dane!$M$8:$M$1577,0),0))</f>
        <v>0</v>
      </c>
      <c r="K1231" s="55"/>
    </row>
    <row r="1232" s="47" customFormat="true" ht="12.75" hidden="true" customHeight="true" outlineLevel="0" collapsed="false">
      <c r="A1232" s="42" t="s">
        <v>135</v>
      </c>
      <c r="B1232" s="42"/>
      <c r="C1232" s="43" t="str">
        <f aca="false">INDEX((klasyfikacja!$B$2:$B$146),MATCH(A1232,klasyfikacja!$A$2:$A$146,0))</f>
        <v>Wpływy do budżetu nadwyżki środków obrotowych samorządowego zakładu budżetowego</v>
      </c>
      <c r="D1232" s="44" t="n">
        <v>754</v>
      </c>
      <c r="E1232" s="45" t="n">
        <v>2370</v>
      </c>
      <c r="F1232" s="46" t="n">
        <f aca="false">SUM(G1232:H1232)</f>
        <v>0</v>
      </c>
      <c r="G1232" s="46" t="n">
        <f aca="false" t="array" ref="G1232:G1232">SUM(IF(dane!$A$8:$A$1577=D1232,IF(dane!$C$8:$C$1577=E1232,dane!$L$8:$L$1577,0),0))</f>
        <v>0</v>
      </c>
      <c r="H1232" s="46" t="n">
        <f aca="false" t="array" ref="H1232:H1232">SUM(IF(dane!$A$8:$A$1577=D1232,IF(dane!$C$8:$C$1577=E1232,dane!$M$8:$M$1577,0),0))</f>
        <v>0</v>
      </c>
      <c r="K1232" s="55"/>
    </row>
    <row r="1233" s="47" customFormat="true" ht="25.5" hidden="true" customHeight="true" outlineLevel="0" collapsed="false">
      <c r="A1233" s="42" t="s">
        <v>136</v>
      </c>
      <c r="B1233" s="42"/>
      <c r="C1233" s="43" t="str">
        <f aca="false">INDEX((klasyfikacja!$B$2:$B$146),MATCH(A1233,klasyfikacja!$A$2:$A$146,0))</f>
        <v>Dotacja otrzymana z państwowego funduszu celowego na realizację zadań bieżących jednostek sektora finansów publicznych</v>
      </c>
      <c r="D1233" s="44" t="n">
        <v>754</v>
      </c>
      <c r="E1233" s="45" t="n">
        <v>2440</v>
      </c>
      <c r="F1233" s="46" t="n">
        <f aca="false">SUM(G1233:H1233)</f>
        <v>0</v>
      </c>
      <c r="G1233" s="46" t="n">
        <f aca="false" t="array" ref="G1233:G1233">SUM(IF(dane!$A$8:$A$1577=D1233,IF(dane!$C$8:$C$1577=E1233,dane!$L$8:$L$1577,0),0))</f>
        <v>0</v>
      </c>
      <c r="H1233" s="46" t="n">
        <f aca="false" t="array" ref="H1233:H1233">SUM(IF(dane!$A$8:$A$1577=D1233,IF(dane!$C$8:$C$1577=E1233,dane!$M$8:$M$1577,0),0))</f>
        <v>0</v>
      </c>
      <c r="K1233" s="55"/>
    </row>
    <row r="1234" s="47" customFormat="true" ht="38.25" hidden="true" customHeight="true" outlineLevel="0" collapsed="false">
      <c r="A1234" s="42" t="s">
        <v>137</v>
      </c>
      <c r="B1234" s="42"/>
      <c r="C1234" s="43" t="str">
        <f aca="false">INDEX((klasyfikacja!$B$2:$B$146),MATCH(A1234,klasyfikacja!$A$2:$A$146,0))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234" s="44" t="n">
        <v>754</v>
      </c>
      <c r="E1234" s="45" t="n">
        <v>2442</v>
      </c>
      <c r="F1234" s="46" t="n">
        <f aca="false">SUM(G1234:H1234)</f>
        <v>0</v>
      </c>
      <c r="G1234" s="46" t="n">
        <f aca="false" t="array" ref="G1234:G1234">SUM(IF(dane!$A$8:$A$1577=D1234,IF(dane!$C$8:$C$1577=E1234,dane!$L$8:$L$1577,0),0))</f>
        <v>0</v>
      </c>
      <c r="H1234" s="46" t="n">
        <f aca="false" t="array" ref="H1234:H1234">SUM(IF(dane!$A$8:$A$1577=D1234,IF(dane!$C$8:$C$1577=E1234,dane!$M$8:$M$1577,0),0))</f>
        <v>0</v>
      </c>
      <c r="K1234" s="55"/>
    </row>
    <row r="1235" s="47" customFormat="true" ht="38.25" hidden="true" customHeight="true" outlineLevel="0" collapsed="false">
      <c r="A1235" s="42" t="s">
        <v>138</v>
      </c>
      <c r="B1235" s="42"/>
      <c r="C1235" s="43" t="str">
        <f aca="false">INDEX((klasyfikacja!$B$2:$B$146),MATCH(A1235,klasyfikacja!$A$2:$A$146,0))</f>
        <v>Środki otrzymane od pozostałych jednostek zaliczanych do sektora finansów publicznych na realizację zadań bieżących jednostek zaliczanych do sektora finansów publicznych</v>
      </c>
      <c r="D1235" s="44" t="n">
        <v>754</v>
      </c>
      <c r="E1235" s="45" t="n">
        <v>2460</v>
      </c>
      <c r="F1235" s="46" t="n">
        <f aca="false">SUM(G1235:H1235)</f>
        <v>0</v>
      </c>
      <c r="G1235" s="46" t="n">
        <f aca="false" t="array" ref="G1235:G1235">SUM(IF(dane!$A$8:$A$1577=D1235,IF(dane!$C$8:$C$1577=E1235,dane!$L$8:$L$1577,0),0))</f>
        <v>0</v>
      </c>
      <c r="H1235" s="46" t="n">
        <f aca="false" t="array" ref="H1235:H1235">SUM(IF(dane!$A$8:$A$1577=D1235,IF(dane!$C$8:$C$1577=E1235,dane!$M$8:$M$1577,0),0))</f>
        <v>0</v>
      </c>
      <c r="K1235" s="55"/>
    </row>
    <row r="1236" s="47" customFormat="true" ht="12.75" hidden="true" customHeight="true" outlineLevel="0" collapsed="false">
      <c r="A1236" s="42" t="s">
        <v>139</v>
      </c>
      <c r="B1236" s="42"/>
      <c r="C1236" s="43" t="str">
        <f aca="false">INDEX((klasyfikacja!$B$2:$B$146),MATCH(A1236,klasyfikacja!$A$2:$A$146,0))</f>
        <v>Rekompensaty utraconych dochodów w podatkach i opłatach lokalnych</v>
      </c>
      <c r="D1236" s="44" t="n">
        <v>754</v>
      </c>
      <c r="E1236" s="45" t="n">
        <v>2680</v>
      </c>
      <c r="F1236" s="46" t="n">
        <f aca="false">SUM(G1236:H1236)</f>
        <v>0</v>
      </c>
      <c r="G1236" s="46" t="n">
        <f aca="false" t="array" ref="G1236:G1236">SUM(IF(dane!$A$8:$A$1577=D1236,IF(dane!$C$8:$C$1577=E1236,dane!$L$8:$L$1577,0),0))</f>
        <v>0</v>
      </c>
      <c r="H1236" s="46" t="n">
        <f aca="false" t="array" ref="H1236:H1236">SUM(IF(dane!$A$8:$A$1577=D1236,IF(dane!$C$8:$C$1577=E1236,dane!$M$8:$M$1577,0),0))</f>
        <v>0</v>
      </c>
      <c r="K1236" s="55"/>
    </row>
    <row r="1237" s="47" customFormat="true" ht="12.75" hidden="true" customHeight="true" outlineLevel="0" collapsed="false">
      <c r="A1237" s="42" t="s">
        <v>140</v>
      </c>
      <c r="B1237" s="42"/>
      <c r="C1237" s="43" t="str">
        <f aca="false">INDEX((klasyfikacja!$B$2:$B$146),MATCH(A1237,klasyfikacja!$A$2:$A$146,0))</f>
        <v>Środki z Funduszu Pracy otrzymane na realizację zadań wynikających z odrębnych ustaw</v>
      </c>
      <c r="D1237" s="44" t="n">
        <v>754</v>
      </c>
      <c r="E1237" s="45" t="n">
        <v>2690</v>
      </c>
      <c r="F1237" s="46" t="n">
        <f aca="false">SUM(G1237:H1237)</f>
        <v>0</v>
      </c>
      <c r="G1237" s="46" t="n">
        <f aca="false" t="array" ref="G1237:G1237">SUM(IF(dane!$A$8:$A$1577=D1237,IF(dane!$C$8:$C$1577=E1237,dane!$L$8:$L$1577,0),0))</f>
        <v>0</v>
      </c>
      <c r="H1237" s="46" t="n">
        <f aca="false" t="array" ref="H1237:H1237">SUM(IF(dane!$A$8:$A$1577=D1237,IF(dane!$C$8:$C$1577=E1237,dane!$M$8:$M$1577,0),0))</f>
        <v>0</v>
      </c>
      <c r="K1237" s="55"/>
    </row>
    <row r="1238" s="47" customFormat="true" ht="25.5" hidden="true" customHeight="true" outlineLevel="0" collapsed="false">
      <c r="A1238" s="42" t="s">
        <v>141</v>
      </c>
      <c r="B1238" s="42"/>
      <c r="C1238" s="43" t="str">
        <f aca="false">INDEX((klasyfikacja!$B$2:$B$146),MATCH(A1238,klasyfikacja!$A$2:$A$146,0))</f>
        <v>Środki na dofinansowanie własnych zadań bieżących gmin, powiatów (związków gmin, związków powiatowo-gminnych, związków powiatów), samorządów województw, pozyskane z innych źródeł</v>
      </c>
      <c r="D1238" s="44" t="n">
        <v>754</v>
      </c>
      <c r="E1238" s="45" t="n">
        <v>2700</v>
      </c>
      <c r="F1238" s="46" t="n">
        <f aca="false">SUM(G1238:H1238)</f>
        <v>0</v>
      </c>
      <c r="G1238" s="46" t="n">
        <f aca="false" t="array" ref="G1238:G1238">SUM(IF(dane!$A$8:$A$1577=D1238,IF(dane!$C$8:$C$1577=E1238,dane!$L$8:$L$1577,0),0))</f>
        <v>0</v>
      </c>
      <c r="H1238" s="46" t="n">
        <f aca="false" t="array" ref="H1238:H1238">SUM(IF(dane!$A$8:$A$1577=D1238,IF(dane!$C$8:$C$1577=E1238,dane!$M$8:$M$1577,0),0))</f>
        <v>0</v>
      </c>
      <c r="K1238" s="55"/>
    </row>
    <row r="1239" s="47" customFormat="true" ht="12.75" hidden="true" customHeight="true" outlineLevel="0" collapsed="false">
      <c r="A1239" s="42" t="s">
        <v>142</v>
      </c>
      <c r="B1239" s="42"/>
      <c r="C1239" s="43" t="str">
        <f aca="false">INDEX((klasyfikacja!$B$2:$B$146),MATCH(A1239,klasyfikacja!$A$2:$A$146,0))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239" s="44" t="n">
        <v>754</v>
      </c>
      <c r="E1239" s="45" t="n">
        <v>2701</v>
      </c>
      <c r="F1239" s="46" t="n">
        <f aca="false">SUM(G1239:H1239)</f>
        <v>0</v>
      </c>
      <c r="G1239" s="46" t="n">
        <f aca="false" t="array" ref="G1239:G1239">SUM(IF(dane!$A$8:$A$1577=D1239,IF(dane!$C$8:$C$1577=E1239,dane!$L$8:$L$1577,0),0))</f>
        <v>0</v>
      </c>
      <c r="H1239" s="46" t="n">
        <f aca="false" t="array" ref="H1239:H1239">SUM(IF(dane!$A$8:$A$1577=D1239,IF(dane!$C$8:$C$1577=E1239,dane!$M$8:$M$1577,0),0))</f>
        <v>0</v>
      </c>
      <c r="K1239" s="55"/>
    </row>
    <row r="1240" s="47" customFormat="true" ht="12.75" hidden="true" customHeight="true" outlineLevel="0" collapsed="false">
      <c r="A1240" s="42" t="s">
        <v>143</v>
      </c>
      <c r="B1240" s="42"/>
      <c r="C1240" s="43" t="str">
        <f aca="false">INDEX((klasyfikacja!$B$2:$B$146),MATCH(A1240,klasyfikacja!$A$2:$A$146,0))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240" s="44" t="n">
        <v>754</v>
      </c>
      <c r="E1240" s="45" t="n">
        <v>2705</v>
      </c>
      <c r="F1240" s="46" t="n">
        <f aca="false">SUM(G1240:H1240)</f>
        <v>0</v>
      </c>
      <c r="G1240" s="46" t="n">
        <f aca="false" t="array" ref="G1240:G1240">SUM(IF(dane!$A$8:$A$1577=D1240,IF(dane!$C$8:$C$1577=E1240,dane!$L$8:$L$1577,0),0))</f>
        <v>0</v>
      </c>
      <c r="H1240" s="46" t="n">
        <f aca="false" t="array" ref="H1240:H1240">SUM(IF(dane!$A$8:$A$1577=D1240,IF(dane!$C$8:$C$1577=E1240,dane!$M$8:$M$1577,0),0))</f>
        <v>0</v>
      </c>
      <c r="K1240" s="55"/>
    </row>
    <row r="1241" s="47" customFormat="true" ht="12.75" hidden="true" customHeight="true" outlineLevel="0" collapsed="false">
      <c r="A1241" s="42" t="s">
        <v>144</v>
      </c>
      <c r="B1241" s="42"/>
      <c r="C1241" s="43" t="str">
        <f aca="false">INDEX((klasyfikacja!$B$2:$B$146),MATCH(A1241,klasyfikacja!$A$2:$A$146,0))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241" s="44" t="n">
        <v>754</v>
      </c>
      <c r="E1241" s="45" t="n">
        <v>2706</v>
      </c>
      <c r="F1241" s="46" t="n">
        <f aca="false">SUM(G1241:H1241)</f>
        <v>0</v>
      </c>
      <c r="G1241" s="46" t="n">
        <f aca="false" t="array" ref="G1241:G1241">SUM(IF(dane!$A$8:$A$1577=D1241,IF(dane!$C$8:$C$1577=E1241,dane!$L$8:$L$1577,0),0))</f>
        <v>0</v>
      </c>
      <c r="H1241" s="46" t="n">
        <f aca="false" t="array" ref="H1241:H1241">SUM(IF(dane!$A$8:$A$1577=D1241,IF(dane!$C$8:$C$1577=E1241,dane!$M$8:$M$1577,0),0))</f>
        <v>0</v>
      </c>
      <c r="K1241" s="55"/>
    </row>
    <row r="1242" s="47" customFormat="true" ht="12.75" hidden="true" customHeight="true" outlineLevel="0" collapsed="false">
      <c r="A1242" s="42" t="s">
        <v>145</v>
      </c>
      <c r="B1242" s="42"/>
      <c r="C1242" s="43" t="str">
        <f aca="false">INDEX((klasyfikacja!$B$2:$B$146),MATCH(A1242,klasyfikacja!$A$2:$A$146,0))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242" s="44" t="n">
        <v>754</v>
      </c>
      <c r="E1242" s="45" t="n">
        <v>2707</v>
      </c>
      <c r="F1242" s="46" t="n">
        <f aca="false">SUM(G1242:H1242)</f>
        <v>0</v>
      </c>
      <c r="G1242" s="46" t="n">
        <f aca="false" t="array" ref="G1242:G1242">SUM(IF(dane!$A$8:$A$1577=D1242,IF(dane!$C$8:$C$1577=E1242,dane!$L$8:$L$1577,0),0))</f>
        <v>0</v>
      </c>
      <c r="H1242" s="46" t="n">
        <f aca="false" t="array" ref="H1242:H1242">SUM(IF(dane!$A$8:$A$1577=D1242,IF(dane!$C$8:$C$1577=E1242,dane!$M$8:$M$1577,0),0))</f>
        <v>0</v>
      </c>
      <c r="K1242" s="55"/>
    </row>
    <row r="1243" s="47" customFormat="true" ht="12.75" hidden="true" customHeight="true" outlineLevel="0" collapsed="false">
      <c r="A1243" s="42" t="s">
        <v>146</v>
      </c>
      <c r="B1243" s="42"/>
      <c r="C1243" s="43" t="str">
        <f aca="false">INDEX((klasyfikacja!$B$2:$B$146),MATCH(A1243,klasyfikacja!$A$2:$A$146,0))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43" s="44" t="n">
        <v>754</v>
      </c>
      <c r="E1243" s="45" t="n">
        <v>2708</v>
      </c>
      <c r="F1243" s="46" t="n">
        <f aca="false">SUM(G1243:H1243)</f>
        <v>0</v>
      </c>
      <c r="G1243" s="46" t="n">
        <f aca="false" t="array" ref="G1243:G1243">SUM(IF(dane!$A$8:$A$1577=D1243,IF(dane!$C$8:$C$1577=E1243,dane!$L$8:$L$1577,0),0))</f>
        <v>0</v>
      </c>
      <c r="H1243" s="46" t="n">
        <f aca="false" t="array" ref="H1243:H1243">SUM(IF(dane!$A$8:$A$1577=D1243,IF(dane!$C$8:$C$1577=E1243,dane!$M$8:$M$1577,0),0))</f>
        <v>0</v>
      </c>
      <c r="K1243" s="55"/>
    </row>
    <row r="1244" s="47" customFormat="true" ht="12.75" hidden="true" customHeight="true" outlineLevel="0" collapsed="false">
      <c r="A1244" s="42" t="s">
        <v>147</v>
      </c>
      <c r="B1244" s="42"/>
      <c r="C1244" s="43" t="str">
        <f aca="false">INDEX((klasyfikacja!$B$2:$B$146),MATCH(A1244,klasyfikacja!$A$2:$A$146,0))</f>
        <v>Dotacja celowa otrzymana z tytułu pomocy finansowej udzielanej między jednostkami samorządu terytorialnego na dofinansowanie własnych zadań bieżących</v>
      </c>
      <c r="D1244" s="44" t="n">
        <v>754</v>
      </c>
      <c r="E1244" s="45" t="n">
        <v>2710</v>
      </c>
      <c r="F1244" s="46" t="n">
        <f aca="false">SUM(G1244:H1244)</f>
        <v>0</v>
      </c>
      <c r="G1244" s="46" t="n">
        <f aca="false" t="array" ref="G1244:G1244">SUM(IF(dane!$A$8:$A$1577=D1244,IF(dane!$C$8:$C$1577=E1244,dane!$L$8:$L$1577,0),0))</f>
        <v>0</v>
      </c>
      <c r="H1244" s="46" t="n">
        <f aca="false" t="array" ref="H1244:H1244">SUM(IF(dane!$A$8:$A$1577=D1244,IF(dane!$C$8:$C$1577=E1244,dane!$M$8:$M$1577,0),0))</f>
        <v>0</v>
      </c>
      <c r="K1244" s="55"/>
    </row>
    <row r="1245" s="47" customFormat="true" ht="12.75" hidden="true" customHeight="true" outlineLevel="0" collapsed="false">
      <c r="A1245" s="42" t="s">
        <v>148</v>
      </c>
      <c r="B1245" s="42"/>
      <c r="C1245" s="43" t="str">
        <f aca="false">INDEX((klasyfikacja!$B$2:$B$146),MATCH(A1245,klasyfikacja!$A$2:$A$146,0))</f>
        <v>Środki na uzupełnienie dochodów gmin</v>
      </c>
      <c r="D1245" s="44" t="n">
        <v>754</v>
      </c>
      <c r="E1245" s="45" t="n">
        <v>2750</v>
      </c>
      <c r="F1245" s="46" t="n">
        <f aca="false">SUM(G1245:H1245)</f>
        <v>0</v>
      </c>
      <c r="G1245" s="46" t="n">
        <f aca="false" t="array" ref="G1245:G1245">SUM(IF(dane!$A$8:$A$1577=D1245,IF(dane!$C$8:$C$1577=E1245,dane!$L$8:$L$1577,0),0))</f>
        <v>0</v>
      </c>
      <c r="H1245" s="46" t="n">
        <f aca="false" t="array" ref="H1245:H1245">SUM(IF(dane!$A$8:$A$1577=D1245,IF(dane!$C$8:$C$1577=E1245,dane!$M$8:$M$1577,0),0))</f>
        <v>0</v>
      </c>
      <c r="K1245" s="55"/>
    </row>
    <row r="1246" s="47" customFormat="true" ht="12.75" hidden="true" customHeight="true" outlineLevel="0" collapsed="false">
      <c r="A1246" s="42" t="s">
        <v>149</v>
      </c>
      <c r="B1246" s="42"/>
      <c r="C1246" s="43" t="str">
        <f aca="false">INDEX((klasyfikacja!$B$2:$B$146),MATCH(A1246,klasyfikacja!$A$2:$A$146,0))</f>
        <v>Środki na uzupełnienie dochodów powiatów</v>
      </c>
      <c r="D1246" s="44" t="n">
        <v>754</v>
      </c>
      <c r="E1246" s="45" t="n">
        <v>2760</v>
      </c>
      <c r="F1246" s="46" t="n">
        <f aca="false">SUM(G1246:H1246)</f>
        <v>0</v>
      </c>
      <c r="G1246" s="46" t="n">
        <f aca="false" t="array" ref="G1246:G1246">SUM(IF(dane!$A$8:$A$1577=D1246,IF(dane!$C$8:$C$1577=E1246,dane!$L$8:$L$1577,0),0))</f>
        <v>0</v>
      </c>
      <c r="H1246" s="46" t="n">
        <f aca="false" t="array" ref="H1246:H1246">SUM(IF(dane!$A$8:$A$1577=D1246,IF(dane!$C$8:$C$1577=E1246,dane!$M$8:$M$1577,0),0))</f>
        <v>0</v>
      </c>
      <c r="K1246" s="55"/>
    </row>
    <row r="1247" s="47" customFormat="true" ht="12.75" hidden="true" customHeight="true" outlineLevel="0" collapsed="false">
      <c r="A1247" s="42" t="s">
        <v>150</v>
      </c>
      <c r="B1247" s="42"/>
      <c r="C1247" s="43" t="str">
        <f aca="false">INDEX((klasyfikacja!$B$2:$B$146),MATCH(A1247,klasyfikacja!$A$2:$A$146,0))</f>
        <v>Środki na utrzymanie rzecznych przepraw promowych oraz na remonty, utrzymanie, ochronę i zarządzanie drogami krajowymi i wojewódzkimi w granicach miast na prawach powiatu</v>
      </c>
      <c r="D1247" s="44" t="n">
        <v>754</v>
      </c>
      <c r="E1247" s="45" t="n">
        <v>2790</v>
      </c>
      <c r="F1247" s="46" t="n">
        <f aca="false">SUM(G1247:H1247)</f>
        <v>0</v>
      </c>
      <c r="G1247" s="46" t="n">
        <f aca="false" t="array" ref="G1247:G1247">SUM(IF(dane!$A$8:$A$1577=D1247,IF(dane!$C$8:$C$1577=E1247,dane!$L$8:$L$1577,0),0))</f>
        <v>0</v>
      </c>
      <c r="H1247" s="46" t="n">
        <f aca="false" t="array" ref="H1247:H1247">SUM(IF(dane!$A$8:$A$1577=D1247,IF(dane!$C$8:$C$1577=E1247,dane!$M$8:$M$1577,0),0))</f>
        <v>0</v>
      </c>
      <c r="K1247" s="55"/>
    </row>
    <row r="1248" s="47" customFormat="true" ht="12.75" hidden="true" customHeight="true" outlineLevel="0" collapsed="false">
      <c r="A1248" s="42" t="s">
        <v>151</v>
      </c>
      <c r="B1248" s="42"/>
      <c r="C1248" s="43" t="str">
        <f aca="false">INDEX((klasyfikacja!$B$2:$B$146),MATCH(A1248,klasyfikacja!$A$2:$A$146,0))</f>
        <v>Dotacja z budżetu państwa dla gmin uzdrowiskowych</v>
      </c>
      <c r="D1248" s="44" t="n">
        <v>754</v>
      </c>
      <c r="E1248" s="45" t="n">
        <v>2870</v>
      </c>
      <c r="F1248" s="46" t="n">
        <f aca="false">SUM(G1248:H1248)</f>
        <v>0</v>
      </c>
      <c r="G1248" s="46" t="n">
        <f aca="false" t="array" ref="G1248:G1248">SUM(IF(dane!$A$8:$A$1577=D1248,IF(dane!$C$8:$C$1577=E1248,dane!$L$8:$L$1577,0),0))</f>
        <v>0</v>
      </c>
      <c r="H1248" s="46" t="n">
        <f aca="false" t="array" ref="H1248:H1248">SUM(IF(dane!$A$8:$A$1577=D1248,IF(dane!$C$8:$C$1577=E1248,dane!$M$8:$M$1577,0),0))</f>
        <v>0</v>
      </c>
      <c r="K1248" s="55"/>
    </row>
    <row r="1249" s="47" customFormat="true" ht="12.75" hidden="true" customHeight="true" outlineLevel="0" collapsed="false">
      <c r="A1249" s="42" t="s">
        <v>152</v>
      </c>
      <c r="B1249" s="42"/>
      <c r="C1249" s="43" t="str">
        <f aca="false">INDEX((klasyfikacja!$B$2:$B$146),MATCH(A1249,klasyfikacja!$A$2:$A$146,0))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1249" s="44" t="n">
        <v>754</v>
      </c>
      <c r="E1249" s="45" t="n">
        <v>2910</v>
      </c>
      <c r="F1249" s="46" t="n">
        <f aca="false">SUM(G1249:H1249)</f>
        <v>0</v>
      </c>
      <c r="G1249" s="46" t="n">
        <f aca="false" t="array" ref="G1249:G1249">SUM(IF(dane!$A$8:$A$1577=D1249,IF(dane!$C$8:$C$1577=E1249,dane!$L$8:$L$1577,0),0))</f>
        <v>0</v>
      </c>
      <c r="H1249" s="46" t="n">
        <f aca="false" t="array" ref="H1249:H1249">SUM(IF(dane!$A$8:$A$1577=D1249,IF(dane!$C$8:$C$1577=E1249,dane!$M$8:$M$1577,0),0))</f>
        <v>0</v>
      </c>
      <c r="K1249" s="55"/>
    </row>
    <row r="1250" s="47" customFormat="true" ht="12.75" hidden="true" customHeight="true" outlineLevel="0" collapsed="false">
      <c r="A1250" s="42" t="s">
        <v>153</v>
      </c>
      <c r="B1250" s="42"/>
      <c r="C1250" s="43" t="str">
        <f aca="false">INDEX((klasyfikacja!$B$2:$B$146),MATCH(A1250,klasyfikacja!$A$2:$A$146,0))</f>
        <v>Subwencje ogólne z budżetu państwa</v>
      </c>
      <c r="D1250" s="44" t="n">
        <v>754</v>
      </c>
      <c r="E1250" s="45" t="n">
        <v>2920</v>
      </c>
      <c r="F1250" s="46" t="n">
        <f aca="false">SUM(G1250:H1250)</f>
        <v>0</v>
      </c>
      <c r="G1250" s="46" t="n">
        <f aca="false" t="array" ref="G1250:G1250">SUM(IF(dane!$A$8:$A$1577=D1250,IF(dane!$C$8:$C$1577=E1250,dane!$L$8:$L$1577,0),0))</f>
        <v>0</v>
      </c>
      <c r="H1250" s="46" t="n">
        <f aca="false" t="array" ref="H1250:H1250">SUM(IF(dane!$A$8:$A$1577=D1250,IF(dane!$C$8:$C$1577=E1250,dane!$M$8:$M$1577,0),0))</f>
        <v>0</v>
      </c>
      <c r="K1250" s="55"/>
    </row>
    <row r="1251" s="47" customFormat="true" ht="12.75" hidden="true" customHeight="true" outlineLevel="0" collapsed="false">
      <c r="A1251" s="42" t="s">
        <v>154</v>
      </c>
      <c r="B1251" s="42"/>
      <c r="C1251" s="43" t="str">
        <f aca="false">INDEX((klasyfikacja!$B$2:$B$146),MATCH(A1251,klasyfikacja!$A$2:$A$146,0))</f>
        <v>Wpływy ze zwrotów niewykorzystanych dotacji oraz płatności</v>
      </c>
      <c r="D1251" s="44" t="n">
        <v>754</v>
      </c>
      <c r="E1251" s="45" t="n">
        <v>2950</v>
      </c>
      <c r="F1251" s="46" t="n">
        <f aca="false">SUM(G1251:H1251)</f>
        <v>0</v>
      </c>
      <c r="G1251" s="46" t="n">
        <f aca="false" t="array" ref="G1251:G1251">SUM(IF(dane!$A$8:$A$1577=D1251,IF(dane!$C$8:$C$1577=E1251,dane!$L$8:$L$1577,0),0))</f>
        <v>0</v>
      </c>
      <c r="H1251" s="46" t="n">
        <f aca="false" t="array" ref="H1251:H1251">SUM(IF(dane!$A$8:$A$1577=D1251,IF(dane!$C$8:$C$1577=E1251,dane!$M$8:$M$1577,0),0))</f>
        <v>0</v>
      </c>
      <c r="K1251" s="55"/>
    </row>
    <row r="1252" s="57" customFormat="true" ht="18" hidden="true" customHeight="true" outlineLevel="0" collapsed="false">
      <c r="A1252" s="39"/>
      <c r="B1252" s="39"/>
      <c r="C1252" s="40" t="s">
        <v>155</v>
      </c>
      <c r="D1252" s="44"/>
      <c r="E1252" s="48"/>
      <c r="F1252" s="41" t="n">
        <f aca="false">SUM(G1252:H1252)</f>
        <v>0</v>
      </c>
      <c r="G1252" s="41" t="n">
        <f aca="false">SUM(G1253:G1287)</f>
        <v>0</v>
      </c>
      <c r="H1252" s="41" t="n">
        <f aca="false">SUM(H1253:H1287)</f>
        <v>0</v>
      </c>
    </row>
    <row r="1253" s="57" customFormat="true" ht="12.75" hidden="true" customHeight="true" outlineLevel="0" collapsed="false">
      <c r="A1253" s="42" t="s">
        <v>156</v>
      </c>
      <c r="B1253" s="42"/>
      <c r="C1253" s="43" t="str">
        <f aca="false">INDEX((klasyfikacja!$B$2:$B$146),MATCH(A1253,klasyfikacja!$A$2:$A$146,0))</f>
        <v>Wpływy z tytułu przekształcenia prawa użytkowania wieczystego w prawo własności</v>
      </c>
      <c r="D1253" s="44" t="n">
        <v>754</v>
      </c>
      <c r="E1253" s="45" t="s">
        <v>157</v>
      </c>
      <c r="F1253" s="46" t="n">
        <f aca="false">SUM(G1253:H1253)</f>
        <v>0</v>
      </c>
      <c r="G1253" s="46" t="n">
        <f aca="false" t="array" ref="G1253:G1253">SUM(IF(dane!$A$8:$A$1577=D1253,IF(dane!$C$8:$C$1577=E1253,dane!$L$8:$L$1577,0),0))</f>
        <v>0</v>
      </c>
      <c r="H1253" s="46" t="n">
        <f aca="false" t="array" ref="H1253:H1253">SUM(IF(dane!$A$8:$A$1577=D1253,IF(dane!$C$8:$C$1577=E1253,dane!$M$8:$M$1577,0),0))</f>
        <v>0</v>
      </c>
    </row>
    <row r="1254" s="57" customFormat="true" ht="12.75" hidden="true" customHeight="true" outlineLevel="0" collapsed="false">
      <c r="A1254" s="42" t="s">
        <v>158</v>
      </c>
      <c r="B1254" s="42"/>
      <c r="C1254" s="43" t="str">
        <f aca="false">INDEX((klasyfikacja!$B$2:$B$146),MATCH(A1254,klasyfikacja!$A$2:$A$146,0))</f>
        <v>Wpłaty z tytułu odpłatnego nabycia prawa własności oraz prawa użytkowania wieczystego nieruchomości</v>
      </c>
      <c r="D1254" s="44" t="n">
        <v>754</v>
      </c>
      <c r="E1254" s="45" t="s">
        <v>159</v>
      </c>
      <c r="F1254" s="46" t="n">
        <f aca="false">SUM(G1254:H1254)</f>
        <v>0</v>
      </c>
      <c r="G1254" s="46" t="n">
        <f aca="false" t="array" ref="G1254:G1254">SUM(IF(dane!$A$8:$A$1577=D1254,IF(dane!$C$8:$C$1577=E1254,dane!$L$8:$L$1577,0),0))</f>
        <v>0</v>
      </c>
      <c r="H1254" s="46" t="n">
        <f aca="false" t="array" ref="H1254:H1254">SUM(IF(dane!$A$8:$A$1577=D1254,IF(dane!$C$8:$C$1577=E1254,dane!$M$8:$M$1577,0),0))</f>
        <v>0</v>
      </c>
    </row>
    <row r="1255" s="57" customFormat="true" ht="12.75" hidden="true" customHeight="true" outlineLevel="0" collapsed="false">
      <c r="A1255" s="42" t="s">
        <v>160</v>
      </c>
      <c r="B1255" s="42"/>
      <c r="C1255" s="43" t="str">
        <f aca="false">INDEX((klasyfikacja!$B$2:$B$146),MATCH(A1255,klasyfikacja!$A$2:$A$146,0))</f>
        <v>Wpływy ze zbycia praw majątkowych</v>
      </c>
      <c r="D1255" s="44" t="n">
        <v>754</v>
      </c>
      <c r="E1255" s="45" t="s">
        <v>161</v>
      </c>
      <c r="F1255" s="46" t="n">
        <f aca="false">SUM(G1255:H1255)</f>
        <v>0</v>
      </c>
      <c r="G1255" s="46" t="n">
        <f aca="false" t="array" ref="G1255:G1255">SUM(IF(dane!$A$8:$A$1577=D1255,IF(dane!$C$8:$C$1577=E1255,dane!$L$8:$L$1577,0),0))</f>
        <v>0</v>
      </c>
      <c r="H1255" s="46" t="n">
        <f aca="false" t="array" ref="H1255:H1255">SUM(IF(dane!$A$8:$A$1577=D1255,IF(dane!$C$8:$C$1577=E1255,dane!$M$8:$M$1577,0),0))</f>
        <v>0</v>
      </c>
    </row>
    <row r="1256" s="57" customFormat="true" ht="12.75" hidden="true" customHeight="true" outlineLevel="0" collapsed="false">
      <c r="A1256" s="42" t="s">
        <v>162</v>
      </c>
      <c r="B1256" s="42"/>
      <c r="C1256" s="43" t="str">
        <f aca="false">INDEX((klasyfikacja!$B$2:$B$146),MATCH(A1256,klasyfikacja!$A$2:$A$146,0))</f>
        <v>Wpływy z tytułu odszkodowania za przejęte nieruchomości pod inwestycje celu publicznego</v>
      </c>
      <c r="D1256" s="44" t="n">
        <v>754</v>
      </c>
      <c r="E1256" s="45" t="s">
        <v>163</v>
      </c>
      <c r="F1256" s="46" t="n">
        <f aca="false">SUM(G1256:H1256)</f>
        <v>0</v>
      </c>
      <c r="G1256" s="46" t="n">
        <f aca="false" t="array" ref="G1256:G1256">SUM(IF(dane!$A$8:$A$1577=D1256,IF(dane!$C$8:$C$1577=E1256,dane!$L$8:$L$1577,0),0))</f>
        <v>0</v>
      </c>
      <c r="H1256" s="46" t="n">
        <f aca="false" t="array" ref="H1256:H1256">SUM(IF(dane!$A$8:$A$1577=D1256,IF(dane!$C$8:$C$1577=E1256,dane!$M$8:$M$1577,0),0))</f>
        <v>0</v>
      </c>
    </row>
    <row r="1257" s="57" customFormat="true" ht="12.75" hidden="true" customHeight="true" outlineLevel="0" collapsed="false">
      <c r="A1257" s="42" t="s">
        <v>164</v>
      </c>
      <c r="B1257" s="42"/>
      <c r="C1257" s="43" t="str">
        <f aca="false">INDEX((klasyfikacja!$B$2:$B$146),MATCH(A1257,klasyfikacja!$A$2:$A$146,0))</f>
        <v>Wpływy ze sprzedaży składników majątkowych</v>
      </c>
      <c r="D1257" s="44" t="n">
        <v>754</v>
      </c>
      <c r="E1257" s="45" t="s">
        <v>165</v>
      </c>
      <c r="F1257" s="46" t="n">
        <f aca="false">SUM(G1257:H1257)</f>
        <v>0</v>
      </c>
      <c r="G1257" s="46" t="n">
        <f aca="false" t="array" ref="G1257:G1257">SUM(IF(dane!$A$8:$A$1577=D1257,IF(dane!$C$8:$C$1577=E1257,dane!$L$8:$L$1577,0),0))</f>
        <v>0</v>
      </c>
      <c r="H1257" s="46" t="n">
        <f aca="false" t="array" ref="H1257:H1257">SUM(IF(dane!$A$8:$A$1577=D1257,IF(dane!$C$8:$C$1577=E1257,dane!$M$8:$M$1577,0),0))</f>
        <v>0</v>
      </c>
    </row>
    <row r="1258" s="57" customFormat="true" ht="12.75" hidden="true" customHeight="true" outlineLevel="0" collapsed="false">
      <c r="A1258" s="42" t="s">
        <v>166</v>
      </c>
      <c r="B1258" s="42"/>
      <c r="C1258" s="43" t="str">
        <f aca="false">INDEX((klasyfikacja!$B$2:$B$146),MATCH(A1258,klasyfikacja!$A$2:$A$146,0))</f>
        <v>Środki z Funduszu Przeciwdziałania COVID-19 na finansowanie lub dofinansowanie kosztów realizacji inwestycji i zakupów inwestycyjnych związanych z przeciwdziałaniem COVID-19</v>
      </c>
      <c r="D1258" s="44" t="n">
        <v>754</v>
      </c>
      <c r="E1258" s="45" t="n">
        <v>6090</v>
      </c>
      <c r="F1258" s="46" t="n">
        <f aca="false">SUM(G1258:H1258)</f>
        <v>0</v>
      </c>
      <c r="G1258" s="46" t="n">
        <f aca="false" t="array" ref="G1258:G1258">SUM(IF(dane!$A$8:$A$1577=D1258,IF(dane!$C$8:$C$1577=E1258,dane!$L$8:$L$1577,0),0))</f>
        <v>0</v>
      </c>
      <c r="H1258" s="46" t="n">
        <f aca="false" t="array" ref="H1258:H1258">SUM(IF(dane!$A$8:$A$1577=D1258,IF(dane!$C$8:$C$1577=E1258,dane!$M$8:$M$1577,0),0))</f>
        <v>0</v>
      </c>
    </row>
    <row r="1259" s="57" customFormat="true" ht="12.75" hidden="true" customHeight="true" outlineLevel="0" collapsed="false">
      <c r="A1259" s="42" t="s">
        <v>167</v>
      </c>
      <c r="B1259" s="42"/>
      <c r="C1259" s="43" t="str">
        <f aca="false">INDEX((klasyfikacja!$B$2:$B$146),MATCH(A1259,klasyfikacja!$A$2:$A$146,0))</f>
        <v>Środki na inwestycje na drogach publicznych powiatowych i wojewódzkich oraz na drogach powiatowych, wojewódzkich i krajowych w granicach miast na prawach powiatu</v>
      </c>
      <c r="D1259" s="44" t="n">
        <v>754</v>
      </c>
      <c r="E1259" s="45" t="n">
        <v>6180</v>
      </c>
      <c r="F1259" s="46" t="n">
        <f aca="false">SUM(G1259:H1259)</f>
        <v>0</v>
      </c>
      <c r="G1259" s="46" t="n">
        <f aca="false" t="array" ref="G1259:G1259">SUM(IF(dane!$A$8:$A$1577=D1259,IF(dane!$C$8:$C$1577=E1259,dane!$L$8:$L$1577,0),0))</f>
        <v>0</v>
      </c>
      <c r="H1259" s="46" t="n">
        <f aca="false" t="array" ref="H1259:H1259">SUM(IF(dane!$A$8:$A$1577=D1259,IF(dane!$C$8:$C$1577=E1259,dane!$M$8:$M$1577,0),0))</f>
        <v>0</v>
      </c>
    </row>
    <row r="1260" s="57" customFormat="true" ht="12.75" hidden="true" customHeight="true" outlineLevel="0" collapsed="false">
      <c r="A1260" s="42" t="s">
        <v>168</v>
      </c>
      <c r="B1260" s="42"/>
      <c r="C1260" s="43" t="str">
        <f aca="false">INDEX((klasyfikacja!$B$2:$B$146),MATCH(A1260,klasyfikacja!$A$2:$A$146,0))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260" s="44" t="n">
        <v>754</v>
      </c>
      <c r="E1260" s="45" t="n">
        <v>6207</v>
      </c>
      <c r="F1260" s="46" t="n">
        <f aca="false">SUM(G1260:H1260)</f>
        <v>0</v>
      </c>
      <c r="G1260" s="46" t="n">
        <f aca="false" t="array" ref="G1260:G1260">SUM(IF(dane!$A$8:$A$1577=D1260,IF(dane!$C$8:$C$1577=E1260,dane!$L$8:$L$1577,0),0))</f>
        <v>0</v>
      </c>
      <c r="H1260" s="46" t="n">
        <f aca="false" t="array" ref="H1260:H1260">SUM(IF(dane!$A$8:$A$1577=D1260,IF(dane!$C$8:$C$1577=E1260,dane!$M$8:$M$1577,0),0))</f>
        <v>0</v>
      </c>
    </row>
    <row r="1261" s="57" customFormat="true" ht="12.75" hidden="true" customHeight="true" outlineLevel="0" collapsed="false">
      <c r="A1261" s="42" t="s">
        <v>169</v>
      </c>
      <c r="B1261" s="42"/>
      <c r="C1261" s="43" t="str">
        <f aca="false">INDEX((klasyfikacja!$B$2:$B$146),MATCH(A1261,klasyfikacja!$A$2:$A$146,0))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261" s="44" t="n">
        <v>754</v>
      </c>
      <c r="E1261" s="45" t="n">
        <v>6208</v>
      </c>
      <c r="F1261" s="46" t="n">
        <f aca="false">SUM(G1261:H1261)</f>
        <v>0</v>
      </c>
      <c r="G1261" s="46" t="n">
        <f aca="false" t="array" ref="G1261:G1261">SUM(IF(dane!$A$8:$A$1577=D1261,IF(dane!$C$8:$C$1577=E1261,dane!$L$8:$L$1577,0),0))</f>
        <v>0</v>
      </c>
      <c r="H1261" s="46" t="n">
        <f aca="false" t="array" ref="H1261:H1261">SUM(IF(dane!$A$8:$A$1577=D1261,IF(dane!$C$8:$C$1577=E1261,dane!$M$8:$M$1577,0),0))</f>
        <v>0</v>
      </c>
    </row>
    <row r="1262" s="57" customFormat="true" ht="12.75" hidden="true" customHeight="true" outlineLevel="0" collapsed="false">
      <c r="A1262" s="42" t="s">
        <v>170</v>
      </c>
      <c r="B1262" s="42"/>
      <c r="C1262" s="43" t="str">
        <f aca="false">INDEX((klasyfikacja!$B$2:$B$146),MATCH(A1262,klasyfikacja!$A$2:$A$146,0))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262" s="44" t="n">
        <v>754</v>
      </c>
      <c r="E1262" s="45" t="n">
        <v>6209</v>
      </c>
      <c r="F1262" s="46" t="n">
        <f aca="false">SUM(G1262:H1262)</f>
        <v>0</v>
      </c>
      <c r="G1262" s="46" t="n">
        <f aca="false" t="array" ref="G1262:G1262">SUM(IF(dane!$A$8:$A$1577=D1262,IF(dane!$C$8:$C$1577=E1262,dane!$L$8:$L$1577,0),0))</f>
        <v>0</v>
      </c>
      <c r="H1262" s="46" t="n">
        <f aca="false" t="array" ref="H1262:H1262">SUM(IF(dane!$A$8:$A$1577=D1262,IF(dane!$C$8:$C$1577=E1262,dane!$M$8:$M$1577,0),0))</f>
        <v>0</v>
      </c>
    </row>
    <row r="1263" s="57" customFormat="true" ht="12.75" hidden="true" customHeight="true" outlineLevel="0" collapsed="false">
      <c r="A1263" s="42" t="s">
        <v>171</v>
      </c>
      <c r="B1263" s="42"/>
      <c r="C1263" s="43" t="str">
        <f aca="false">INDEX((klasyfikacja!$B$2:$B$146),MATCH(A1263,klasyfikacja!$A$2:$A$146,0))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263" s="44" t="n">
        <v>754</v>
      </c>
      <c r="E1263" s="45" t="n">
        <v>6257</v>
      </c>
      <c r="F1263" s="46" t="n">
        <f aca="false">SUM(G1263:H1263)</f>
        <v>0</v>
      </c>
      <c r="G1263" s="46" t="n">
        <f aca="false" t="array" ref="G1263:G1263">SUM(IF(dane!$A$8:$A$1577=D1263,IF(dane!$C$8:$C$1577=E1263,dane!$L$8:$L$1577,0),0))</f>
        <v>0</v>
      </c>
      <c r="H1263" s="46" t="n">
        <f aca="false" t="array" ref="H1263:H1263">SUM(IF(dane!$A$8:$A$1577=D1263,IF(dane!$C$8:$C$1577=E1263,dane!$M$8:$M$1577,0),0))</f>
        <v>0</v>
      </c>
    </row>
    <row r="1264" s="57" customFormat="true" ht="12.75" hidden="true" customHeight="true" outlineLevel="0" collapsed="false">
      <c r="A1264" s="42" t="s">
        <v>172</v>
      </c>
      <c r="B1264" s="42"/>
      <c r="C1264" s="43" t="str">
        <f aca="false">INDEX((klasyfikacja!$B$2:$B$146),MATCH(A1264,klasyfikacja!$A$2:$A$146,0))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264" s="44" t="n">
        <v>754</v>
      </c>
      <c r="E1264" s="45" t="n">
        <v>6258</v>
      </c>
      <c r="F1264" s="46" t="n">
        <f aca="false">SUM(G1264:H1264)</f>
        <v>0</v>
      </c>
      <c r="G1264" s="46" t="n">
        <f aca="false" t="array" ref="G1264:G1264">SUM(IF(dane!$A$8:$A$1577=D1264,IF(dane!$C$8:$C$1577=E1264,dane!$L$8:$L$1577,0),0))</f>
        <v>0</v>
      </c>
      <c r="H1264" s="46" t="n">
        <f aca="false" t="array" ref="H1264:H1264">SUM(IF(dane!$A$8:$A$1577=D1264,IF(dane!$C$8:$C$1577=E1264,dane!$M$8:$M$1577,0),0))</f>
        <v>0</v>
      </c>
    </row>
    <row r="1265" s="57" customFormat="true" ht="12.75" hidden="true" customHeight="true" outlineLevel="0" collapsed="false">
      <c r="A1265" s="42" t="s">
        <v>173</v>
      </c>
      <c r="B1265" s="42"/>
      <c r="C1265" s="43" t="str">
        <f aca="false">INDEX((klasyfikacja!$B$2:$B$146),MATCH(A1265,klasyfikacja!$A$2:$A$146,0))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265" s="44" t="n">
        <v>754</v>
      </c>
      <c r="E1265" s="45" t="n">
        <v>6259</v>
      </c>
      <c r="F1265" s="46" t="n">
        <f aca="false">SUM(G1265:H1265)</f>
        <v>0</v>
      </c>
      <c r="G1265" s="46" t="n">
        <f aca="false" t="array" ref="G1265:G1265">SUM(IF(dane!$A$8:$A$1577=D1265,IF(dane!$C$8:$C$1577=E1265,dane!$L$8:$L$1577,0),0))</f>
        <v>0</v>
      </c>
      <c r="H1265" s="46" t="n">
        <f aca="false" t="array" ref="H1265:H1265">SUM(IF(dane!$A$8:$A$1577=D1265,IF(dane!$C$8:$C$1577=E1265,dane!$M$8:$M$1577,0),0))</f>
        <v>0</v>
      </c>
    </row>
    <row r="1266" s="57" customFormat="true" ht="12.75" hidden="true" customHeight="true" outlineLevel="0" collapsed="false">
      <c r="A1266" s="42" t="s">
        <v>174</v>
      </c>
      <c r="B1266" s="42"/>
      <c r="C1266" s="43" t="str">
        <f aca="false">INDEX((klasyfikacja!$B$2:$B$146),MATCH(A1266,klasyfikacja!$A$2:$A$146,0))</f>
        <v>Dotacja otrzymana z państwowego funduszu celowego na finansowanie lub dofinansowanie kosztów realizacji inwestycji i zakupów inwestycyjnych jednostek sektora finansów publicznych</v>
      </c>
      <c r="D1266" s="44" t="n">
        <v>754</v>
      </c>
      <c r="E1266" s="45" t="n">
        <v>6260</v>
      </c>
      <c r="F1266" s="46" t="n">
        <f aca="false">SUM(G1266:H1266)</f>
        <v>0</v>
      </c>
      <c r="G1266" s="46" t="n">
        <f aca="false" t="array" ref="G1266:G1266">SUM(IF(dane!$A$8:$A$1577=D1266,IF(dane!$C$8:$C$1577=E1266,dane!$L$8:$L$1577,0),0))</f>
        <v>0</v>
      </c>
      <c r="H1266" s="46" t="n">
        <f aca="false" t="array" ref="H1266:H1266">SUM(IF(dane!$A$8:$A$1577=D1266,IF(dane!$C$8:$C$1577=E1266,dane!$M$8:$M$1577,0),0))</f>
        <v>0</v>
      </c>
    </row>
    <row r="1267" s="57" customFormat="true" ht="12.75" hidden="true" customHeight="true" outlineLevel="0" collapsed="false">
      <c r="A1267" s="42" t="s">
        <v>175</v>
      </c>
      <c r="B1267" s="42"/>
      <c r="C1267" s="43" t="str">
        <f aca="false">INDEX((klasyfikacja!$B$2:$B$146),MATCH(A1267,klasyfikacja!$A$2:$A$146,0))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267" s="44" t="n">
        <v>754</v>
      </c>
      <c r="E1267" s="45" t="n">
        <v>6280</v>
      </c>
      <c r="F1267" s="46" t="n">
        <f aca="false">SUM(G1267:H1267)</f>
        <v>0</v>
      </c>
      <c r="G1267" s="46" t="n">
        <f aca="false" t="array" ref="G1267:G1267">SUM(IF(dane!$A$8:$A$1577=D1267,IF(dane!$C$8:$C$1577=E1267,dane!$L$8:$L$1577,0),0))</f>
        <v>0</v>
      </c>
      <c r="H1267" s="46" t="n">
        <f aca="false" t="array" ref="H1267:H1267">SUM(IF(dane!$A$8:$A$1577=D1267,IF(dane!$C$8:$C$1577=E1267,dane!$M$8:$M$1577,0),0))</f>
        <v>0</v>
      </c>
    </row>
    <row r="1268" s="57" customFormat="true" ht="25.5" hidden="true" customHeight="true" outlineLevel="0" collapsed="false">
      <c r="A1268" s="42" t="s">
        <v>176</v>
      </c>
      <c r="B1268" s="42"/>
      <c r="C1268" s="43" t="str">
        <f aca="false">INDEX((klasyfikacja!$B$2:$B$146),MATCH(A1268,klasyfikacja!$A$2:$A$146,0))</f>
        <v>Środki na dofinansowanie własnych inwestycji gmin, powiatów (związków gmin, związków powiatowo-gminnych, związków powiatów), samorządów województw, pozyskane z innych źródeł</v>
      </c>
      <c r="D1268" s="44" t="n">
        <v>754</v>
      </c>
      <c r="E1268" s="45" t="n">
        <v>6290</v>
      </c>
      <c r="F1268" s="46" t="n">
        <f aca="false">SUM(G1268:H1268)</f>
        <v>0</v>
      </c>
      <c r="G1268" s="46" t="n">
        <f aca="false" t="array" ref="G1268:G1268">SUM(IF(dane!$A$8:$A$1577=D1268,IF(dane!$C$8:$C$1577=E1268,dane!$L$8:$L$1577,0),0))</f>
        <v>0</v>
      </c>
      <c r="H1268" s="46" t="n">
        <f aca="false" t="array" ref="H1268:H1268">SUM(IF(dane!$A$8:$A$1577=D1268,IF(dane!$C$8:$C$1577=E1268,dane!$M$8:$M$1577,0),0))</f>
        <v>0</v>
      </c>
    </row>
    <row r="1269" s="57" customFormat="true" ht="12.75" hidden="true" customHeight="true" outlineLevel="0" collapsed="false">
      <c r="A1269" s="42" t="s">
        <v>177</v>
      </c>
      <c r="B1269" s="42"/>
      <c r="C1269" s="43" t="str">
        <f aca="false">INDEX((klasyfikacja!$B$2:$B$146),MATCH(A1269,klasyfikacja!$A$2:$A$146,0))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269" s="44" t="n">
        <v>754</v>
      </c>
      <c r="E1269" s="45" t="n">
        <v>6291</v>
      </c>
      <c r="F1269" s="46" t="n">
        <f aca="false">SUM(G1269:H1269)</f>
        <v>0</v>
      </c>
      <c r="G1269" s="46" t="n">
        <f aca="false" t="array" ref="G1269:G1269">SUM(IF(dane!$A$8:$A$1577=D1269,IF(dane!$C$8:$C$1577=E1269,dane!$L$8:$L$1577,0),0))</f>
        <v>0</v>
      </c>
      <c r="H1269" s="46" t="n">
        <f aca="false" t="array" ref="H1269:H1269">SUM(IF(dane!$A$8:$A$1577=D1269,IF(dane!$C$8:$C$1577=E1269,dane!$M$8:$M$1577,0),0))</f>
        <v>0</v>
      </c>
    </row>
    <row r="1270" s="57" customFormat="true" ht="12.75" hidden="true" customHeight="true" outlineLevel="0" collapsed="false">
      <c r="A1270" s="42" t="s">
        <v>178</v>
      </c>
      <c r="B1270" s="42"/>
      <c r="C1270" s="43" t="str">
        <f aca="false">INDEX((klasyfikacja!$B$2:$B$146),MATCH(A1270,klasyfikacja!$A$2:$A$146,0))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270" s="44" t="n">
        <v>754</v>
      </c>
      <c r="E1270" s="45" t="n">
        <v>6296</v>
      </c>
      <c r="F1270" s="46" t="n">
        <f aca="false">SUM(G1270:H1270)</f>
        <v>0</v>
      </c>
      <c r="G1270" s="46" t="n">
        <f aca="false" t="array" ref="G1270:G1270">SUM(IF(dane!$A$8:$A$1577=D1270,IF(dane!$C$8:$C$1577=E1270,dane!$L$8:$L$1577,0),0))</f>
        <v>0</v>
      </c>
      <c r="H1270" s="46" t="n">
        <f aca="false" t="array" ref="H1270:H1270">SUM(IF(dane!$A$8:$A$1577=D1270,IF(dane!$C$8:$C$1577=E1270,dane!$M$8:$M$1577,0),0))</f>
        <v>0</v>
      </c>
    </row>
    <row r="1271" s="57" customFormat="true" ht="12.75" hidden="true" customHeight="true" outlineLevel="0" collapsed="false">
      <c r="A1271" s="42" t="s">
        <v>179</v>
      </c>
      <c r="B1271" s="42"/>
      <c r="C1271" s="43" t="str">
        <f aca="false">INDEX((klasyfikacja!$B$2:$B$146),MATCH(A1271,klasyfikacja!$A$2:$A$146,0))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271" s="44" t="n">
        <v>754</v>
      </c>
      <c r="E1271" s="45" t="n">
        <v>6297</v>
      </c>
      <c r="F1271" s="46" t="n">
        <f aca="false">SUM(G1271:H1271)</f>
        <v>0</v>
      </c>
      <c r="G1271" s="46" t="n">
        <f aca="false" t="array" ref="G1271:G1271">SUM(IF(dane!$A$8:$A$1577=D1271,IF(dane!$C$8:$C$1577=E1271,dane!$L$8:$L$1577,0),0))</f>
        <v>0</v>
      </c>
      <c r="H1271" s="46" t="n">
        <f aca="false" t="array" ref="H1271:H1271">SUM(IF(dane!$A$8:$A$1577=D1271,IF(dane!$C$8:$C$1577=E1271,dane!$M$8:$M$1577,0),0))</f>
        <v>0</v>
      </c>
    </row>
    <row r="1272" s="57" customFormat="true" ht="12.75" hidden="true" customHeight="true" outlineLevel="0" collapsed="false">
      <c r="A1272" s="42" t="s">
        <v>180</v>
      </c>
      <c r="B1272" s="42"/>
      <c r="C1272" s="43" t="str">
        <f aca="false">INDEX((klasyfikacja!$B$2:$B$146),MATCH(A1272,klasyfikacja!$A$2:$A$146,0))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272" s="44" t="n">
        <v>754</v>
      </c>
      <c r="E1272" s="45" t="n">
        <v>6298</v>
      </c>
      <c r="F1272" s="46" t="n">
        <f aca="false">SUM(G1272:H1272)</f>
        <v>0</v>
      </c>
      <c r="G1272" s="46" t="n">
        <f aca="false" t="array" ref="G1272:G1272">SUM(IF(dane!$A$8:$A$1577=D1272,IF(dane!$C$8:$C$1577=E1272,dane!$L$8:$L$1577,0),0))</f>
        <v>0</v>
      </c>
      <c r="H1272" s="46" t="n">
        <f aca="false" t="array" ref="H1272:H1272">SUM(IF(dane!$A$8:$A$1577=D1272,IF(dane!$C$8:$C$1577=E1272,dane!$M$8:$M$1577,0),0))</f>
        <v>0</v>
      </c>
    </row>
    <row r="1273" s="57" customFormat="true" ht="25.5" hidden="true" customHeight="true" outlineLevel="0" collapsed="false">
      <c r="A1273" s="42" t="s">
        <v>181</v>
      </c>
      <c r="B1273" s="42"/>
      <c r="C1273" s="43" t="str">
        <f aca="false">INDEX((klasyfikacja!$B$2:$B$146),MATCH(A1273,klasyfikacja!$A$2:$A$146,0))</f>
        <v>Dotacja celowa otrzymana z tytułu pomocy finansowej udzielanej między jednostkami samorządu terytorialnego na dofinansowanie własnych zadań inwestycyjnych i zakupów inwestycyjnych</v>
      </c>
      <c r="D1273" s="44" t="n">
        <v>754</v>
      </c>
      <c r="E1273" s="45" t="n">
        <v>6300</v>
      </c>
      <c r="F1273" s="46" t="n">
        <f aca="false">SUM(G1273:H1273)</f>
        <v>0</v>
      </c>
      <c r="G1273" s="46" t="n">
        <f aca="false" t="array" ref="G1273:G1273">SUM(IF(dane!$A$8:$A$1577=D1273,IF(dane!$C$8:$C$1577=E1273,dane!$L$8:$L$1577,0),0))</f>
        <v>0</v>
      </c>
      <c r="H1273" s="46" t="n">
        <f aca="false" t="array" ref="H1273:H1273">SUM(IF(dane!$A$8:$A$1577=D1273,IF(dane!$C$8:$C$1577=E1273,dane!$M$8:$M$1577,0),0))</f>
        <v>0</v>
      </c>
    </row>
    <row r="1274" s="57" customFormat="true" ht="12.75" hidden="true" customHeight="true" outlineLevel="0" collapsed="false">
      <c r="A1274" s="42" t="s">
        <v>182</v>
      </c>
      <c r="B1274" s="42"/>
      <c r="C1274" s="43" t="str">
        <f aca="false">INDEX((klasyfikacja!$B$2:$B$146),MATCH(A1274,klasyfikacja!$A$2:$A$146,0))</f>
        <v>Dotacja celowa otrzymana z budżetu państwa na inwestycje i zakupy inwestycyjne z zakresu administracji rządowej oraz innych zadań zleconych gminom ustawami</v>
      </c>
      <c r="D1274" s="44" t="n">
        <v>754</v>
      </c>
      <c r="E1274" s="45" t="n">
        <v>6310</v>
      </c>
      <c r="F1274" s="46" t="n">
        <f aca="false">SUM(G1274:H1274)</f>
        <v>0</v>
      </c>
      <c r="G1274" s="46" t="n">
        <f aca="false" t="array" ref="G1274:G1274">SUM(IF(dane!$A$8:$A$1577=D1274,IF(dane!$C$8:$C$1577=E1274,dane!$L$8:$L$1577,0),0))</f>
        <v>0</v>
      </c>
      <c r="H1274" s="46" t="n">
        <f aca="false" t="array" ref="H1274:H1274">SUM(IF(dane!$A$8:$A$1577=D1274,IF(dane!$C$8:$C$1577=E1274,dane!$M$8:$M$1577,0),0))</f>
        <v>0</v>
      </c>
    </row>
    <row r="1275" s="57" customFormat="true" ht="12.75" hidden="true" customHeight="true" outlineLevel="0" collapsed="false">
      <c r="A1275" s="42" t="s">
        <v>183</v>
      </c>
      <c r="B1275" s="42"/>
      <c r="C1275" s="43" t="str">
        <f aca="false">INDEX((klasyfikacja!$B$2:$B$146),MATCH(A1275,klasyfikacja!$A$2:$A$146,0))</f>
        <v>Dotacja celowa otrzymana z budżetu państwa na inwestycje i zakupy inwestycyjne realizowane przez gminę na podstawie porozumień z organami administracji rządowej</v>
      </c>
      <c r="D1275" s="44" t="n">
        <v>754</v>
      </c>
      <c r="E1275" s="45" t="n">
        <v>6320</v>
      </c>
      <c r="F1275" s="46" t="n">
        <f aca="false">SUM(G1275:H1275)</f>
        <v>0</v>
      </c>
      <c r="G1275" s="46" t="n">
        <f aca="false" t="array" ref="G1275:G1275">SUM(IF(dane!$A$8:$A$1577=D1275,IF(dane!$C$8:$C$1577=E1275,dane!$L$8:$L$1577,0),0))</f>
        <v>0</v>
      </c>
      <c r="H1275" s="46" t="n">
        <f aca="false" t="array" ref="H1275:H1275">SUM(IF(dane!$A$8:$A$1577=D1275,IF(dane!$C$8:$C$1577=E1275,dane!$M$8:$M$1577,0),0))</f>
        <v>0</v>
      </c>
    </row>
    <row r="1276" s="57" customFormat="true" ht="25.5" hidden="true" customHeight="true" outlineLevel="0" collapsed="false">
      <c r="A1276" s="42" t="s">
        <v>184</v>
      </c>
      <c r="B1276" s="42"/>
      <c r="C1276" s="43" t="str">
        <f aca="false">INDEX((klasyfikacja!$B$2:$B$146),MATCH(A1276,klasyfikacja!$A$2:$A$146,0))</f>
        <v>Dotacja celowa otrzymana z budżetu państwa na realizację inwestycji i zakupów inwestycyjnych własnych gmin (związków gmin, związków powiatowo-gminnych)</v>
      </c>
      <c r="D1276" s="44" t="n">
        <v>754</v>
      </c>
      <c r="E1276" s="45" t="n">
        <v>6330</v>
      </c>
      <c r="F1276" s="46" t="n">
        <f aca="false">SUM(G1276:H1276)</f>
        <v>0</v>
      </c>
      <c r="G1276" s="46" t="n">
        <f aca="false" t="array" ref="G1276:G1276">SUM(IF(dane!$A$8:$A$1577=D1276,IF(dane!$C$8:$C$1577=E1276,dane!$L$8:$L$1577,0),0))</f>
        <v>0</v>
      </c>
      <c r="H1276" s="46" t="n">
        <f aca="false" t="array" ref="H1276:H1276">SUM(IF(dane!$A$8:$A$1577=D1276,IF(dane!$C$8:$C$1577=E1276,dane!$M$8:$M$1577,0),0))</f>
        <v>0</v>
      </c>
    </row>
    <row r="1277" s="57" customFormat="true" ht="12.75" hidden="true" customHeight="true" outlineLevel="0" collapsed="false">
      <c r="A1277" s="42" t="s">
        <v>185</v>
      </c>
      <c r="B1277" s="42"/>
      <c r="C1277" s="43" t="str">
        <f aca="false">INDEX((klasyfikacja!$B$2:$B$146),MATCH(A1277,klasyfikacja!$A$2:$A$146,0))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277" s="44" t="n">
        <v>754</v>
      </c>
      <c r="E1277" s="45" t="n">
        <v>6340</v>
      </c>
      <c r="F1277" s="46" t="n">
        <f aca="false">SUM(G1277:H1277)</f>
        <v>0</v>
      </c>
      <c r="G1277" s="46" t="n">
        <f aca="false" t="array" ref="G1277:G1277">SUM(IF(dane!$A$8:$A$1577=D1277,IF(dane!$C$8:$C$1577=E1277,dane!$L$8:$L$1577,0),0))</f>
        <v>0</v>
      </c>
      <c r="H1277" s="46" t="n">
        <f aca="false" t="array" ref="H1277:H1277">SUM(IF(dane!$A$8:$A$1577=D1277,IF(dane!$C$8:$C$1577=E1277,dane!$M$8:$M$1577,0),0))</f>
        <v>0</v>
      </c>
    </row>
    <row r="1278" s="57" customFormat="true" ht="25.5" hidden="true" customHeight="true" outlineLevel="0" collapsed="false">
      <c r="A1278" s="42" t="s">
        <v>186</v>
      </c>
      <c r="B1278" s="42"/>
      <c r="C1278" s="43" t="str">
        <f aca="false">INDEX((klasyfikacja!$B$2:$B$146),MATCH(A1278,klasyfikacja!$A$2:$A$146,0))</f>
        <v>Dotacja celowa otrzymana z budżetu państwa na inwestycje i zakupy inwestycyjne z zakresu administracji rządowej oraz inne zadania zlecone ustawami realizowane przez powiat</v>
      </c>
      <c r="D1278" s="44" t="n">
        <v>754</v>
      </c>
      <c r="E1278" s="45" t="n">
        <v>6410</v>
      </c>
      <c r="F1278" s="46" t="n">
        <f aca="false">SUM(G1278:H1278)</f>
        <v>0</v>
      </c>
      <c r="G1278" s="46" t="n">
        <f aca="false" t="array" ref="G1278:G1278">SUM(IF(dane!$A$8:$A$1577=D1278,IF(dane!$C$8:$C$1577=E1278,dane!$L$8:$L$1577,0),0))</f>
        <v>0</v>
      </c>
      <c r="H1278" s="46" t="n">
        <f aca="false" t="array" ref="H1278:H1278">SUM(IF(dane!$A$8:$A$1577=D1278,IF(dane!$C$8:$C$1577=E1278,dane!$M$8:$M$1577,0),0))</f>
        <v>0</v>
      </c>
    </row>
    <row r="1279" s="57" customFormat="true" ht="12.75" hidden="true" customHeight="true" outlineLevel="0" collapsed="false">
      <c r="A1279" s="42" t="s">
        <v>187</v>
      </c>
      <c r="B1279" s="42"/>
      <c r="C1279" s="43" t="str">
        <f aca="false">INDEX((klasyfikacja!$B$2:$B$146),MATCH(A1279,klasyfikacja!$A$2:$A$146,0))</f>
        <v>Dotacja celowa otrzymana z budżetu państwa na inwestycje i zakupy inwestycyjne realizowane przez powiat na podstawie porozumień z organami administracji rządowej</v>
      </c>
      <c r="D1279" s="44" t="n">
        <v>754</v>
      </c>
      <c r="E1279" s="45" t="n">
        <v>6420</v>
      </c>
      <c r="F1279" s="46" t="n">
        <f aca="false">SUM(G1279:H1279)</f>
        <v>0</v>
      </c>
      <c r="G1279" s="46" t="n">
        <f aca="false" t="array" ref="G1279:G1279">SUM(IF(dane!$A$8:$A$1577=D1279,IF(dane!$C$8:$C$1577=E1279,dane!$L$8:$L$1577,0),0))</f>
        <v>0</v>
      </c>
      <c r="H1279" s="46" t="n">
        <f aca="false" t="array" ref="H1279:H1279">SUM(IF(dane!$A$8:$A$1577=D1279,IF(dane!$C$8:$C$1577=E1279,dane!$M$8:$M$1577,0),0))</f>
        <v>0</v>
      </c>
    </row>
    <row r="1280" s="57" customFormat="true" ht="12.75" hidden="true" customHeight="true" outlineLevel="0" collapsed="false">
      <c r="A1280" s="42" t="s">
        <v>188</v>
      </c>
      <c r="B1280" s="42"/>
      <c r="C1280" s="43" t="str">
        <f aca="false">INDEX((klasyfikacja!$B$2:$B$146),MATCH(A1280,klasyfikacja!$A$2:$A$146,0))</f>
        <v>Dotacja celowa otrzymana z budżetu państwa na realizację inwestycji i zakupów inwestycyjnych własnych powiatu</v>
      </c>
      <c r="D1280" s="44" t="n">
        <v>754</v>
      </c>
      <c r="E1280" s="45" t="n">
        <v>6430</v>
      </c>
      <c r="F1280" s="46" t="n">
        <f aca="false">SUM(G1280:H1280)</f>
        <v>0</v>
      </c>
      <c r="G1280" s="46" t="n">
        <f aca="false" t="array" ref="G1280:G1280">SUM(IF(dane!$A$8:$A$1577=D1280,IF(dane!$C$8:$C$1577=E1280,dane!$L$8:$L$1577,0),0))</f>
        <v>0</v>
      </c>
      <c r="H1280" s="46" t="n">
        <f aca="false" t="array" ref="H1280:H1280">SUM(IF(dane!$A$8:$A$1577=D1280,IF(dane!$C$8:$C$1577=E1280,dane!$M$8:$M$1577,0),0))</f>
        <v>0</v>
      </c>
    </row>
    <row r="1281" s="57" customFormat="true" ht="12.75" hidden="true" customHeight="true" outlineLevel="0" collapsed="false">
      <c r="A1281" s="42" t="s">
        <v>189</v>
      </c>
      <c r="B1281" s="42"/>
      <c r="C1281" s="43" t="str">
        <f aca="false">INDEX((klasyfikacja!$B$2:$B$146),MATCH(A1281,klasyfikacja!$A$2:$A$146,0))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281" s="44" t="n">
        <v>754</v>
      </c>
      <c r="E1281" s="45" t="n">
        <v>6440</v>
      </c>
      <c r="F1281" s="46" t="n">
        <f aca="false">SUM(G1281:H1281)</f>
        <v>0</v>
      </c>
      <c r="G1281" s="46" t="n">
        <f aca="false" t="array" ref="G1281:G1281">SUM(IF(dane!$A$8:$A$1577=D1281,IF(dane!$C$8:$C$1577=E1281,dane!$L$8:$L$1577,0),0))</f>
        <v>0</v>
      </c>
      <c r="H1281" s="46" t="n">
        <f aca="false" t="array" ref="H1281:H1281">SUM(IF(dane!$A$8:$A$1577=D1281,IF(dane!$C$8:$C$1577=E1281,dane!$M$8:$M$1577,0),0))</f>
        <v>0</v>
      </c>
    </row>
    <row r="1282" s="57" customFormat="true" ht="12.75" hidden="true" customHeight="true" outlineLevel="0" collapsed="false">
      <c r="A1282" s="42" t="s">
        <v>190</v>
      </c>
      <c r="B1282" s="42"/>
      <c r="C1282" s="43" t="str">
        <f aca="false">INDEX((klasyfikacja!$B$2:$B$146),MATCH(A1282,klasyfikacja!$A$2:$A$146,0))</f>
        <v>Dotacja celowa otrzymana z gminy na inwestycje i zakupy inwestycyjne realizowane na podstawie porozumień (umów) między jednostkami samorządu terytorialnego</v>
      </c>
      <c r="D1282" s="44" t="n">
        <v>754</v>
      </c>
      <c r="E1282" s="45" t="n">
        <v>6610</v>
      </c>
      <c r="F1282" s="46" t="n">
        <f aca="false">SUM(G1282:H1282)</f>
        <v>0</v>
      </c>
      <c r="G1282" s="46" t="n">
        <f aca="false" t="array" ref="G1282:G1282">SUM(IF(dane!$A$8:$A$1577=D1282,IF(dane!$C$8:$C$1577=E1282,dane!$L$8:$L$1577,0),0))</f>
        <v>0</v>
      </c>
      <c r="H1282" s="46" t="n">
        <f aca="false" t="array" ref="H1282:H1282">SUM(IF(dane!$A$8:$A$1577=D1282,IF(dane!$C$8:$C$1577=E1282,dane!$M$8:$M$1577,0),0))</f>
        <v>0</v>
      </c>
    </row>
    <row r="1283" s="57" customFormat="true" ht="25.5" hidden="true" customHeight="true" outlineLevel="0" collapsed="false">
      <c r="A1283" s="42" t="s">
        <v>191</v>
      </c>
      <c r="B1283" s="42"/>
      <c r="C1283" s="43" t="str">
        <f aca="false">INDEX((klasyfikacja!$B$2:$B$146),MATCH(A1283,klasyfikacja!$A$2:$A$146,0))</f>
        <v>Dotacja celowa otrzymana z powiatu na inwestycje i zakupy inwestycyjne realizowane na podstawie porozumień (umów) między jednostkami samorządu terytorialnego</v>
      </c>
      <c r="D1283" s="44" t="n">
        <v>754</v>
      </c>
      <c r="E1283" s="45" t="n">
        <v>6620</v>
      </c>
      <c r="F1283" s="46" t="n">
        <f aca="false">SUM(G1283:H1283)</f>
        <v>0</v>
      </c>
      <c r="G1283" s="46" t="n">
        <f aca="false" t="array" ref="G1283:G1283">SUM(IF(dane!$A$8:$A$1577=D1283,IF(dane!$C$8:$C$1577=E1283,dane!$L$8:$L$1577,0),0))</f>
        <v>0</v>
      </c>
      <c r="H1283" s="46" t="n">
        <f aca="false" t="array" ref="H1283:H1283">SUM(IF(dane!$A$8:$A$1577=D1283,IF(dane!$C$8:$C$1577=E1283,dane!$M$8:$M$1577,0),0))</f>
        <v>0</v>
      </c>
    </row>
    <row r="1284" s="57" customFormat="true" ht="12.75" hidden="true" customHeight="true" outlineLevel="0" collapsed="false">
      <c r="A1284" s="42" t="s">
        <v>192</v>
      </c>
      <c r="B1284" s="42"/>
      <c r="C1284" s="43" t="str">
        <f aca="false">INDEX((klasyfikacja!$B$2:$B$146),MATCH(A1284,klasyfikacja!$A$2:$A$146,0))</f>
        <v>Dotacja celowa otrzymana z samorządu województwa na inwestycje i zakupy inwestycyjne realizowane na podstawie porozumień (umów) między jednostkami samorządu terytorialnego</v>
      </c>
      <c r="D1284" s="44" t="n">
        <v>754</v>
      </c>
      <c r="E1284" s="45" t="n">
        <v>6630</v>
      </c>
      <c r="F1284" s="46" t="n">
        <f aca="false">SUM(G1284:H1284)</f>
        <v>0</v>
      </c>
      <c r="G1284" s="46" t="n">
        <f aca="false" t="array" ref="G1284:G1284">SUM(IF(dane!$A$8:$A$1577=D1284,IF(dane!$C$8:$C$1577=E1284,dane!$L$8:$L$1577,0),0))</f>
        <v>0</v>
      </c>
      <c r="H1284" s="46" t="n">
        <f aca="false" t="array" ref="H1284:H1284">SUM(IF(dane!$A$8:$A$1577=D1284,IF(dane!$C$8:$C$1577=E1284,dane!$M$8:$M$1577,0),0))</f>
        <v>0</v>
      </c>
    </row>
    <row r="1285" s="57" customFormat="true" ht="12.75" hidden="true" customHeight="true" outlineLevel="0" collapsed="false">
      <c r="A1285" s="42" t="s">
        <v>193</v>
      </c>
      <c r="B1285" s="42"/>
      <c r="C1285" s="43" t="str">
        <f aca="false">INDEX((klasyfikacja!$B$2:$B$146),MATCH(A1285,klasyfikacja!$A$2:$A$146,0))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285" s="44" t="n">
        <v>754</v>
      </c>
      <c r="E1285" s="45" t="n">
        <v>6660</v>
      </c>
      <c r="F1285" s="46" t="n">
        <f aca="false">SUM(G1285:H1285)</f>
        <v>0</v>
      </c>
      <c r="G1285" s="46" t="n">
        <f aca="false" t="array" ref="G1285:G1285">SUM(IF(dane!$A$8:$A$1577=D1285,IF(dane!$C$8:$C$1577=E1285,dane!$L$8:$L$1577,0),0))</f>
        <v>0</v>
      </c>
      <c r="H1285" s="46" t="n">
        <f aca="false" t="array" ref="H1285:H1285">SUM(IF(dane!$A$8:$A$1577=D1285,IF(dane!$C$8:$C$1577=E1285,dane!$M$8:$M$1577,0),0))</f>
        <v>0</v>
      </c>
    </row>
    <row r="1286" s="57" customFormat="true" ht="12.75" hidden="true" customHeight="true" outlineLevel="0" collapsed="false">
      <c r="A1286" s="42" t="s">
        <v>194</v>
      </c>
      <c r="B1286" s="42"/>
      <c r="C1286" s="43" t="str">
        <f aca="false">INDEX((klasyfikacja!$B$2:$B$146),MATCH(A1286,klasyfikacja!$A$2:$A$146,0))</f>
        <v>Wpłata środków finansowych z niewykorzystanych w terminie wydatków, które nie wygasają z upływem roku budżetowego</v>
      </c>
      <c r="D1286" s="44" t="n">
        <v>754</v>
      </c>
      <c r="E1286" s="45" t="n">
        <v>6680</v>
      </c>
      <c r="F1286" s="46" t="n">
        <f aca="false">SUM(G1286:H1286)</f>
        <v>0</v>
      </c>
      <c r="G1286" s="46" t="n">
        <f aca="false" t="array" ref="G1286:G1286">SUM(IF(dane!$A$8:$A$1577=D1286,IF(dane!$C$8:$C$1577=E1286,dane!$L$8:$L$1577,0),0))</f>
        <v>0</v>
      </c>
      <c r="H1286" s="46" t="n">
        <f aca="false" t="array" ref="H1286:H1286">SUM(IF(dane!$A$8:$A$1577=D1286,IF(dane!$C$8:$C$1577=E1286,dane!$M$8:$M$1577,0),0))</f>
        <v>0</v>
      </c>
    </row>
    <row r="1287" s="57" customFormat="true" ht="12.75" hidden="true" customHeight="true" outlineLevel="0" collapsed="false">
      <c r="A1287" s="42" t="s">
        <v>195</v>
      </c>
      <c r="B1287" s="42"/>
      <c r="C1287" s="43" t="str">
        <f aca="false">INDEX((klasyfikacja!$B$2:$B$146),MATCH(A1287,klasyfikacja!$A$2:$A$146,0))</f>
        <v>Wpływy ze zwrotów niewykorzystanych dotacji oraz płatności, dotyczące dochodów majątkowych</v>
      </c>
      <c r="D1287" s="49" t="n">
        <v>754</v>
      </c>
      <c r="E1287" s="50" t="n">
        <v>6690</v>
      </c>
      <c r="F1287" s="46" t="n">
        <f aca="false">SUM(G1287:H1287)</f>
        <v>0</v>
      </c>
      <c r="G1287" s="46" t="n">
        <f aca="false" t="array" ref="G1287:G1287">SUM(IF(dane!$A$8:$A$1577=D1287,IF(dane!$C$8:$C$1577=E1287,dane!$L$8:$L$1577,0),0))</f>
        <v>0</v>
      </c>
      <c r="H1287" s="46" t="n">
        <f aca="false" t="array" ref="H1287:H1287">SUM(IF(dane!$A$8:$A$1577=D1287,IF(dane!$C$8:$C$1577=E1287,dane!$M$8:$M$1577,0),0))</f>
        <v>0</v>
      </c>
    </row>
    <row r="1288" s="57" customFormat="true" ht="31.5" hidden="false" customHeight="true" outlineLevel="0" collapsed="false">
      <c r="A1288" s="33" t="n">
        <v>755</v>
      </c>
      <c r="B1288" s="33" t="n">
        <v>1</v>
      </c>
      <c r="C1288" s="34" t="s">
        <v>216</v>
      </c>
      <c r="D1288" s="35"/>
      <c r="E1288" s="35"/>
      <c r="F1288" s="36" t="n">
        <f aca="false">SUM(G1288:H1288)</f>
        <v>2251392</v>
      </c>
      <c r="G1288" s="37" t="n">
        <f aca="false">SUM(G1289+G1378)</f>
        <v>0</v>
      </c>
      <c r="H1288" s="37" t="n">
        <f aca="false">SUM(H1289+H1378)</f>
        <v>2251392</v>
      </c>
    </row>
    <row r="1289" s="57" customFormat="true" ht="18" hidden="false" customHeight="true" outlineLevel="0" collapsed="false">
      <c r="A1289" s="39"/>
      <c r="B1289" s="39"/>
      <c r="C1289" s="40" t="s">
        <v>20</v>
      </c>
      <c r="D1289" s="35"/>
      <c r="E1289" s="35"/>
      <c r="F1289" s="41" t="n">
        <f aca="false">SUM(G1289:H1289)</f>
        <v>2251392</v>
      </c>
      <c r="G1289" s="41" t="n">
        <f aca="false">SUM(G1290:G1377)</f>
        <v>0</v>
      </c>
      <c r="H1289" s="41" t="n">
        <f aca="false">SUM(H1290:H1377)</f>
        <v>2251392</v>
      </c>
    </row>
    <row r="1290" s="57" customFormat="true" ht="12.75" hidden="true" customHeight="true" outlineLevel="0" collapsed="false">
      <c r="A1290" s="42" t="s">
        <v>21</v>
      </c>
      <c r="B1290" s="42"/>
      <c r="C1290" s="43" t="str">
        <f aca="false">INDEX((klasyfikacja!$B$2:$B$146),MATCH(A1290,klasyfikacja!$A$2:$A$146,0))</f>
        <v>Wpływy z podatku dochodowego od osób fizycznych</v>
      </c>
      <c r="D1290" s="44" t="n">
        <v>755</v>
      </c>
      <c r="E1290" s="45" t="s">
        <v>22</v>
      </c>
      <c r="F1290" s="46" t="n">
        <f aca="false">SUM(G1290:H1290)</f>
        <v>0</v>
      </c>
      <c r="G1290" s="46" t="n">
        <f aca="false" t="array" ref="G1290:G1290">SUM(IF(dane!$A$8:$A$1577=D1290,IF(dane!$C$8:$C$1577=E1290,dane!$L$8:$L$1577,0),0))</f>
        <v>0</v>
      </c>
      <c r="H1290" s="46" t="n">
        <f aca="false" t="array" ref="H1290:H1290">SUM(IF(dane!$A$8:$A$1577=D1290,IF(dane!$C$8:$C$1577=E1290,dane!$M$8:$M$1577,0),0))</f>
        <v>0</v>
      </c>
    </row>
    <row r="1291" s="57" customFormat="true" ht="12.75" hidden="true" customHeight="true" outlineLevel="0" collapsed="false">
      <c r="A1291" s="42" t="s">
        <v>23</v>
      </c>
      <c r="B1291" s="42"/>
      <c r="C1291" s="43" t="str">
        <f aca="false">INDEX((klasyfikacja!$B$2:$B$146),MATCH(A1291,klasyfikacja!$A$2:$A$146,0))</f>
        <v>Wpływy z podatku dochodowego od osób prawnych</v>
      </c>
      <c r="D1291" s="44" t="n">
        <v>755</v>
      </c>
      <c r="E1291" s="45" t="s">
        <v>24</v>
      </c>
      <c r="F1291" s="46" t="n">
        <f aca="false">SUM(G1291:H1291)</f>
        <v>0</v>
      </c>
      <c r="G1291" s="46" t="n">
        <f aca="false" t="array" ref="G1291:G1291">SUM(IF(dane!$A$8:$A$1577=D1291,IF(dane!$C$8:$C$1577=E1291,dane!$L$8:$L$1577,0),0))</f>
        <v>0</v>
      </c>
      <c r="H1291" s="46" t="n">
        <f aca="false" t="array" ref="H1291:H1291">SUM(IF(dane!$A$8:$A$1577=D1291,IF(dane!$C$8:$C$1577=E1291,dane!$M$8:$M$1577,0),0))</f>
        <v>0</v>
      </c>
    </row>
    <row r="1292" s="57" customFormat="true" ht="12.75" hidden="true" customHeight="true" outlineLevel="0" collapsed="false">
      <c r="A1292" s="42" t="s">
        <v>25</v>
      </c>
      <c r="B1292" s="42"/>
      <c r="C1292" s="43" t="str">
        <f aca="false">INDEX((klasyfikacja!$B$2:$B$146),MATCH(A1292,klasyfikacja!$A$2:$A$146,0))</f>
        <v>Wpływy z części opłaty za zezwolenie na sprzedaż napojów alkoholowych w obrocie hurtowym</v>
      </c>
      <c r="D1292" s="44" t="n">
        <v>755</v>
      </c>
      <c r="E1292" s="45" t="s">
        <v>26</v>
      </c>
      <c r="F1292" s="46" t="n">
        <f aca="false">SUM(G1292:H1292)</f>
        <v>0</v>
      </c>
      <c r="G1292" s="46" t="n">
        <f aca="false" t="array" ref="G1292:G1292">SUM(IF(dane!$A$8:$A$1577=D1292,IF(dane!$C$8:$C$1577=E1292,dane!$L$8:$L$1577,0),0))</f>
        <v>0</v>
      </c>
      <c r="H1292" s="46" t="n">
        <f aca="false" t="array" ref="H1292:H1292">SUM(IF(dane!$A$8:$A$1577=D1292,IF(dane!$C$8:$C$1577=E1292,dane!$M$8:$M$1577,0),0))</f>
        <v>0</v>
      </c>
    </row>
    <row r="1293" s="57" customFormat="true" ht="12.75" hidden="true" customHeight="true" outlineLevel="0" collapsed="false">
      <c r="A1293" s="42" t="s">
        <v>27</v>
      </c>
      <c r="B1293" s="42"/>
      <c r="C1293" s="43" t="str">
        <f aca="false">INDEX((klasyfikacja!$B$2:$B$146),MATCH(A1293,klasyfikacja!$A$2:$A$146,0))</f>
        <v>Wpływy z podatku od nieruchomości</v>
      </c>
      <c r="D1293" s="44" t="n">
        <v>755</v>
      </c>
      <c r="E1293" s="45" t="s">
        <v>28</v>
      </c>
      <c r="F1293" s="46" t="n">
        <f aca="false">SUM(G1293:H1293)</f>
        <v>0</v>
      </c>
      <c r="G1293" s="46" t="n">
        <f aca="false" t="array" ref="G1293:G1293">SUM(IF(dane!$A$8:$A$1577=D1293,IF(dane!$C$8:$C$1577=E1293,dane!$L$8:$L$1577,0),0))</f>
        <v>0</v>
      </c>
      <c r="H1293" s="46" t="n">
        <f aca="false" t="array" ref="H1293:H1293">SUM(IF(dane!$A$8:$A$1577=D1293,IF(dane!$C$8:$C$1577=E1293,dane!$M$8:$M$1577,0),0))</f>
        <v>0</v>
      </c>
    </row>
    <row r="1294" s="57" customFormat="true" ht="12.75" hidden="true" customHeight="true" outlineLevel="0" collapsed="false">
      <c r="A1294" s="42" t="s">
        <v>29</v>
      </c>
      <c r="B1294" s="42"/>
      <c r="C1294" s="43" t="str">
        <f aca="false">INDEX((klasyfikacja!$B$2:$B$146),MATCH(A1294,klasyfikacja!$A$2:$A$146,0))</f>
        <v>Wpływy z podatku rolnego</v>
      </c>
      <c r="D1294" s="44" t="n">
        <v>755</v>
      </c>
      <c r="E1294" s="45" t="s">
        <v>30</v>
      </c>
      <c r="F1294" s="46" t="n">
        <f aca="false">SUM(G1294:H1294)</f>
        <v>0</v>
      </c>
      <c r="G1294" s="46" t="n">
        <f aca="false" t="array" ref="G1294:G1294">SUM(IF(dane!$A$8:$A$1577=D1294,IF(dane!$C$8:$C$1577=E1294,dane!$L$8:$L$1577,0),0))</f>
        <v>0</v>
      </c>
      <c r="H1294" s="46" t="n">
        <f aca="false" t="array" ref="H1294:H1294">SUM(IF(dane!$A$8:$A$1577=D1294,IF(dane!$C$8:$C$1577=E1294,dane!$M$8:$M$1577,0),0))</f>
        <v>0</v>
      </c>
    </row>
    <row r="1295" s="57" customFormat="true" ht="12.75" hidden="true" customHeight="true" outlineLevel="0" collapsed="false">
      <c r="A1295" s="42" t="s">
        <v>31</v>
      </c>
      <c r="B1295" s="42"/>
      <c r="C1295" s="43" t="str">
        <f aca="false">INDEX((klasyfikacja!$B$2:$B$146),MATCH(A1295,klasyfikacja!$A$2:$A$146,0))</f>
        <v>Wpływy z podatku leśnego</v>
      </c>
      <c r="D1295" s="44" t="n">
        <v>755</v>
      </c>
      <c r="E1295" s="45" t="s">
        <v>32</v>
      </c>
      <c r="F1295" s="46" t="n">
        <f aca="false">SUM(G1295:H1295)</f>
        <v>0</v>
      </c>
      <c r="G1295" s="46" t="n">
        <f aca="false" t="array" ref="G1295:G1295">SUM(IF(dane!$A$8:$A$1577=D1295,IF(dane!$C$8:$C$1577=E1295,dane!$L$8:$L$1577,0),0))</f>
        <v>0</v>
      </c>
      <c r="H1295" s="46" t="n">
        <f aca="false" t="array" ref="H1295:H1295">SUM(IF(dane!$A$8:$A$1577=D1295,IF(dane!$C$8:$C$1577=E1295,dane!$M$8:$M$1577,0),0))</f>
        <v>0</v>
      </c>
    </row>
    <row r="1296" s="57" customFormat="true" ht="12.75" hidden="true" customHeight="true" outlineLevel="0" collapsed="false">
      <c r="A1296" s="42" t="s">
        <v>33</v>
      </c>
      <c r="B1296" s="42"/>
      <c r="C1296" s="43" t="str">
        <f aca="false">INDEX((klasyfikacja!$B$2:$B$146),MATCH(A1296,klasyfikacja!$A$2:$A$146,0))</f>
        <v>Wpływy z podatku od środków transportowych</v>
      </c>
      <c r="D1296" s="44" t="n">
        <v>755</v>
      </c>
      <c r="E1296" s="45" t="s">
        <v>34</v>
      </c>
      <c r="F1296" s="46" t="n">
        <f aca="false">SUM(G1296:H1296)</f>
        <v>0</v>
      </c>
      <c r="G1296" s="46" t="n">
        <f aca="false" t="array" ref="G1296:G1296">SUM(IF(dane!$A$8:$A$1577=D1296,IF(dane!$C$8:$C$1577=E1296,dane!$L$8:$L$1577,0),0))</f>
        <v>0</v>
      </c>
      <c r="H1296" s="46" t="n">
        <f aca="false" t="array" ref="H1296:H1296">SUM(IF(dane!$A$8:$A$1577=D1296,IF(dane!$C$8:$C$1577=E1296,dane!$M$8:$M$1577,0),0))</f>
        <v>0</v>
      </c>
    </row>
    <row r="1297" s="57" customFormat="true" ht="12.75" hidden="true" customHeight="true" outlineLevel="0" collapsed="false">
      <c r="A1297" s="42" t="s">
        <v>35</v>
      </c>
      <c r="B1297" s="42"/>
      <c r="C1297" s="43" t="str">
        <f aca="false">INDEX((klasyfikacja!$B$2:$B$146),MATCH(A1297,klasyfikacja!$A$2:$A$146,0))</f>
        <v>Wpływy z podatku od działalności gospodarczej osób fizycznych, opłacanego w formie karty podatkowej</v>
      </c>
      <c r="D1297" s="44" t="n">
        <v>755</v>
      </c>
      <c r="E1297" s="45" t="s">
        <v>36</v>
      </c>
      <c r="F1297" s="46" t="n">
        <f aca="false">SUM(G1297:H1297)</f>
        <v>0</v>
      </c>
      <c r="G1297" s="46" t="n">
        <f aca="false" t="array" ref="G1297:G1297">SUM(IF(dane!$A$8:$A$1577=D1297,IF(dane!$C$8:$C$1577=E1297,dane!$L$8:$L$1577,0),0))</f>
        <v>0</v>
      </c>
      <c r="H1297" s="46" t="n">
        <f aca="false" t="array" ref="H1297:H1297">SUM(IF(dane!$A$8:$A$1577=D1297,IF(dane!$C$8:$C$1577=E1297,dane!$M$8:$M$1577,0),0))</f>
        <v>0</v>
      </c>
    </row>
    <row r="1298" s="57" customFormat="true" ht="12.75" hidden="true" customHeight="true" outlineLevel="0" collapsed="false">
      <c r="A1298" s="42" t="s">
        <v>37</v>
      </c>
      <c r="B1298" s="42"/>
      <c r="C1298" s="43" t="str">
        <f aca="false">INDEX((klasyfikacja!$B$2:$B$146),MATCH(A1298,klasyfikacja!$A$2:$A$146,0))</f>
        <v>Wpływy z podatku od spadków i darowizn</v>
      </c>
      <c r="D1298" s="44" t="n">
        <v>755</v>
      </c>
      <c r="E1298" s="45" t="s">
        <v>38</v>
      </c>
      <c r="F1298" s="46" t="n">
        <f aca="false">SUM(G1298:H1298)</f>
        <v>0</v>
      </c>
      <c r="G1298" s="46" t="n">
        <f aca="false" t="array" ref="G1298:G1298">SUM(IF(dane!$A$8:$A$1577=D1298,IF(dane!$C$8:$C$1577=E1298,dane!$L$8:$L$1577,0),0))</f>
        <v>0</v>
      </c>
      <c r="H1298" s="46" t="n">
        <f aca="false" t="array" ref="H1298:H1298">SUM(IF(dane!$A$8:$A$1577=D1298,IF(dane!$C$8:$C$1577=E1298,dane!$M$8:$M$1577,0),0))</f>
        <v>0</v>
      </c>
    </row>
    <row r="1299" s="57" customFormat="true" ht="12.75" hidden="true" customHeight="true" outlineLevel="0" collapsed="false">
      <c r="A1299" s="42" t="s">
        <v>39</v>
      </c>
      <c r="B1299" s="42"/>
      <c r="C1299" s="43" t="str">
        <f aca="false">INDEX((klasyfikacja!$B$2:$B$146),MATCH(A1299,klasyfikacja!$A$2:$A$146,0))</f>
        <v>Wpływy z opłaty od posiadania psów</v>
      </c>
      <c r="D1299" s="44" t="n">
        <v>755</v>
      </c>
      <c r="E1299" s="45" t="s">
        <v>40</v>
      </c>
      <c r="F1299" s="46" t="n">
        <f aca="false">SUM(G1299:H1299)</f>
        <v>0</v>
      </c>
      <c r="G1299" s="46" t="n">
        <f aca="false" t="array" ref="G1299:G1299">SUM(IF(dane!$A$8:$A$1577=D1299,IF(dane!$C$8:$C$1577=E1299,dane!$L$8:$L$1577,0),0))</f>
        <v>0</v>
      </c>
      <c r="H1299" s="46" t="n">
        <f aca="false" t="array" ref="H1299:H1299">SUM(IF(dane!$A$8:$A$1577=D1299,IF(dane!$C$8:$C$1577=E1299,dane!$M$8:$M$1577,0),0))</f>
        <v>0</v>
      </c>
    </row>
    <row r="1300" s="57" customFormat="true" ht="12.75" hidden="true" customHeight="true" outlineLevel="0" collapsed="false">
      <c r="A1300" s="42" t="s">
        <v>41</v>
      </c>
      <c r="B1300" s="42"/>
      <c r="C1300" s="43" t="str">
        <f aca="false">INDEX((klasyfikacja!$B$2:$B$146),MATCH(A1300,klasyfikacja!$A$2:$A$146,0))</f>
        <v>Wpływy z opłaty uzdrowiskowej, pobieranej w gminach posiadających status gminy uzdrowiskowej</v>
      </c>
      <c r="D1300" s="44" t="n">
        <v>755</v>
      </c>
      <c r="E1300" s="45" t="s">
        <v>42</v>
      </c>
      <c r="F1300" s="46" t="n">
        <f aca="false">SUM(G1300:H1300)</f>
        <v>0</v>
      </c>
      <c r="G1300" s="46" t="n">
        <f aca="false" t="array" ref="G1300:G1300">SUM(IF(dane!$A$8:$A$1577=D1300,IF(dane!$C$8:$C$1577=E1300,dane!$L$8:$L$1577,0),0))</f>
        <v>0</v>
      </c>
      <c r="H1300" s="46" t="n">
        <f aca="false" t="array" ref="H1300:H1300">SUM(IF(dane!$A$8:$A$1577=D1300,IF(dane!$C$8:$C$1577=E1300,dane!$M$8:$M$1577,0),0))</f>
        <v>0</v>
      </c>
    </row>
    <row r="1301" s="57" customFormat="true" ht="12.75" hidden="true" customHeight="true" outlineLevel="0" collapsed="false">
      <c r="A1301" s="42" t="s">
        <v>43</v>
      </c>
      <c r="B1301" s="42"/>
      <c r="C1301" s="43" t="str">
        <f aca="false">INDEX((klasyfikacja!$B$2:$B$146),MATCH(A1301,klasyfikacja!$A$2:$A$146,0))</f>
        <v>Wpływy z opłaty produktowej</v>
      </c>
      <c r="D1301" s="44" t="n">
        <v>755</v>
      </c>
      <c r="E1301" s="45" t="s">
        <v>44</v>
      </c>
      <c r="F1301" s="46" t="n">
        <f aca="false">SUM(G1301:H1301)</f>
        <v>0</v>
      </c>
      <c r="G1301" s="46" t="n">
        <f aca="false" t="array" ref="G1301:G1301">SUM(IF(dane!$A$8:$A$1577=D1301,IF(dane!$C$8:$C$1577=E1301,dane!$L$8:$L$1577,0),0))</f>
        <v>0</v>
      </c>
      <c r="H1301" s="46" t="n">
        <f aca="false" t="array" ref="H1301:H1301">SUM(IF(dane!$A$8:$A$1577=D1301,IF(dane!$C$8:$C$1577=E1301,dane!$M$8:$M$1577,0),0))</f>
        <v>0</v>
      </c>
    </row>
    <row r="1302" s="57" customFormat="true" ht="12.75" hidden="true" customHeight="true" outlineLevel="0" collapsed="false">
      <c r="A1302" s="42" t="s">
        <v>45</v>
      </c>
      <c r="B1302" s="42"/>
      <c r="C1302" s="43" t="str">
        <f aca="false">INDEX((klasyfikacja!$B$2:$B$146),MATCH(A1302,klasyfikacja!$A$2:$A$146,0))</f>
        <v>Wpływy z opłaty skarbowej</v>
      </c>
      <c r="D1302" s="44" t="n">
        <v>755</v>
      </c>
      <c r="E1302" s="45" t="s">
        <v>46</v>
      </c>
      <c r="F1302" s="46" t="n">
        <f aca="false">SUM(G1302:H1302)</f>
        <v>0</v>
      </c>
      <c r="G1302" s="46" t="n">
        <f aca="false" t="array" ref="G1302:G1302">SUM(IF(dane!$A$8:$A$1577=D1302,IF(dane!$C$8:$C$1577=E1302,dane!$L$8:$L$1577,0),0))</f>
        <v>0</v>
      </c>
      <c r="H1302" s="46" t="n">
        <f aca="false" t="array" ref="H1302:H1302">SUM(IF(dane!$A$8:$A$1577=D1302,IF(dane!$C$8:$C$1577=E1302,dane!$M$8:$M$1577,0),0))</f>
        <v>0</v>
      </c>
    </row>
    <row r="1303" s="57" customFormat="true" ht="12.75" hidden="true" customHeight="true" outlineLevel="0" collapsed="false">
      <c r="A1303" s="42" t="s">
        <v>47</v>
      </c>
      <c r="B1303" s="42"/>
      <c r="C1303" s="43" t="str">
        <f aca="false">INDEX((klasyfikacja!$B$2:$B$146),MATCH(A1303,klasyfikacja!$A$2:$A$146,0))</f>
        <v>Wpływy z opłaty komunikacyjnej</v>
      </c>
      <c r="D1303" s="44" t="n">
        <v>755</v>
      </c>
      <c r="E1303" s="45" t="s">
        <v>48</v>
      </c>
      <c r="F1303" s="46" t="n">
        <f aca="false">SUM(G1303:H1303)</f>
        <v>0</v>
      </c>
      <c r="G1303" s="46" t="n">
        <f aca="false" t="array" ref="G1303:G1303">SUM(IF(dane!$A$8:$A$1577=D1303,IF(dane!$C$8:$C$1577=E1303,dane!$L$8:$L$1577,0),0))</f>
        <v>0</v>
      </c>
      <c r="H1303" s="46" t="n">
        <f aca="false" t="array" ref="H1303:H1303">SUM(IF(dane!$A$8:$A$1577=D1303,IF(dane!$C$8:$C$1577=E1303,dane!$M$8:$M$1577,0),0))</f>
        <v>0</v>
      </c>
    </row>
    <row r="1304" s="57" customFormat="true" ht="12.75" hidden="true" customHeight="true" outlineLevel="0" collapsed="false">
      <c r="A1304" s="42" t="s">
        <v>49</v>
      </c>
      <c r="B1304" s="42"/>
      <c r="C1304" s="43" t="str">
        <f aca="false">INDEX((klasyfikacja!$B$2:$B$146),MATCH(A1304,klasyfikacja!$A$2:$A$146,0))</f>
        <v>Wpływy z opłaty targowej</v>
      </c>
      <c r="D1304" s="44" t="n">
        <v>755</v>
      </c>
      <c r="E1304" s="45" t="s">
        <v>50</v>
      </c>
      <c r="F1304" s="46" t="n">
        <f aca="false">SUM(G1304:H1304)</f>
        <v>0</v>
      </c>
      <c r="G1304" s="46" t="n">
        <f aca="false" t="array" ref="G1304:G1304">SUM(IF(dane!$A$8:$A$1577=D1304,IF(dane!$C$8:$C$1577=E1304,dane!$L$8:$L$1577,0),0))</f>
        <v>0</v>
      </c>
      <c r="H1304" s="46" t="n">
        <f aca="false" t="array" ref="H1304:H1304">SUM(IF(dane!$A$8:$A$1577=D1304,IF(dane!$C$8:$C$1577=E1304,dane!$M$8:$M$1577,0),0))</f>
        <v>0</v>
      </c>
    </row>
    <row r="1305" s="57" customFormat="true" ht="12.75" hidden="true" customHeight="true" outlineLevel="0" collapsed="false">
      <c r="A1305" s="42" t="s">
        <v>51</v>
      </c>
      <c r="B1305" s="42"/>
      <c r="C1305" s="43" t="str">
        <f aca="false">INDEX((klasyfikacja!$B$2:$B$146),MATCH(A1305,klasyfikacja!$A$2:$A$146,0))</f>
        <v>Wpływy z opłaty miejscowej</v>
      </c>
      <c r="D1305" s="44" t="n">
        <v>755</v>
      </c>
      <c r="E1305" s="45" t="s">
        <v>52</v>
      </c>
      <c r="F1305" s="46" t="n">
        <f aca="false">SUM(G1305:H1305)</f>
        <v>0</v>
      </c>
      <c r="G1305" s="46" t="n">
        <f aca="false" t="array" ref="G1305:G1305">SUM(IF(dane!$A$8:$A$1577=D1305,IF(dane!$C$8:$C$1577=E1305,dane!$L$8:$L$1577,0),0))</f>
        <v>0</v>
      </c>
      <c r="H1305" s="46" t="n">
        <f aca="false" t="array" ref="H1305:H1305">SUM(IF(dane!$A$8:$A$1577=D1305,IF(dane!$C$8:$C$1577=E1305,dane!$M$8:$M$1577,0),0))</f>
        <v>0</v>
      </c>
    </row>
    <row r="1306" s="57" customFormat="true" ht="12.75" hidden="true" customHeight="true" outlineLevel="0" collapsed="false">
      <c r="A1306" s="42" t="s">
        <v>53</v>
      </c>
      <c r="B1306" s="42"/>
      <c r="C1306" s="43" t="str">
        <f aca="false">INDEX((klasyfikacja!$B$2:$B$146),MATCH(A1306,klasyfikacja!$A$2:$A$146,0))</f>
        <v>Wpływy z opłaty eksploatacyjnej</v>
      </c>
      <c r="D1306" s="44" t="n">
        <v>755</v>
      </c>
      <c r="E1306" s="45" t="s">
        <v>54</v>
      </c>
      <c r="F1306" s="46" t="n">
        <f aca="false">SUM(G1306:H1306)</f>
        <v>0</v>
      </c>
      <c r="G1306" s="46" t="n">
        <f aca="false" t="array" ref="G1306:G1306">SUM(IF(dane!$A$8:$A$1577=D1306,IF(dane!$C$8:$C$1577=E1306,dane!$L$8:$L$1577,0),0))</f>
        <v>0</v>
      </c>
      <c r="H1306" s="46" t="n">
        <f aca="false" t="array" ref="H1306:H1306">SUM(IF(dane!$A$8:$A$1577=D1306,IF(dane!$C$8:$C$1577=E1306,dane!$M$8:$M$1577,0),0))</f>
        <v>0</v>
      </c>
    </row>
    <row r="1307" s="57" customFormat="true" ht="12.75" hidden="true" customHeight="true" outlineLevel="0" collapsed="false">
      <c r="A1307" s="42" t="s">
        <v>55</v>
      </c>
      <c r="B1307" s="42"/>
      <c r="C1307" s="43" t="str">
        <f aca="false">INDEX((klasyfikacja!$B$2:$B$146),MATCH(A1307,klasyfikacja!$A$2:$A$146,0))</f>
        <v>Wpływy z opłat za trwały zarząd, użytkowanie i służebności</v>
      </c>
      <c r="D1307" s="44" t="n">
        <v>755</v>
      </c>
      <c r="E1307" s="45" t="s">
        <v>56</v>
      </c>
      <c r="F1307" s="46" t="n">
        <f aca="false">SUM(G1307:H1307)</f>
        <v>0</v>
      </c>
      <c r="G1307" s="46" t="n">
        <f aca="false" t="array" ref="G1307:G1307">SUM(IF(dane!$A$8:$A$1577=D1307,IF(dane!$C$8:$C$1577=E1307,dane!$L$8:$L$1577,0),0))</f>
        <v>0</v>
      </c>
      <c r="H1307" s="46" t="n">
        <f aca="false" t="array" ref="H1307:H1307">SUM(IF(dane!$A$8:$A$1577=D1307,IF(dane!$C$8:$C$1577=E1307,dane!$M$8:$M$1577,0),0))</f>
        <v>0</v>
      </c>
    </row>
    <row r="1308" s="57" customFormat="true" ht="12.75" hidden="true" customHeight="true" outlineLevel="0" collapsed="false">
      <c r="A1308" s="42" t="s">
        <v>57</v>
      </c>
      <c r="B1308" s="42"/>
      <c r="C1308" s="43" t="str">
        <f aca="false">INDEX((klasyfikacja!$B$2:$B$146),MATCH(A1308,klasyfikacja!$A$2:$A$146,0))</f>
        <v>Wpływy z opłat za zezwolenia na sprzedaż napojów alkoholowych</v>
      </c>
      <c r="D1308" s="44" t="n">
        <v>755</v>
      </c>
      <c r="E1308" s="45" t="s">
        <v>58</v>
      </c>
      <c r="F1308" s="46" t="n">
        <f aca="false">SUM(G1308:H1308)</f>
        <v>0</v>
      </c>
      <c r="G1308" s="46" t="n">
        <f aca="false" t="array" ref="G1308:G1308">SUM(IF(dane!$A$8:$A$1577=D1308,IF(dane!$C$8:$C$1577=E1308,dane!$L$8:$L$1577,0),0))</f>
        <v>0</v>
      </c>
      <c r="H1308" s="46" t="n">
        <f aca="false" t="array" ref="H1308:H1308">SUM(IF(dane!$A$8:$A$1577=D1308,IF(dane!$C$8:$C$1577=E1308,dane!$M$8:$M$1577,0),0))</f>
        <v>0</v>
      </c>
    </row>
    <row r="1309" s="57" customFormat="true" ht="12.75" hidden="true" customHeight="true" outlineLevel="0" collapsed="false">
      <c r="A1309" s="42" t="s">
        <v>59</v>
      </c>
      <c r="B1309" s="42"/>
      <c r="C1309" s="43" t="str">
        <f aca="false">INDEX((klasyfikacja!$B$2:$B$146),MATCH(A1309,klasyfikacja!$A$2:$A$146,0))</f>
        <v>Wpływy z innych lokalnych opłat pobieranych przez jednostki samorządu terytorialnego na podstawie odrębnych ustaw</v>
      </c>
      <c r="D1309" s="44" t="n">
        <v>755</v>
      </c>
      <c r="E1309" s="45" t="s">
        <v>60</v>
      </c>
      <c r="F1309" s="46" t="n">
        <f aca="false">SUM(G1309:H1309)</f>
        <v>0</v>
      </c>
      <c r="G1309" s="46" t="n">
        <f aca="false" t="array" ref="G1309:G1309">SUM(IF(dane!$A$8:$A$1577=D1309,IF(dane!$C$8:$C$1577=E1309,dane!$L$8:$L$1577,0),0))</f>
        <v>0</v>
      </c>
      <c r="H1309" s="46" t="n">
        <f aca="false" t="array" ref="H1309:H1309">SUM(IF(dane!$A$8:$A$1577=D1309,IF(dane!$C$8:$C$1577=E1309,dane!$M$8:$M$1577,0),0))</f>
        <v>0</v>
      </c>
    </row>
    <row r="1310" s="57" customFormat="true" ht="12.75" hidden="true" customHeight="true" outlineLevel="0" collapsed="false">
      <c r="A1310" s="42" t="s">
        <v>61</v>
      </c>
      <c r="B1310" s="42"/>
      <c r="C1310" s="43" t="str">
        <f aca="false">INDEX((klasyfikacja!$B$2:$B$146),MATCH(A1310,klasyfikacja!$A$2:$A$146,0))</f>
        <v>Wpływy z podatku od czynności cywilnoprawnych</v>
      </c>
      <c r="D1310" s="44" t="n">
        <v>755</v>
      </c>
      <c r="E1310" s="45" t="s">
        <v>62</v>
      </c>
      <c r="F1310" s="46" t="n">
        <f aca="false">SUM(G1310:H1310)</f>
        <v>0</v>
      </c>
      <c r="G1310" s="46" t="n">
        <f aca="false" t="array" ref="G1310:G1310">SUM(IF(dane!$A$8:$A$1577=D1310,IF(dane!$C$8:$C$1577=E1310,dane!$L$8:$L$1577,0),0))</f>
        <v>0</v>
      </c>
      <c r="H1310" s="46" t="n">
        <f aca="false" t="array" ref="H1310:H1310">SUM(IF(dane!$A$8:$A$1577=D1310,IF(dane!$C$8:$C$1577=E1310,dane!$M$8:$M$1577,0),0))</f>
        <v>0</v>
      </c>
    </row>
    <row r="1311" s="57" customFormat="true" ht="12.75" hidden="true" customHeight="true" outlineLevel="0" collapsed="false">
      <c r="A1311" s="42" t="s">
        <v>63</v>
      </c>
      <c r="B1311" s="42"/>
      <c r="C1311" s="43" t="str">
        <f aca="false">INDEX((klasyfikacja!$B$2:$B$146),MATCH(A1311,klasyfikacja!$A$2:$A$146,0))</f>
        <v>Wpływy z opłat z tytułu użytkowania wieczystego nieruchomości</v>
      </c>
      <c r="D1311" s="44" t="n">
        <v>755</v>
      </c>
      <c r="E1311" s="45" t="s">
        <v>64</v>
      </c>
      <c r="F1311" s="46" t="n">
        <f aca="false">SUM(G1311:H1311)</f>
        <v>0</v>
      </c>
      <c r="G1311" s="46" t="n">
        <f aca="false" t="array" ref="G1311:G1311">SUM(IF(dane!$A$8:$A$1577=D1311,IF(dane!$C$8:$C$1577=E1311,dane!$L$8:$L$1577,0),0))</f>
        <v>0</v>
      </c>
      <c r="H1311" s="46" t="n">
        <f aca="false" t="array" ref="H1311:H1311">SUM(IF(dane!$A$8:$A$1577=D1311,IF(dane!$C$8:$C$1577=E1311,dane!$M$8:$M$1577,0),0))</f>
        <v>0</v>
      </c>
    </row>
    <row r="1312" s="57" customFormat="true" ht="12.75" hidden="true" customHeight="true" outlineLevel="0" collapsed="false">
      <c r="A1312" s="42" t="s">
        <v>65</v>
      </c>
      <c r="B1312" s="42"/>
      <c r="C1312" s="43" t="str">
        <f aca="false">INDEX((klasyfikacja!$B$2:$B$146),MATCH(A1312,klasyfikacja!$A$2:$A$146,0))</f>
        <v>Wpływy z tytułu grzywien, mandatów i innych kar pieniężnych od osób fizycznych</v>
      </c>
      <c r="D1312" s="44" t="n">
        <v>755</v>
      </c>
      <c r="E1312" s="45" t="s">
        <v>66</v>
      </c>
      <c r="F1312" s="46" t="n">
        <f aca="false">SUM(G1312:H1312)</f>
        <v>0</v>
      </c>
      <c r="G1312" s="46" t="n">
        <f aca="false" t="array" ref="G1312:G1312">SUM(IF(dane!$A$8:$A$1577=D1312,IF(dane!$C$8:$C$1577=E1312,dane!$L$8:$L$1577,0),0))</f>
        <v>0</v>
      </c>
      <c r="H1312" s="46" t="n">
        <f aca="false" t="array" ref="H1312:H1312">SUM(IF(dane!$A$8:$A$1577=D1312,IF(dane!$C$8:$C$1577=E1312,dane!$M$8:$M$1577,0),0))</f>
        <v>0</v>
      </c>
    </row>
    <row r="1313" s="57" customFormat="true" ht="12.75" hidden="true" customHeight="true" outlineLevel="0" collapsed="false">
      <c r="A1313" s="42" t="s">
        <v>67</v>
      </c>
      <c r="B1313" s="42"/>
      <c r="C1313" s="43" t="str">
        <f aca="false">INDEX((klasyfikacja!$B$2:$B$146),MATCH(A1313,klasyfikacja!$A$2:$A$146,0))</f>
        <v>Wpływy z tytułu grzywien i innych kar pieniężnych od osób prawnych i innych jednostek organizacyjnych</v>
      </c>
      <c r="D1313" s="44" t="n">
        <v>755</v>
      </c>
      <c r="E1313" s="45" t="s">
        <v>68</v>
      </c>
      <c r="F1313" s="46" t="n">
        <f aca="false">SUM(G1313:H1313)</f>
        <v>0</v>
      </c>
      <c r="G1313" s="46" t="n">
        <f aca="false" t="array" ref="G1313:G1313">SUM(IF(dane!$A$8:$A$1577=D1313,IF(dane!$C$8:$C$1577=E1313,dane!$L$8:$L$1577,0),0))</f>
        <v>0</v>
      </c>
      <c r="H1313" s="46" t="n">
        <f aca="false" t="array" ref="H1313:H1313">SUM(IF(dane!$A$8:$A$1577=D1313,IF(dane!$C$8:$C$1577=E1313,dane!$M$8:$M$1577,0),0))</f>
        <v>0</v>
      </c>
    </row>
    <row r="1314" s="57" customFormat="true" ht="12.75" hidden="true" customHeight="true" outlineLevel="0" collapsed="false">
      <c r="A1314" s="42" t="s">
        <v>69</v>
      </c>
      <c r="B1314" s="42"/>
      <c r="C1314" s="43" t="str">
        <f aca="false">INDEX((klasyfikacja!$B$2:$B$146),MATCH(A1314,klasyfikacja!$A$2:$A$146,0))</f>
        <v>Wpływy z opłat za koncesje i licencje</v>
      </c>
      <c r="D1314" s="44" t="n">
        <v>755</v>
      </c>
      <c r="E1314" s="45" t="s">
        <v>70</v>
      </c>
      <c r="F1314" s="46" t="n">
        <f aca="false">SUM(G1314:H1314)</f>
        <v>0</v>
      </c>
      <c r="G1314" s="46" t="n">
        <f aca="false" t="array" ref="G1314:G1314">SUM(IF(dane!$A$8:$A$1577=D1314,IF(dane!$C$8:$C$1577=E1314,dane!$L$8:$L$1577,0),0))</f>
        <v>0</v>
      </c>
      <c r="H1314" s="46" t="n">
        <f aca="false" t="array" ref="H1314:H1314">SUM(IF(dane!$A$8:$A$1577=D1314,IF(dane!$C$8:$C$1577=E1314,dane!$M$8:$M$1577,0),0))</f>
        <v>0</v>
      </c>
    </row>
    <row r="1315" s="57" customFormat="true" ht="12.75" hidden="true" customHeight="true" outlineLevel="0" collapsed="false">
      <c r="A1315" s="42" t="s">
        <v>71</v>
      </c>
      <c r="B1315" s="42"/>
      <c r="C1315" s="43" t="str">
        <f aca="false">INDEX((klasyfikacja!$B$2:$B$146),MATCH(A1315,klasyfikacja!$A$2:$A$146,0))</f>
        <v>Wpływy z opłat egzaminacyjnych oraz opłat za wydawanie świadectw, dyplomów, zaświadczeń, certyfikatów i ich duplikatów</v>
      </c>
      <c r="D1315" s="44" t="n">
        <v>755</v>
      </c>
      <c r="E1315" s="45" t="s">
        <v>72</v>
      </c>
      <c r="F1315" s="46" t="n">
        <f aca="false">SUM(G1315:H1315)</f>
        <v>0</v>
      </c>
      <c r="G1315" s="46" t="n">
        <f aca="false" t="array" ref="G1315:G1315">SUM(IF(dane!$A$8:$A$1577=D1315,IF(dane!$C$8:$C$1577=E1315,dane!$L$8:$L$1577,0),0))</f>
        <v>0</v>
      </c>
      <c r="H1315" s="46" t="n">
        <f aca="false" t="array" ref="H1315:H1315">SUM(IF(dane!$A$8:$A$1577=D1315,IF(dane!$C$8:$C$1577=E1315,dane!$M$8:$M$1577,0),0))</f>
        <v>0</v>
      </c>
    </row>
    <row r="1316" s="57" customFormat="true" ht="12.75" hidden="true" customHeight="true" outlineLevel="0" collapsed="false">
      <c r="A1316" s="42" t="s">
        <v>73</v>
      </c>
      <c r="B1316" s="42"/>
      <c r="C1316" s="43" t="str">
        <f aca="false">INDEX((klasyfikacja!$B$2:$B$146),MATCH(A1316,klasyfikacja!$A$2:$A$146,0))</f>
        <v>Wpływy z opłat za zezwolenia, akredytacje oraz opłaty ewidencyjne, w tym opłaty za częstotliwości</v>
      </c>
      <c r="D1316" s="44" t="n">
        <v>755</v>
      </c>
      <c r="E1316" s="45" t="s">
        <v>74</v>
      </c>
      <c r="F1316" s="46" t="n">
        <f aca="false">SUM(G1316:H1316)</f>
        <v>0</v>
      </c>
      <c r="G1316" s="46" t="n">
        <f aca="false" t="array" ref="G1316:G1316">SUM(IF(dane!$A$8:$A$1577=D1316,IF(dane!$C$8:$C$1577=E1316,dane!$L$8:$L$1577,0),0))</f>
        <v>0</v>
      </c>
      <c r="H1316" s="46" t="n">
        <f aca="false" t="array" ref="H1316:H1316">SUM(IF(dane!$A$8:$A$1577=D1316,IF(dane!$C$8:$C$1577=E1316,dane!$M$8:$M$1577,0),0))</f>
        <v>0</v>
      </c>
    </row>
    <row r="1317" s="57" customFormat="true" ht="12.75" hidden="true" customHeight="true" outlineLevel="0" collapsed="false">
      <c r="A1317" s="42" t="s">
        <v>75</v>
      </c>
      <c r="B1317" s="42"/>
      <c r="C1317" s="43" t="str">
        <f aca="false">INDEX((klasyfikacja!$B$2:$B$146),MATCH(A1317,klasyfikacja!$A$2:$A$146,0))</f>
        <v>Wpływy z tytułu opłat i kosztów sądowych oraz innych opłat uiszczanych na rzecz Skarbu Państwa z tytułu postępowania sądowego i prokuratorskiego</v>
      </c>
      <c r="D1317" s="44" t="n">
        <v>755</v>
      </c>
      <c r="E1317" s="45" t="s">
        <v>76</v>
      </c>
      <c r="F1317" s="46" t="n">
        <f aca="false">SUM(G1317:H1317)</f>
        <v>0</v>
      </c>
      <c r="G1317" s="46" t="n">
        <f aca="false" t="array" ref="G1317:G1317">SUM(IF(dane!$A$8:$A$1577=D1317,IF(dane!$C$8:$C$1577=E1317,dane!$L$8:$L$1577,0),0))</f>
        <v>0</v>
      </c>
      <c r="H1317" s="46" t="n">
        <f aca="false" t="array" ref="H1317:H1317">SUM(IF(dane!$A$8:$A$1577=D1317,IF(dane!$C$8:$C$1577=E1317,dane!$M$8:$M$1577,0),0))</f>
        <v>0</v>
      </c>
    </row>
    <row r="1318" s="57" customFormat="true" ht="12.75" hidden="true" customHeight="true" outlineLevel="0" collapsed="false">
      <c r="A1318" s="42" t="s">
        <v>77</v>
      </c>
      <c r="B1318" s="42"/>
      <c r="C1318" s="43" t="str">
        <f aca="false">INDEX((klasyfikacja!$B$2:$B$146),MATCH(A1318,klasyfikacja!$A$2:$A$146,0))</f>
        <v>Wpływy z tytułu kosztów egzekucyjnych, opłaty komorniczej i kosztów upomnień</v>
      </c>
      <c r="D1318" s="44" t="n">
        <v>755</v>
      </c>
      <c r="E1318" s="45" t="s">
        <v>78</v>
      </c>
      <c r="F1318" s="46" t="n">
        <f aca="false">SUM(G1318:H1318)</f>
        <v>0</v>
      </c>
      <c r="G1318" s="46" t="n">
        <f aca="false" t="array" ref="G1318:G1318">SUM(IF(dane!$A$8:$A$1577=D1318,IF(dane!$C$8:$C$1577=E1318,dane!$L$8:$L$1577,0),0))</f>
        <v>0</v>
      </c>
      <c r="H1318" s="46" t="n">
        <f aca="false" t="array" ref="H1318:H1318">SUM(IF(dane!$A$8:$A$1577=D1318,IF(dane!$C$8:$C$1577=E1318,dane!$M$8:$M$1577,0),0))</f>
        <v>0</v>
      </c>
    </row>
    <row r="1319" s="57" customFormat="true" ht="12.75" hidden="true" customHeight="true" outlineLevel="0" collapsed="false">
      <c r="A1319" s="42" t="s">
        <v>79</v>
      </c>
      <c r="B1319" s="42"/>
      <c r="C1319" s="43" t="str">
        <f aca="false">INDEX((klasyfikacja!$B$2:$B$146),MATCH(A1319,klasyfikacja!$A$2:$A$146,0))</f>
        <v>Wpływy z opłat za wydanie prawa jazdy oraz innych dokumentów uprawniających do kierowania pojazdami</v>
      </c>
      <c r="D1319" s="44" t="n">
        <v>755</v>
      </c>
      <c r="E1319" s="45" t="s">
        <v>80</v>
      </c>
      <c r="F1319" s="46" t="n">
        <f aca="false">SUM(G1319:H1319)</f>
        <v>0</v>
      </c>
      <c r="G1319" s="46" t="n">
        <f aca="false" t="array" ref="G1319:G1319">SUM(IF(dane!$A$8:$A$1577=D1319,IF(dane!$C$8:$C$1577=E1319,dane!$L$8:$L$1577,0),0))</f>
        <v>0</v>
      </c>
      <c r="H1319" s="46" t="n">
        <f aca="false" t="array" ref="H1319:H1319">SUM(IF(dane!$A$8:$A$1577=D1319,IF(dane!$C$8:$C$1577=E1319,dane!$M$8:$M$1577,0),0))</f>
        <v>0</v>
      </c>
    </row>
    <row r="1320" s="57" customFormat="true" ht="12.75" hidden="true" customHeight="true" outlineLevel="0" collapsed="false">
      <c r="A1320" s="42" t="s">
        <v>81</v>
      </c>
      <c r="B1320" s="42"/>
      <c r="C1320" s="43" t="str">
        <f aca="false">INDEX((klasyfikacja!$B$2:$B$146),MATCH(A1320,klasyfikacja!$A$2:$A$146,0))</f>
        <v>Wpływy z opłat za korzystanie z wychowania przedszkolnego</v>
      </c>
      <c r="D1320" s="44" t="n">
        <v>755</v>
      </c>
      <c r="E1320" s="45" t="s">
        <v>82</v>
      </c>
      <c r="F1320" s="46" t="n">
        <f aca="false">SUM(G1320:H1320)</f>
        <v>0</v>
      </c>
      <c r="G1320" s="46" t="n">
        <f aca="false" t="array" ref="G1320:G1320">SUM(IF(dane!$A$8:$A$1577=D1320,IF(dane!$C$8:$C$1577=E1320,dane!$L$8:$L$1577,0),0))</f>
        <v>0</v>
      </c>
      <c r="H1320" s="46" t="n">
        <f aca="false" t="array" ref="H1320:H1320">SUM(IF(dane!$A$8:$A$1577=D1320,IF(dane!$C$8:$C$1577=E1320,dane!$M$8:$M$1577,0),0))</f>
        <v>0</v>
      </c>
    </row>
    <row r="1321" s="57" customFormat="true" ht="12.75" hidden="true" customHeight="true" outlineLevel="0" collapsed="false">
      <c r="A1321" s="42" t="s">
        <v>83</v>
      </c>
      <c r="B1321" s="42"/>
      <c r="C1321" s="43" t="str">
        <f aca="false">INDEX((klasyfikacja!$B$2:$B$146),MATCH(A1321,klasyfikacja!$A$2:$A$146,0))</f>
        <v>Wpływy z opłat za korzystanie z wyżywienia w jednostkach realizujących zadania z zakresu wychowania przedszkolnego</v>
      </c>
      <c r="D1321" s="44" t="n">
        <v>755</v>
      </c>
      <c r="E1321" s="45" t="s">
        <v>84</v>
      </c>
      <c r="F1321" s="46" t="n">
        <f aca="false">SUM(G1321:H1321)</f>
        <v>0</v>
      </c>
      <c r="G1321" s="46" t="n">
        <f aca="false" t="array" ref="G1321:G1321">SUM(IF(dane!$A$8:$A$1577=D1321,IF(dane!$C$8:$C$1577=E1321,dane!$L$8:$L$1577,0),0))</f>
        <v>0</v>
      </c>
      <c r="H1321" s="46" t="n">
        <f aca="false" t="array" ref="H1321:H1321">SUM(IF(dane!$A$8:$A$1577=D1321,IF(dane!$C$8:$C$1577=E1321,dane!$M$8:$M$1577,0),0))</f>
        <v>0</v>
      </c>
    </row>
    <row r="1322" s="57" customFormat="true" ht="12.75" hidden="true" customHeight="true" outlineLevel="0" collapsed="false">
      <c r="A1322" s="42" t="s">
        <v>85</v>
      </c>
      <c r="B1322" s="42"/>
      <c r="C1322" s="43" t="str">
        <f aca="false">INDEX((klasyfikacja!$B$2:$B$146),MATCH(A1322,klasyfikacja!$A$2:$A$146,0))</f>
        <v>Wpływy od rodziców z tytułu opłaty za pobyt dziecka w pieczy zastępczej</v>
      </c>
      <c r="D1322" s="44" t="n">
        <v>755</v>
      </c>
      <c r="E1322" s="45" t="s">
        <v>86</v>
      </c>
      <c r="F1322" s="46" t="n">
        <f aca="false">SUM(G1322:H1322)</f>
        <v>0</v>
      </c>
      <c r="G1322" s="46" t="n">
        <f aca="false" t="array" ref="G1322:G1322">SUM(IF(dane!$A$8:$A$1577=D1322,IF(dane!$C$8:$C$1577=E1322,dane!$L$8:$L$1577,0),0))</f>
        <v>0</v>
      </c>
      <c r="H1322" s="46" t="n">
        <f aca="false" t="array" ref="H1322:H1322">SUM(IF(dane!$A$8:$A$1577=D1322,IF(dane!$C$8:$C$1577=E1322,dane!$M$8:$M$1577,0),0))</f>
        <v>0</v>
      </c>
    </row>
    <row r="1323" s="57" customFormat="true" ht="12.75" hidden="true" customHeight="true" outlineLevel="0" collapsed="false">
      <c r="A1323" s="42" t="s">
        <v>198</v>
      </c>
      <c r="B1323" s="42"/>
      <c r="C1323" s="43" t="str">
        <f aca="false">INDEX((klasyfikacja!$B$2:$B$146),MATCH(A1323,klasyfikacja!$A$2:$A$146,0))</f>
        <v>Wpływy z różnych opłat</v>
      </c>
      <c r="D1323" s="44" t="n">
        <v>755</v>
      </c>
      <c r="E1323" s="45" t="s">
        <v>87</v>
      </c>
      <c r="F1323" s="46" t="n">
        <f aca="false">SUM(G1323:H1323)</f>
        <v>0</v>
      </c>
      <c r="G1323" s="46" t="n">
        <f aca="false" t="array" ref="G1323:G1323">SUM(IF(dane!$A$8:$A$1577=D1323,IF(dane!$C$8:$C$1577=E1323,dane!$L$8:$L$1577,0),0))</f>
        <v>0</v>
      </c>
      <c r="H1323" s="46" t="n">
        <f aca="false" t="array" ref="H1323:H1323">SUM(IF(dane!$A$8:$A$1577=D1323,IF(dane!$C$8:$C$1577=E1323,dane!$M$8:$M$1577,0),0))</f>
        <v>0</v>
      </c>
    </row>
    <row r="1324" s="57" customFormat="true" ht="12.75" hidden="true" customHeight="true" outlineLevel="0" collapsed="false">
      <c r="A1324" s="42" t="s">
        <v>88</v>
      </c>
      <c r="B1324" s="42"/>
      <c r="C1324" s="43" t="str">
        <f aca="false">INDEX((klasyfikacja!$B$2:$B$146),MATCH(A1324,klasyfikacja!$A$2:$A$146,0))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1324" s="44" t="n">
        <v>755</v>
      </c>
      <c r="E1324" s="45" t="s">
        <v>89</v>
      </c>
      <c r="F1324" s="46" t="n">
        <f aca="false">SUM(G1324:H1324)</f>
        <v>0</v>
      </c>
      <c r="G1324" s="46" t="n">
        <f aca="false" t="array" ref="G1324:G1324">SUM(IF(dane!$A$8:$A$1577=D1324,IF(dane!$C$8:$C$1577=E1324,dane!$L$8:$L$1577,0),0))</f>
        <v>0</v>
      </c>
      <c r="H1324" s="46" t="n">
        <f aca="false" t="array" ref="H1324:H1324">SUM(IF(dane!$A$8:$A$1577=D1324,IF(dane!$C$8:$C$1577=E1324,dane!$M$8:$M$1577,0),0))</f>
        <v>0</v>
      </c>
    </row>
    <row r="1325" s="57" customFormat="true" ht="12.75" hidden="true" customHeight="true" outlineLevel="0" collapsed="false">
      <c r="A1325" s="42" t="s">
        <v>90</v>
      </c>
      <c r="B1325" s="42"/>
      <c r="C1325" s="43" t="str">
        <f aca="false">INDEX((klasyfikacja!$B$2:$B$146),MATCH(A1325,klasyfikacja!$A$2:$A$146,0))</f>
        <v>Wpływy z usług</v>
      </c>
      <c r="D1325" s="44" t="n">
        <v>755</v>
      </c>
      <c r="E1325" s="45" t="s">
        <v>91</v>
      </c>
      <c r="F1325" s="46" t="n">
        <f aca="false">SUM(G1325:H1325)</f>
        <v>0</v>
      </c>
      <c r="G1325" s="46" t="n">
        <f aca="false" t="array" ref="G1325:G1325">SUM(IF(dane!$A$8:$A$1577=D1325,IF(dane!$C$8:$C$1577=E1325,dane!$L$8:$L$1577,0),0))</f>
        <v>0</v>
      </c>
      <c r="H1325" s="46" t="n">
        <f aca="false" t="array" ref="H1325:H1325">SUM(IF(dane!$A$8:$A$1577=D1325,IF(dane!$C$8:$C$1577=E1325,dane!$M$8:$M$1577,0),0))</f>
        <v>0</v>
      </c>
    </row>
    <row r="1326" s="57" customFormat="true" ht="12.75" hidden="true" customHeight="true" outlineLevel="0" collapsed="false">
      <c r="A1326" s="42" t="s">
        <v>92</v>
      </c>
      <c r="B1326" s="42"/>
      <c r="C1326" s="43" t="str">
        <f aca="false">INDEX((klasyfikacja!$B$2:$B$146),MATCH(A1326,klasyfikacja!$A$2:$A$146,0))</f>
        <v>Wpływy ze sprzedaży wyrobów</v>
      </c>
      <c r="D1326" s="44" t="n">
        <v>755</v>
      </c>
      <c r="E1326" s="45" t="s">
        <v>93</v>
      </c>
      <c r="F1326" s="46" t="n">
        <f aca="false">SUM(G1326:H1326)</f>
        <v>0</v>
      </c>
      <c r="G1326" s="46" t="n">
        <f aca="false" t="array" ref="G1326:G1326">SUM(IF(dane!$A$8:$A$1577=D1326,IF(dane!$C$8:$C$1577=E1326,dane!$L$8:$L$1577,0),0))</f>
        <v>0</v>
      </c>
      <c r="H1326" s="46" t="n">
        <f aca="false" t="array" ref="H1326:H1326">SUM(IF(dane!$A$8:$A$1577=D1326,IF(dane!$C$8:$C$1577=E1326,dane!$M$8:$M$1577,0),0))</f>
        <v>0</v>
      </c>
    </row>
    <row r="1327" s="57" customFormat="true" ht="12.75" hidden="true" customHeight="true" outlineLevel="0" collapsed="false">
      <c r="A1327" s="42" t="s">
        <v>94</v>
      </c>
      <c r="B1327" s="42"/>
      <c r="C1327" s="43" t="str">
        <f aca="false">INDEX((klasyfikacja!$B$2:$B$146),MATCH(A1327,klasyfikacja!$A$2:$A$146,0))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327" s="44" t="n">
        <v>755</v>
      </c>
      <c r="E1327" s="45" t="s">
        <v>95</v>
      </c>
      <c r="F1327" s="46" t="n">
        <f aca="false">SUM(G1327:H1327)</f>
        <v>0</v>
      </c>
      <c r="G1327" s="46" t="n">
        <f aca="false" t="array" ref="G1327:G1327">SUM(IF(dane!$A$8:$A$1577=D1327,IF(dane!$C$8:$C$1577=E1327,dane!$L$8:$L$1577,0),0))</f>
        <v>0</v>
      </c>
      <c r="H1327" s="46" t="n">
        <f aca="false" t="array" ref="H1327:H1327">SUM(IF(dane!$A$8:$A$1577=D1327,IF(dane!$C$8:$C$1577=E1327,dane!$M$8:$M$1577,0),0))</f>
        <v>0</v>
      </c>
    </row>
    <row r="1328" s="57" customFormat="true" ht="12.75" hidden="true" customHeight="true" outlineLevel="0" collapsed="false">
      <c r="A1328" s="42" t="s">
        <v>96</v>
      </c>
      <c r="B1328" s="42"/>
      <c r="C1328" s="43" t="str">
        <f aca="false">INDEX((klasyfikacja!$B$2:$B$146),MATCH(A1328,klasyfikacja!$A$2:$A$146,0))</f>
        <v>Wpływy z odsetek od nieterminowych wpłat z tytułu podatków i opłat</v>
      </c>
      <c r="D1328" s="44" t="n">
        <v>755</v>
      </c>
      <c r="E1328" s="45" t="s">
        <v>97</v>
      </c>
      <c r="F1328" s="46" t="n">
        <f aca="false">SUM(G1328:H1328)</f>
        <v>0</v>
      </c>
      <c r="G1328" s="46" t="n">
        <f aca="false" t="array" ref="G1328:G1328">SUM(IF(dane!$A$8:$A$1577=D1328,IF(dane!$C$8:$C$1577=E1328,dane!$L$8:$L$1577,0),0))</f>
        <v>0</v>
      </c>
      <c r="H1328" s="46" t="n">
        <f aca="false" t="array" ref="H1328:H1328">SUM(IF(dane!$A$8:$A$1577=D1328,IF(dane!$C$8:$C$1577=E1328,dane!$M$8:$M$1577,0),0))</f>
        <v>0</v>
      </c>
    </row>
    <row r="1329" s="57" customFormat="true" ht="12.75" hidden="true" customHeight="true" outlineLevel="0" collapsed="false">
      <c r="A1329" s="42" t="s">
        <v>98</v>
      </c>
      <c r="B1329" s="42"/>
      <c r="C1329" s="43" t="str">
        <f aca="false">INDEX((klasyfikacja!$B$2:$B$146),MATCH(A1329,klasyfikacja!$A$2:$A$146,0))</f>
        <v>Wpływy z pozostałych odsetek</v>
      </c>
      <c r="D1329" s="44" t="n">
        <v>755</v>
      </c>
      <c r="E1329" s="45" t="s">
        <v>99</v>
      </c>
      <c r="F1329" s="46" t="n">
        <f aca="false">SUM(G1329:H1329)</f>
        <v>0</v>
      </c>
      <c r="G1329" s="46" t="n">
        <f aca="false" t="array" ref="G1329:G1329">SUM(IF(dane!$A$8:$A$1577=D1329,IF(dane!$C$8:$C$1577=E1329,dane!$L$8:$L$1577,0),0))</f>
        <v>0</v>
      </c>
      <c r="H1329" s="46" t="n">
        <f aca="false" t="array" ref="H1329:H1329">SUM(IF(dane!$A$8:$A$1577=D1329,IF(dane!$C$8:$C$1577=E1329,dane!$M$8:$M$1577,0),0))</f>
        <v>0</v>
      </c>
    </row>
    <row r="1330" s="57" customFormat="true" ht="12.75" hidden="true" customHeight="true" outlineLevel="0" collapsed="false">
      <c r="A1330" s="42" t="s">
        <v>100</v>
      </c>
      <c r="B1330" s="42"/>
      <c r="C1330" s="43" t="str">
        <f aca="false">INDEX((klasyfikacja!$B$2:$B$146),MATCH(A1330,klasyfikacja!$A$2:$A$146,0))</f>
        <v>Wpływy z pozostałych odsetek (Finansowanie programów ze środków bezzwrotnych pochodzących z Unii Europejskiej)</v>
      </c>
      <c r="D1330" s="44" t="n">
        <v>755</v>
      </c>
      <c r="E1330" s="45" t="s">
        <v>101</v>
      </c>
      <c r="F1330" s="46" t="n">
        <f aca="false">SUM(G1330:H1330)</f>
        <v>0</v>
      </c>
      <c r="G1330" s="46" t="n">
        <f aca="false" t="array" ref="G1330:G1330">SUM(IF(dane!$A$8:$A$1577=D1330,IF(dane!$C$8:$C$1577=E1330,dane!$L$8:$L$1577,0),0))</f>
        <v>0</v>
      </c>
      <c r="H1330" s="46" t="n">
        <f aca="false" t="array" ref="H1330:H1330">SUM(IF(dane!$A$8:$A$1577=D1330,IF(dane!$C$8:$C$1577=E1330,dane!$M$8:$M$1577,0),0))</f>
        <v>0</v>
      </c>
    </row>
    <row r="1331" s="57" customFormat="true" ht="12.75" hidden="true" customHeight="true" outlineLevel="0" collapsed="false">
      <c r="A1331" s="42" t="s">
        <v>102</v>
      </c>
      <c r="B1331" s="42"/>
      <c r="C1331" s="43" t="str">
        <f aca="false">INDEX((klasyfikacja!$B$2:$B$146),MATCH(A1331,klasyfikacja!$A$2:$A$146,0))</f>
        <v>Wpływy z rozliczeń/zwrotów z lat ubiegłych</v>
      </c>
      <c r="D1331" s="44" t="n">
        <v>755</v>
      </c>
      <c r="E1331" s="45" t="s">
        <v>103</v>
      </c>
      <c r="F1331" s="46" t="n">
        <f aca="false">SUM(G1331:H1331)</f>
        <v>0</v>
      </c>
      <c r="G1331" s="46" t="n">
        <f aca="false" t="array" ref="G1331:G1331">SUM(IF(dane!$A$8:$A$1577=D1331,IF(dane!$C$8:$C$1577=E1331,dane!$L$8:$L$1577,0),0))</f>
        <v>0</v>
      </c>
      <c r="H1331" s="46" t="n">
        <f aca="false" t="array" ref="H1331:H1331">SUM(IF(dane!$A$8:$A$1577=D1331,IF(dane!$C$8:$C$1577=E1331,dane!$M$8:$M$1577,0),0))</f>
        <v>0</v>
      </c>
    </row>
    <row r="1332" s="57" customFormat="true" ht="12.75" hidden="true" customHeight="true" outlineLevel="0" collapsed="false">
      <c r="A1332" s="42" t="s">
        <v>104</v>
      </c>
      <c r="B1332" s="42"/>
      <c r="C1332" s="43" t="str">
        <f aca="false">INDEX((klasyfikacja!$B$2:$B$146),MATCH(A1332,klasyfikacja!$A$2:$A$146,0))</f>
        <v>Wpływy z tytułu kar i odszkodowań wynikających z umów</v>
      </c>
      <c r="D1332" s="44" t="n">
        <v>755</v>
      </c>
      <c r="E1332" s="45" t="s">
        <v>105</v>
      </c>
      <c r="F1332" s="46" t="n">
        <f aca="false">SUM(G1332:H1332)</f>
        <v>0</v>
      </c>
      <c r="G1332" s="46" t="n">
        <f aca="false" t="array" ref="G1332:G1332">SUM(IF(dane!$A$8:$A$1577=D1332,IF(dane!$C$8:$C$1577=E1332,dane!$L$8:$L$1577,0),0))</f>
        <v>0</v>
      </c>
      <c r="H1332" s="46" t="n">
        <f aca="false" t="array" ref="H1332:H1332">SUM(IF(dane!$A$8:$A$1577=D1332,IF(dane!$C$8:$C$1577=E1332,dane!$M$8:$M$1577,0),0))</f>
        <v>0</v>
      </c>
    </row>
    <row r="1333" s="57" customFormat="true" ht="12.75" hidden="true" customHeight="true" outlineLevel="0" collapsed="false">
      <c r="A1333" s="42" t="s">
        <v>106</v>
      </c>
      <c r="B1333" s="42"/>
      <c r="C1333" s="43" t="str">
        <f aca="false">INDEX((klasyfikacja!$B$2:$B$146),MATCH(A1333,klasyfikacja!$A$2:$A$146,0))</f>
        <v>Wpływy z otrzymanych spadków, zapisów i darowizn w postaci pieniężnej</v>
      </c>
      <c r="D1333" s="44" t="n">
        <v>755</v>
      </c>
      <c r="E1333" s="45" t="s">
        <v>107</v>
      </c>
      <c r="F1333" s="46" t="n">
        <f aca="false">SUM(G1333:H1333)</f>
        <v>0</v>
      </c>
      <c r="G1333" s="46" t="n">
        <f aca="false" t="array" ref="G1333:G1333">SUM(IF(dane!$A$8:$A$1577=D1333,IF(dane!$C$8:$C$1577=E1333,dane!$L$8:$L$1577,0),0))</f>
        <v>0</v>
      </c>
      <c r="H1333" s="46" t="n">
        <f aca="false" t="array" ref="H1333:H1333">SUM(IF(dane!$A$8:$A$1577=D1333,IF(dane!$C$8:$C$1577=E1333,dane!$M$8:$M$1577,0),0))</f>
        <v>0</v>
      </c>
    </row>
    <row r="1334" s="57" customFormat="true" ht="12.75" hidden="true" customHeight="true" outlineLevel="0" collapsed="false">
      <c r="A1334" s="42" t="s">
        <v>108</v>
      </c>
      <c r="B1334" s="42"/>
      <c r="C1334" s="43" t="str">
        <f aca="false">INDEX((klasyfikacja!$B$2:$B$146),MATCH(A1334,klasyfikacja!$A$2:$A$146,0))</f>
        <v>Wpływy z różnych dochodów</v>
      </c>
      <c r="D1334" s="44" t="n">
        <v>755</v>
      </c>
      <c r="E1334" s="45" t="s">
        <v>109</v>
      </c>
      <c r="F1334" s="46" t="n">
        <f aca="false">SUM(G1334:H1334)</f>
        <v>0</v>
      </c>
      <c r="G1334" s="46" t="n">
        <f aca="false" t="array" ref="G1334:G1334">SUM(IF(dane!$A$8:$A$1577=D1334,IF(dane!$C$8:$C$1577=E1334,dane!$L$8:$L$1577,0),0))</f>
        <v>0</v>
      </c>
      <c r="H1334" s="46" t="n">
        <f aca="false" t="array" ref="H1334:H1334">SUM(IF(dane!$A$8:$A$1577=D1334,IF(dane!$C$8:$C$1577=E1334,dane!$M$8:$M$1577,0),0))</f>
        <v>0</v>
      </c>
    </row>
    <row r="1335" s="57" customFormat="true" ht="12.75" hidden="true" customHeight="true" outlineLevel="0" collapsed="false">
      <c r="A1335" s="42" t="s">
        <v>110</v>
      </c>
      <c r="B1335" s="42"/>
      <c r="C1335" s="43" t="str">
        <f aca="false">INDEX((klasyfikacja!$B$2:$B$146),MATCH(A1335,klasyfikacja!$A$2:$A$146,0))</f>
        <v>Wpływy z różnych dochodów (Finansowanie programów ze środków bezzwrotnych pochodzących z Unii Europejskiej)</v>
      </c>
      <c r="D1335" s="44" t="n">
        <v>755</v>
      </c>
      <c r="E1335" s="45" t="s">
        <v>111</v>
      </c>
      <c r="F1335" s="46" t="n">
        <f aca="false">SUM(G1335:H1335)</f>
        <v>0</v>
      </c>
      <c r="G1335" s="46" t="n">
        <f aca="false" t="array" ref="G1335:G1335">SUM(IF(dane!$A$8:$A$1577=D1335,IF(dane!$C$8:$C$1577=E1335,dane!$L$8:$L$1577,0),0))</f>
        <v>0</v>
      </c>
      <c r="H1335" s="46" t="n">
        <f aca="false" t="array" ref="H1335:H1335">SUM(IF(dane!$A$8:$A$1577=D1335,IF(dane!$C$8:$C$1577=E1335,dane!$M$8:$M$1577,0),0))</f>
        <v>0</v>
      </c>
    </row>
    <row r="1336" s="57" customFormat="true" ht="12.75" hidden="true" customHeight="true" outlineLevel="0" collapsed="false">
      <c r="A1336" s="42" t="s">
        <v>112</v>
      </c>
      <c r="B1336" s="42"/>
      <c r="C1336" s="43" t="str">
        <f aca="false">INDEX((klasyfikacja!$B$2:$B$146),MATCH(A1336,klasyfikacja!$A$2:$A$146,0))</f>
        <v>Wpływy z różnych dochodów (Płatności w zakresie budżetu środków europejskich)</v>
      </c>
      <c r="D1336" s="44" t="n">
        <v>755</v>
      </c>
      <c r="E1336" s="45" t="s">
        <v>113</v>
      </c>
      <c r="F1336" s="46" t="n">
        <f aca="false">SUM(G1336:H1336)</f>
        <v>0</v>
      </c>
      <c r="G1336" s="46" t="n">
        <f aca="false" t="array" ref="G1336:G1336">SUM(IF(dane!$A$8:$A$1577=D1336,IF(dane!$C$8:$C$1577=E1336,dane!$L$8:$L$1577,0),0))</f>
        <v>0</v>
      </c>
      <c r="H1336" s="46" t="n">
        <f aca="false" t="array" ref="H1336:H1336">SUM(IF(dane!$A$8:$A$1577=D1336,IF(dane!$C$8:$C$1577=E1336,dane!$M$8:$M$1577,0),0))</f>
        <v>0</v>
      </c>
    </row>
    <row r="1337" s="57" customFormat="true" ht="12.75" hidden="true" customHeight="true" outlineLevel="0" collapsed="false">
      <c r="A1337" s="42" t="s">
        <v>114</v>
      </c>
      <c r="B1337" s="42"/>
      <c r="C1337" s="43" t="str">
        <f aca="false">INDEX((klasyfikacja!$B$2:$B$146),MATCH(A1337,klasyfikacja!$A$2:$A$146,0))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337" s="44" t="n">
        <v>755</v>
      </c>
      <c r="E1337" s="45" t="s">
        <v>115</v>
      </c>
      <c r="F1337" s="46" t="n">
        <f aca="false">SUM(G1337:H1337)</f>
        <v>0</v>
      </c>
      <c r="G1337" s="46" t="n">
        <f aca="false" t="array" ref="G1337:G1337">SUM(IF(dane!$A$8:$A$1577=D1337,IF(dane!$C$8:$C$1577=E1337,dane!$L$8:$L$1577,0),0))</f>
        <v>0</v>
      </c>
      <c r="H1337" s="46" t="n">
        <f aca="false" t="array" ref="H1337:H1337">SUM(IF(dane!$A$8:$A$1577=D1337,IF(dane!$C$8:$C$1577=E1337,dane!$M$8:$M$1577,0),0))</f>
        <v>0</v>
      </c>
    </row>
    <row r="1338" s="57" customFormat="true" ht="12.75" hidden="true" customHeight="true" outlineLevel="0" collapsed="false">
      <c r="A1338" s="42" t="s">
        <v>116</v>
      </c>
      <c r="B1338" s="42"/>
      <c r="C1338" s="43" t="str">
        <f aca="false">INDEX((klasyfikacja!$B$2:$B$146),MATCH(A1338,klasyfikacja!$A$2:$A$146,0))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338" s="44" t="n">
        <v>755</v>
      </c>
      <c r="E1338" s="45" t="n">
        <v>2007</v>
      </c>
      <c r="F1338" s="46" t="n">
        <f aca="false">SUM(G1338:H1338)</f>
        <v>0</v>
      </c>
      <c r="G1338" s="46" t="n">
        <f aca="false" t="array" ref="G1338:G1338">SUM(IF(dane!$A$8:$A$1577=D1338,IF(dane!$C$8:$C$1577=E1338,dane!$L$8:$L$1577,0),0))</f>
        <v>0</v>
      </c>
      <c r="H1338" s="46" t="n">
        <f aca="false" t="array" ref="H1338:H1338">SUM(IF(dane!$A$8:$A$1577=D1338,IF(dane!$C$8:$C$1577=E1338,dane!$M$8:$M$1577,0),0))</f>
        <v>0</v>
      </c>
    </row>
    <row r="1339" s="57" customFormat="true" ht="12.75" hidden="true" customHeight="true" outlineLevel="0" collapsed="false">
      <c r="A1339" s="42" t="s">
        <v>117</v>
      </c>
      <c r="B1339" s="42"/>
      <c r="C1339" s="43" t="str">
        <f aca="false">INDEX((klasyfikacja!$B$2:$B$146),MATCH(A1339,klasyfikacja!$A$2:$A$146,0))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339" s="44" t="n">
        <v>755</v>
      </c>
      <c r="E1339" s="45" t="n">
        <v>2008</v>
      </c>
      <c r="F1339" s="46" t="n">
        <f aca="false">SUM(G1339:H1339)</f>
        <v>0</v>
      </c>
      <c r="G1339" s="46" t="n">
        <f aca="false" t="array" ref="G1339:G1339">SUM(IF(dane!$A$8:$A$1577=D1339,IF(dane!$C$8:$C$1577=E1339,dane!$L$8:$L$1577,0),0))</f>
        <v>0</v>
      </c>
      <c r="H1339" s="46" t="n">
        <f aca="false" t="array" ref="H1339:H1339">SUM(IF(dane!$A$8:$A$1577=D1339,IF(dane!$C$8:$C$1577=E1339,dane!$M$8:$M$1577,0),0))</f>
        <v>0</v>
      </c>
    </row>
    <row r="1340" s="57" customFormat="true" ht="12.75" hidden="true" customHeight="true" outlineLevel="0" collapsed="false">
      <c r="A1340" s="42" t="s">
        <v>118</v>
      </c>
      <c r="B1340" s="42"/>
      <c r="C1340" s="43" t="str">
        <f aca="false">INDEX((klasyfikacja!$B$2:$B$146),MATCH(A1340,klasyfikacja!$A$2:$A$146,0))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340" s="44" t="n">
        <v>755</v>
      </c>
      <c r="E1340" s="45" t="n">
        <v>2009</v>
      </c>
      <c r="F1340" s="46" t="n">
        <f aca="false">SUM(G1340:H1340)</f>
        <v>0</v>
      </c>
      <c r="G1340" s="46" t="n">
        <f aca="false" t="array" ref="G1340:G1340">SUM(IF(dane!$A$8:$A$1577=D1340,IF(dane!$C$8:$C$1577=E1340,dane!$L$8:$L$1577,0),0))</f>
        <v>0</v>
      </c>
      <c r="H1340" s="46" t="n">
        <f aca="false" t="array" ref="H1340:H1340">SUM(IF(dane!$A$8:$A$1577=D1340,IF(dane!$C$8:$C$1577=E1340,dane!$M$8:$M$1577,0),0))</f>
        <v>0</v>
      </c>
    </row>
    <row r="1341" s="57" customFormat="true" ht="12.75" hidden="true" customHeight="true" outlineLevel="0" collapsed="false">
      <c r="A1341" s="42" t="s">
        <v>119</v>
      </c>
      <c r="B1341" s="42"/>
      <c r="C1341" s="43" t="str">
        <f aca="false">INDEX((klasyfikacja!$B$2:$B$146),MATCH(A1341,klasyfikacja!$A$2:$A$146,0))</f>
        <v>Dotacja celowa otrzymana z budżetu państwa na realizację zadań bieżących z zakresu administracji rządowej oraz innych zadań zleconych gminie (związkom gmin, związkom powiatowo-gminnym) ustawami</v>
      </c>
      <c r="D1341" s="44" t="n">
        <v>755</v>
      </c>
      <c r="E1341" s="45" t="n">
        <v>2010</v>
      </c>
      <c r="F1341" s="56" t="n">
        <f aca="false">SUM(G1341:H1341)</f>
        <v>0</v>
      </c>
      <c r="G1341" s="46" t="n">
        <f aca="false" t="array" ref="G1341:G1341">SUM(IF(dane!$A$8:$A$1577=D1341,IF(dane!$C$8:$C$1577=E1341,dane!$L$8:$L$1577,0),0))</f>
        <v>0</v>
      </c>
      <c r="H1341" s="46" t="n">
        <f aca="false" t="array" ref="H1341:H1341">SUM(IF(dane!$A$8:$A$1577=D1341,IF(dane!$C$8:$C$1577=E1341,dane!$M$8:$M$1577,0),0))</f>
        <v>0</v>
      </c>
    </row>
    <row r="1342" s="57" customFormat="true" ht="12.75" hidden="true" customHeight="true" outlineLevel="0" collapsed="false">
      <c r="A1342" s="42" t="s">
        <v>120</v>
      </c>
      <c r="B1342" s="42"/>
      <c r="C1342" s="43" t="str">
        <f aca="false">INDEX((klasyfikacja!$B$2:$B$146),MATCH(A1342,klasyfikacja!$A$2:$A$146,0))</f>
        <v>Dotacja celowa otrzymana z budżetu państwa na zadania bieżące realizowane przez gminę na podstawie porozumień z organami administracji rządowej</v>
      </c>
      <c r="D1342" s="44" t="n">
        <v>755</v>
      </c>
      <c r="E1342" s="45" t="n">
        <v>2020</v>
      </c>
      <c r="F1342" s="46" t="n">
        <f aca="false">SUM(G1342:H1342)</f>
        <v>0</v>
      </c>
      <c r="G1342" s="46" t="n">
        <f aca="false" t="array" ref="G1342:G1342">SUM(IF(dane!$A$8:$A$1577=D1342,IF(dane!$C$8:$C$1577=E1342,dane!$L$8:$L$1577,0),0))</f>
        <v>0</v>
      </c>
      <c r="H1342" s="46" t="n">
        <f aca="false" t="array" ref="H1342:H1342">SUM(IF(dane!$A$8:$A$1577=D1342,IF(dane!$C$8:$C$1577=E1342,dane!$M$8:$M$1577,0),0))</f>
        <v>0</v>
      </c>
    </row>
    <row r="1343" s="57" customFormat="true" ht="12.75" hidden="true" customHeight="true" outlineLevel="0" collapsed="false">
      <c r="A1343" s="42" t="s">
        <v>121</v>
      </c>
      <c r="B1343" s="42"/>
      <c r="C1343" s="43" t="str">
        <f aca="false">INDEX((klasyfikacja!$B$2:$B$146),MATCH(A1343,klasyfikacja!$A$2:$A$146,0))</f>
        <v>Dotacja celowa otrzymana z budżetu państwa na realizację własnych zadań bieżących gmin (związków gmin, związków powiatowo-gminnych)</v>
      </c>
      <c r="D1343" s="44" t="n">
        <v>755</v>
      </c>
      <c r="E1343" s="45" t="n">
        <v>2030</v>
      </c>
      <c r="F1343" s="46" t="n">
        <f aca="false">SUM(G1343:H1343)</f>
        <v>0</v>
      </c>
      <c r="G1343" s="46" t="n">
        <f aca="false" t="array" ref="G1343:G1343">SUM(IF(dane!$A$8:$A$1577=D1343,IF(dane!$C$8:$C$1577=E1343,dane!$L$8:$L$1577,0),0))</f>
        <v>0</v>
      </c>
      <c r="H1343" s="46" t="n">
        <f aca="false" t="array" ref="H1343:H1343">SUM(IF(dane!$A$8:$A$1577=D1343,IF(dane!$C$8:$C$1577=E1343,dane!$M$8:$M$1577,0),0))</f>
        <v>0</v>
      </c>
    </row>
    <row r="1344" s="57" customFormat="true" ht="12.75" hidden="true" customHeight="true" outlineLevel="0" collapsed="false">
      <c r="A1344" s="42" t="s">
        <v>122</v>
      </c>
      <c r="B1344" s="42"/>
      <c r="C1344" s="43" t="str">
        <f aca="false">INDEX((klasyfikacja!$B$2:$B$146),MATCH(A1344,klasyfikacja!$A$2:$A$146,0))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344" s="44" t="n">
        <v>755</v>
      </c>
      <c r="E1344" s="45" t="n">
        <v>2040</v>
      </c>
      <c r="F1344" s="46" t="n">
        <f aca="false">SUM(G1344:H1344)</f>
        <v>0</v>
      </c>
      <c r="G1344" s="46" t="n">
        <f aca="false" t="array" ref="G1344:G1344">SUM(IF(dane!$A$8:$A$1577=D1344,IF(dane!$C$8:$C$1577=E1344,dane!$L$8:$L$1577,0),0))</f>
        <v>0</v>
      </c>
      <c r="H1344" s="46" t="n">
        <f aca="false" t="array" ref="H1344:H1344">SUM(IF(dane!$A$8:$A$1577=D1344,IF(dane!$C$8:$C$1577=E1344,dane!$M$8:$M$1577,0),0))</f>
        <v>0</v>
      </c>
    </row>
    <row r="1345" s="57" customFormat="true" ht="12.75" hidden="true" customHeight="true" outlineLevel="0" collapsed="false">
      <c r="A1345" s="42" t="s">
        <v>123</v>
      </c>
      <c r="B1345" s="42"/>
      <c r="C1345" s="43" t="str">
        <f aca="false">INDEX((klasyfikacja!$B$2:$B$146),MATCH(A1345,klasyfikacja!$A$2:$A$146,0))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345" s="44" t="n">
        <v>755</v>
      </c>
      <c r="E1345" s="45" t="n">
        <v>2057</v>
      </c>
      <c r="F1345" s="46" t="n">
        <f aca="false">SUM(G1345:H1345)</f>
        <v>0</v>
      </c>
      <c r="G1345" s="46" t="n">
        <f aca="false" t="array" ref="G1345:G1345">SUM(IF(dane!$A$8:$A$1577=D1345,IF(dane!$C$8:$C$1577=E1345,dane!$L$8:$L$1577,0),0))</f>
        <v>0</v>
      </c>
      <c r="H1345" s="46" t="n">
        <f aca="false" t="array" ref="H1345:H1345">SUM(IF(dane!$A$8:$A$1577=D1345,IF(dane!$C$8:$C$1577=E1345,dane!$M$8:$M$1577,0),0))</f>
        <v>0</v>
      </c>
    </row>
    <row r="1346" s="57" customFormat="true" ht="12.75" hidden="true" customHeight="true" outlineLevel="0" collapsed="false">
      <c r="A1346" s="42" t="s">
        <v>124</v>
      </c>
      <c r="B1346" s="42"/>
      <c r="C1346" s="43" t="str">
        <f aca="false">INDEX((klasyfikacja!$B$2:$B$146),MATCH(A1346,klasyfikacja!$A$2:$A$146,0))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346" s="44" t="n">
        <v>755</v>
      </c>
      <c r="E1346" s="45" t="n">
        <v>2058</v>
      </c>
      <c r="F1346" s="46" t="n">
        <f aca="false">SUM(G1346:H1346)</f>
        <v>0</v>
      </c>
      <c r="G1346" s="46" t="n">
        <f aca="false" t="array" ref="G1346:G1346">SUM(IF(dane!$A$8:$A$1577=D1346,IF(dane!$C$8:$C$1577=E1346,dane!$L$8:$L$1577,0),0))</f>
        <v>0</v>
      </c>
      <c r="H1346" s="46" t="n">
        <f aca="false" t="array" ref="H1346:H1346">SUM(IF(dane!$A$8:$A$1577=D1346,IF(dane!$C$8:$C$1577=E1346,dane!$M$8:$M$1577,0),0))</f>
        <v>0</v>
      </c>
    </row>
    <row r="1347" s="57" customFormat="true" ht="12.75" hidden="true" customHeight="true" outlineLevel="0" collapsed="false">
      <c r="A1347" s="42" t="s">
        <v>125</v>
      </c>
      <c r="B1347" s="42"/>
      <c r="C1347" s="43" t="str">
        <f aca="false">INDEX((klasyfikacja!$B$2:$B$146),MATCH(A1347,klasyfikacja!$A$2:$A$146,0))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347" s="44" t="n">
        <v>755</v>
      </c>
      <c r="E1347" s="45" t="n">
        <v>2059</v>
      </c>
      <c r="F1347" s="46" t="n">
        <f aca="false">SUM(G1347:H1347)</f>
        <v>0</v>
      </c>
      <c r="G1347" s="46" t="n">
        <f aca="false" t="array" ref="G1347:G1347">SUM(IF(dane!$A$8:$A$1577=D1347,IF(dane!$C$8:$C$1577=E1347,dane!$L$8:$L$1577,0),0))</f>
        <v>0</v>
      </c>
      <c r="H1347" s="46" t="n">
        <f aca="false" t="array" ref="H1347:H1347">SUM(IF(dane!$A$8:$A$1577=D1347,IF(dane!$C$8:$C$1577=E1347,dane!$M$8:$M$1577,0),0))</f>
        <v>0</v>
      </c>
    </row>
    <row r="1348" s="57" customFormat="true" ht="12.75" hidden="true" customHeight="true" outlineLevel="0" collapsed="false">
      <c r="A1348" s="42" t="s">
        <v>126</v>
      </c>
      <c r="B1348" s="42"/>
      <c r="C1348" s="43" t="str">
        <f aca="false">INDEX((klasyfikacja!$B$2:$B$146),MATCH(A1348,klasyfikacja!$A$2:$A$146,0))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348" s="44" t="n">
        <v>755</v>
      </c>
      <c r="E1348" s="45" t="n">
        <v>2060</v>
      </c>
      <c r="F1348" s="46" t="n">
        <f aca="false">SUM(G1348:H1348)</f>
        <v>0</v>
      </c>
      <c r="G1348" s="46" t="n">
        <f aca="false" t="array" ref="G1348:G1348">SUM(IF(dane!$A$8:$A$1577=D1348,IF(dane!$C$8:$C$1577=E1348,dane!$L$8:$L$1577,0),0))</f>
        <v>0</v>
      </c>
      <c r="H1348" s="46" t="n">
        <f aca="false" t="array" ref="H1348:H1348">SUM(IF(dane!$A$8:$A$1577=D1348,IF(dane!$C$8:$C$1577=E1348,dane!$M$8:$M$1577,0),0))</f>
        <v>0</v>
      </c>
    </row>
    <row r="1349" s="57" customFormat="true" ht="25.5" hidden="false" customHeight="true" outlineLevel="0" collapsed="false">
      <c r="A1349" s="42" t="n">
        <v>2110</v>
      </c>
      <c r="B1349" s="42"/>
      <c r="C1349" s="43" t="e">
        <f aca="false">INDEX((klasyfikacja!$B$2:$B$146),MATCH(A1349,klasyfikacja!$A$2:$A$146,0))</f>
        <v>#N/A</v>
      </c>
      <c r="D1349" s="44" t="n">
        <v>755</v>
      </c>
      <c r="E1349" s="45" t="n">
        <v>2110</v>
      </c>
      <c r="F1349" s="46" t="n">
        <f aca="false">SUM(G1349:H1349)</f>
        <v>2251392</v>
      </c>
      <c r="G1349" s="46" t="n">
        <f aca="false" t="array" ref="G1349:G1349">SUM(IF(dane!$A$8:$A$1577=D1349,IF(dane!$C$8:$C$1577=E1349,dane!$L$8:$L$1577,0),0))</f>
        <v>0</v>
      </c>
      <c r="H1349" s="46" t="n">
        <f aca="false" t="array" ref="H1349:H1349">SUM(IF(dane!$A$8:$A$1577=D1349,IF(dane!$C$8:$C$1577=E1349,dane!$M$8:$M$1577,0),0))</f>
        <v>2251392</v>
      </c>
    </row>
    <row r="1350" s="57" customFormat="true" ht="12.75" hidden="true" customHeight="true" outlineLevel="0" collapsed="false">
      <c r="A1350" s="42" t="s">
        <v>127</v>
      </c>
      <c r="B1350" s="42"/>
      <c r="C1350" s="43" t="str">
        <f aca="false">INDEX((klasyfikacja!$B$2:$B$146),MATCH(A1350,klasyfikacja!$A$2:$A$146,0))</f>
        <v>Dotacja celowa otrzymana z budżetu państwa na zadania bieżące realizowane przez powiat na podstawie porozumień z organami administracji rządowej</v>
      </c>
      <c r="D1350" s="44" t="n">
        <v>755</v>
      </c>
      <c r="E1350" s="45" t="n">
        <v>2120</v>
      </c>
      <c r="F1350" s="46" t="n">
        <f aca="false">SUM(G1350:H1350)</f>
        <v>0</v>
      </c>
      <c r="G1350" s="46" t="n">
        <f aca="false" t="array" ref="G1350:G1350">SUM(IF(dane!$A$8:$A$1577=D1350,IF(dane!$C$8:$C$1577=E1350,dane!$L$8:$L$1577,0),0))</f>
        <v>0</v>
      </c>
      <c r="H1350" s="46" t="n">
        <f aca="false" t="array" ref="H1350:H1350">SUM(IF(dane!$A$8:$A$1577=D1350,IF(dane!$C$8:$C$1577=E1350,dane!$M$8:$M$1577,0),0))</f>
        <v>0</v>
      </c>
    </row>
    <row r="1351" s="57" customFormat="true" ht="12.75" hidden="true" customHeight="true" outlineLevel="0" collapsed="false">
      <c r="A1351" s="42" t="s">
        <v>128</v>
      </c>
      <c r="B1351" s="42"/>
      <c r="C1351" s="43" t="str">
        <f aca="false">INDEX((klasyfikacja!$B$2:$B$146),MATCH(A1351,klasyfikacja!$A$2:$A$146,0))</f>
        <v>Dotacja celowa otrzymana z budżetu państwa na realizację bieżących zadań własnych powiatu</v>
      </c>
      <c r="D1351" s="44" t="n">
        <v>755</v>
      </c>
      <c r="E1351" s="45" t="n">
        <v>2130</v>
      </c>
      <c r="F1351" s="46" t="n">
        <f aca="false">SUM(G1351:H1351)</f>
        <v>0</v>
      </c>
      <c r="G1351" s="46" t="n">
        <f aca="false" t="array" ref="G1351:G1351">SUM(IF(dane!$A$8:$A$1577=D1351,IF(dane!$C$8:$C$1577=E1351,dane!$L$8:$L$1577,0),0))</f>
        <v>0</v>
      </c>
      <c r="H1351" s="46" t="n">
        <f aca="false" t="array" ref="H1351:H1351">SUM(IF(dane!$A$8:$A$1577=D1351,IF(dane!$C$8:$C$1577=E1351,dane!$M$8:$M$1577,0),0))</f>
        <v>0</v>
      </c>
    </row>
    <row r="1352" s="57" customFormat="true" ht="12.75" hidden="true" customHeight="true" outlineLevel="0" collapsed="false">
      <c r="A1352" s="42" t="s">
        <v>129</v>
      </c>
      <c r="B1352" s="42"/>
      <c r="C1352" s="43" t="str">
        <f aca="false">INDEX((klasyfikacja!$B$2:$B$146),MATCH(A1352,klasyfikacja!$A$2:$A$146,0))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352" s="44" t="n">
        <v>755</v>
      </c>
      <c r="E1352" s="45" t="n">
        <v>2160</v>
      </c>
      <c r="F1352" s="46" t="n">
        <f aca="false">SUM(G1352:H1352)</f>
        <v>0</v>
      </c>
      <c r="G1352" s="46" t="n">
        <f aca="false" t="array" ref="G1352:G1352">SUM(IF(dane!$A$8:$A$1577=D1352,IF(dane!$C$8:$C$1577=E1352,dane!$L$8:$L$1577,0),0))</f>
        <v>0</v>
      </c>
      <c r="H1352" s="46" t="n">
        <f aca="false" t="array" ref="H1352:H1352">SUM(IF(dane!$A$8:$A$1577=D1352,IF(dane!$C$8:$C$1577=E1352,dane!$M$8:$M$1577,0),0))</f>
        <v>0</v>
      </c>
    </row>
    <row r="1353" s="57" customFormat="true" ht="12.75" hidden="true" customHeight="true" outlineLevel="0" collapsed="false">
      <c r="A1353" s="42" t="s">
        <v>130</v>
      </c>
      <c r="B1353" s="42"/>
      <c r="C1353" s="43" t="str">
        <f aca="false">INDEX((klasyfikacja!$B$2:$B$146),MATCH(A1353,klasyfikacja!$A$2:$A$146,0))</f>
        <v>Środki z Funduszu Przeciwdziałania COVID-19 na finansowanie lub dofinansowanie realizacji zadań związanych z przeciwdziałaniem COVID-19</v>
      </c>
      <c r="D1353" s="44" t="n">
        <v>755</v>
      </c>
      <c r="E1353" s="45" t="n">
        <v>2180</v>
      </c>
      <c r="F1353" s="46" t="n">
        <f aca="false">SUM(G1353:H1353)</f>
        <v>0</v>
      </c>
      <c r="G1353" s="46" t="n">
        <f aca="false" t="array" ref="G1353:G1353">SUM(IF(dane!$A$8:$A$1577=D1353,IF(dane!$C$8:$C$1577=E1353,dane!$L$8:$L$1577,0),0))</f>
        <v>0</v>
      </c>
      <c r="H1353" s="46" t="n">
        <f aca="false" t="array" ref="H1353:H1353">SUM(IF(dane!$A$8:$A$1577=D1353,IF(dane!$C$8:$C$1577=E1353,dane!$M$8:$M$1577,0),0))</f>
        <v>0</v>
      </c>
    </row>
    <row r="1354" s="57" customFormat="true" ht="12.75" hidden="true" customHeight="true" outlineLevel="0" collapsed="false">
      <c r="A1354" s="42" t="s">
        <v>131</v>
      </c>
      <c r="B1354" s="42"/>
      <c r="C1354" s="43" t="str">
        <f aca="false">INDEX((klasyfikacja!$B$2:$B$146),MATCH(A1354,klasyfikacja!$A$2:$A$146,0))</f>
        <v>Dotacja celowa otrzymana z gminy na zadania bieżące realizowane na podstawie porozumień (umów) między jednostkami samorządu terytorialnego</v>
      </c>
      <c r="D1354" s="44" t="n">
        <v>755</v>
      </c>
      <c r="E1354" s="45" t="n">
        <v>2310</v>
      </c>
      <c r="F1354" s="46" t="n">
        <f aca="false">SUM(G1354:H1354)</f>
        <v>0</v>
      </c>
      <c r="G1354" s="46" t="n">
        <f aca="false" t="array" ref="G1354:G1354">SUM(IF(dane!$A$8:$A$1577=D1354,IF(dane!$C$8:$C$1577=E1354,dane!$L$8:$L$1577,0),0))</f>
        <v>0</v>
      </c>
      <c r="H1354" s="46" t="n">
        <f aca="false" t="array" ref="H1354:H1354">SUM(IF(dane!$A$8:$A$1577=D1354,IF(dane!$C$8:$C$1577=E1354,dane!$M$8:$M$1577,0),0))</f>
        <v>0</v>
      </c>
    </row>
    <row r="1355" s="57" customFormat="true" ht="12.75" hidden="true" customHeight="true" outlineLevel="0" collapsed="false">
      <c r="A1355" s="42" t="s">
        <v>132</v>
      </c>
      <c r="B1355" s="42"/>
      <c r="C1355" s="43" t="str">
        <f aca="false">INDEX((klasyfikacja!$B$2:$B$146),MATCH(A1355,klasyfikacja!$A$2:$A$146,0))</f>
        <v>Dotacja celowa otrzymana z powiatu na zadania bieżące realizowane na podstawie porozumień (umów) między jednostkami samorządu terytorialnego</v>
      </c>
      <c r="D1355" s="44" t="n">
        <v>755</v>
      </c>
      <c r="E1355" s="45" t="n">
        <v>2320</v>
      </c>
      <c r="F1355" s="46" t="n">
        <f aca="false">SUM(G1355:H1355)</f>
        <v>0</v>
      </c>
      <c r="G1355" s="46" t="n">
        <f aca="false" t="array" ref="G1355:G1355">SUM(IF(dane!$A$8:$A$1577=D1355,IF(dane!$C$8:$C$1577=E1355,dane!$L$8:$L$1577,0),0))</f>
        <v>0</v>
      </c>
      <c r="H1355" s="46" t="n">
        <f aca="false" t="array" ref="H1355:H1355">SUM(IF(dane!$A$8:$A$1577=D1355,IF(dane!$C$8:$C$1577=E1355,dane!$M$8:$M$1577,0),0))</f>
        <v>0</v>
      </c>
    </row>
    <row r="1356" s="57" customFormat="true" ht="12.75" hidden="true" customHeight="true" outlineLevel="0" collapsed="false">
      <c r="A1356" s="42" t="s">
        <v>133</v>
      </c>
      <c r="B1356" s="42"/>
      <c r="C1356" s="43" t="str">
        <f aca="false">INDEX((klasyfikacja!$B$2:$B$146),MATCH(A1356,klasyfikacja!$A$2:$A$146,0))</f>
        <v>Dotacja celowa otrzymana od samorządu województwa na zadania bieżące realizowane na podstawie porozumień (umów) między jednostkami samorządu terytorialnego</v>
      </c>
      <c r="D1356" s="44" t="n">
        <v>755</v>
      </c>
      <c r="E1356" s="45" t="n">
        <v>2330</v>
      </c>
      <c r="F1356" s="46" t="n">
        <f aca="false">SUM(G1356:H1356)</f>
        <v>0</v>
      </c>
      <c r="G1356" s="46" t="n">
        <f aca="false" t="array" ref="G1356:G1356">SUM(IF(dane!$A$8:$A$1577=D1356,IF(dane!$C$8:$C$1577=E1356,dane!$L$8:$L$1577,0),0))</f>
        <v>0</v>
      </c>
      <c r="H1356" s="46" t="n">
        <f aca="false" t="array" ref="H1356:H1356">SUM(IF(dane!$A$8:$A$1577=D1356,IF(dane!$C$8:$C$1577=E1356,dane!$M$8:$M$1577,0),0))</f>
        <v>0</v>
      </c>
    </row>
    <row r="1357" s="57" customFormat="true" ht="12.75" hidden="true" customHeight="true" outlineLevel="0" collapsed="false">
      <c r="A1357" s="42" t="s">
        <v>134</v>
      </c>
      <c r="B1357" s="42"/>
      <c r="C1357" s="43" t="str">
        <f aca="false">INDEX((klasyfikacja!$B$2:$B$146),MATCH(A1357,klasyfikacja!$A$2:$A$146,0))</f>
        <v>Dochody jednostek samorządu terytorialnego związane z realizacją zadań z zakresu administracji rządowej oraz innych zadań zleconych ustawami</v>
      </c>
      <c r="D1357" s="44" t="n">
        <v>755</v>
      </c>
      <c r="E1357" s="45" t="n">
        <v>2360</v>
      </c>
      <c r="F1357" s="46" t="n">
        <f aca="false">SUM(G1357:H1357)</f>
        <v>0</v>
      </c>
      <c r="G1357" s="46" t="n">
        <f aca="false" t="array" ref="G1357:G1357">SUM(IF(dane!$A$8:$A$1577=D1357,IF(dane!$C$8:$C$1577=E1357,dane!$L$8:$L$1577,0),0))</f>
        <v>0</v>
      </c>
      <c r="H1357" s="46" t="n">
        <f aca="false" t="array" ref="H1357:H1357">SUM(IF(dane!$A$8:$A$1577=D1357,IF(dane!$C$8:$C$1577=E1357,dane!$M$8:$M$1577,0),0))</f>
        <v>0</v>
      </c>
    </row>
    <row r="1358" s="57" customFormat="true" ht="12.75" hidden="true" customHeight="true" outlineLevel="0" collapsed="false">
      <c r="A1358" s="42" t="s">
        <v>135</v>
      </c>
      <c r="B1358" s="42"/>
      <c r="C1358" s="43" t="str">
        <f aca="false">INDEX((klasyfikacja!$B$2:$B$146),MATCH(A1358,klasyfikacja!$A$2:$A$146,0))</f>
        <v>Wpływy do budżetu nadwyżki środków obrotowych samorządowego zakładu budżetowego</v>
      </c>
      <c r="D1358" s="44" t="n">
        <v>755</v>
      </c>
      <c r="E1358" s="45" t="n">
        <v>2370</v>
      </c>
      <c r="F1358" s="46" t="n">
        <f aca="false">SUM(G1358:H1358)</f>
        <v>0</v>
      </c>
      <c r="G1358" s="46" t="n">
        <f aca="false" t="array" ref="G1358:G1358">SUM(IF(dane!$A$8:$A$1577=D1358,IF(dane!$C$8:$C$1577=E1358,dane!$L$8:$L$1577,0),0))</f>
        <v>0</v>
      </c>
      <c r="H1358" s="46" t="n">
        <f aca="false" t="array" ref="H1358:H1358">SUM(IF(dane!$A$8:$A$1577=D1358,IF(dane!$C$8:$C$1577=E1358,dane!$M$8:$M$1577,0),0))</f>
        <v>0</v>
      </c>
    </row>
    <row r="1359" s="57" customFormat="true" ht="12.75" hidden="true" customHeight="true" outlineLevel="0" collapsed="false">
      <c r="A1359" s="42" t="s">
        <v>136</v>
      </c>
      <c r="B1359" s="42"/>
      <c r="C1359" s="43" t="str">
        <f aca="false">INDEX((klasyfikacja!$B$2:$B$146),MATCH(A1359,klasyfikacja!$A$2:$A$146,0))</f>
        <v>Dotacja otrzymana z państwowego funduszu celowego na realizację zadań bieżących jednostek sektora finansów publicznych</v>
      </c>
      <c r="D1359" s="44" t="n">
        <v>755</v>
      </c>
      <c r="E1359" s="45" t="n">
        <v>2440</v>
      </c>
      <c r="F1359" s="46" t="n">
        <f aca="false">SUM(G1359:H1359)</f>
        <v>0</v>
      </c>
      <c r="G1359" s="46" t="n">
        <f aca="false" t="array" ref="G1359:G1359">SUM(IF(dane!$A$8:$A$1577=D1359,IF(dane!$C$8:$C$1577=E1359,dane!$L$8:$L$1577,0),0))</f>
        <v>0</v>
      </c>
      <c r="H1359" s="46" t="n">
        <f aca="false" t="array" ref="H1359:H1359">SUM(IF(dane!$A$8:$A$1577=D1359,IF(dane!$C$8:$C$1577=E1359,dane!$M$8:$M$1577,0),0))</f>
        <v>0</v>
      </c>
    </row>
    <row r="1360" s="57" customFormat="true" ht="12.75" hidden="true" customHeight="true" outlineLevel="0" collapsed="false">
      <c r="A1360" s="42" t="s">
        <v>137</v>
      </c>
      <c r="B1360" s="42"/>
      <c r="C1360" s="43" t="str">
        <f aca="false">INDEX((klasyfikacja!$B$2:$B$146),MATCH(A1360,klasyfikacja!$A$2:$A$146,0))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360" s="44" t="n">
        <v>755</v>
      </c>
      <c r="E1360" s="45" t="n">
        <v>2442</v>
      </c>
      <c r="F1360" s="46" t="n">
        <f aca="false">SUM(G1360:H1360)</f>
        <v>0</v>
      </c>
      <c r="G1360" s="46" t="n">
        <f aca="false" t="array" ref="G1360:G1360">SUM(IF(dane!$A$8:$A$1577=D1360,IF(dane!$C$8:$C$1577=E1360,dane!$L$8:$L$1577,0),0))</f>
        <v>0</v>
      </c>
      <c r="H1360" s="46" t="n">
        <f aca="false" t="array" ref="H1360:H1360">SUM(IF(dane!$A$8:$A$1577=D1360,IF(dane!$C$8:$C$1577=E1360,dane!$M$8:$M$1577,0),0))</f>
        <v>0</v>
      </c>
    </row>
    <row r="1361" s="57" customFormat="true" ht="12.75" hidden="true" customHeight="true" outlineLevel="0" collapsed="false">
      <c r="A1361" s="42" t="s">
        <v>138</v>
      </c>
      <c r="B1361" s="42"/>
      <c r="C1361" s="43" t="str">
        <f aca="false">INDEX((klasyfikacja!$B$2:$B$146),MATCH(A1361,klasyfikacja!$A$2:$A$146,0))</f>
        <v>Środki otrzymane od pozostałych jednostek zaliczanych do sektora finansów publicznych na realizację zadań bieżących jednostek zaliczanych do sektora finansów publicznych</v>
      </c>
      <c r="D1361" s="44" t="n">
        <v>755</v>
      </c>
      <c r="E1361" s="45" t="n">
        <v>2460</v>
      </c>
      <c r="F1361" s="46" t="n">
        <f aca="false">SUM(G1361:H1361)</f>
        <v>0</v>
      </c>
      <c r="G1361" s="46" t="n">
        <f aca="false" t="array" ref="G1361:G1361">SUM(IF(dane!$A$8:$A$1577=D1361,IF(dane!$C$8:$C$1577=E1361,dane!$L$8:$L$1577,0),0))</f>
        <v>0</v>
      </c>
      <c r="H1361" s="46" t="n">
        <f aca="false" t="array" ref="H1361:H1361">SUM(IF(dane!$A$8:$A$1577=D1361,IF(dane!$C$8:$C$1577=E1361,dane!$M$8:$M$1577,0),0))</f>
        <v>0</v>
      </c>
    </row>
    <row r="1362" s="57" customFormat="true" ht="12.75" hidden="true" customHeight="true" outlineLevel="0" collapsed="false">
      <c r="A1362" s="42" t="s">
        <v>139</v>
      </c>
      <c r="B1362" s="42"/>
      <c r="C1362" s="43" t="str">
        <f aca="false">INDEX((klasyfikacja!$B$2:$B$146),MATCH(A1362,klasyfikacja!$A$2:$A$146,0))</f>
        <v>Rekompensaty utraconych dochodów w podatkach i opłatach lokalnych</v>
      </c>
      <c r="D1362" s="44" t="n">
        <v>755</v>
      </c>
      <c r="E1362" s="45" t="n">
        <v>2680</v>
      </c>
      <c r="F1362" s="46" t="n">
        <f aca="false">SUM(G1362:H1362)</f>
        <v>0</v>
      </c>
      <c r="G1362" s="46" t="n">
        <f aca="false" t="array" ref="G1362:G1362">SUM(IF(dane!$A$8:$A$1577=D1362,IF(dane!$C$8:$C$1577=E1362,dane!$L$8:$L$1577,0),0))</f>
        <v>0</v>
      </c>
      <c r="H1362" s="46" t="n">
        <f aca="false" t="array" ref="H1362:H1362">SUM(IF(dane!$A$8:$A$1577=D1362,IF(dane!$C$8:$C$1577=E1362,dane!$M$8:$M$1577,0),0))</f>
        <v>0</v>
      </c>
    </row>
    <row r="1363" s="57" customFormat="true" ht="12.75" hidden="true" customHeight="true" outlineLevel="0" collapsed="false">
      <c r="A1363" s="42" t="s">
        <v>140</v>
      </c>
      <c r="B1363" s="42"/>
      <c r="C1363" s="43" t="str">
        <f aca="false">INDEX((klasyfikacja!$B$2:$B$146),MATCH(A1363,klasyfikacja!$A$2:$A$146,0))</f>
        <v>Środki z Funduszu Pracy otrzymane na realizację zadań wynikających z odrębnych ustaw</v>
      </c>
      <c r="D1363" s="44" t="n">
        <v>755</v>
      </c>
      <c r="E1363" s="45" t="n">
        <v>2690</v>
      </c>
      <c r="F1363" s="46" t="n">
        <f aca="false">SUM(G1363:H1363)</f>
        <v>0</v>
      </c>
      <c r="G1363" s="46" t="n">
        <f aca="false" t="array" ref="G1363:G1363">SUM(IF(dane!$A$8:$A$1577=D1363,IF(dane!$C$8:$C$1577=E1363,dane!$L$8:$L$1577,0),0))</f>
        <v>0</v>
      </c>
      <c r="H1363" s="46" t="n">
        <f aca="false" t="array" ref="H1363:H1363">SUM(IF(dane!$A$8:$A$1577=D1363,IF(dane!$C$8:$C$1577=E1363,dane!$M$8:$M$1577,0),0))</f>
        <v>0</v>
      </c>
    </row>
    <row r="1364" s="57" customFormat="true" ht="12.75" hidden="true" customHeight="true" outlineLevel="0" collapsed="false">
      <c r="A1364" s="42" t="s">
        <v>141</v>
      </c>
      <c r="B1364" s="42"/>
      <c r="C1364" s="43" t="str">
        <f aca="false">INDEX((klasyfikacja!$B$2:$B$146),MATCH(A1364,klasyfikacja!$A$2:$A$146,0))</f>
        <v>Środki na dofinansowanie własnych zadań bieżących gmin, powiatów (związków gmin, związków powiatowo-gminnych, związków powiatów), samorządów województw, pozyskane z innych źródeł</v>
      </c>
      <c r="D1364" s="44" t="n">
        <v>755</v>
      </c>
      <c r="E1364" s="45" t="n">
        <v>2700</v>
      </c>
      <c r="F1364" s="46" t="n">
        <f aca="false">SUM(G1364:H1364)</f>
        <v>0</v>
      </c>
      <c r="G1364" s="46" t="n">
        <f aca="false" t="array" ref="G1364:G1364">SUM(IF(dane!$A$8:$A$1577=D1364,IF(dane!$C$8:$C$1577=E1364,dane!$L$8:$L$1577,0),0))</f>
        <v>0</v>
      </c>
      <c r="H1364" s="46" t="n">
        <f aca="false" t="array" ref="H1364:H1364">SUM(IF(dane!$A$8:$A$1577=D1364,IF(dane!$C$8:$C$1577=E1364,dane!$M$8:$M$1577,0),0))</f>
        <v>0</v>
      </c>
    </row>
    <row r="1365" s="57" customFormat="true" ht="12.75" hidden="true" customHeight="true" outlineLevel="0" collapsed="false">
      <c r="A1365" s="42" t="s">
        <v>142</v>
      </c>
      <c r="B1365" s="42"/>
      <c r="C1365" s="43" t="str">
        <f aca="false">INDEX((klasyfikacja!$B$2:$B$146),MATCH(A1365,klasyfikacja!$A$2:$A$146,0))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365" s="44" t="n">
        <v>755</v>
      </c>
      <c r="E1365" s="45" t="n">
        <v>2701</v>
      </c>
      <c r="F1365" s="46" t="n">
        <f aca="false">SUM(G1365:H1365)</f>
        <v>0</v>
      </c>
      <c r="G1365" s="46" t="n">
        <f aca="false" t="array" ref="G1365:G1365">SUM(IF(dane!$A$8:$A$1577=D1365,IF(dane!$C$8:$C$1577=E1365,dane!$L$8:$L$1577,0),0))</f>
        <v>0</v>
      </c>
      <c r="H1365" s="46" t="n">
        <f aca="false" t="array" ref="H1365:H1365">SUM(IF(dane!$A$8:$A$1577=D1365,IF(dane!$C$8:$C$1577=E1365,dane!$M$8:$M$1577,0),0))</f>
        <v>0</v>
      </c>
    </row>
    <row r="1366" s="57" customFormat="true" ht="12.75" hidden="true" customHeight="true" outlineLevel="0" collapsed="false">
      <c r="A1366" s="42" t="s">
        <v>143</v>
      </c>
      <c r="B1366" s="42"/>
      <c r="C1366" s="43" t="str">
        <f aca="false">INDEX((klasyfikacja!$B$2:$B$146),MATCH(A1366,klasyfikacja!$A$2:$A$146,0))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366" s="44" t="n">
        <v>755</v>
      </c>
      <c r="E1366" s="45" t="n">
        <v>2705</v>
      </c>
      <c r="F1366" s="46" t="n">
        <f aca="false">SUM(G1366:H1366)</f>
        <v>0</v>
      </c>
      <c r="G1366" s="46" t="n">
        <f aca="false" t="array" ref="G1366:G1366">SUM(IF(dane!$A$8:$A$1577=D1366,IF(dane!$C$8:$C$1577=E1366,dane!$L$8:$L$1577,0),0))</f>
        <v>0</v>
      </c>
      <c r="H1366" s="46" t="n">
        <f aca="false" t="array" ref="H1366:H1366">SUM(IF(dane!$A$8:$A$1577=D1366,IF(dane!$C$8:$C$1577=E1366,dane!$M$8:$M$1577,0),0))</f>
        <v>0</v>
      </c>
    </row>
    <row r="1367" s="57" customFormat="true" ht="12.75" hidden="true" customHeight="true" outlineLevel="0" collapsed="false">
      <c r="A1367" s="42" t="s">
        <v>144</v>
      </c>
      <c r="B1367" s="42"/>
      <c r="C1367" s="43" t="str">
        <f aca="false">INDEX((klasyfikacja!$B$2:$B$146),MATCH(A1367,klasyfikacja!$A$2:$A$146,0))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367" s="44" t="n">
        <v>755</v>
      </c>
      <c r="E1367" s="45" t="n">
        <v>2706</v>
      </c>
      <c r="F1367" s="46" t="n">
        <f aca="false">SUM(G1367:H1367)</f>
        <v>0</v>
      </c>
      <c r="G1367" s="46" t="n">
        <f aca="false" t="array" ref="G1367:G1367">SUM(IF(dane!$A$8:$A$1577=D1367,IF(dane!$C$8:$C$1577=E1367,dane!$L$8:$L$1577,0),0))</f>
        <v>0</v>
      </c>
      <c r="H1367" s="46" t="n">
        <f aca="false" t="array" ref="H1367:H1367">SUM(IF(dane!$A$8:$A$1577=D1367,IF(dane!$C$8:$C$1577=E1367,dane!$M$8:$M$1577,0),0))</f>
        <v>0</v>
      </c>
    </row>
    <row r="1368" s="57" customFormat="true" ht="12.75" hidden="true" customHeight="true" outlineLevel="0" collapsed="false">
      <c r="A1368" s="42" t="s">
        <v>145</v>
      </c>
      <c r="B1368" s="42"/>
      <c r="C1368" s="43" t="str">
        <f aca="false">INDEX((klasyfikacja!$B$2:$B$146),MATCH(A1368,klasyfikacja!$A$2:$A$146,0))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368" s="44" t="n">
        <v>755</v>
      </c>
      <c r="E1368" s="45" t="n">
        <v>2707</v>
      </c>
      <c r="F1368" s="46" t="n">
        <f aca="false">SUM(G1368:H1368)</f>
        <v>0</v>
      </c>
      <c r="G1368" s="46" t="n">
        <f aca="false" t="array" ref="G1368:G1368">SUM(IF(dane!$A$8:$A$1577=D1368,IF(dane!$C$8:$C$1577=E1368,dane!$L$8:$L$1577,0),0))</f>
        <v>0</v>
      </c>
      <c r="H1368" s="46" t="n">
        <f aca="false" t="array" ref="H1368:H1368">SUM(IF(dane!$A$8:$A$1577=D1368,IF(dane!$C$8:$C$1577=E1368,dane!$M$8:$M$1577,0),0))</f>
        <v>0</v>
      </c>
    </row>
    <row r="1369" s="57" customFormat="true" ht="12.75" hidden="true" customHeight="true" outlineLevel="0" collapsed="false">
      <c r="A1369" s="42" t="s">
        <v>146</v>
      </c>
      <c r="B1369" s="42"/>
      <c r="C1369" s="43" t="str">
        <f aca="false">INDEX((klasyfikacja!$B$2:$B$146),MATCH(A1369,klasyfikacja!$A$2:$A$146,0))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369" s="44" t="n">
        <v>755</v>
      </c>
      <c r="E1369" s="45" t="n">
        <v>2708</v>
      </c>
      <c r="F1369" s="46" t="n">
        <f aca="false">SUM(G1369:H1369)</f>
        <v>0</v>
      </c>
      <c r="G1369" s="46" t="n">
        <f aca="false" t="array" ref="G1369:G1369">SUM(IF(dane!$A$8:$A$1577=D1369,IF(dane!$C$8:$C$1577=E1369,dane!$L$8:$L$1577,0),0))</f>
        <v>0</v>
      </c>
      <c r="H1369" s="46" t="n">
        <f aca="false" t="array" ref="H1369:H1369">SUM(IF(dane!$A$8:$A$1577=D1369,IF(dane!$C$8:$C$1577=E1369,dane!$M$8:$M$1577,0),0))</f>
        <v>0</v>
      </c>
    </row>
    <row r="1370" s="57" customFormat="true" ht="12.75" hidden="true" customHeight="true" outlineLevel="0" collapsed="false">
      <c r="A1370" s="42" t="s">
        <v>147</v>
      </c>
      <c r="B1370" s="42"/>
      <c r="C1370" s="43" t="str">
        <f aca="false">INDEX((klasyfikacja!$B$2:$B$146),MATCH(A1370,klasyfikacja!$A$2:$A$146,0))</f>
        <v>Dotacja celowa otrzymana z tytułu pomocy finansowej udzielanej między jednostkami samorządu terytorialnego na dofinansowanie własnych zadań bieżących</v>
      </c>
      <c r="D1370" s="44" t="n">
        <v>755</v>
      </c>
      <c r="E1370" s="45" t="n">
        <v>2710</v>
      </c>
      <c r="F1370" s="46" t="n">
        <f aca="false">SUM(G1370:H1370)</f>
        <v>0</v>
      </c>
      <c r="G1370" s="46" t="n">
        <f aca="false" t="array" ref="G1370:G1370">SUM(IF(dane!$A$8:$A$1577=D1370,IF(dane!$C$8:$C$1577=E1370,dane!$L$8:$L$1577,0),0))</f>
        <v>0</v>
      </c>
      <c r="H1370" s="46" t="n">
        <f aca="false" t="array" ref="H1370:H1370">SUM(IF(dane!$A$8:$A$1577=D1370,IF(dane!$C$8:$C$1577=E1370,dane!$M$8:$M$1577,0),0))</f>
        <v>0</v>
      </c>
    </row>
    <row r="1371" s="57" customFormat="true" ht="12.75" hidden="true" customHeight="true" outlineLevel="0" collapsed="false">
      <c r="A1371" s="42" t="s">
        <v>148</v>
      </c>
      <c r="B1371" s="42"/>
      <c r="C1371" s="43" t="str">
        <f aca="false">INDEX((klasyfikacja!$B$2:$B$146),MATCH(A1371,klasyfikacja!$A$2:$A$146,0))</f>
        <v>Środki na uzupełnienie dochodów gmin</v>
      </c>
      <c r="D1371" s="44" t="n">
        <v>755</v>
      </c>
      <c r="E1371" s="45" t="n">
        <v>2750</v>
      </c>
      <c r="F1371" s="46" t="n">
        <f aca="false">SUM(G1371:H1371)</f>
        <v>0</v>
      </c>
      <c r="G1371" s="46" t="n">
        <f aca="false" t="array" ref="G1371:G1371">SUM(IF(dane!$A$8:$A$1577=D1371,IF(dane!$C$8:$C$1577=E1371,dane!$L$8:$L$1577,0),0))</f>
        <v>0</v>
      </c>
      <c r="H1371" s="46" t="n">
        <f aca="false" t="array" ref="H1371:H1371">SUM(IF(dane!$A$8:$A$1577=D1371,IF(dane!$C$8:$C$1577=E1371,dane!$M$8:$M$1577,0),0))</f>
        <v>0</v>
      </c>
    </row>
    <row r="1372" s="57" customFormat="true" ht="12.75" hidden="true" customHeight="true" outlineLevel="0" collapsed="false">
      <c r="A1372" s="42" t="s">
        <v>149</v>
      </c>
      <c r="B1372" s="42"/>
      <c r="C1372" s="43" t="str">
        <f aca="false">INDEX((klasyfikacja!$B$2:$B$146),MATCH(A1372,klasyfikacja!$A$2:$A$146,0))</f>
        <v>Środki na uzupełnienie dochodów powiatów</v>
      </c>
      <c r="D1372" s="44" t="n">
        <v>755</v>
      </c>
      <c r="E1372" s="45" t="n">
        <v>2760</v>
      </c>
      <c r="F1372" s="46" t="n">
        <f aca="false">SUM(G1372:H1372)</f>
        <v>0</v>
      </c>
      <c r="G1372" s="46" t="n">
        <f aca="false" t="array" ref="G1372:G1372">SUM(IF(dane!$A$8:$A$1577=D1372,IF(dane!$C$8:$C$1577=E1372,dane!$L$8:$L$1577,0),0))</f>
        <v>0</v>
      </c>
      <c r="H1372" s="46" t="n">
        <f aca="false" t="array" ref="H1372:H1372">SUM(IF(dane!$A$8:$A$1577=D1372,IF(dane!$C$8:$C$1577=E1372,dane!$M$8:$M$1577,0),0))</f>
        <v>0</v>
      </c>
    </row>
    <row r="1373" s="57" customFormat="true" ht="12.75" hidden="true" customHeight="true" outlineLevel="0" collapsed="false">
      <c r="A1373" s="42" t="s">
        <v>150</v>
      </c>
      <c r="B1373" s="42"/>
      <c r="C1373" s="43" t="str">
        <f aca="false">INDEX((klasyfikacja!$B$2:$B$146),MATCH(A1373,klasyfikacja!$A$2:$A$146,0))</f>
        <v>Środki na utrzymanie rzecznych przepraw promowych oraz na remonty, utrzymanie, ochronę i zarządzanie drogami krajowymi i wojewódzkimi w granicach miast na prawach powiatu</v>
      </c>
      <c r="D1373" s="44" t="n">
        <v>755</v>
      </c>
      <c r="E1373" s="45" t="n">
        <v>2790</v>
      </c>
      <c r="F1373" s="46" t="n">
        <f aca="false">SUM(G1373:H1373)</f>
        <v>0</v>
      </c>
      <c r="G1373" s="46" t="n">
        <f aca="false" t="array" ref="G1373:G1373">SUM(IF(dane!$A$8:$A$1577=D1373,IF(dane!$C$8:$C$1577=E1373,dane!$L$8:$L$1577,0),0))</f>
        <v>0</v>
      </c>
      <c r="H1373" s="46" t="n">
        <f aca="false" t="array" ref="H1373:H1373">SUM(IF(dane!$A$8:$A$1577=D1373,IF(dane!$C$8:$C$1577=E1373,dane!$M$8:$M$1577,0),0))</f>
        <v>0</v>
      </c>
    </row>
    <row r="1374" s="57" customFormat="true" ht="12.75" hidden="true" customHeight="true" outlineLevel="0" collapsed="false">
      <c r="A1374" s="42" t="s">
        <v>151</v>
      </c>
      <c r="B1374" s="42"/>
      <c r="C1374" s="43" t="str">
        <f aca="false">INDEX((klasyfikacja!$B$2:$B$146),MATCH(A1374,klasyfikacja!$A$2:$A$146,0))</f>
        <v>Dotacja z budżetu państwa dla gmin uzdrowiskowych</v>
      </c>
      <c r="D1374" s="44" t="n">
        <v>755</v>
      </c>
      <c r="E1374" s="45" t="n">
        <v>2870</v>
      </c>
      <c r="F1374" s="46" t="n">
        <f aca="false">SUM(G1374:H1374)</f>
        <v>0</v>
      </c>
      <c r="G1374" s="46" t="n">
        <f aca="false" t="array" ref="G1374:G1374">SUM(IF(dane!$A$8:$A$1577=D1374,IF(dane!$C$8:$C$1577=E1374,dane!$L$8:$L$1577,0),0))</f>
        <v>0</v>
      </c>
      <c r="H1374" s="46" t="n">
        <f aca="false" t="array" ref="H1374:H1374">SUM(IF(dane!$A$8:$A$1577=D1374,IF(dane!$C$8:$C$1577=E1374,dane!$M$8:$M$1577,0),0))</f>
        <v>0</v>
      </c>
    </row>
    <row r="1375" s="57" customFormat="true" ht="12.75" hidden="true" customHeight="true" outlineLevel="0" collapsed="false">
      <c r="A1375" s="42" t="s">
        <v>152</v>
      </c>
      <c r="B1375" s="42"/>
      <c r="C1375" s="43" t="str">
        <f aca="false">INDEX((klasyfikacja!$B$2:$B$146),MATCH(A1375,klasyfikacja!$A$2:$A$146,0))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1375" s="44" t="n">
        <v>755</v>
      </c>
      <c r="E1375" s="45" t="n">
        <v>2910</v>
      </c>
      <c r="F1375" s="46" t="n">
        <f aca="false">SUM(G1375:H1375)</f>
        <v>0</v>
      </c>
      <c r="G1375" s="46" t="n">
        <f aca="false" t="array" ref="G1375:G1375">SUM(IF(dane!$A$8:$A$1577=D1375,IF(dane!$C$8:$C$1577=E1375,dane!$L$8:$L$1577,0),0))</f>
        <v>0</v>
      </c>
      <c r="H1375" s="46" t="n">
        <f aca="false" t="array" ref="H1375:H1375">SUM(IF(dane!$A$8:$A$1577=D1375,IF(dane!$C$8:$C$1577=E1375,dane!$M$8:$M$1577,0),0))</f>
        <v>0</v>
      </c>
    </row>
    <row r="1376" s="57" customFormat="true" ht="12.75" hidden="true" customHeight="true" outlineLevel="0" collapsed="false">
      <c r="A1376" s="42" t="s">
        <v>153</v>
      </c>
      <c r="B1376" s="42"/>
      <c r="C1376" s="43" t="str">
        <f aca="false">INDEX((klasyfikacja!$B$2:$B$146),MATCH(A1376,klasyfikacja!$A$2:$A$146,0))</f>
        <v>Subwencje ogólne z budżetu państwa</v>
      </c>
      <c r="D1376" s="44" t="n">
        <v>755</v>
      </c>
      <c r="E1376" s="45" t="n">
        <v>2920</v>
      </c>
      <c r="F1376" s="46" t="n">
        <f aca="false">SUM(G1376:H1376)</f>
        <v>0</v>
      </c>
      <c r="G1376" s="46" t="n">
        <f aca="false" t="array" ref="G1376:G1376">SUM(IF(dane!$A$8:$A$1577=D1376,IF(dane!$C$8:$C$1577=E1376,dane!$L$8:$L$1577,0),0))</f>
        <v>0</v>
      </c>
      <c r="H1376" s="46" t="n">
        <f aca="false" t="array" ref="H1376:H1376">SUM(IF(dane!$A$8:$A$1577=D1376,IF(dane!$C$8:$C$1577=E1376,dane!$M$8:$M$1577,0),0))</f>
        <v>0</v>
      </c>
    </row>
    <row r="1377" s="57" customFormat="true" ht="12.75" hidden="true" customHeight="true" outlineLevel="0" collapsed="false">
      <c r="A1377" s="42" t="s">
        <v>154</v>
      </c>
      <c r="B1377" s="42"/>
      <c r="C1377" s="43" t="str">
        <f aca="false">INDEX((klasyfikacja!$B$2:$B$146),MATCH(A1377,klasyfikacja!$A$2:$A$146,0))</f>
        <v>Wpływy ze zwrotów niewykorzystanych dotacji oraz płatności</v>
      </c>
      <c r="D1377" s="44" t="n">
        <v>755</v>
      </c>
      <c r="E1377" s="45" t="n">
        <v>2950</v>
      </c>
      <c r="F1377" s="46" t="n">
        <f aca="false">SUM(G1377:H1377)</f>
        <v>0</v>
      </c>
      <c r="G1377" s="46" t="n">
        <f aca="false" t="array" ref="G1377:G1377">SUM(IF(dane!$A$8:$A$1577=D1377,IF(dane!$C$8:$C$1577=E1377,dane!$L$8:$L$1577,0),0))</f>
        <v>0</v>
      </c>
      <c r="H1377" s="46" t="n">
        <f aca="false" t="array" ref="H1377:H1377">SUM(IF(dane!$A$8:$A$1577=D1377,IF(dane!$C$8:$C$1577=E1377,dane!$M$8:$M$1577,0),0))</f>
        <v>0</v>
      </c>
    </row>
    <row r="1378" s="57" customFormat="true" ht="18" hidden="true" customHeight="true" outlineLevel="0" collapsed="false">
      <c r="A1378" s="39"/>
      <c r="B1378" s="39"/>
      <c r="C1378" s="40" t="s">
        <v>155</v>
      </c>
      <c r="D1378" s="44"/>
      <c r="E1378" s="48"/>
      <c r="F1378" s="41" t="n">
        <f aca="false">SUM(G1378:H1378)</f>
        <v>0</v>
      </c>
      <c r="G1378" s="41" t="n">
        <f aca="false">SUM(G1379:G1413)</f>
        <v>0</v>
      </c>
      <c r="H1378" s="41" t="n">
        <f aca="false">SUM(H1379:H1413)</f>
        <v>0</v>
      </c>
    </row>
    <row r="1379" s="57" customFormat="true" ht="12.75" hidden="true" customHeight="true" outlineLevel="0" collapsed="false">
      <c r="A1379" s="42" t="s">
        <v>156</v>
      </c>
      <c r="B1379" s="42"/>
      <c r="C1379" s="43" t="str">
        <f aca="false">INDEX((klasyfikacja!$B$2:$B$146),MATCH(A1379,klasyfikacja!$A$2:$A$146,0))</f>
        <v>Wpływy z tytułu przekształcenia prawa użytkowania wieczystego w prawo własności</v>
      </c>
      <c r="D1379" s="44" t="n">
        <v>755</v>
      </c>
      <c r="E1379" s="45" t="s">
        <v>157</v>
      </c>
      <c r="F1379" s="46" t="n">
        <f aca="false">SUM(G1379:H1379)</f>
        <v>0</v>
      </c>
      <c r="G1379" s="46" t="n">
        <f aca="false" t="array" ref="G1379:G1379">SUM(IF(dane!$A$8:$A$1577=D1379,IF(dane!$C$8:$C$1577=E1379,dane!$L$8:$L$1577,0),0))</f>
        <v>0</v>
      </c>
      <c r="H1379" s="46" t="n">
        <f aca="false" t="array" ref="H1379:H1379">SUM(IF(dane!$A$8:$A$1577=D1379,IF(dane!$C$8:$C$1577=E1379,dane!$M$8:$M$1577,0),0))</f>
        <v>0</v>
      </c>
    </row>
    <row r="1380" s="57" customFormat="true" ht="12.75" hidden="true" customHeight="true" outlineLevel="0" collapsed="false">
      <c r="A1380" s="42" t="s">
        <v>158</v>
      </c>
      <c r="B1380" s="42"/>
      <c r="C1380" s="43" t="str">
        <f aca="false">INDEX((klasyfikacja!$B$2:$B$146),MATCH(A1380,klasyfikacja!$A$2:$A$146,0))</f>
        <v>Wpłaty z tytułu odpłatnego nabycia prawa własności oraz prawa użytkowania wieczystego nieruchomości</v>
      </c>
      <c r="D1380" s="44" t="n">
        <v>755</v>
      </c>
      <c r="E1380" s="45" t="s">
        <v>159</v>
      </c>
      <c r="F1380" s="46" t="n">
        <f aca="false">SUM(G1380:H1380)</f>
        <v>0</v>
      </c>
      <c r="G1380" s="46" t="n">
        <f aca="false" t="array" ref="G1380:G1380">SUM(IF(dane!$A$8:$A$1577=D1380,IF(dane!$C$8:$C$1577=E1380,dane!$L$8:$L$1577,0),0))</f>
        <v>0</v>
      </c>
      <c r="H1380" s="46" t="n">
        <f aca="false" t="array" ref="H1380:H1380">SUM(IF(dane!$A$8:$A$1577=D1380,IF(dane!$C$8:$C$1577=E1380,dane!$M$8:$M$1577,0),0))</f>
        <v>0</v>
      </c>
    </row>
    <row r="1381" s="57" customFormat="true" ht="12.75" hidden="true" customHeight="true" outlineLevel="0" collapsed="false">
      <c r="A1381" s="42" t="s">
        <v>160</v>
      </c>
      <c r="B1381" s="42"/>
      <c r="C1381" s="43" t="str">
        <f aca="false">INDEX((klasyfikacja!$B$2:$B$146),MATCH(A1381,klasyfikacja!$A$2:$A$146,0))</f>
        <v>Wpływy ze zbycia praw majątkowych</v>
      </c>
      <c r="D1381" s="44" t="n">
        <v>755</v>
      </c>
      <c r="E1381" s="45" t="s">
        <v>161</v>
      </c>
      <c r="F1381" s="46" t="n">
        <f aca="false">SUM(G1381:H1381)</f>
        <v>0</v>
      </c>
      <c r="G1381" s="46" t="n">
        <f aca="false" t="array" ref="G1381:G1381">SUM(IF(dane!$A$8:$A$1577=D1381,IF(dane!$C$8:$C$1577=E1381,dane!$L$8:$L$1577,0),0))</f>
        <v>0</v>
      </c>
      <c r="H1381" s="46" t="n">
        <f aca="false" t="array" ref="H1381:H1381">SUM(IF(dane!$A$8:$A$1577=D1381,IF(dane!$C$8:$C$1577=E1381,dane!$M$8:$M$1577,0),0))</f>
        <v>0</v>
      </c>
    </row>
    <row r="1382" s="57" customFormat="true" ht="12.75" hidden="true" customHeight="true" outlineLevel="0" collapsed="false">
      <c r="A1382" s="42" t="s">
        <v>162</v>
      </c>
      <c r="B1382" s="42"/>
      <c r="C1382" s="43" t="str">
        <f aca="false">INDEX((klasyfikacja!$B$2:$B$146),MATCH(A1382,klasyfikacja!$A$2:$A$146,0))</f>
        <v>Wpływy z tytułu odszkodowania za przejęte nieruchomości pod inwestycje celu publicznego</v>
      </c>
      <c r="D1382" s="44" t="n">
        <v>755</v>
      </c>
      <c r="E1382" s="45" t="s">
        <v>163</v>
      </c>
      <c r="F1382" s="46" t="n">
        <f aca="false">SUM(G1382:H1382)</f>
        <v>0</v>
      </c>
      <c r="G1382" s="46" t="n">
        <f aca="false" t="array" ref="G1382:G1382">SUM(IF(dane!$A$8:$A$1577=D1382,IF(dane!$C$8:$C$1577=E1382,dane!$L$8:$L$1577,0),0))</f>
        <v>0</v>
      </c>
      <c r="H1382" s="46" t="n">
        <f aca="false" t="array" ref="H1382:H1382">SUM(IF(dane!$A$8:$A$1577=D1382,IF(dane!$C$8:$C$1577=E1382,dane!$M$8:$M$1577,0),0))</f>
        <v>0</v>
      </c>
    </row>
    <row r="1383" s="57" customFormat="true" ht="12.75" hidden="true" customHeight="true" outlineLevel="0" collapsed="false">
      <c r="A1383" s="42" t="s">
        <v>164</v>
      </c>
      <c r="B1383" s="42"/>
      <c r="C1383" s="43" t="str">
        <f aca="false">INDEX((klasyfikacja!$B$2:$B$146),MATCH(A1383,klasyfikacja!$A$2:$A$146,0))</f>
        <v>Wpływy ze sprzedaży składników majątkowych</v>
      </c>
      <c r="D1383" s="44" t="n">
        <v>755</v>
      </c>
      <c r="E1383" s="45" t="s">
        <v>165</v>
      </c>
      <c r="F1383" s="46" t="n">
        <f aca="false">SUM(G1383:H1383)</f>
        <v>0</v>
      </c>
      <c r="G1383" s="46" t="n">
        <f aca="false" t="array" ref="G1383:G1383">SUM(IF(dane!$A$8:$A$1577=D1383,IF(dane!$C$8:$C$1577=E1383,dane!$L$8:$L$1577,0),0))</f>
        <v>0</v>
      </c>
      <c r="H1383" s="46" t="n">
        <f aca="false" t="array" ref="H1383:H1383">SUM(IF(dane!$A$8:$A$1577=D1383,IF(dane!$C$8:$C$1577=E1383,dane!$M$8:$M$1577,0),0))</f>
        <v>0</v>
      </c>
    </row>
    <row r="1384" s="57" customFormat="true" ht="12.75" hidden="true" customHeight="true" outlineLevel="0" collapsed="false">
      <c r="A1384" s="42" t="s">
        <v>166</v>
      </c>
      <c r="B1384" s="42"/>
      <c r="C1384" s="43" t="str">
        <f aca="false">INDEX((klasyfikacja!$B$2:$B$146),MATCH(A1384,klasyfikacja!$A$2:$A$146,0))</f>
        <v>Środki z Funduszu Przeciwdziałania COVID-19 na finansowanie lub dofinansowanie kosztów realizacji inwestycji i zakupów inwestycyjnych związanych z przeciwdziałaniem COVID-19</v>
      </c>
      <c r="D1384" s="44" t="n">
        <v>755</v>
      </c>
      <c r="E1384" s="45" t="n">
        <v>6090</v>
      </c>
      <c r="F1384" s="46" t="n">
        <f aca="false">SUM(G1384:H1384)</f>
        <v>0</v>
      </c>
      <c r="G1384" s="46" t="n">
        <f aca="false" t="array" ref="G1384:G1384">SUM(IF(dane!$A$8:$A$1577=D1384,IF(dane!$C$8:$C$1577=E1384,dane!$L$8:$L$1577,0),0))</f>
        <v>0</v>
      </c>
      <c r="H1384" s="46" t="n">
        <f aca="false" t="array" ref="H1384:H1384">SUM(IF(dane!$A$8:$A$1577=D1384,IF(dane!$C$8:$C$1577=E1384,dane!$M$8:$M$1577,0),0))</f>
        <v>0</v>
      </c>
    </row>
    <row r="1385" s="57" customFormat="true" ht="12.75" hidden="true" customHeight="true" outlineLevel="0" collapsed="false">
      <c r="A1385" s="42" t="s">
        <v>167</v>
      </c>
      <c r="B1385" s="42"/>
      <c r="C1385" s="43" t="str">
        <f aca="false">INDEX((klasyfikacja!$B$2:$B$146),MATCH(A1385,klasyfikacja!$A$2:$A$146,0))</f>
        <v>Środki na inwestycje na drogach publicznych powiatowych i wojewódzkich oraz na drogach powiatowych, wojewódzkich i krajowych w granicach miast na prawach powiatu</v>
      </c>
      <c r="D1385" s="44" t="n">
        <v>755</v>
      </c>
      <c r="E1385" s="45" t="n">
        <v>6180</v>
      </c>
      <c r="F1385" s="46" t="n">
        <f aca="false">SUM(G1385:H1385)</f>
        <v>0</v>
      </c>
      <c r="G1385" s="46" t="n">
        <f aca="false" t="array" ref="G1385:G1385">SUM(IF(dane!$A$8:$A$1577=D1385,IF(dane!$C$8:$C$1577=E1385,dane!$L$8:$L$1577,0),0))</f>
        <v>0</v>
      </c>
      <c r="H1385" s="46" t="n">
        <f aca="false" t="array" ref="H1385:H1385">SUM(IF(dane!$A$8:$A$1577=D1385,IF(dane!$C$8:$C$1577=E1385,dane!$M$8:$M$1577,0),0))</f>
        <v>0</v>
      </c>
    </row>
    <row r="1386" s="57" customFormat="true" ht="12.75" hidden="true" customHeight="true" outlineLevel="0" collapsed="false">
      <c r="A1386" s="42" t="s">
        <v>168</v>
      </c>
      <c r="B1386" s="42"/>
      <c r="C1386" s="43" t="str">
        <f aca="false">INDEX((klasyfikacja!$B$2:$B$146),MATCH(A1386,klasyfikacja!$A$2:$A$146,0))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386" s="44" t="n">
        <v>755</v>
      </c>
      <c r="E1386" s="45" t="n">
        <v>6207</v>
      </c>
      <c r="F1386" s="46" t="n">
        <f aca="false">SUM(G1386:H1386)</f>
        <v>0</v>
      </c>
      <c r="G1386" s="46" t="n">
        <f aca="false" t="array" ref="G1386:G1386">SUM(IF(dane!$A$8:$A$1577=D1386,IF(dane!$C$8:$C$1577=E1386,dane!$L$8:$L$1577,0),0))</f>
        <v>0</v>
      </c>
      <c r="H1386" s="46" t="n">
        <f aca="false" t="array" ref="H1386:H1386">SUM(IF(dane!$A$8:$A$1577=D1386,IF(dane!$C$8:$C$1577=E1386,dane!$M$8:$M$1577,0),0))</f>
        <v>0</v>
      </c>
    </row>
    <row r="1387" s="57" customFormat="true" ht="12.75" hidden="true" customHeight="true" outlineLevel="0" collapsed="false">
      <c r="A1387" s="42" t="s">
        <v>169</v>
      </c>
      <c r="B1387" s="42"/>
      <c r="C1387" s="43" t="str">
        <f aca="false">INDEX((klasyfikacja!$B$2:$B$146),MATCH(A1387,klasyfikacja!$A$2:$A$146,0))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387" s="44" t="n">
        <v>755</v>
      </c>
      <c r="E1387" s="45" t="n">
        <v>6208</v>
      </c>
      <c r="F1387" s="46" t="n">
        <f aca="false">SUM(G1387:H1387)</f>
        <v>0</v>
      </c>
      <c r="G1387" s="46" t="n">
        <f aca="false" t="array" ref="G1387:G1387">SUM(IF(dane!$A$8:$A$1577=D1387,IF(dane!$C$8:$C$1577=E1387,dane!$L$8:$L$1577,0),0))</f>
        <v>0</v>
      </c>
      <c r="H1387" s="46" t="n">
        <f aca="false" t="array" ref="H1387:H1387">SUM(IF(dane!$A$8:$A$1577=D1387,IF(dane!$C$8:$C$1577=E1387,dane!$M$8:$M$1577,0),0))</f>
        <v>0</v>
      </c>
    </row>
    <row r="1388" s="57" customFormat="true" ht="12.75" hidden="true" customHeight="true" outlineLevel="0" collapsed="false">
      <c r="A1388" s="42" t="s">
        <v>170</v>
      </c>
      <c r="B1388" s="42"/>
      <c r="C1388" s="43" t="str">
        <f aca="false">INDEX((klasyfikacja!$B$2:$B$146),MATCH(A1388,klasyfikacja!$A$2:$A$146,0))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388" s="44" t="n">
        <v>755</v>
      </c>
      <c r="E1388" s="45" t="n">
        <v>6209</v>
      </c>
      <c r="F1388" s="46" t="n">
        <f aca="false">SUM(G1388:H1388)</f>
        <v>0</v>
      </c>
      <c r="G1388" s="46" t="n">
        <f aca="false" t="array" ref="G1388:G1388">SUM(IF(dane!$A$8:$A$1577=D1388,IF(dane!$C$8:$C$1577=E1388,dane!$L$8:$L$1577,0),0))</f>
        <v>0</v>
      </c>
      <c r="H1388" s="46" t="n">
        <f aca="false" t="array" ref="H1388:H1388">SUM(IF(dane!$A$8:$A$1577=D1388,IF(dane!$C$8:$C$1577=E1388,dane!$M$8:$M$1577,0),0))</f>
        <v>0</v>
      </c>
    </row>
    <row r="1389" s="57" customFormat="true" ht="12.75" hidden="true" customHeight="true" outlineLevel="0" collapsed="false">
      <c r="A1389" s="42" t="s">
        <v>171</v>
      </c>
      <c r="B1389" s="42"/>
      <c r="C1389" s="43" t="str">
        <f aca="false">INDEX((klasyfikacja!$B$2:$B$146),MATCH(A1389,klasyfikacja!$A$2:$A$146,0))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389" s="44" t="n">
        <v>755</v>
      </c>
      <c r="E1389" s="45" t="n">
        <v>6257</v>
      </c>
      <c r="F1389" s="46" t="n">
        <f aca="false">SUM(G1389:H1389)</f>
        <v>0</v>
      </c>
      <c r="G1389" s="46" t="n">
        <f aca="false" t="array" ref="G1389:G1389">SUM(IF(dane!$A$8:$A$1577=D1389,IF(dane!$C$8:$C$1577=E1389,dane!$L$8:$L$1577,0),0))</f>
        <v>0</v>
      </c>
      <c r="H1389" s="46" t="n">
        <f aca="false" t="array" ref="H1389:H1389">SUM(IF(dane!$A$8:$A$1577=D1389,IF(dane!$C$8:$C$1577=E1389,dane!$M$8:$M$1577,0),0))</f>
        <v>0</v>
      </c>
    </row>
    <row r="1390" s="57" customFormat="true" ht="12.75" hidden="true" customHeight="true" outlineLevel="0" collapsed="false">
      <c r="A1390" s="42" t="s">
        <v>172</v>
      </c>
      <c r="B1390" s="42"/>
      <c r="C1390" s="43" t="str">
        <f aca="false">INDEX((klasyfikacja!$B$2:$B$146),MATCH(A1390,klasyfikacja!$A$2:$A$146,0))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390" s="44" t="n">
        <v>755</v>
      </c>
      <c r="E1390" s="45" t="n">
        <v>6258</v>
      </c>
      <c r="F1390" s="46" t="n">
        <f aca="false">SUM(G1390:H1390)</f>
        <v>0</v>
      </c>
      <c r="G1390" s="46" t="n">
        <f aca="false" t="array" ref="G1390:G1390">SUM(IF(dane!$A$8:$A$1577=D1390,IF(dane!$C$8:$C$1577=E1390,dane!$L$8:$L$1577,0),0))</f>
        <v>0</v>
      </c>
      <c r="H1390" s="46" t="n">
        <f aca="false" t="array" ref="H1390:H1390">SUM(IF(dane!$A$8:$A$1577=D1390,IF(dane!$C$8:$C$1577=E1390,dane!$M$8:$M$1577,0),0))</f>
        <v>0</v>
      </c>
    </row>
    <row r="1391" s="57" customFormat="true" ht="12.75" hidden="true" customHeight="true" outlineLevel="0" collapsed="false">
      <c r="A1391" s="42" t="s">
        <v>173</v>
      </c>
      <c r="B1391" s="42"/>
      <c r="C1391" s="43" t="str">
        <f aca="false">INDEX((klasyfikacja!$B$2:$B$146),MATCH(A1391,klasyfikacja!$A$2:$A$146,0))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391" s="44" t="n">
        <v>755</v>
      </c>
      <c r="E1391" s="45" t="n">
        <v>6259</v>
      </c>
      <c r="F1391" s="46" t="n">
        <f aca="false">SUM(G1391:H1391)</f>
        <v>0</v>
      </c>
      <c r="G1391" s="46" t="n">
        <f aca="false" t="array" ref="G1391:G1391">SUM(IF(dane!$A$8:$A$1577=D1391,IF(dane!$C$8:$C$1577=E1391,dane!$L$8:$L$1577,0),0))</f>
        <v>0</v>
      </c>
      <c r="H1391" s="46" t="n">
        <f aca="false" t="array" ref="H1391:H1391">SUM(IF(dane!$A$8:$A$1577=D1391,IF(dane!$C$8:$C$1577=E1391,dane!$M$8:$M$1577,0),0))</f>
        <v>0</v>
      </c>
    </row>
    <row r="1392" s="57" customFormat="true" ht="12.75" hidden="true" customHeight="true" outlineLevel="0" collapsed="false">
      <c r="A1392" s="42" t="s">
        <v>174</v>
      </c>
      <c r="B1392" s="42"/>
      <c r="C1392" s="43" t="str">
        <f aca="false">INDEX((klasyfikacja!$B$2:$B$146),MATCH(A1392,klasyfikacja!$A$2:$A$146,0))</f>
        <v>Dotacja otrzymana z państwowego funduszu celowego na finansowanie lub dofinansowanie kosztów realizacji inwestycji i zakupów inwestycyjnych jednostek sektora finansów publicznych</v>
      </c>
      <c r="D1392" s="44" t="n">
        <v>755</v>
      </c>
      <c r="E1392" s="45" t="n">
        <v>6260</v>
      </c>
      <c r="F1392" s="46" t="n">
        <f aca="false">SUM(G1392:H1392)</f>
        <v>0</v>
      </c>
      <c r="G1392" s="46" t="n">
        <f aca="false" t="array" ref="G1392:G1392">SUM(IF(dane!$A$8:$A$1577=D1392,IF(dane!$C$8:$C$1577=E1392,dane!$L$8:$L$1577,0),0))</f>
        <v>0</v>
      </c>
      <c r="H1392" s="46" t="n">
        <f aca="false" t="array" ref="H1392:H1392">SUM(IF(dane!$A$8:$A$1577=D1392,IF(dane!$C$8:$C$1577=E1392,dane!$M$8:$M$1577,0),0))</f>
        <v>0</v>
      </c>
    </row>
    <row r="1393" s="57" customFormat="true" ht="12.75" hidden="true" customHeight="true" outlineLevel="0" collapsed="false">
      <c r="A1393" s="42" t="s">
        <v>175</v>
      </c>
      <c r="B1393" s="42"/>
      <c r="C1393" s="43" t="str">
        <f aca="false">INDEX((klasyfikacja!$B$2:$B$146),MATCH(A1393,klasyfikacja!$A$2:$A$146,0))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393" s="44" t="n">
        <v>755</v>
      </c>
      <c r="E1393" s="45" t="n">
        <v>6280</v>
      </c>
      <c r="F1393" s="46" t="n">
        <f aca="false">SUM(G1393:H1393)</f>
        <v>0</v>
      </c>
      <c r="G1393" s="46" t="n">
        <f aca="false" t="array" ref="G1393:G1393">SUM(IF(dane!$A$8:$A$1577=D1393,IF(dane!$C$8:$C$1577=E1393,dane!$L$8:$L$1577,0),0))</f>
        <v>0</v>
      </c>
      <c r="H1393" s="46" t="n">
        <f aca="false" t="array" ref="H1393:H1393">SUM(IF(dane!$A$8:$A$1577=D1393,IF(dane!$C$8:$C$1577=E1393,dane!$M$8:$M$1577,0),0))</f>
        <v>0</v>
      </c>
    </row>
    <row r="1394" s="57" customFormat="true" ht="12.75" hidden="true" customHeight="true" outlineLevel="0" collapsed="false">
      <c r="A1394" s="42" t="s">
        <v>176</v>
      </c>
      <c r="B1394" s="42"/>
      <c r="C1394" s="43" t="str">
        <f aca="false">INDEX((klasyfikacja!$B$2:$B$146),MATCH(A1394,klasyfikacja!$A$2:$A$146,0))</f>
        <v>Środki na dofinansowanie własnych inwestycji gmin, powiatów (związków gmin, związków powiatowo-gminnych, związków powiatów), samorządów województw, pozyskane z innych źródeł</v>
      </c>
      <c r="D1394" s="44" t="n">
        <v>755</v>
      </c>
      <c r="E1394" s="45" t="n">
        <v>6290</v>
      </c>
      <c r="F1394" s="46" t="n">
        <f aca="false">SUM(G1394:H1394)</f>
        <v>0</v>
      </c>
      <c r="G1394" s="46" t="n">
        <f aca="false" t="array" ref="G1394:G1394">SUM(IF(dane!$A$8:$A$1577=D1394,IF(dane!$C$8:$C$1577=E1394,dane!$L$8:$L$1577,0),0))</f>
        <v>0</v>
      </c>
      <c r="H1394" s="46" t="n">
        <f aca="false" t="array" ref="H1394:H1394">SUM(IF(dane!$A$8:$A$1577=D1394,IF(dane!$C$8:$C$1577=E1394,dane!$M$8:$M$1577,0),0))</f>
        <v>0</v>
      </c>
    </row>
    <row r="1395" s="57" customFormat="true" ht="12.75" hidden="true" customHeight="true" outlineLevel="0" collapsed="false">
      <c r="A1395" s="42" t="s">
        <v>177</v>
      </c>
      <c r="B1395" s="42"/>
      <c r="C1395" s="43" t="str">
        <f aca="false">INDEX((klasyfikacja!$B$2:$B$146),MATCH(A1395,klasyfikacja!$A$2:$A$146,0))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395" s="44" t="n">
        <v>755</v>
      </c>
      <c r="E1395" s="45" t="n">
        <v>6291</v>
      </c>
      <c r="F1395" s="46" t="n">
        <f aca="false">SUM(G1395:H1395)</f>
        <v>0</v>
      </c>
      <c r="G1395" s="46" t="n">
        <f aca="false" t="array" ref="G1395:G1395">SUM(IF(dane!$A$8:$A$1577=D1395,IF(dane!$C$8:$C$1577=E1395,dane!$L$8:$L$1577,0),0))</f>
        <v>0</v>
      </c>
      <c r="H1395" s="46" t="n">
        <f aca="false" t="array" ref="H1395:H1395">SUM(IF(dane!$A$8:$A$1577=D1395,IF(dane!$C$8:$C$1577=E1395,dane!$M$8:$M$1577,0),0))</f>
        <v>0</v>
      </c>
    </row>
    <row r="1396" s="57" customFormat="true" ht="12.75" hidden="true" customHeight="true" outlineLevel="0" collapsed="false">
      <c r="A1396" s="42" t="s">
        <v>178</v>
      </c>
      <c r="B1396" s="42"/>
      <c r="C1396" s="43" t="str">
        <f aca="false">INDEX((klasyfikacja!$B$2:$B$146),MATCH(A1396,klasyfikacja!$A$2:$A$146,0))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396" s="44" t="n">
        <v>755</v>
      </c>
      <c r="E1396" s="45" t="n">
        <v>6296</v>
      </c>
      <c r="F1396" s="46" t="n">
        <f aca="false">SUM(G1396:H1396)</f>
        <v>0</v>
      </c>
      <c r="G1396" s="46" t="n">
        <f aca="false" t="array" ref="G1396:G1396">SUM(IF(dane!$A$8:$A$1577=D1396,IF(dane!$C$8:$C$1577=E1396,dane!$L$8:$L$1577,0),0))</f>
        <v>0</v>
      </c>
      <c r="H1396" s="46" t="n">
        <f aca="false" t="array" ref="H1396:H1396">SUM(IF(dane!$A$8:$A$1577=D1396,IF(dane!$C$8:$C$1577=E1396,dane!$M$8:$M$1577,0),0))</f>
        <v>0</v>
      </c>
    </row>
    <row r="1397" s="57" customFormat="true" ht="12.75" hidden="true" customHeight="true" outlineLevel="0" collapsed="false">
      <c r="A1397" s="42" t="s">
        <v>179</v>
      </c>
      <c r="B1397" s="42"/>
      <c r="C1397" s="43" t="str">
        <f aca="false">INDEX((klasyfikacja!$B$2:$B$146),MATCH(A1397,klasyfikacja!$A$2:$A$146,0))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397" s="44" t="n">
        <v>755</v>
      </c>
      <c r="E1397" s="45" t="n">
        <v>6297</v>
      </c>
      <c r="F1397" s="46" t="n">
        <f aca="false">SUM(G1397:H1397)</f>
        <v>0</v>
      </c>
      <c r="G1397" s="46" t="n">
        <f aca="false" t="array" ref="G1397:G1397">SUM(IF(dane!$A$8:$A$1577=D1397,IF(dane!$C$8:$C$1577=E1397,dane!$L$8:$L$1577,0),0))</f>
        <v>0</v>
      </c>
      <c r="H1397" s="46" t="n">
        <f aca="false" t="array" ref="H1397:H1397">SUM(IF(dane!$A$8:$A$1577=D1397,IF(dane!$C$8:$C$1577=E1397,dane!$M$8:$M$1577,0),0))</f>
        <v>0</v>
      </c>
    </row>
    <row r="1398" s="57" customFormat="true" ht="12.75" hidden="true" customHeight="true" outlineLevel="0" collapsed="false">
      <c r="A1398" s="42" t="s">
        <v>180</v>
      </c>
      <c r="B1398" s="42"/>
      <c r="C1398" s="43" t="str">
        <f aca="false">INDEX((klasyfikacja!$B$2:$B$146),MATCH(A1398,klasyfikacja!$A$2:$A$146,0))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398" s="44" t="n">
        <v>755</v>
      </c>
      <c r="E1398" s="45" t="n">
        <v>6298</v>
      </c>
      <c r="F1398" s="46" t="n">
        <f aca="false">SUM(G1398:H1398)</f>
        <v>0</v>
      </c>
      <c r="G1398" s="46" t="n">
        <f aca="false" t="array" ref="G1398:G1398">SUM(IF(dane!$A$8:$A$1577=D1398,IF(dane!$C$8:$C$1577=E1398,dane!$L$8:$L$1577,0),0))</f>
        <v>0</v>
      </c>
      <c r="H1398" s="46" t="n">
        <f aca="false" t="array" ref="H1398:H1398">SUM(IF(dane!$A$8:$A$1577=D1398,IF(dane!$C$8:$C$1577=E1398,dane!$M$8:$M$1577,0),0))</f>
        <v>0</v>
      </c>
    </row>
    <row r="1399" s="57" customFormat="true" ht="12.75" hidden="true" customHeight="true" outlineLevel="0" collapsed="false">
      <c r="A1399" s="42" t="s">
        <v>181</v>
      </c>
      <c r="B1399" s="42"/>
      <c r="C1399" s="43" t="str">
        <f aca="false">INDEX((klasyfikacja!$B$2:$B$146),MATCH(A1399,klasyfikacja!$A$2:$A$146,0))</f>
        <v>Dotacja celowa otrzymana z tytułu pomocy finansowej udzielanej między jednostkami samorządu terytorialnego na dofinansowanie własnych zadań inwestycyjnych i zakupów inwestycyjnych</v>
      </c>
      <c r="D1399" s="44" t="n">
        <v>755</v>
      </c>
      <c r="E1399" s="45" t="n">
        <v>6300</v>
      </c>
      <c r="F1399" s="46" t="n">
        <f aca="false">SUM(G1399:H1399)</f>
        <v>0</v>
      </c>
      <c r="G1399" s="46" t="n">
        <f aca="false" t="array" ref="G1399:G1399">SUM(IF(dane!$A$8:$A$1577=D1399,IF(dane!$C$8:$C$1577=E1399,dane!$L$8:$L$1577,0),0))</f>
        <v>0</v>
      </c>
      <c r="H1399" s="46" t="n">
        <f aca="false" t="array" ref="H1399:H1399">SUM(IF(dane!$A$8:$A$1577=D1399,IF(dane!$C$8:$C$1577=E1399,dane!$M$8:$M$1577,0),0))</f>
        <v>0</v>
      </c>
    </row>
    <row r="1400" s="57" customFormat="true" ht="12.75" hidden="true" customHeight="true" outlineLevel="0" collapsed="false">
      <c r="A1400" s="42" t="s">
        <v>182</v>
      </c>
      <c r="B1400" s="42"/>
      <c r="C1400" s="43" t="str">
        <f aca="false">INDEX((klasyfikacja!$B$2:$B$146),MATCH(A1400,klasyfikacja!$A$2:$A$146,0))</f>
        <v>Dotacja celowa otrzymana z budżetu państwa na inwestycje i zakupy inwestycyjne z zakresu administracji rządowej oraz innych zadań zleconych gminom ustawami</v>
      </c>
      <c r="D1400" s="44" t="n">
        <v>755</v>
      </c>
      <c r="E1400" s="45" t="n">
        <v>6310</v>
      </c>
      <c r="F1400" s="46" t="n">
        <f aca="false">SUM(G1400:H1400)</f>
        <v>0</v>
      </c>
      <c r="G1400" s="46" t="n">
        <f aca="false" t="array" ref="G1400:G1400">SUM(IF(dane!$A$8:$A$1577=D1400,IF(dane!$C$8:$C$1577=E1400,dane!$L$8:$L$1577,0),0))</f>
        <v>0</v>
      </c>
      <c r="H1400" s="46" t="n">
        <f aca="false" t="array" ref="H1400:H1400">SUM(IF(dane!$A$8:$A$1577=D1400,IF(dane!$C$8:$C$1577=E1400,dane!$M$8:$M$1577,0),0))</f>
        <v>0</v>
      </c>
    </row>
    <row r="1401" s="57" customFormat="true" ht="12.75" hidden="true" customHeight="true" outlineLevel="0" collapsed="false">
      <c r="A1401" s="42" t="s">
        <v>183</v>
      </c>
      <c r="B1401" s="42"/>
      <c r="C1401" s="43" t="str">
        <f aca="false">INDEX((klasyfikacja!$B$2:$B$146),MATCH(A1401,klasyfikacja!$A$2:$A$146,0))</f>
        <v>Dotacja celowa otrzymana z budżetu państwa na inwestycje i zakupy inwestycyjne realizowane przez gminę na podstawie porozumień z organami administracji rządowej</v>
      </c>
      <c r="D1401" s="44" t="n">
        <v>755</v>
      </c>
      <c r="E1401" s="45" t="n">
        <v>6320</v>
      </c>
      <c r="F1401" s="46" t="n">
        <f aca="false">SUM(G1401:H1401)</f>
        <v>0</v>
      </c>
      <c r="G1401" s="46" t="n">
        <f aca="false" t="array" ref="G1401:G1401">SUM(IF(dane!$A$8:$A$1577=D1401,IF(dane!$C$8:$C$1577=E1401,dane!$L$8:$L$1577,0),0))</f>
        <v>0</v>
      </c>
      <c r="H1401" s="46" t="n">
        <f aca="false" t="array" ref="H1401:H1401">SUM(IF(dane!$A$8:$A$1577=D1401,IF(dane!$C$8:$C$1577=E1401,dane!$M$8:$M$1577,0),0))</f>
        <v>0</v>
      </c>
    </row>
    <row r="1402" s="57" customFormat="true" ht="12.75" hidden="true" customHeight="true" outlineLevel="0" collapsed="false">
      <c r="A1402" s="42" t="s">
        <v>184</v>
      </c>
      <c r="B1402" s="42"/>
      <c r="C1402" s="43" t="str">
        <f aca="false">INDEX((klasyfikacja!$B$2:$B$146),MATCH(A1402,klasyfikacja!$A$2:$A$146,0))</f>
        <v>Dotacja celowa otrzymana z budżetu państwa na realizację inwestycji i zakupów inwestycyjnych własnych gmin (związków gmin, związków powiatowo-gminnych)</v>
      </c>
      <c r="D1402" s="44" t="n">
        <v>755</v>
      </c>
      <c r="E1402" s="45" t="n">
        <v>6330</v>
      </c>
      <c r="F1402" s="46" t="n">
        <f aca="false">SUM(G1402:H1402)</f>
        <v>0</v>
      </c>
      <c r="G1402" s="46" t="n">
        <f aca="false" t="array" ref="G1402:G1402">SUM(IF(dane!$A$8:$A$1577=D1402,IF(dane!$C$8:$C$1577=E1402,dane!$L$8:$L$1577,0),0))</f>
        <v>0</v>
      </c>
      <c r="H1402" s="46" t="n">
        <f aca="false" t="array" ref="H1402:H1402">SUM(IF(dane!$A$8:$A$1577=D1402,IF(dane!$C$8:$C$1577=E1402,dane!$M$8:$M$1577,0),0))</f>
        <v>0</v>
      </c>
    </row>
    <row r="1403" s="57" customFormat="true" ht="12.75" hidden="true" customHeight="true" outlineLevel="0" collapsed="false">
      <c r="A1403" s="42" t="s">
        <v>185</v>
      </c>
      <c r="B1403" s="42"/>
      <c r="C1403" s="43" t="str">
        <f aca="false">INDEX((klasyfikacja!$B$2:$B$146),MATCH(A1403,klasyfikacja!$A$2:$A$146,0))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403" s="44" t="n">
        <v>755</v>
      </c>
      <c r="E1403" s="45" t="n">
        <v>6340</v>
      </c>
      <c r="F1403" s="46" t="n">
        <f aca="false">SUM(G1403:H1403)</f>
        <v>0</v>
      </c>
      <c r="G1403" s="46" t="n">
        <f aca="false" t="array" ref="G1403:G1403">SUM(IF(dane!$A$8:$A$1577=D1403,IF(dane!$C$8:$C$1577=E1403,dane!$L$8:$L$1577,0),0))</f>
        <v>0</v>
      </c>
      <c r="H1403" s="46" t="n">
        <f aca="false" t="array" ref="H1403:H1403">SUM(IF(dane!$A$8:$A$1577=D1403,IF(dane!$C$8:$C$1577=E1403,dane!$M$8:$M$1577,0),0))</f>
        <v>0</v>
      </c>
    </row>
    <row r="1404" s="57" customFormat="true" ht="12.75" hidden="true" customHeight="true" outlineLevel="0" collapsed="false">
      <c r="A1404" s="42" t="s">
        <v>186</v>
      </c>
      <c r="B1404" s="42"/>
      <c r="C1404" s="43" t="str">
        <f aca="false">INDEX((klasyfikacja!$B$2:$B$146),MATCH(A1404,klasyfikacja!$A$2:$A$146,0))</f>
        <v>Dotacja celowa otrzymana z budżetu państwa na inwestycje i zakupy inwestycyjne z zakresu administracji rządowej oraz inne zadania zlecone ustawami realizowane przez powiat</v>
      </c>
      <c r="D1404" s="44" t="n">
        <v>755</v>
      </c>
      <c r="E1404" s="45" t="n">
        <v>6410</v>
      </c>
      <c r="F1404" s="46" t="n">
        <f aca="false">SUM(G1404:H1404)</f>
        <v>0</v>
      </c>
      <c r="G1404" s="46" t="n">
        <f aca="false" t="array" ref="G1404:G1404">SUM(IF(dane!$A$8:$A$1577=D1404,IF(dane!$C$8:$C$1577=E1404,dane!$L$8:$L$1577,0),0))</f>
        <v>0</v>
      </c>
      <c r="H1404" s="46" t="n">
        <f aca="false" t="array" ref="H1404:H1404">SUM(IF(dane!$A$8:$A$1577=D1404,IF(dane!$C$8:$C$1577=E1404,dane!$M$8:$M$1577,0),0))</f>
        <v>0</v>
      </c>
    </row>
    <row r="1405" s="57" customFormat="true" ht="12.75" hidden="true" customHeight="true" outlineLevel="0" collapsed="false">
      <c r="A1405" s="42" t="s">
        <v>187</v>
      </c>
      <c r="B1405" s="42"/>
      <c r="C1405" s="43" t="str">
        <f aca="false">INDEX((klasyfikacja!$B$2:$B$146),MATCH(A1405,klasyfikacja!$A$2:$A$146,0))</f>
        <v>Dotacja celowa otrzymana z budżetu państwa na inwestycje i zakupy inwestycyjne realizowane przez powiat na podstawie porozumień z organami administracji rządowej</v>
      </c>
      <c r="D1405" s="44" t="n">
        <v>755</v>
      </c>
      <c r="E1405" s="45" t="n">
        <v>6420</v>
      </c>
      <c r="F1405" s="46" t="n">
        <f aca="false">SUM(G1405:H1405)</f>
        <v>0</v>
      </c>
      <c r="G1405" s="46" t="n">
        <f aca="false" t="array" ref="G1405:G1405">SUM(IF(dane!$A$8:$A$1577=D1405,IF(dane!$C$8:$C$1577=E1405,dane!$L$8:$L$1577,0),0))</f>
        <v>0</v>
      </c>
      <c r="H1405" s="46" t="n">
        <f aca="false" t="array" ref="H1405:H1405">SUM(IF(dane!$A$8:$A$1577=D1405,IF(dane!$C$8:$C$1577=E1405,dane!$M$8:$M$1577,0),0))</f>
        <v>0</v>
      </c>
    </row>
    <row r="1406" s="57" customFormat="true" ht="12.75" hidden="true" customHeight="true" outlineLevel="0" collapsed="false">
      <c r="A1406" s="42" t="s">
        <v>188</v>
      </c>
      <c r="B1406" s="42"/>
      <c r="C1406" s="43" t="str">
        <f aca="false">INDEX((klasyfikacja!$B$2:$B$146),MATCH(A1406,klasyfikacja!$A$2:$A$146,0))</f>
        <v>Dotacja celowa otrzymana z budżetu państwa na realizację inwestycji i zakupów inwestycyjnych własnych powiatu</v>
      </c>
      <c r="D1406" s="44" t="n">
        <v>755</v>
      </c>
      <c r="E1406" s="45" t="n">
        <v>6430</v>
      </c>
      <c r="F1406" s="46" t="n">
        <f aca="false">SUM(G1406:H1406)</f>
        <v>0</v>
      </c>
      <c r="G1406" s="46" t="n">
        <f aca="false" t="array" ref="G1406:G1406">SUM(IF(dane!$A$8:$A$1577=D1406,IF(dane!$C$8:$C$1577=E1406,dane!$L$8:$L$1577,0),0))</f>
        <v>0</v>
      </c>
      <c r="H1406" s="46" t="n">
        <f aca="false" t="array" ref="H1406:H1406">SUM(IF(dane!$A$8:$A$1577=D1406,IF(dane!$C$8:$C$1577=E1406,dane!$M$8:$M$1577,0),0))</f>
        <v>0</v>
      </c>
    </row>
    <row r="1407" s="57" customFormat="true" ht="12.75" hidden="true" customHeight="true" outlineLevel="0" collapsed="false">
      <c r="A1407" s="42" t="s">
        <v>189</v>
      </c>
      <c r="B1407" s="42"/>
      <c r="C1407" s="43" t="str">
        <f aca="false">INDEX((klasyfikacja!$B$2:$B$146),MATCH(A1407,klasyfikacja!$A$2:$A$146,0))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407" s="44" t="n">
        <v>755</v>
      </c>
      <c r="E1407" s="45" t="n">
        <v>6440</v>
      </c>
      <c r="F1407" s="46" t="n">
        <f aca="false">SUM(G1407:H1407)</f>
        <v>0</v>
      </c>
      <c r="G1407" s="46" t="n">
        <f aca="false" t="array" ref="G1407:G1407">SUM(IF(dane!$A$8:$A$1577=D1407,IF(dane!$C$8:$C$1577=E1407,dane!$L$8:$L$1577,0),0))</f>
        <v>0</v>
      </c>
      <c r="H1407" s="46" t="n">
        <f aca="false" t="array" ref="H1407:H1407">SUM(IF(dane!$A$8:$A$1577=D1407,IF(dane!$C$8:$C$1577=E1407,dane!$M$8:$M$1577,0),0))</f>
        <v>0</v>
      </c>
    </row>
    <row r="1408" s="57" customFormat="true" ht="12.75" hidden="true" customHeight="true" outlineLevel="0" collapsed="false">
      <c r="A1408" s="42" t="s">
        <v>190</v>
      </c>
      <c r="B1408" s="42"/>
      <c r="C1408" s="43" t="str">
        <f aca="false">INDEX((klasyfikacja!$B$2:$B$146),MATCH(A1408,klasyfikacja!$A$2:$A$146,0))</f>
        <v>Dotacja celowa otrzymana z gminy na inwestycje i zakupy inwestycyjne realizowane na podstawie porozumień (umów) między jednostkami samorządu terytorialnego</v>
      </c>
      <c r="D1408" s="44" t="n">
        <v>755</v>
      </c>
      <c r="E1408" s="45" t="n">
        <v>6610</v>
      </c>
      <c r="F1408" s="46" t="n">
        <f aca="false">SUM(G1408:H1408)</f>
        <v>0</v>
      </c>
      <c r="G1408" s="46" t="n">
        <f aca="false" t="array" ref="G1408:G1408">SUM(IF(dane!$A$8:$A$1577=D1408,IF(dane!$C$8:$C$1577=E1408,dane!$L$8:$L$1577,0),0))</f>
        <v>0</v>
      </c>
      <c r="H1408" s="46" t="n">
        <f aca="false" t="array" ref="H1408:H1408">SUM(IF(dane!$A$8:$A$1577=D1408,IF(dane!$C$8:$C$1577=E1408,dane!$M$8:$M$1577,0),0))</f>
        <v>0</v>
      </c>
    </row>
    <row r="1409" s="57" customFormat="true" ht="12.75" hidden="true" customHeight="true" outlineLevel="0" collapsed="false">
      <c r="A1409" s="42" t="s">
        <v>191</v>
      </c>
      <c r="B1409" s="42"/>
      <c r="C1409" s="43" t="str">
        <f aca="false">INDEX((klasyfikacja!$B$2:$B$146),MATCH(A1409,klasyfikacja!$A$2:$A$146,0))</f>
        <v>Dotacja celowa otrzymana z powiatu na inwestycje i zakupy inwestycyjne realizowane na podstawie porozumień (umów) między jednostkami samorządu terytorialnego</v>
      </c>
      <c r="D1409" s="44" t="n">
        <v>755</v>
      </c>
      <c r="E1409" s="45" t="n">
        <v>6620</v>
      </c>
      <c r="F1409" s="46" t="n">
        <f aca="false">SUM(G1409:H1409)</f>
        <v>0</v>
      </c>
      <c r="G1409" s="46" t="n">
        <f aca="false" t="array" ref="G1409:G1409">SUM(IF(dane!$A$8:$A$1577=D1409,IF(dane!$C$8:$C$1577=E1409,dane!$L$8:$L$1577,0),0))</f>
        <v>0</v>
      </c>
      <c r="H1409" s="46" t="n">
        <f aca="false" t="array" ref="H1409:H1409">SUM(IF(dane!$A$8:$A$1577=D1409,IF(dane!$C$8:$C$1577=E1409,dane!$M$8:$M$1577,0),0))</f>
        <v>0</v>
      </c>
    </row>
    <row r="1410" s="57" customFormat="true" ht="12.75" hidden="true" customHeight="true" outlineLevel="0" collapsed="false">
      <c r="A1410" s="42" t="s">
        <v>192</v>
      </c>
      <c r="B1410" s="42"/>
      <c r="C1410" s="43" t="str">
        <f aca="false">INDEX((klasyfikacja!$B$2:$B$146),MATCH(A1410,klasyfikacja!$A$2:$A$146,0))</f>
        <v>Dotacja celowa otrzymana z samorządu województwa na inwestycje i zakupy inwestycyjne realizowane na podstawie porozumień (umów) między jednostkami samorządu terytorialnego</v>
      </c>
      <c r="D1410" s="44" t="n">
        <v>755</v>
      </c>
      <c r="E1410" s="45" t="n">
        <v>6630</v>
      </c>
      <c r="F1410" s="46" t="n">
        <f aca="false">SUM(G1410:H1410)</f>
        <v>0</v>
      </c>
      <c r="G1410" s="46" t="n">
        <f aca="false" t="array" ref="G1410:G1410">SUM(IF(dane!$A$8:$A$1577=D1410,IF(dane!$C$8:$C$1577=E1410,dane!$L$8:$L$1577,0),0))</f>
        <v>0</v>
      </c>
      <c r="H1410" s="46" t="n">
        <f aca="false" t="array" ref="H1410:H1410">SUM(IF(dane!$A$8:$A$1577=D1410,IF(dane!$C$8:$C$1577=E1410,dane!$M$8:$M$1577,0),0))</f>
        <v>0</v>
      </c>
    </row>
    <row r="1411" s="57" customFormat="true" ht="12.75" hidden="true" customHeight="true" outlineLevel="0" collapsed="false">
      <c r="A1411" s="42" t="s">
        <v>193</v>
      </c>
      <c r="B1411" s="42"/>
      <c r="C1411" s="43" t="str">
        <f aca="false">INDEX((klasyfikacja!$B$2:$B$146),MATCH(A1411,klasyfikacja!$A$2:$A$146,0))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411" s="44" t="n">
        <v>755</v>
      </c>
      <c r="E1411" s="45" t="n">
        <v>6660</v>
      </c>
      <c r="F1411" s="46" t="n">
        <f aca="false">SUM(G1411:H1411)</f>
        <v>0</v>
      </c>
      <c r="G1411" s="46" t="n">
        <f aca="false" t="array" ref="G1411:G1411">SUM(IF(dane!$A$8:$A$1577=D1411,IF(dane!$C$8:$C$1577=E1411,dane!$L$8:$L$1577,0),0))</f>
        <v>0</v>
      </c>
      <c r="H1411" s="46" t="n">
        <f aca="false" t="array" ref="H1411:H1411">SUM(IF(dane!$A$8:$A$1577=D1411,IF(dane!$C$8:$C$1577=E1411,dane!$M$8:$M$1577,0),0))</f>
        <v>0</v>
      </c>
    </row>
    <row r="1412" s="57" customFormat="true" ht="12.75" hidden="true" customHeight="true" outlineLevel="0" collapsed="false">
      <c r="A1412" s="42" t="s">
        <v>194</v>
      </c>
      <c r="B1412" s="42"/>
      <c r="C1412" s="43" t="str">
        <f aca="false">INDEX((klasyfikacja!$B$2:$B$146),MATCH(A1412,klasyfikacja!$A$2:$A$146,0))</f>
        <v>Wpłata środków finansowych z niewykorzystanych w terminie wydatków, które nie wygasają z upływem roku budżetowego</v>
      </c>
      <c r="D1412" s="44" t="n">
        <v>755</v>
      </c>
      <c r="E1412" s="45" t="n">
        <v>6680</v>
      </c>
      <c r="F1412" s="46" t="n">
        <f aca="false">SUM(G1412:H1412)</f>
        <v>0</v>
      </c>
      <c r="G1412" s="46" t="n">
        <f aca="false" t="array" ref="G1412:G1412">SUM(IF(dane!$A$8:$A$1577=D1412,IF(dane!$C$8:$C$1577=E1412,dane!$L$8:$L$1577,0),0))</f>
        <v>0</v>
      </c>
      <c r="H1412" s="46" t="n">
        <f aca="false" t="array" ref="H1412:H1412">SUM(IF(dane!$A$8:$A$1577=D1412,IF(dane!$C$8:$C$1577=E1412,dane!$M$8:$M$1577,0),0))</f>
        <v>0</v>
      </c>
    </row>
    <row r="1413" s="57" customFormat="true" ht="12.75" hidden="true" customHeight="true" outlineLevel="0" collapsed="false">
      <c r="A1413" s="42" t="s">
        <v>195</v>
      </c>
      <c r="B1413" s="42"/>
      <c r="C1413" s="43" t="str">
        <f aca="false">INDEX((klasyfikacja!$B$2:$B$146),MATCH(A1413,klasyfikacja!$A$2:$A$146,0))</f>
        <v>Wpływy ze zwrotów niewykorzystanych dotacji oraz płatności, dotyczące dochodów majątkowych</v>
      </c>
      <c r="D1413" s="49" t="n">
        <v>755</v>
      </c>
      <c r="E1413" s="50" t="n">
        <v>6690</v>
      </c>
      <c r="F1413" s="46" t="n">
        <f aca="false">SUM(G1413:H1413)</f>
        <v>0</v>
      </c>
      <c r="G1413" s="46" t="n">
        <f aca="false" t="array" ref="G1413:G1413">SUM(IF(dane!$A$8:$A$1577=D1413,IF(dane!$C$8:$C$1577=E1413,dane!$L$8:$L$1577,0),0))</f>
        <v>0</v>
      </c>
      <c r="H1413" s="46" t="n">
        <f aca="false" t="array" ref="H1413:H1413">SUM(IF(dane!$A$8:$A$1577=D1413,IF(dane!$C$8:$C$1577=E1413,dane!$M$8:$M$1577,0),0))</f>
        <v>0</v>
      </c>
    </row>
    <row r="1414" s="38" customFormat="true" ht="30.75" hidden="false" customHeight="true" outlineLevel="0" collapsed="false">
      <c r="A1414" s="33" t="n">
        <v>756</v>
      </c>
      <c r="B1414" s="33" t="n">
        <v>1</v>
      </c>
      <c r="C1414" s="34" t="s">
        <v>217</v>
      </c>
      <c r="D1414" s="35"/>
      <c r="E1414" s="35"/>
      <c r="F1414" s="36" t="n">
        <f aca="false">SUM(G1414:H1414)</f>
        <v>4088329860</v>
      </c>
      <c r="G1414" s="37" t="n">
        <f aca="false">SUM(G1415+G1505)</f>
        <v>3478518001</v>
      </c>
      <c r="H1414" s="37" t="n">
        <f aca="false">SUM(H1415+H1505)</f>
        <v>609811859</v>
      </c>
    </row>
    <row r="1415" s="47" customFormat="true" ht="18" hidden="false" customHeight="true" outlineLevel="0" collapsed="false">
      <c r="A1415" s="39"/>
      <c r="B1415" s="39"/>
      <c r="C1415" s="40" t="s">
        <v>20</v>
      </c>
      <c r="D1415" s="35"/>
      <c r="E1415" s="35"/>
      <c r="F1415" s="41" t="n">
        <f aca="false">SUM(G1415:H1415)</f>
        <v>4088329860</v>
      </c>
      <c r="G1415" s="41" t="n">
        <f aca="false">SUM(G1416:G1504)</f>
        <v>3478518001</v>
      </c>
      <c r="H1415" s="41" t="n">
        <f aca="false">SUM(H1416:H1504)</f>
        <v>609811859</v>
      </c>
      <c r="K1415" s="55"/>
    </row>
    <row r="1416" s="47" customFormat="true" ht="12.75" hidden="false" customHeight="true" outlineLevel="0" collapsed="false">
      <c r="A1416" s="42" t="n">
        <v>10</v>
      </c>
      <c r="B1416" s="42"/>
      <c r="C1416" s="43" t="e">
        <f aca="false">INDEX((klasyfikacja!$B$2:$B$146),MATCH(A1416,klasyfikacja!$A$2:$A$146,0))</f>
        <v>#N/A</v>
      </c>
      <c r="D1416" s="44" t="n">
        <v>756</v>
      </c>
      <c r="E1416" s="45" t="s">
        <v>22</v>
      </c>
      <c r="F1416" s="46" t="n">
        <f aca="false">SUM(G1416:H1416)</f>
        <v>2517565565</v>
      </c>
      <c r="G1416" s="46" t="n">
        <f aca="false" t="array" ref="G1416:G1416">SUM(IF(dane!$A$8:$A$1577=D1416,IF(dane!$C$8:$C$1577=E1416,dane!$L$8:$L$1577,0),0))</f>
        <v>1987770121</v>
      </c>
      <c r="H1416" s="46" t="n">
        <f aca="false" t="array" ref="H1416:H1416">SUM(IF(dane!$A$8:$A$1577=D1416,IF(dane!$C$8:$C$1577=E1416,dane!$M$8:$M$1577,0),0))</f>
        <v>529795444</v>
      </c>
      <c r="K1416" s="55"/>
    </row>
    <row r="1417" s="47" customFormat="true" ht="12.75" hidden="false" customHeight="true" outlineLevel="0" collapsed="false">
      <c r="A1417" s="42" t="n">
        <v>20</v>
      </c>
      <c r="B1417" s="42"/>
      <c r="C1417" s="43" t="e">
        <f aca="false">INDEX((klasyfikacja!$B$2:$B$146),MATCH(A1417,klasyfikacja!$A$2:$A$146,0))</f>
        <v>#N/A</v>
      </c>
      <c r="D1417" s="44" t="n">
        <v>756</v>
      </c>
      <c r="E1417" s="45" t="s">
        <v>24</v>
      </c>
      <c r="F1417" s="56" t="n">
        <f aca="false">SUM(G1417:H1417)</f>
        <v>434250295</v>
      </c>
      <c r="G1417" s="46" t="n">
        <f aca="false" t="array" ref="G1417:G1417">SUM(IF(dane!$A$8:$A$1577=D1417,IF(dane!$C$8:$C$1577=E1417,dane!$L$8:$L$1577,0),0))</f>
        <v>359240880</v>
      </c>
      <c r="H1417" s="46" t="n">
        <f aca="false" t="array" ref="H1417:H1417">SUM(IF(dane!$A$8:$A$1577=D1417,IF(dane!$C$8:$C$1577=E1417,dane!$M$8:$M$1577,0),0))</f>
        <v>75009415</v>
      </c>
      <c r="K1417" s="55"/>
    </row>
    <row r="1418" s="47" customFormat="true" ht="12.75" hidden="false" customHeight="true" outlineLevel="0" collapsed="false">
      <c r="A1418" s="42" t="n">
        <v>270</v>
      </c>
      <c r="B1418" s="42"/>
      <c r="C1418" s="43" t="e">
        <f aca="false">INDEX((klasyfikacja!$B$2:$B$146),MATCH(A1418,klasyfikacja!$A$2:$A$146,0))</f>
        <v>#N/A</v>
      </c>
      <c r="D1418" s="44" t="n">
        <v>756</v>
      </c>
      <c r="E1418" s="45" t="s">
        <v>26</v>
      </c>
      <c r="F1418" s="56" t="n">
        <f aca="false">SUM(G1418:H1418)</f>
        <v>8000000</v>
      </c>
      <c r="G1418" s="46" t="n">
        <f aca="false" t="array" ref="G1418:G1418">SUM(IF(dane!$A$8:$A$1577=D1418,IF(dane!$C$8:$C$1577=E1418,dane!$L$8:$L$1577,0),0))</f>
        <v>8000000</v>
      </c>
      <c r="H1418" s="46" t="n">
        <f aca="false" t="array" ref="H1418:H1418">SUM(IF(dane!$A$8:$A$1577=D1418,IF(dane!$C$8:$C$1577=E1418,dane!$M$8:$M$1577,0),0))</f>
        <v>0</v>
      </c>
      <c r="K1418" s="55"/>
    </row>
    <row r="1419" s="47" customFormat="true" ht="12.75" hidden="false" customHeight="true" outlineLevel="0" collapsed="false">
      <c r="A1419" s="42" t="n">
        <v>310</v>
      </c>
      <c r="B1419" s="42"/>
      <c r="C1419" s="43" t="e">
        <f aca="false">INDEX((klasyfikacja!$B$2:$B$146),MATCH(A1419,klasyfikacja!$A$2:$A$146,0))</f>
        <v>#N/A</v>
      </c>
      <c r="D1419" s="44" t="n">
        <v>756</v>
      </c>
      <c r="E1419" s="45" t="s">
        <v>28</v>
      </c>
      <c r="F1419" s="56" t="n">
        <f aca="false">SUM(G1419:H1419)</f>
        <v>809000000</v>
      </c>
      <c r="G1419" s="46" t="n">
        <f aca="false" t="array" ref="G1419:G1419">SUM(IF(dane!$A$8:$A$1577=D1419,IF(dane!$C$8:$C$1577=E1419,dane!$L$8:$L$1577,0),0))</f>
        <v>809000000</v>
      </c>
      <c r="H1419" s="46" t="n">
        <f aca="false" t="array" ref="H1419:H1419">SUM(IF(dane!$A$8:$A$1577=D1419,IF(dane!$C$8:$C$1577=E1419,dane!$M$8:$M$1577,0),0))</f>
        <v>0</v>
      </c>
      <c r="K1419" s="55"/>
    </row>
    <row r="1420" s="47" customFormat="true" ht="12.75" hidden="false" customHeight="true" outlineLevel="0" collapsed="false">
      <c r="A1420" s="42" t="n">
        <v>320</v>
      </c>
      <c r="B1420" s="42"/>
      <c r="C1420" s="43" t="e">
        <f aca="false">INDEX((klasyfikacja!$B$2:$B$146),MATCH(A1420,klasyfikacja!$A$2:$A$146,0))</f>
        <v>#N/A</v>
      </c>
      <c r="D1420" s="44" t="n">
        <v>756</v>
      </c>
      <c r="E1420" s="45" t="s">
        <v>30</v>
      </c>
      <c r="F1420" s="46" t="n">
        <f aca="false">SUM(G1420:H1420)</f>
        <v>3420000</v>
      </c>
      <c r="G1420" s="46" t="n">
        <f aca="false" t="array" ref="G1420:G1420">SUM(IF(dane!$A$8:$A$1577=D1420,IF(dane!$C$8:$C$1577=E1420,dane!$L$8:$L$1577,0),0))</f>
        <v>3420000</v>
      </c>
      <c r="H1420" s="46" t="n">
        <f aca="false" t="array" ref="H1420:H1420">SUM(IF(dane!$A$8:$A$1577=D1420,IF(dane!$C$8:$C$1577=E1420,dane!$M$8:$M$1577,0),0))</f>
        <v>0</v>
      </c>
      <c r="K1420" s="55"/>
    </row>
    <row r="1421" s="47" customFormat="true" ht="12.75" hidden="false" customHeight="true" outlineLevel="0" collapsed="false">
      <c r="A1421" s="42" t="n">
        <v>330</v>
      </c>
      <c r="B1421" s="42"/>
      <c r="C1421" s="43" t="e">
        <f aca="false">INDEX((klasyfikacja!$B$2:$B$146),MATCH(A1421,klasyfikacja!$A$2:$A$146,0))</f>
        <v>#N/A</v>
      </c>
      <c r="D1421" s="44" t="n">
        <v>756</v>
      </c>
      <c r="E1421" s="45" t="s">
        <v>32</v>
      </c>
      <c r="F1421" s="56" t="n">
        <f aca="false">SUM(G1421:H1421)</f>
        <v>88000</v>
      </c>
      <c r="G1421" s="46" t="n">
        <f aca="false" t="array" ref="G1421:G1421">SUM(IF(dane!$A$8:$A$1577=D1421,IF(dane!$C$8:$C$1577=E1421,dane!$L$8:$L$1577,0),0))</f>
        <v>88000</v>
      </c>
      <c r="H1421" s="46" t="n">
        <f aca="false" t="array" ref="H1421:H1421">SUM(IF(dane!$A$8:$A$1577=D1421,IF(dane!$C$8:$C$1577=E1421,dane!$M$8:$M$1577,0),0))</f>
        <v>0</v>
      </c>
      <c r="K1421" s="55"/>
    </row>
    <row r="1422" s="47" customFormat="true" ht="12.75" hidden="false" customHeight="true" outlineLevel="0" collapsed="false">
      <c r="A1422" s="42" t="n">
        <v>340</v>
      </c>
      <c r="B1422" s="42"/>
      <c r="C1422" s="43" t="e">
        <f aca="false">INDEX((klasyfikacja!$B$2:$B$146),MATCH(A1422,klasyfikacja!$A$2:$A$146,0))</f>
        <v>#N/A</v>
      </c>
      <c r="D1422" s="44" t="n">
        <v>756</v>
      </c>
      <c r="E1422" s="45" t="s">
        <v>34</v>
      </c>
      <c r="F1422" s="56" t="n">
        <f aca="false">SUM(G1422:H1422)</f>
        <v>27000000</v>
      </c>
      <c r="G1422" s="46" t="n">
        <f aca="false" t="array" ref="G1422:G1422">SUM(IF(dane!$A$8:$A$1577=D1422,IF(dane!$C$8:$C$1577=E1422,dane!$L$8:$L$1577,0),0))</f>
        <v>27000000</v>
      </c>
      <c r="H1422" s="46" t="n">
        <f aca="false" t="array" ref="H1422:H1422">SUM(IF(dane!$A$8:$A$1577=D1422,IF(dane!$C$8:$C$1577=E1422,dane!$M$8:$M$1577,0),0))</f>
        <v>0</v>
      </c>
      <c r="K1422" s="55"/>
    </row>
    <row r="1423" s="47" customFormat="true" ht="12.75" hidden="false" customHeight="true" outlineLevel="0" collapsed="false">
      <c r="A1423" s="42" t="n">
        <v>350</v>
      </c>
      <c r="B1423" s="42"/>
      <c r="C1423" s="43" t="e">
        <f aca="false">INDEX((klasyfikacja!$B$2:$B$146),MATCH(A1423,klasyfikacja!$A$2:$A$146,0))</f>
        <v>#N/A</v>
      </c>
      <c r="D1423" s="44" t="n">
        <v>756</v>
      </c>
      <c r="E1423" s="45" t="s">
        <v>36</v>
      </c>
      <c r="F1423" s="46" t="n">
        <f aca="false">SUM(G1423:H1423)</f>
        <v>9500000</v>
      </c>
      <c r="G1423" s="46" t="n">
        <f aca="false" t="array" ref="G1423:G1423">SUM(IF(dane!$A$8:$A$1577=D1423,IF(dane!$C$8:$C$1577=E1423,dane!$L$8:$L$1577,0),0))</f>
        <v>9500000</v>
      </c>
      <c r="H1423" s="46" t="n">
        <f aca="false" t="array" ref="H1423:H1423">SUM(IF(dane!$A$8:$A$1577=D1423,IF(dane!$C$8:$C$1577=E1423,dane!$M$8:$M$1577,0),0))</f>
        <v>0</v>
      </c>
      <c r="K1423" s="55"/>
    </row>
    <row r="1424" s="47" customFormat="true" ht="12.75" hidden="false" customHeight="true" outlineLevel="0" collapsed="false">
      <c r="A1424" s="42" t="n">
        <v>360</v>
      </c>
      <c r="B1424" s="42"/>
      <c r="C1424" s="43" t="e">
        <f aca="false">INDEX((klasyfikacja!$B$2:$B$146),MATCH(A1424,klasyfikacja!$A$2:$A$146,0))</f>
        <v>#N/A</v>
      </c>
      <c r="D1424" s="44" t="n">
        <v>756</v>
      </c>
      <c r="E1424" s="45" t="s">
        <v>38</v>
      </c>
      <c r="F1424" s="56" t="n">
        <f aca="false">SUM(G1424:H1424)</f>
        <v>30000000</v>
      </c>
      <c r="G1424" s="46" t="n">
        <f aca="false" t="array" ref="G1424:G1424">SUM(IF(dane!$A$8:$A$1577=D1424,IF(dane!$C$8:$C$1577=E1424,dane!$L$8:$L$1577,0),0))</f>
        <v>30000000</v>
      </c>
      <c r="H1424" s="46" t="n">
        <f aca="false" t="array" ref="H1424:H1424">SUM(IF(dane!$A$8:$A$1577=D1424,IF(dane!$C$8:$C$1577=E1424,dane!$M$8:$M$1577,0),0))</f>
        <v>0</v>
      </c>
      <c r="K1424" s="55"/>
    </row>
    <row r="1425" s="47" customFormat="true" ht="12.75" hidden="false" customHeight="true" outlineLevel="0" collapsed="false">
      <c r="A1425" s="42" t="n">
        <v>370</v>
      </c>
      <c r="B1425" s="42"/>
      <c r="C1425" s="43" t="e">
        <f aca="false">INDEX((klasyfikacja!$B$2:$B$146),MATCH(A1425,klasyfikacja!$A$2:$A$146,0))</f>
        <v>#N/A</v>
      </c>
      <c r="D1425" s="44" t="n">
        <v>756</v>
      </c>
      <c r="E1425" s="45" t="s">
        <v>40</v>
      </c>
      <c r="F1425" s="46" t="n">
        <f aca="false">SUM(G1425:H1425)</f>
        <v>15000</v>
      </c>
      <c r="G1425" s="46" t="n">
        <f aca="false" t="array" ref="G1425:G1425">SUM(IF(dane!$A$8:$A$1577=D1425,IF(dane!$C$8:$C$1577=E1425,dane!$L$8:$L$1577,0),0))</f>
        <v>15000</v>
      </c>
      <c r="H1425" s="46" t="n">
        <f aca="false" t="array" ref="H1425:H1425">SUM(IF(dane!$A$8:$A$1577=D1425,IF(dane!$C$8:$C$1577=E1425,dane!$M$8:$M$1577,0),0))</f>
        <v>0</v>
      </c>
      <c r="K1425" s="55"/>
    </row>
    <row r="1426" s="47" customFormat="true" ht="12.75" hidden="true" customHeight="true" outlineLevel="0" collapsed="false">
      <c r="A1426" s="42" t="s">
        <v>41</v>
      </c>
      <c r="B1426" s="42"/>
      <c r="C1426" s="43" t="str">
        <f aca="false">INDEX((klasyfikacja!$B$2:$B$146),MATCH(A1426,klasyfikacja!$A$2:$A$146,0))</f>
        <v>Wpływy z opłaty uzdrowiskowej, pobieranej w gminach posiadających status gminy uzdrowiskowej</v>
      </c>
      <c r="D1426" s="44" t="n">
        <v>756</v>
      </c>
      <c r="E1426" s="45" t="s">
        <v>42</v>
      </c>
      <c r="F1426" s="46" t="n">
        <f aca="false">SUM(G1426:H1426)</f>
        <v>0</v>
      </c>
      <c r="G1426" s="46" t="n">
        <f aca="false" t="array" ref="G1426:G1426">SUM(IF(dane!$A$8:$A$1577=D1426,IF(dane!$C$8:$C$1577=E1426,dane!$L$8:$L$1577,0),0))</f>
        <v>0</v>
      </c>
      <c r="H1426" s="46" t="n">
        <f aca="false" t="array" ref="H1426:H1426">SUM(IF(dane!$A$8:$A$1577=D1426,IF(dane!$C$8:$C$1577=E1426,dane!$M$8:$M$1577,0),0))</f>
        <v>0</v>
      </c>
      <c r="K1426" s="55"/>
    </row>
    <row r="1427" s="47" customFormat="true" ht="12.75" hidden="true" customHeight="true" outlineLevel="0" collapsed="false">
      <c r="A1427" s="42" t="s">
        <v>43</v>
      </c>
      <c r="B1427" s="42"/>
      <c r="C1427" s="43" t="str">
        <f aca="false">INDEX((klasyfikacja!$B$2:$B$146),MATCH(A1427,klasyfikacja!$A$2:$A$146,0))</f>
        <v>Wpływy z opłaty produktowej</v>
      </c>
      <c r="D1427" s="44" t="n">
        <v>756</v>
      </c>
      <c r="E1427" s="45" t="s">
        <v>44</v>
      </c>
      <c r="F1427" s="46" t="n">
        <f aca="false">SUM(G1427:H1427)</f>
        <v>0</v>
      </c>
      <c r="G1427" s="46" t="n">
        <f aca="false" t="array" ref="G1427:G1427">SUM(IF(dane!$A$8:$A$1577=D1427,IF(dane!$C$8:$C$1577=E1427,dane!$L$8:$L$1577,0),0))</f>
        <v>0</v>
      </c>
      <c r="H1427" s="46" t="n">
        <f aca="false" t="array" ref="H1427:H1427">SUM(IF(dane!$A$8:$A$1577=D1427,IF(dane!$C$8:$C$1577=E1427,dane!$M$8:$M$1577,0),0))</f>
        <v>0</v>
      </c>
      <c r="K1427" s="55"/>
    </row>
    <row r="1428" s="47" customFormat="true" ht="12.75" hidden="false" customHeight="true" outlineLevel="0" collapsed="false">
      <c r="A1428" s="42" t="n">
        <v>410</v>
      </c>
      <c r="B1428" s="42"/>
      <c r="C1428" s="43" t="e">
        <f aca="false">INDEX((klasyfikacja!$B$2:$B$146),MATCH(A1428,klasyfikacja!$A$2:$A$146,0))</f>
        <v>#N/A</v>
      </c>
      <c r="D1428" s="44" t="n">
        <v>756</v>
      </c>
      <c r="E1428" s="45" t="s">
        <v>46</v>
      </c>
      <c r="F1428" s="46" t="n">
        <f aca="false">SUM(G1428:H1428)</f>
        <v>30000000</v>
      </c>
      <c r="G1428" s="46" t="n">
        <f aca="false" t="array" ref="G1428:G1428">SUM(IF(dane!$A$8:$A$1577=D1428,IF(dane!$C$8:$C$1577=E1428,dane!$L$8:$L$1577,0),0))</f>
        <v>30000000</v>
      </c>
      <c r="H1428" s="46" t="n">
        <f aca="false" t="array" ref="H1428:H1428">SUM(IF(dane!$A$8:$A$1577=D1428,IF(dane!$C$8:$C$1577=E1428,dane!$M$8:$M$1577,0),0))</f>
        <v>0</v>
      </c>
      <c r="K1428" s="55"/>
    </row>
    <row r="1429" s="47" customFormat="true" ht="12.75" hidden="true" customHeight="true" outlineLevel="0" collapsed="false">
      <c r="A1429" s="42" t="s">
        <v>47</v>
      </c>
      <c r="B1429" s="42"/>
      <c r="C1429" s="43" t="str">
        <f aca="false">INDEX((klasyfikacja!$B$2:$B$146),MATCH(A1429,klasyfikacja!$A$2:$A$146,0))</f>
        <v>Wpływy z opłaty komunikacyjnej</v>
      </c>
      <c r="D1429" s="44" t="n">
        <v>756</v>
      </c>
      <c r="E1429" s="45" t="s">
        <v>48</v>
      </c>
      <c r="F1429" s="46" t="n">
        <f aca="false">SUM(G1429:H1429)</f>
        <v>0</v>
      </c>
      <c r="G1429" s="46" t="n">
        <f aca="false" t="array" ref="G1429:G1429">SUM(IF(dane!$A$8:$A$1577=D1429,IF(dane!$C$8:$C$1577=E1429,dane!$L$8:$L$1577,0),0))</f>
        <v>0</v>
      </c>
      <c r="H1429" s="46" t="n">
        <f aca="false" t="array" ref="H1429:H1429">SUM(IF(dane!$A$8:$A$1577=D1429,IF(dane!$C$8:$C$1577=E1429,dane!$M$8:$M$1577,0),0))</f>
        <v>0</v>
      </c>
      <c r="K1429" s="55"/>
    </row>
    <row r="1430" s="47" customFormat="true" ht="12.75" hidden="false" customHeight="true" outlineLevel="0" collapsed="false">
      <c r="A1430" s="42" t="n">
        <v>430</v>
      </c>
      <c r="B1430" s="42"/>
      <c r="C1430" s="43" t="e">
        <f aca="false">INDEX((klasyfikacja!$B$2:$B$146),MATCH(A1430,klasyfikacja!$A$2:$A$146,0))</f>
        <v>#N/A</v>
      </c>
      <c r="D1430" s="44" t="n">
        <v>756</v>
      </c>
      <c r="E1430" s="45" t="s">
        <v>50</v>
      </c>
      <c r="F1430" s="56" t="n">
        <f aca="false">SUM(G1430:H1430)</f>
        <v>14000</v>
      </c>
      <c r="G1430" s="46" t="n">
        <f aca="false" t="array" ref="G1430:G1430">SUM(IF(dane!$A$8:$A$1577=D1430,IF(dane!$C$8:$C$1577=E1430,dane!$L$8:$L$1577,0),0))</f>
        <v>14000</v>
      </c>
      <c r="H1430" s="46" t="n">
        <f aca="false" t="array" ref="H1430:H1430">SUM(IF(dane!$A$8:$A$1577=D1430,IF(dane!$C$8:$C$1577=E1430,dane!$M$8:$M$1577,0),0))</f>
        <v>0</v>
      </c>
      <c r="K1430" s="55"/>
    </row>
    <row r="1431" s="47" customFormat="true" ht="12.75" hidden="true" customHeight="true" outlineLevel="0" collapsed="false">
      <c r="A1431" s="42" t="s">
        <v>51</v>
      </c>
      <c r="B1431" s="42"/>
      <c r="C1431" s="43" t="str">
        <f aca="false">INDEX((klasyfikacja!$B$2:$B$146),MATCH(A1431,klasyfikacja!$A$2:$A$146,0))</f>
        <v>Wpływy z opłaty miejscowej</v>
      </c>
      <c r="D1431" s="44" t="n">
        <v>756</v>
      </c>
      <c r="E1431" s="45" t="s">
        <v>52</v>
      </c>
      <c r="F1431" s="56" t="n">
        <f aca="false">SUM(G1431:H1431)</f>
        <v>0</v>
      </c>
      <c r="G1431" s="46" t="n">
        <f aca="false" t="array" ref="G1431:G1431">SUM(IF(dane!$A$8:$A$1577=D1431,IF(dane!$C$8:$C$1577=E1431,dane!$L$8:$L$1577,0),0))</f>
        <v>0</v>
      </c>
      <c r="H1431" s="46" t="n">
        <f aca="false" t="array" ref="H1431:H1431">SUM(IF(dane!$A$8:$A$1577=D1431,IF(dane!$C$8:$C$1577=E1431,dane!$M$8:$M$1577,0),0))</f>
        <v>0</v>
      </c>
      <c r="K1431" s="55"/>
    </row>
    <row r="1432" s="47" customFormat="true" ht="12.75" hidden="false" customHeight="true" outlineLevel="0" collapsed="false">
      <c r="A1432" s="42" t="n">
        <v>460</v>
      </c>
      <c r="B1432" s="42"/>
      <c r="C1432" s="43" t="e">
        <f aca="false">INDEX((klasyfikacja!$B$2:$B$146),MATCH(A1432,klasyfikacja!$A$2:$A$146,0))</f>
        <v>#N/A</v>
      </c>
      <c r="D1432" s="44" t="n">
        <v>756</v>
      </c>
      <c r="E1432" s="45" t="s">
        <v>54</v>
      </c>
      <c r="F1432" s="46" t="n">
        <f aca="false">SUM(G1432:H1432)</f>
        <v>8000</v>
      </c>
      <c r="G1432" s="46" t="n">
        <f aca="false" t="array" ref="G1432:G1432">SUM(IF(dane!$A$8:$A$1577=D1432,IF(dane!$C$8:$C$1577=E1432,dane!$L$8:$L$1577,0),0))</f>
        <v>8000</v>
      </c>
      <c r="H1432" s="46" t="n">
        <f aca="false" t="array" ref="H1432:H1432">SUM(IF(dane!$A$8:$A$1577=D1432,IF(dane!$C$8:$C$1577=E1432,dane!$M$8:$M$1577,0),0))</f>
        <v>0</v>
      </c>
      <c r="K1432" s="55"/>
    </row>
    <row r="1433" s="47" customFormat="true" ht="12.75" hidden="true" customHeight="true" outlineLevel="0" collapsed="false">
      <c r="A1433" s="42" t="s">
        <v>55</v>
      </c>
      <c r="B1433" s="42"/>
      <c r="C1433" s="43" t="str">
        <f aca="false">INDEX((klasyfikacja!$B$2:$B$146),MATCH(A1433,klasyfikacja!$A$2:$A$146,0))</f>
        <v>Wpływy z opłat za trwały zarząd, użytkowanie i służebności</v>
      </c>
      <c r="D1433" s="44" t="n">
        <v>756</v>
      </c>
      <c r="E1433" s="45" t="s">
        <v>56</v>
      </c>
      <c r="F1433" s="46" t="n">
        <f aca="false">SUM(G1433:H1433)</f>
        <v>0</v>
      </c>
      <c r="G1433" s="46" t="n">
        <f aca="false" t="array" ref="G1433:G1433">SUM(IF(dane!$A$8:$A$1577=D1433,IF(dane!$C$8:$C$1577=E1433,dane!$L$8:$L$1577,0),0))</f>
        <v>0</v>
      </c>
      <c r="H1433" s="46" t="n">
        <f aca="false" t="array" ref="H1433:H1433">SUM(IF(dane!$A$8:$A$1577=D1433,IF(dane!$C$8:$C$1577=E1433,dane!$M$8:$M$1577,0),0))</f>
        <v>0</v>
      </c>
      <c r="K1433" s="55"/>
    </row>
    <row r="1434" s="47" customFormat="true" ht="12.75" hidden="false" customHeight="true" outlineLevel="0" collapsed="false">
      <c r="A1434" s="42" t="n">
        <v>480</v>
      </c>
      <c r="B1434" s="42"/>
      <c r="C1434" s="43" t="e">
        <f aca="false">INDEX((klasyfikacja!$B$2:$B$146),MATCH(A1434,klasyfikacja!$A$2:$A$146,0))</f>
        <v>#N/A</v>
      </c>
      <c r="D1434" s="44" t="n">
        <v>756</v>
      </c>
      <c r="E1434" s="45" t="s">
        <v>58</v>
      </c>
      <c r="F1434" s="46" t="n">
        <f aca="false">SUM(G1434:H1434)</f>
        <v>30500000</v>
      </c>
      <c r="G1434" s="46" t="n">
        <f aca="false" t="array" ref="G1434:G1434">SUM(IF(dane!$A$8:$A$1577=D1434,IF(dane!$C$8:$C$1577=E1434,dane!$L$8:$L$1577,0),0))</f>
        <v>30500000</v>
      </c>
      <c r="H1434" s="46" t="n">
        <f aca="false" t="array" ref="H1434:H1434">SUM(IF(dane!$A$8:$A$1577=D1434,IF(dane!$C$8:$C$1577=E1434,dane!$M$8:$M$1577,0),0))</f>
        <v>0</v>
      </c>
      <c r="K1434" s="55"/>
    </row>
    <row r="1435" s="47" customFormat="true" ht="25.5" hidden="false" customHeight="false" outlineLevel="0" collapsed="false">
      <c r="A1435" s="42" t="n">
        <v>490</v>
      </c>
      <c r="B1435" s="42"/>
      <c r="C1435" s="43" t="e">
        <f aca="false">INDEX((klasyfikacja!$B$2:$B$146),MATCH(A1435,klasyfikacja!$A$2:$A$146,0))</f>
        <v>#N/A</v>
      </c>
      <c r="D1435" s="44" t="n">
        <v>756</v>
      </c>
      <c r="E1435" s="45" t="s">
        <v>60</v>
      </c>
      <c r="F1435" s="56" t="n">
        <f aca="false">SUM(G1435:H1435)</f>
        <v>21910000</v>
      </c>
      <c r="G1435" s="46" t="n">
        <f aca="false" t="array" ref="G1435:G1435">SUM(IF(dane!$A$8:$A$1577=D1435,IF(dane!$C$8:$C$1577=E1435,dane!$L$8:$L$1577,0),0))</f>
        <v>16903000</v>
      </c>
      <c r="H1435" s="46" t="n">
        <f aca="false" t="array" ref="H1435:H1435">SUM(IF(dane!$A$8:$A$1577=D1435,IF(dane!$C$8:$C$1577=E1435,dane!$M$8:$M$1577,0),0))</f>
        <v>5007000</v>
      </c>
      <c r="K1435" s="55"/>
    </row>
    <row r="1436" s="47" customFormat="true" ht="12.75" hidden="false" customHeight="true" outlineLevel="0" collapsed="false">
      <c r="A1436" s="42" t="n">
        <v>500</v>
      </c>
      <c r="B1436" s="42"/>
      <c r="C1436" s="43" t="e">
        <f aca="false">INDEX((klasyfikacja!$B$2:$B$146),MATCH(A1436,klasyfikacja!$A$2:$A$146,0))</f>
        <v>#N/A</v>
      </c>
      <c r="D1436" s="44" t="n">
        <v>756</v>
      </c>
      <c r="E1436" s="45" t="s">
        <v>62</v>
      </c>
      <c r="F1436" s="46" t="n">
        <f aca="false">SUM(G1436:H1436)</f>
        <v>135000000</v>
      </c>
      <c r="G1436" s="46" t="n">
        <f aca="false" t="array" ref="G1436:G1436">SUM(IF(dane!$A$8:$A$1577=D1436,IF(dane!$C$8:$C$1577=E1436,dane!$L$8:$L$1577,0),0))</f>
        <v>135000000</v>
      </c>
      <c r="H1436" s="46" t="n">
        <f aca="false" t="array" ref="H1436:H1436">SUM(IF(dane!$A$8:$A$1577=D1436,IF(dane!$C$8:$C$1577=E1436,dane!$M$8:$M$1577,0),0))</f>
        <v>0</v>
      </c>
      <c r="K1436" s="55"/>
    </row>
    <row r="1437" s="47" customFormat="true" ht="12.75" hidden="true" customHeight="true" outlineLevel="0" collapsed="false">
      <c r="A1437" s="42" t="s">
        <v>63</v>
      </c>
      <c r="B1437" s="42"/>
      <c r="C1437" s="43" t="str">
        <f aca="false">INDEX((klasyfikacja!$B$2:$B$146),MATCH(A1437,klasyfikacja!$A$2:$A$146,0))</f>
        <v>Wpływy z opłat z tytułu użytkowania wieczystego nieruchomości</v>
      </c>
      <c r="D1437" s="44" t="n">
        <v>756</v>
      </c>
      <c r="E1437" s="45" t="s">
        <v>64</v>
      </c>
      <c r="F1437" s="46" t="n">
        <f aca="false">SUM(G1437:H1437)</f>
        <v>0</v>
      </c>
      <c r="G1437" s="46" t="n">
        <f aca="false" t="array" ref="G1437:G1437">SUM(IF(dane!$A$8:$A$1577=D1437,IF(dane!$C$8:$C$1577=E1437,dane!$L$8:$L$1577,0),0))</f>
        <v>0</v>
      </c>
      <c r="H1437" s="46" t="n">
        <f aca="false" t="array" ref="H1437:H1437">SUM(IF(dane!$A$8:$A$1577=D1437,IF(dane!$C$8:$C$1577=E1437,dane!$M$8:$M$1577,0),0))</f>
        <v>0</v>
      </c>
      <c r="K1437" s="55"/>
    </row>
    <row r="1438" s="47" customFormat="true" ht="12.75" hidden="true" customHeight="true" outlineLevel="0" collapsed="false">
      <c r="A1438" s="42" t="s">
        <v>65</v>
      </c>
      <c r="B1438" s="42"/>
      <c r="C1438" s="43" t="str">
        <f aca="false">INDEX((klasyfikacja!$B$2:$B$146),MATCH(A1438,klasyfikacja!$A$2:$A$146,0))</f>
        <v>Wpływy z tytułu grzywien, mandatów i innych kar pieniężnych od osób fizycznych</v>
      </c>
      <c r="D1438" s="44" t="n">
        <v>756</v>
      </c>
      <c r="E1438" s="45" t="s">
        <v>66</v>
      </c>
      <c r="F1438" s="46" t="n">
        <f aca="false">SUM(G1438:H1438)</f>
        <v>0</v>
      </c>
      <c r="G1438" s="46" t="n">
        <f aca="false" t="array" ref="G1438:G1438">SUM(IF(dane!$A$8:$A$1577=D1438,IF(dane!$C$8:$C$1577=E1438,dane!$L$8:$L$1577,0),0))</f>
        <v>0</v>
      </c>
      <c r="H1438" s="46" t="n">
        <f aca="false" t="array" ref="H1438:H1438">SUM(IF(dane!$A$8:$A$1577=D1438,IF(dane!$C$8:$C$1577=E1438,dane!$M$8:$M$1577,0),0))</f>
        <v>0</v>
      </c>
      <c r="K1438" s="55"/>
    </row>
    <row r="1439" s="47" customFormat="true" ht="12.75" hidden="true" customHeight="true" outlineLevel="0" collapsed="false">
      <c r="A1439" s="42" t="s">
        <v>67</v>
      </c>
      <c r="B1439" s="42"/>
      <c r="C1439" s="43" t="str">
        <f aca="false">INDEX((klasyfikacja!$B$2:$B$146),MATCH(A1439,klasyfikacja!$A$2:$A$146,0))</f>
        <v>Wpływy z tytułu grzywien i innych kar pieniężnych od osób prawnych i innych jednostek organizacyjnych</v>
      </c>
      <c r="D1439" s="44" t="n">
        <v>756</v>
      </c>
      <c r="E1439" s="45" t="s">
        <v>68</v>
      </c>
      <c r="F1439" s="46" t="n">
        <f aca="false">SUM(G1439:H1439)</f>
        <v>0</v>
      </c>
      <c r="G1439" s="46" t="n">
        <f aca="false" t="array" ref="G1439:G1439">SUM(IF(dane!$A$8:$A$1577=D1439,IF(dane!$C$8:$C$1577=E1439,dane!$L$8:$L$1577,0),0))</f>
        <v>0</v>
      </c>
      <c r="H1439" s="46" t="n">
        <f aca="false" t="array" ref="H1439:H1439">SUM(IF(dane!$A$8:$A$1577=D1439,IF(dane!$C$8:$C$1577=E1439,dane!$M$8:$M$1577,0),0))</f>
        <v>0</v>
      </c>
      <c r="K1439" s="55"/>
    </row>
    <row r="1440" s="47" customFormat="true" ht="12.75" hidden="true" customHeight="true" outlineLevel="0" collapsed="false">
      <c r="A1440" s="42" t="s">
        <v>69</v>
      </c>
      <c r="B1440" s="42"/>
      <c r="C1440" s="43" t="str">
        <f aca="false">INDEX((klasyfikacja!$B$2:$B$146),MATCH(A1440,klasyfikacja!$A$2:$A$146,0))</f>
        <v>Wpływy z opłat za koncesje i licencje</v>
      </c>
      <c r="D1440" s="44" t="n">
        <v>756</v>
      </c>
      <c r="E1440" s="45" t="s">
        <v>70</v>
      </c>
      <c r="F1440" s="46" t="n">
        <f aca="false">SUM(G1440:H1440)</f>
        <v>0</v>
      </c>
      <c r="G1440" s="46" t="n">
        <f aca="false" t="array" ref="G1440:G1440">SUM(IF(dane!$A$8:$A$1577=D1440,IF(dane!$C$8:$C$1577=E1440,dane!$L$8:$L$1577,0),0))</f>
        <v>0</v>
      </c>
      <c r="H1440" s="46" t="n">
        <f aca="false" t="array" ref="H1440:H1440">SUM(IF(dane!$A$8:$A$1577=D1440,IF(dane!$C$8:$C$1577=E1440,dane!$M$8:$M$1577,0),0))</f>
        <v>0</v>
      </c>
      <c r="K1440" s="55"/>
    </row>
    <row r="1441" s="47" customFormat="true" ht="12.75" hidden="true" customHeight="true" outlineLevel="0" collapsed="false">
      <c r="A1441" s="42" t="s">
        <v>71</v>
      </c>
      <c r="B1441" s="42"/>
      <c r="C1441" s="43" t="str">
        <f aca="false">INDEX((klasyfikacja!$B$2:$B$146),MATCH(A1441,klasyfikacja!$A$2:$A$146,0))</f>
        <v>Wpływy z opłat egzaminacyjnych oraz opłat za wydawanie świadectw, dyplomów, zaświadczeń, certyfikatów i ich duplikatów</v>
      </c>
      <c r="D1441" s="44" t="n">
        <v>756</v>
      </c>
      <c r="E1441" s="45" t="s">
        <v>72</v>
      </c>
      <c r="F1441" s="46" t="n">
        <f aca="false">SUM(G1441:H1441)</f>
        <v>0</v>
      </c>
      <c r="G1441" s="46" t="n">
        <f aca="false" t="array" ref="G1441:G1441">SUM(IF(dane!$A$8:$A$1577=D1441,IF(dane!$C$8:$C$1577=E1441,dane!$L$8:$L$1577,0),0))</f>
        <v>0</v>
      </c>
      <c r="H1441" s="46" t="n">
        <f aca="false" t="array" ref="H1441:H1441">SUM(IF(dane!$A$8:$A$1577=D1441,IF(dane!$C$8:$C$1577=E1441,dane!$M$8:$M$1577,0),0))</f>
        <v>0</v>
      </c>
      <c r="K1441" s="55"/>
    </row>
    <row r="1442" s="47" customFormat="true" ht="12.75" hidden="true" customHeight="true" outlineLevel="0" collapsed="false">
      <c r="A1442" s="42" t="s">
        <v>73</v>
      </c>
      <c r="B1442" s="42"/>
      <c r="C1442" s="43" t="str">
        <f aca="false">INDEX((klasyfikacja!$B$2:$B$146),MATCH(A1442,klasyfikacja!$A$2:$A$146,0))</f>
        <v>Wpływy z opłat za zezwolenia, akredytacje oraz opłaty ewidencyjne, w tym opłaty za częstotliwości</v>
      </c>
      <c r="D1442" s="44" t="n">
        <v>756</v>
      </c>
      <c r="E1442" s="45" t="s">
        <v>74</v>
      </c>
      <c r="F1442" s="46" t="n">
        <f aca="false">SUM(G1442:H1442)</f>
        <v>0</v>
      </c>
      <c r="G1442" s="46" t="n">
        <f aca="false" t="array" ref="G1442:G1442">SUM(IF(dane!$A$8:$A$1577=D1442,IF(dane!$C$8:$C$1577=E1442,dane!$L$8:$L$1577,0),0))</f>
        <v>0</v>
      </c>
      <c r="H1442" s="46" t="n">
        <f aca="false" t="array" ref="H1442:H1442">SUM(IF(dane!$A$8:$A$1577=D1442,IF(dane!$C$8:$C$1577=E1442,dane!$M$8:$M$1577,0),0))</f>
        <v>0</v>
      </c>
      <c r="K1442" s="55"/>
    </row>
    <row r="1443" s="47" customFormat="true" ht="12.75" hidden="true" customHeight="true" outlineLevel="0" collapsed="false">
      <c r="A1443" s="42" t="s">
        <v>75</v>
      </c>
      <c r="B1443" s="42"/>
      <c r="C1443" s="43" t="str">
        <f aca="false">INDEX((klasyfikacja!$B$2:$B$146),MATCH(A1443,klasyfikacja!$A$2:$A$146,0))</f>
        <v>Wpływy z tytułu opłat i kosztów sądowych oraz innych opłat uiszczanych na rzecz Skarbu Państwa z tytułu postępowania sądowego i prokuratorskiego</v>
      </c>
      <c r="D1443" s="44" t="n">
        <v>756</v>
      </c>
      <c r="E1443" s="45" t="s">
        <v>76</v>
      </c>
      <c r="F1443" s="46" t="n">
        <f aca="false">SUM(G1443:H1443)</f>
        <v>0</v>
      </c>
      <c r="G1443" s="46" t="n">
        <f aca="false" t="array" ref="G1443:G1443">SUM(IF(dane!$A$8:$A$1577=D1443,IF(dane!$C$8:$C$1577=E1443,dane!$L$8:$L$1577,0),0))</f>
        <v>0</v>
      </c>
      <c r="H1443" s="46" t="n">
        <f aca="false" t="array" ref="H1443:H1443">SUM(IF(dane!$A$8:$A$1577=D1443,IF(dane!$C$8:$C$1577=E1443,dane!$M$8:$M$1577,0),0))</f>
        <v>0</v>
      </c>
      <c r="K1443" s="55"/>
    </row>
    <row r="1444" s="47" customFormat="true" ht="12.75" hidden="true" customHeight="true" outlineLevel="0" collapsed="false">
      <c r="A1444" s="42" t="s">
        <v>77</v>
      </c>
      <c r="B1444" s="42"/>
      <c r="C1444" s="43" t="str">
        <f aca="false">INDEX((klasyfikacja!$B$2:$B$146),MATCH(A1444,klasyfikacja!$A$2:$A$146,0))</f>
        <v>Wpływy z tytułu kosztów egzekucyjnych, opłaty komorniczej i kosztów upomnień</v>
      </c>
      <c r="D1444" s="44" t="n">
        <v>756</v>
      </c>
      <c r="E1444" s="45" t="s">
        <v>78</v>
      </c>
      <c r="F1444" s="46" t="n">
        <f aca="false">SUM(G1444:H1444)</f>
        <v>0</v>
      </c>
      <c r="G1444" s="46" t="n">
        <f aca="false" t="array" ref="G1444:G1444">SUM(IF(dane!$A$8:$A$1577=D1444,IF(dane!$C$8:$C$1577=E1444,dane!$L$8:$L$1577,0),0))</f>
        <v>0</v>
      </c>
      <c r="H1444" s="46" t="n">
        <f aca="false" t="array" ref="H1444:H1444">SUM(IF(dane!$A$8:$A$1577=D1444,IF(dane!$C$8:$C$1577=E1444,dane!$M$8:$M$1577,0),0))</f>
        <v>0</v>
      </c>
      <c r="K1444" s="55"/>
    </row>
    <row r="1445" s="47" customFormat="true" ht="12.75" hidden="true" customHeight="true" outlineLevel="0" collapsed="false">
      <c r="A1445" s="42" t="s">
        <v>79</v>
      </c>
      <c r="B1445" s="42"/>
      <c r="C1445" s="43" t="str">
        <f aca="false">INDEX((klasyfikacja!$B$2:$B$146),MATCH(A1445,klasyfikacja!$A$2:$A$146,0))</f>
        <v>Wpływy z opłat za wydanie prawa jazdy oraz innych dokumentów uprawniających do kierowania pojazdami</v>
      </c>
      <c r="D1445" s="44" t="n">
        <v>756</v>
      </c>
      <c r="E1445" s="45" t="s">
        <v>80</v>
      </c>
      <c r="F1445" s="46" t="n">
        <f aca="false">SUM(G1445:H1445)</f>
        <v>0</v>
      </c>
      <c r="G1445" s="46" t="n">
        <f aca="false" t="array" ref="G1445:G1445">SUM(IF(dane!$A$8:$A$1577=D1445,IF(dane!$C$8:$C$1577=E1445,dane!$L$8:$L$1577,0),0))</f>
        <v>0</v>
      </c>
      <c r="H1445" s="46" t="n">
        <f aca="false" t="array" ref="H1445:H1445">SUM(IF(dane!$A$8:$A$1577=D1445,IF(dane!$C$8:$C$1577=E1445,dane!$M$8:$M$1577,0),0))</f>
        <v>0</v>
      </c>
      <c r="K1445" s="55"/>
    </row>
    <row r="1446" s="47" customFormat="true" ht="12.75" hidden="true" customHeight="true" outlineLevel="0" collapsed="false">
      <c r="A1446" s="42" t="s">
        <v>81</v>
      </c>
      <c r="B1446" s="42"/>
      <c r="C1446" s="43" t="str">
        <f aca="false">INDEX((klasyfikacja!$B$2:$B$146),MATCH(A1446,klasyfikacja!$A$2:$A$146,0))</f>
        <v>Wpływy z opłat za korzystanie z wychowania przedszkolnego</v>
      </c>
      <c r="D1446" s="44" t="n">
        <v>756</v>
      </c>
      <c r="E1446" s="45" t="s">
        <v>82</v>
      </c>
      <c r="F1446" s="46" t="n">
        <f aca="false">SUM(G1446:H1446)</f>
        <v>0</v>
      </c>
      <c r="G1446" s="46" t="n">
        <f aca="false" t="array" ref="G1446:G1446">SUM(IF(dane!$A$8:$A$1577=D1446,IF(dane!$C$8:$C$1577=E1446,dane!$L$8:$L$1577,0),0))</f>
        <v>0</v>
      </c>
      <c r="H1446" s="46" t="n">
        <f aca="false" t="array" ref="H1446:H1446">SUM(IF(dane!$A$8:$A$1577=D1446,IF(dane!$C$8:$C$1577=E1446,dane!$M$8:$M$1577,0),0))</f>
        <v>0</v>
      </c>
      <c r="K1446" s="55"/>
    </row>
    <row r="1447" s="47" customFormat="true" ht="12.75" hidden="true" customHeight="true" outlineLevel="0" collapsed="false">
      <c r="A1447" s="42" t="s">
        <v>83</v>
      </c>
      <c r="B1447" s="42"/>
      <c r="C1447" s="43" t="str">
        <f aca="false">INDEX((klasyfikacja!$B$2:$B$146),MATCH(A1447,klasyfikacja!$A$2:$A$146,0))</f>
        <v>Wpływy z opłat za korzystanie z wyżywienia w jednostkach realizujących zadania z zakresu wychowania przedszkolnego</v>
      </c>
      <c r="D1447" s="44" t="n">
        <v>756</v>
      </c>
      <c r="E1447" s="45" t="s">
        <v>84</v>
      </c>
      <c r="F1447" s="46" t="n">
        <f aca="false">SUM(G1447:H1447)</f>
        <v>0</v>
      </c>
      <c r="G1447" s="46" t="n">
        <f aca="false" t="array" ref="G1447:G1447">SUM(IF(dane!$A$8:$A$1577=D1447,IF(dane!$C$8:$C$1577=E1447,dane!$L$8:$L$1577,0),0))</f>
        <v>0</v>
      </c>
      <c r="H1447" s="46" t="n">
        <f aca="false" t="array" ref="H1447:H1447">SUM(IF(dane!$A$8:$A$1577=D1447,IF(dane!$C$8:$C$1577=E1447,dane!$M$8:$M$1577,0),0))</f>
        <v>0</v>
      </c>
      <c r="K1447" s="55"/>
    </row>
    <row r="1448" s="47" customFormat="true" ht="12.75" hidden="true" customHeight="true" outlineLevel="0" collapsed="false">
      <c r="A1448" s="42" t="s">
        <v>85</v>
      </c>
      <c r="B1448" s="42"/>
      <c r="C1448" s="43" t="str">
        <f aca="false">INDEX((klasyfikacja!$B$2:$B$146),MATCH(A1448,klasyfikacja!$A$2:$A$146,0))</f>
        <v>Wpływy od rodziców z tytułu opłaty za pobyt dziecka w pieczy zastępczej</v>
      </c>
      <c r="D1448" s="44" t="n">
        <v>756</v>
      </c>
      <c r="E1448" s="45" t="s">
        <v>86</v>
      </c>
      <c r="F1448" s="46" t="n">
        <f aca="false">SUM(G1448:H1448)</f>
        <v>0</v>
      </c>
      <c r="G1448" s="46" t="n">
        <f aca="false" t="array" ref="G1448:G1448">SUM(IF(dane!$A$8:$A$1577=D1448,IF(dane!$C$8:$C$1577=E1448,dane!$L$8:$L$1577,0),0))</f>
        <v>0</v>
      </c>
      <c r="H1448" s="46" t="n">
        <f aca="false" t="array" ref="H1448:H1448">SUM(IF(dane!$A$8:$A$1577=D1448,IF(dane!$C$8:$C$1577=E1448,dane!$M$8:$M$1577,0),0))</f>
        <v>0</v>
      </c>
      <c r="K1448" s="55"/>
    </row>
    <row r="1449" s="47" customFormat="true" ht="12.75" hidden="false" customHeight="true" outlineLevel="0" collapsed="false">
      <c r="A1449" s="42" t="n">
        <v>690</v>
      </c>
      <c r="B1449" s="42"/>
      <c r="C1449" s="43" t="e">
        <f aca="false">INDEX((klasyfikacja!$B$2:$B$146),MATCH(A1449,klasyfikacja!$A$2:$A$146,0))</f>
        <v>#N/A</v>
      </c>
      <c r="D1449" s="44" t="n">
        <v>756</v>
      </c>
      <c r="E1449" s="45" t="s">
        <v>87</v>
      </c>
      <c r="F1449" s="56" t="n">
        <f aca="false">SUM(G1449:H1449)</f>
        <v>205000</v>
      </c>
      <c r="G1449" s="46" t="n">
        <f aca="false" t="array" ref="G1449:G1449">SUM(IF(dane!$A$8:$A$1577=D1449,IF(dane!$C$8:$C$1577=E1449,dane!$L$8:$L$1577,0),0))</f>
        <v>205000</v>
      </c>
      <c r="H1449" s="46" t="n">
        <f aca="false" t="array" ref="H1449:H1449">SUM(IF(dane!$A$8:$A$1577=D1449,IF(dane!$C$8:$C$1577=E1449,dane!$M$8:$M$1577,0),0))</f>
        <v>0</v>
      </c>
      <c r="K1449" s="55"/>
    </row>
    <row r="1450" s="47" customFormat="true" ht="12.75" hidden="false" customHeight="true" outlineLevel="0" collapsed="false">
      <c r="A1450" s="42" t="n">
        <v>740</v>
      </c>
      <c r="B1450" s="42"/>
      <c r="C1450" s="43" t="e">
        <f aca="false">INDEX((klasyfikacja!$B$2:$B$146),MATCH(A1450,klasyfikacja!$A$2:$A$146,0))</f>
        <v>#N/A</v>
      </c>
      <c r="D1450" s="44" t="n">
        <v>756</v>
      </c>
      <c r="E1450" s="45" t="s">
        <v>218</v>
      </c>
      <c r="F1450" s="46" t="n">
        <f aca="false">SUM(G1450:H1450)</f>
        <v>30000000</v>
      </c>
      <c r="G1450" s="46" t="n">
        <f aca="false" t="array" ref="G1450:G1450">SUM(IF(dane!$A$8:$A$1577=D1450,IF(dane!$C$8:$C$1577=E1450,dane!$L$8:$L$1577,0),0))</f>
        <v>30000000</v>
      </c>
      <c r="H1450" s="46" t="n">
        <f aca="false" t="array" ref="H1450:H1450">SUM(IF(dane!$A$8:$A$1577=D1450,IF(dane!$C$8:$C$1577=E1450,dane!$M$8:$M$1577,0),0))</f>
        <v>0</v>
      </c>
      <c r="K1450" s="55"/>
    </row>
    <row r="1451" s="47" customFormat="true" ht="12.75" hidden="true" customHeight="true" outlineLevel="0" collapsed="false">
      <c r="A1451" s="42" t="s">
        <v>88</v>
      </c>
      <c r="B1451" s="42"/>
      <c r="C1451" s="43" t="str">
        <f aca="false">INDEX((klasyfikacja!$B$2:$B$146),MATCH(A1451,klasyfikacja!$A$2:$A$146,0))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1451" s="44" t="n">
        <v>756</v>
      </c>
      <c r="E1451" s="45" t="s">
        <v>89</v>
      </c>
      <c r="F1451" s="46" t="n">
        <f aca="false">SUM(G1451:H1451)</f>
        <v>0</v>
      </c>
      <c r="G1451" s="46" t="n">
        <f aca="false" t="array" ref="G1451:G1451">SUM(IF(dane!$A$8:$A$1577=D1451,IF(dane!$C$8:$C$1577=E1451,dane!$L$8:$L$1577,0),0))</f>
        <v>0</v>
      </c>
      <c r="H1451" s="46" t="n">
        <f aca="false" t="array" ref="H1451:H1451">SUM(IF(dane!$A$8:$A$1577=D1451,IF(dane!$C$8:$C$1577=E1451,dane!$M$8:$M$1577,0),0))</f>
        <v>0</v>
      </c>
      <c r="K1451" s="55"/>
    </row>
    <row r="1452" s="47" customFormat="true" ht="12.75" hidden="true" customHeight="true" outlineLevel="0" collapsed="false">
      <c r="A1452" s="42" t="s">
        <v>90</v>
      </c>
      <c r="B1452" s="42"/>
      <c r="C1452" s="43" t="str">
        <f aca="false">INDEX((klasyfikacja!$B$2:$B$146),MATCH(A1452,klasyfikacja!$A$2:$A$146,0))</f>
        <v>Wpływy z usług</v>
      </c>
      <c r="D1452" s="44" t="n">
        <v>756</v>
      </c>
      <c r="E1452" s="45" t="s">
        <v>91</v>
      </c>
      <c r="F1452" s="46" t="n">
        <f aca="false">SUM(G1452:H1452)</f>
        <v>0</v>
      </c>
      <c r="G1452" s="46" t="n">
        <f aca="false" t="array" ref="G1452:G1452">SUM(IF(dane!$A$8:$A$1577=D1452,IF(dane!$C$8:$C$1577=E1452,dane!$L$8:$L$1577,0),0))</f>
        <v>0</v>
      </c>
      <c r="H1452" s="46" t="n">
        <f aca="false" t="array" ref="H1452:H1452">SUM(IF(dane!$A$8:$A$1577=D1452,IF(dane!$C$8:$C$1577=E1452,dane!$M$8:$M$1577,0),0))</f>
        <v>0</v>
      </c>
      <c r="K1452" s="55"/>
    </row>
    <row r="1453" s="47" customFormat="true" ht="12.75" hidden="true" customHeight="true" outlineLevel="0" collapsed="false">
      <c r="A1453" s="42" t="s">
        <v>92</v>
      </c>
      <c r="B1453" s="42"/>
      <c r="C1453" s="43" t="str">
        <f aca="false">INDEX((klasyfikacja!$B$2:$B$146),MATCH(A1453,klasyfikacja!$A$2:$A$146,0))</f>
        <v>Wpływy ze sprzedaży wyrobów</v>
      </c>
      <c r="D1453" s="44" t="n">
        <v>756</v>
      </c>
      <c r="E1453" s="45" t="s">
        <v>93</v>
      </c>
      <c r="F1453" s="46" t="n">
        <f aca="false">SUM(G1453:H1453)</f>
        <v>0</v>
      </c>
      <c r="G1453" s="46" t="n">
        <f aca="false" t="array" ref="G1453:G1453">SUM(IF(dane!$A$8:$A$1577=D1453,IF(dane!$C$8:$C$1577=E1453,dane!$L$8:$L$1577,0),0))</f>
        <v>0</v>
      </c>
      <c r="H1453" s="46" t="n">
        <f aca="false" t="array" ref="H1453:H1453">SUM(IF(dane!$A$8:$A$1577=D1453,IF(dane!$C$8:$C$1577=E1453,dane!$M$8:$M$1577,0),0))</f>
        <v>0</v>
      </c>
      <c r="K1453" s="55"/>
    </row>
    <row r="1454" s="47" customFormat="true" ht="12.75" hidden="true" customHeight="true" outlineLevel="0" collapsed="false">
      <c r="A1454" s="42" t="s">
        <v>94</v>
      </c>
      <c r="B1454" s="42"/>
      <c r="C1454" s="43" t="str">
        <f aca="false">INDEX((klasyfikacja!$B$2:$B$146),MATCH(A1454,klasyfikacja!$A$2:$A$146,0))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454" s="44" t="n">
        <v>756</v>
      </c>
      <c r="E1454" s="45" t="s">
        <v>95</v>
      </c>
      <c r="F1454" s="46" t="n">
        <f aca="false">SUM(G1454:H1454)</f>
        <v>0</v>
      </c>
      <c r="G1454" s="46" t="n">
        <f aca="false" t="array" ref="G1454:G1454">SUM(IF(dane!$A$8:$A$1577=D1454,IF(dane!$C$8:$C$1577=E1454,dane!$L$8:$L$1577,0),0))</f>
        <v>0</v>
      </c>
      <c r="H1454" s="46" t="n">
        <f aca="false" t="array" ref="H1454:H1454">SUM(IF(dane!$A$8:$A$1577=D1454,IF(dane!$C$8:$C$1577=E1454,dane!$M$8:$M$1577,0),0))</f>
        <v>0</v>
      </c>
      <c r="K1454" s="55"/>
    </row>
    <row r="1455" s="47" customFormat="true" ht="12.75" hidden="false" customHeight="true" outlineLevel="0" collapsed="false">
      <c r="A1455" s="42" t="n">
        <v>910</v>
      </c>
      <c r="B1455" s="42"/>
      <c r="C1455" s="43" t="e">
        <f aca="false">INDEX((klasyfikacja!$B$2:$B$146),MATCH(A1455,klasyfikacja!$A$2:$A$146,0))</f>
        <v>#N/A</v>
      </c>
      <c r="D1455" s="44" t="n">
        <v>756</v>
      </c>
      <c r="E1455" s="45" t="s">
        <v>97</v>
      </c>
      <c r="F1455" s="56" t="n">
        <f aca="false">SUM(G1455:H1455)</f>
        <v>1704000</v>
      </c>
      <c r="G1455" s="46" t="n">
        <f aca="false" t="array" ref="G1455:G1455">SUM(IF(dane!$A$8:$A$1577=D1455,IF(dane!$C$8:$C$1577=E1455,dane!$L$8:$L$1577,0),0))</f>
        <v>1704000</v>
      </c>
      <c r="H1455" s="46" t="n">
        <f aca="false" t="array" ref="H1455:H1455">SUM(IF(dane!$A$8:$A$1577=D1455,IF(dane!$C$8:$C$1577=E1455,dane!$M$8:$M$1577,0),0))</f>
        <v>0</v>
      </c>
      <c r="K1455" s="55"/>
    </row>
    <row r="1456" s="47" customFormat="true" ht="15.75" hidden="false" customHeight="true" outlineLevel="0" collapsed="false">
      <c r="A1456" s="42" t="n">
        <v>920</v>
      </c>
      <c r="B1456" s="42"/>
      <c r="C1456" s="43" t="e">
        <f aca="false">INDEX((klasyfikacja!$B$2:$B$146),MATCH(A1456,klasyfikacja!$A$2:$A$146,0))</f>
        <v>#N/A</v>
      </c>
      <c r="D1456" s="44" t="n">
        <v>756</v>
      </c>
      <c r="E1456" s="45" t="s">
        <v>99</v>
      </c>
      <c r="F1456" s="56" t="n">
        <f aca="false">SUM(G1456:H1456)</f>
        <v>150000</v>
      </c>
      <c r="G1456" s="46" t="n">
        <f aca="false" t="array" ref="G1456:G1456">SUM(IF(dane!$A$8:$A$1577=D1456,IF(dane!$C$8:$C$1577=E1456,dane!$L$8:$L$1577,0),0))</f>
        <v>150000</v>
      </c>
      <c r="H1456" s="46" t="n">
        <f aca="false" t="array" ref="H1456:H1456">SUM(IF(dane!$A$8:$A$1577=D1456,IF(dane!$C$8:$C$1577=E1456,dane!$M$8:$M$1577,0),0))</f>
        <v>0</v>
      </c>
      <c r="K1456" s="55"/>
    </row>
    <row r="1457" s="47" customFormat="true" ht="12.75" hidden="true" customHeight="true" outlineLevel="0" collapsed="false">
      <c r="A1457" s="42" t="s">
        <v>100</v>
      </c>
      <c r="B1457" s="42"/>
      <c r="C1457" s="43" t="str">
        <f aca="false">INDEX((klasyfikacja!$B$2:$B$146),MATCH(A1457,klasyfikacja!$A$2:$A$146,0))</f>
        <v>Wpływy z pozostałych odsetek (Finansowanie programów ze środków bezzwrotnych pochodzących z Unii Europejskiej)</v>
      </c>
      <c r="D1457" s="44" t="n">
        <v>756</v>
      </c>
      <c r="E1457" s="45" t="s">
        <v>101</v>
      </c>
      <c r="F1457" s="46" t="n">
        <f aca="false">SUM(G1457:H1457)</f>
        <v>0</v>
      </c>
      <c r="G1457" s="46" t="n">
        <f aca="false" t="array" ref="G1457:G1457">SUM(IF(dane!$A$8:$A$1577=D1457,IF(dane!$C$8:$C$1577=E1457,dane!$L$8:$L$1577,0),0))</f>
        <v>0</v>
      </c>
      <c r="H1457" s="46" t="n">
        <f aca="false" t="array" ref="H1457:H1457">SUM(IF(dane!$A$8:$A$1577=D1457,IF(dane!$C$8:$C$1577=E1457,dane!$M$8:$M$1577,0),0))</f>
        <v>0</v>
      </c>
      <c r="K1457" s="55"/>
    </row>
    <row r="1458" s="47" customFormat="true" ht="12.75" hidden="true" customHeight="true" outlineLevel="0" collapsed="false">
      <c r="A1458" s="42" t="s">
        <v>102</v>
      </c>
      <c r="B1458" s="42"/>
      <c r="C1458" s="43" t="str">
        <f aca="false">INDEX((klasyfikacja!$B$2:$B$146),MATCH(A1458,klasyfikacja!$A$2:$A$146,0))</f>
        <v>Wpływy z rozliczeń/zwrotów z lat ubiegłych</v>
      </c>
      <c r="D1458" s="44" t="n">
        <v>756</v>
      </c>
      <c r="E1458" s="45" t="s">
        <v>103</v>
      </c>
      <c r="F1458" s="46" t="n">
        <f aca="false">SUM(G1458:H1458)</f>
        <v>0</v>
      </c>
      <c r="G1458" s="46" t="n">
        <f aca="false" t="array" ref="G1458:G1458">SUM(IF(dane!$A$8:$A$1577=D1458,IF(dane!$C$8:$C$1577=E1458,dane!$L$8:$L$1577,0),0))</f>
        <v>0</v>
      </c>
      <c r="H1458" s="46" t="n">
        <f aca="false" t="array" ref="H1458:H1458">SUM(IF(dane!$A$8:$A$1577=D1458,IF(dane!$C$8:$C$1577=E1458,dane!$M$8:$M$1577,0),0))</f>
        <v>0</v>
      </c>
      <c r="K1458" s="55"/>
    </row>
    <row r="1459" s="47" customFormat="true" ht="12.75" hidden="true" customHeight="true" outlineLevel="0" collapsed="false">
      <c r="A1459" s="42" t="s">
        <v>104</v>
      </c>
      <c r="B1459" s="42"/>
      <c r="C1459" s="43" t="str">
        <f aca="false">INDEX((klasyfikacja!$B$2:$B$146),MATCH(A1459,klasyfikacja!$A$2:$A$146,0))</f>
        <v>Wpływy z tytułu kar i odszkodowań wynikających z umów</v>
      </c>
      <c r="D1459" s="44" t="n">
        <v>756</v>
      </c>
      <c r="E1459" s="45" t="s">
        <v>105</v>
      </c>
      <c r="F1459" s="46" t="n">
        <f aca="false">SUM(G1459:H1459)</f>
        <v>0</v>
      </c>
      <c r="G1459" s="46" t="n">
        <f aca="false" t="array" ref="G1459:G1459">SUM(IF(dane!$A$8:$A$1577=D1459,IF(dane!$C$8:$C$1577=E1459,dane!$L$8:$L$1577,0),0))</f>
        <v>0</v>
      </c>
      <c r="H1459" s="46" t="n">
        <f aca="false" t="array" ref="H1459:H1459">SUM(IF(dane!$A$8:$A$1577=D1459,IF(dane!$C$8:$C$1577=E1459,dane!$M$8:$M$1577,0),0))</f>
        <v>0</v>
      </c>
      <c r="K1459" s="55"/>
    </row>
    <row r="1460" s="47" customFormat="true" ht="12.75" hidden="true" customHeight="true" outlineLevel="0" collapsed="false">
      <c r="A1460" s="42" t="s">
        <v>106</v>
      </c>
      <c r="B1460" s="42"/>
      <c r="C1460" s="43" t="str">
        <f aca="false">INDEX((klasyfikacja!$B$2:$B$146),MATCH(A1460,klasyfikacja!$A$2:$A$146,0))</f>
        <v>Wpływy z otrzymanych spadków, zapisów i darowizn w postaci pieniężnej</v>
      </c>
      <c r="D1460" s="44" t="n">
        <v>756</v>
      </c>
      <c r="E1460" s="45" t="s">
        <v>107</v>
      </c>
      <c r="F1460" s="46" t="n">
        <f aca="false">SUM(G1460:H1460)</f>
        <v>0</v>
      </c>
      <c r="G1460" s="46" t="n">
        <f aca="false" t="array" ref="G1460:G1460">SUM(IF(dane!$A$8:$A$1577=D1460,IF(dane!$C$8:$C$1577=E1460,dane!$L$8:$L$1577,0),0))</f>
        <v>0</v>
      </c>
      <c r="H1460" s="46" t="n">
        <f aca="false" t="array" ref="H1460:H1460">SUM(IF(dane!$A$8:$A$1577=D1460,IF(dane!$C$8:$C$1577=E1460,dane!$M$8:$M$1577,0),0))</f>
        <v>0</v>
      </c>
      <c r="K1460" s="55"/>
    </row>
    <row r="1461" s="47" customFormat="true" ht="12.75" hidden="true" customHeight="true" outlineLevel="0" collapsed="false">
      <c r="A1461" s="42" t="s">
        <v>108</v>
      </c>
      <c r="B1461" s="42"/>
      <c r="C1461" s="43" t="str">
        <f aca="false">INDEX((klasyfikacja!$B$2:$B$146),MATCH(A1461,klasyfikacja!$A$2:$A$146,0))</f>
        <v>Wpływy z różnych dochodów</v>
      </c>
      <c r="D1461" s="44" t="n">
        <v>756</v>
      </c>
      <c r="E1461" s="45" t="s">
        <v>109</v>
      </c>
      <c r="F1461" s="46" t="n">
        <f aca="false">SUM(G1461:H1461)</f>
        <v>0</v>
      </c>
      <c r="G1461" s="46" t="n">
        <f aca="false" t="array" ref="G1461:G1461">SUM(IF(dane!$A$8:$A$1577=D1461,IF(dane!$C$8:$C$1577=E1461,dane!$L$8:$L$1577,0),0))</f>
        <v>0</v>
      </c>
      <c r="H1461" s="46" t="n">
        <f aca="false" t="array" ref="H1461:H1461">SUM(IF(dane!$A$8:$A$1577=D1461,IF(dane!$C$8:$C$1577=E1461,dane!$M$8:$M$1577,0),0))</f>
        <v>0</v>
      </c>
      <c r="K1461" s="55"/>
    </row>
    <row r="1462" s="47" customFormat="true" ht="12.75" hidden="true" customHeight="true" outlineLevel="0" collapsed="false">
      <c r="A1462" s="42" t="s">
        <v>110</v>
      </c>
      <c r="B1462" s="42"/>
      <c r="C1462" s="43" t="str">
        <f aca="false">INDEX((klasyfikacja!$B$2:$B$146),MATCH(A1462,klasyfikacja!$A$2:$A$146,0))</f>
        <v>Wpływy z różnych dochodów (Finansowanie programów ze środków bezzwrotnych pochodzących z Unii Europejskiej)</v>
      </c>
      <c r="D1462" s="44" t="n">
        <v>756</v>
      </c>
      <c r="E1462" s="45" t="s">
        <v>111</v>
      </c>
      <c r="F1462" s="46" t="n">
        <f aca="false">SUM(G1462:H1462)</f>
        <v>0</v>
      </c>
      <c r="G1462" s="46" t="n">
        <f aca="false" t="array" ref="G1462:G1462">SUM(IF(dane!$A$8:$A$1577=D1462,IF(dane!$C$8:$C$1577=E1462,dane!$L$8:$L$1577,0),0))</f>
        <v>0</v>
      </c>
      <c r="H1462" s="46" t="n">
        <f aca="false" t="array" ref="H1462:H1462">SUM(IF(dane!$A$8:$A$1577=D1462,IF(dane!$C$8:$C$1577=E1462,dane!$M$8:$M$1577,0),0))</f>
        <v>0</v>
      </c>
      <c r="K1462" s="55"/>
    </row>
    <row r="1463" s="47" customFormat="true" ht="12.75" hidden="true" customHeight="true" outlineLevel="0" collapsed="false">
      <c r="A1463" s="42" t="s">
        <v>112</v>
      </c>
      <c r="B1463" s="42"/>
      <c r="C1463" s="43" t="str">
        <f aca="false">INDEX((klasyfikacja!$B$2:$B$146),MATCH(A1463,klasyfikacja!$A$2:$A$146,0))</f>
        <v>Wpływy z różnych dochodów (Płatności w zakresie budżetu środków europejskich)</v>
      </c>
      <c r="D1463" s="44" t="n">
        <v>756</v>
      </c>
      <c r="E1463" s="45" t="s">
        <v>113</v>
      </c>
      <c r="F1463" s="46" t="n">
        <f aca="false">SUM(G1463:H1463)</f>
        <v>0</v>
      </c>
      <c r="G1463" s="46" t="n">
        <f aca="false" t="array" ref="G1463:G1463">SUM(IF(dane!$A$8:$A$1577=D1463,IF(dane!$C$8:$C$1577=E1463,dane!$L$8:$L$1577,0),0))</f>
        <v>0</v>
      </c>
      <c r="H1463" s="46" t="n">
        <f aca="false" t="array" ref="H1463:H1463">SUM(IF(dane!$A$8:$A$1577=D1463,IF(dane!$C$8:$C$1577=E1463,dane!$M$8:$M$1577,0),0))</f>
        <v>0</v>
      </c>
      <c r="K1463" s="55"/>
    </row>
    <row r="1464" s="47" customFormat="true" ht="12.75" hidden="true" customHeight="true" outlineLevel="0" collapsed="false">
      <c r="A1464" s="42" t="s">
        <v>114</v>
      </c>
      <c r="B1464" s="42"/>
      <c r="C1464" s="43" t="str">
        <f aca="false">INDEX((klasyfikacja!$B$2:$B$146),MATCH(A1464,klasyfikacja!$A$2:$A$146,0))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464" s="44" t="n">
        <v>756</v>
      </c>
      <c r="E1464" s="45" t="s">
        <v>115</v>
      </c>
      <c r="F1464" s="46" t="n">
        <f aca="false">SUM(G1464:H1464)</f>
        <v>0</v>
      </c>
      <c r="G1464" s="46" t="n">
        <f aca="false" t="array" ref="G1464:G1464">SUM(IF(dane!$A$8:$A$1577=D1464,IF(dane!$C$8:$C$1577=E1464,dane!$L$8:$L$1577,0),0))</f>
        <v>0</v>
      </c>
      <c r="H1464" s="46" t="n">
        <f aca="false" t="array" ref="H1464:H1464">SUM(IF(dane!$A$8:$A$1577=D1464,IF(dane!$C$8:$C$1577=E1464,dane!$M$8:$M$1577,0),0))</f>
        <v>0</v>
      </c>
      <c r="K1464" s="55"/>
    </row>
    <row r="1465" s="47" customFormat="true" ht="12.75" hidden="true" customHeight="true" outlineLevel="0" collapsed="false">
      <c r="A1465" s="42" t="s">
        <v>116</v>
      </c>
      <c r="B1465" s="42"/>
      <c r="C1465" s="43" t="str">
        <f aca="false">INDEX((klasyfikacja!$B$2:$B$146),MATCH(A1465,klasyfikacja!$A$2:$A$146,0))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465" s="44" t="n">
        <v>756</v>
      </c>
      <c r="E1465" s="45" t="n">
        <v>2007</v>
      </c>
      <c r="F1465" s="46" t="n">
        <f aca="false">SUM(G1465:H1465)</f>
        <v>0</v>
      </c>
      <c r="G1465" s="46" t="n">
        <f aca="false" t="array" ref="G1465:G1465">SUM(IF(dane!$A$8:$A$1577=D1465,IF(dane!$C$8:$C$1577=E1465,dane!$L$8:$L$1577,0),0))</f>
        <v>0</v>
      </c>
      <c r="H1465" s="46" t="n">
        <f aca="false" t="array" ref="H1465:H1465">SUM(IF(dane!$A$8:$A$1577=D1465,IF(dane!$C$8:$C$1577=E1465,dane!$M$8:$M$1577,0),0))</f>
        <v>0</v>
      </c>
      <c r="K1465" s="55"/>
    </row>
    <row r="1466" s="47" customFormat="true" ht="12.75" hidden="true" customHeight="true" outlineLevel="0" collapsed="false">
      <c r="A1466" s="42" t="s">
        <v>117</v>
      </c>
      <c r="B1466" s="42"/>
      <c r="C1466" s="43" t="str">
        <f aca="false">INDEX((klasyfikacja!$B$2:$B$146),MATCH(A1466,klasyfikacja!$A$2:$A$146,0))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466" s="44" t="n">
        <v>756</v>
      </c>
      <c r="E1466" s="45" t="n">
        <v>2008</v>
      </c>
      <c r="F1466" s="46" t="n">
        <f aca="false">SUM(G1466:H1466)</f>
        <v>0</v>
      </c>
      <c r="G1466" s="46" t="n">
        <f aca="false" t="array" ref="G1466:G1466">SUM(IF(dane!$A$8:$A$1577=D1466,IF(dane!$C$8:$C$1577=E1466,dane!$L$8:$L$1577,0),0))</f>
        <v>0</v>
      </c>
      <c r="H1466" s="46" t="n">
        <f aca="false" t="array" ref="H1466:H1466">SUM(IF(dane!$A$8:$A$1577=D1466,IF(dane!$C$8:$C$1577=E1466,dane!$M$8:$M$1577,0),0))</f>
        <v>0</v>
      </c>
      <c r="K1466" s="55"/>
    </row>
    <row r="1467" s="47" customFormat="true" ht="12.75" hidden="true" customHeight="true" outlineLevel="0" collapsed="false">
      <c r="A1467" s="42" t="s">
        <v>118</v>
      </c>
      <c r="B1467" s="42"/>
      <c r="C1467" s="43" t="str">
        <f aca="false">INDEX((klasyfikacja!$B$2:$B$146),MATCH(A1467,klasyfikacja!$A$2:$A$146,0))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467" s="44" t="n">
        <v>756</v>
      </c>
      <c r="E1467" s="45" t="n">
        <v>2009</v>
      </c>
      <c r="F1467" s="46" t="n">
        <f aca="false">SUM(G1467:H1467)</f>
        <v>0</v>
      </c>
      <c r="G1467" s="46" t="n">
        <f aca="false" t="array" ref="G1467:G1467">SUM(IF(dane!$A$8:$A$1577=D1467,IF(dane!$C$8:$C$1577=E1467,dane!$L$8:$L$1577,0),0))</f>
        <v>0</v>
      </c>
      <c r="H1467" s="46" t="n">
        <f aca="false" t="array" ref="H1467:H1467">SUM(IF(dane!$A$8:$A$1577=D1467,IF(dane!$C$8:$C$1577=E1467,dane!$M$8:$M$1577,0),0))</f>
        <v>0</v>
      </c>
      <c r="K1467" s="55"/>
    </row>
    <row r="1468" s="47" customFormat="true" ht="12.75" hidden="true" customHeight="true" outlineLevel="0" collapsed="false">
      <c r="A1468" s="42" t="s">
        <v>119</v>
      </c>
      <c r="B1468" s="42"/>
      <c r="C1468" s="43" t="str">
        <f aca="false">INDEX((klasyfikacja!$B$2:$B$146),MATCH(A1468,klasyfikacja!$A$2:$A$146,0))</f>
        <v>Dotacja celowa otrzymana z budżetu państwa na realizację zadań bieżących z zakresu administracji rządowej oraz innych zadań zleconych gminie (związkom gmin, związkom powiatowo-gminnym) ustawami</v>
      </c>
      <c r="D1468" s="44" t="n">
        <v>756</v>
      </c>
      <c r="E1468" s="45" t="n">
        <v>2010</v>
      </c>
      <c r="F1468" s="46" t="n">
        <f aca="false">SUM(G1468:H1468)</f>
        <v>0</v>
      </c>
      <c r="G1468" s="46" t="n">
        <f aca="false" t="array" ref="G1468:G1468">SUM(IF(dane!$A$8:$A$1577=D1468,IF(dane!$C$8:$C$1577=E1468,dane!$L$8:$L$1577,0),0))</f>
        <v>0</v>
      </c>
      <c r="H1468" s="46" t="n">
        <f aca="false" t="array" ref="H1468:H1468">SUM(IF(dane!$A$8:$A$1577=D1468,IF(dane!$C$8:$C$1577=E1468,dane!$M$8:$M$1577,0),0))</f>
        <v>0</v>
      </c>
      <c r="K1468" s="55"/>
    </row>
    <row r="1469" s="47" customFormat="true" ht="12.75" hidden="true" customHeight="true" outlineLevel="0" collapsed="false">
      <c r="A1469" s="42" t="s">
        <v>120</v>
      </c>
      <c r="B1469" s="42"/>
      <c r="C1469" s="43" t="str">
        <f aca="false">INDEX((klasyfikacja!$B$2:$B$146),MATCH(A1469,klasyfikacja!$A$2:$A$146,0))</f>
        <v>Dotacja celowa otrzymana z budżetu państwa na zadania bieżące realizowane przez gminę na podstawie porozumień z organami administracji rządowej</v>
      </c>
      <c r="D1469" s="44" t="n">
        <v>756</v>
      </c>
      <c r="E1469" s="45" t="n">
        <v>2020</v>
      </c>
      <c r="F1469" s="46" t="n">
        <f aca="false">SUM(G1469:H1469)</f>
        <v>0</v>
      </c>
      <c r="G1469" s="46" t="n">
        <f aca="false" t="array" ref="G1469:G1469">SUM(IF(dane!$A$8:$A$1577=D1469,IF(dane!$C$8:$C$1577=E1469,dane!$L$8:$L$1577,0),0))</f>
        <v>0</v>
      </c>
      <c r="H1469" s="46" t="n">
        <f aca="false" t="array" ref="H1469:H1469">SUM(IF(dane!$A$8:$A$1577=D1469,IF(dane!$C$8:$C$1577=E1469,dane!$M$8:$M$1577,0),0))</f>
        <v>0</v>
      </c>
      <c r="K1469" s="55"/>
    </row>
    <row r="1470" s="47" customFormat="true" ht="12.75" hidden="true" customHeight="true" outlineLevel="0" collapsed="false">
      <c r="A1470" s="42" t="s">
        <v>121</v>
      </c>
      <c r="B1470" s="42"/>
      <c r="C1470" s="43" t="str">
        <f aca="false">INDEX((klasyfikacja!$B$2:$B$146),MATCH(A1470,klasyfikacja!$A$2:$A$146,0))</f>
        <v>Dotacja celowa otrzymana z budżetu państwa na realizację własnych zadań bieżących gmin (związków gmin, związków powiatowo-gminnych)</v>
      </c>
      <c r="D1470" s="44" t="n">
        <v>756</v>
      </c>
      <c r="E1470" s="45" t="n">
        <v>2030</v>
      </c>
      <c r="F1470" s="46" t="n">
        <f aca="false">SUM(G1470:H1470)</f>
        <v>0</v>
      </c>
      <c r="G1470" s="46" t="n">
        <f aca="false" t="array" ref="G1470:G1470">SUM(IF(dane!$A$8:$A$1577=D1470,IF(dane!$C$8:$C$1577=E1470,dane!$L$8:$L$1577,0),0))</f>
        <v>0</v>
      </c>
      <c r="H1470" s="46" t="n">
        <f aca="false" t="array" ref="H1470:H1470">SUM(IF(dane!$A$8:$A$1577=D1470,IF(dane!$C$8:$C$1577=E1470,dane!$M$8:$M$1577,0),0))</f>
        <v>0</v>
      </c>
      <c r="K1470" s="55"/>
    </row>
    <row r="1471" s="47" customFormat="true" ht="25.5" hidden="true" customHeight="true" outlineLevel="0" collapsed="false">
      <c r="A1471" s="42" t="s">
        <v>122</v>
      </c>
      <c r="B1471" s="42"/>
      <c r="C1471" s="43" t="str">
        <f aca="false">INDEX((klasyfikacja!$B$2:$B$146),MATCH(A1471,klasyfikacja!$A$2:$A$146,0))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471" s="44" t="n">
        <v>756</v>
      </c>
      <c r="E1471" s="45" t="n">
        <v>2040</v>
      </c>
      <c r="F1471" s="46" t="n">
        <f aca="false">SUM(G1471:H1471)</f>
        <v>0</v>
      </c>
      <c r="G1471" s="46" t="n">
        <f aca="false" t="array" ref="G1471:G1471">SUM(IF(dane!$A$8:$A$1577=D1471,IF(dane!$C$8:$C$1577=E1471,dane!$L$8:$L$1577,0),0))</f>
        <v>0</v>
      </c>
      <c r="H1471" s="46" t="n">
        <f aca="false" t="array" ref="H1471:H1471">SUM(IF(dane!$A$8:$A$1577=D1471,IF(dane!$C$8:$C$1577=E1471,dane!$M$8:$M$1577,0),0))</f>
        <v>0</v>
      </c>
      <c r="K1471" s="55"/>
    </row>
    <row r="1472" s="47" customFormat="true" ht="37.5" hidden="true" customHeight="true" outlineLevel="0" collapsed="false">
      <c r="A1472" s="42" t="s">
        <v>123</v>
      </c>
      <c r="B1472" s="42"/>
      <c r="C1472" s="43" t="str">
        <f aca="false">INDEX((klasyfikacja!$B$2:$B$146),MATCH(A1472,klasyfikacja!$A$2:$A$146,0))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472" s="44" t="n">
        <v>756</v>
      </c>
      <c r="E1472" s="45" t="n">
        <v>2057</v>
      </c>
      <c r="F1472" s="46" t="n">
        <f aca="false">SUM(G1472:H1472)</f>
        <v>0</v>
      </c>
      <c r="G1472" s="46" t="n">
        <f aca="false" t="array" ref="G1472:G1472">SUM(IF(dane!$A$8:$A$1577=D1472,IF(dane!$C$8:$C$1577=E1472,dane!$L$8:$L$1577,0),0))</f>
        <v>0</v>
      </c>
      <c r="H1472" s="46" t="n">
        <f aca="false" t="array" ref="H1472:H1472">SUM(IF(dane!$A$8:$A$1577=D1472,IF(dane!$C$8:$C$1577=E1472,dane!$M$8:$M$1577,0),0))</f>
        <v>0</v>
      </c>
      <c r="K1472" s="55"/>
    </row>
    <row r="1473" s="47" customFormat="true" ht="37.5" hidden="true" customHeight="true" outlineLevel="0" collapsed="false">
      <c r="A1473" s="42" t="s">
        <v>124</v>
      </c>
      <c r="B1473" s="42"/>
      <c r="C1473" s="43" t="str">
        <f aca="false">INDEX((klasyfikacja!$B$2:$B$146),MATCH(A1473,klasyfikacja!$A$2:$A$146,0))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473" s="44" t="n">
        <v>756</v>
      </c>
      <c r="E1473" s="45" t="n">
        <v>2058</v>
      </c>
      <c r="F1473" s="46" t="n">
        <f aca="false">SUM(G1473:H1473)</f>
        <v>0</v>
      </c>
      <c r="G1473" s="46" t="n">
        <f aca="false" t="array" ref="G1473:G1473">SUM(IF(dane!$A$8:$A$1577=D1473,IF(dane!$C$8:$C$1577=E1473,dane!$L$8:$L$1577,0),0))</f>
        <v>0</v>
      </c>
      <c r="H1473" s="46" t="n">
        <f aca="false" t="array" ref="H1473:H1473">SUM(IF(dane!$A$8:$A$1577=D1473,IF(dane!$C$8:$C$1577=E1473,dane!$M$8:$M$1577,0),0))</f>
        <v>0</v>
      </c>
      <c r="K1473" s="55"/>
    </row>
    <row r="1474" s="47" customFormat="true" ht="37.5" hidden="true" customHeight="true" outlineLevel="0" collapsed="false">
      <c r="A1474" s="42" t="s">
        <v>125</v>
      </c>
      <c r="B1474" s="42"/>
      <c r="C1474" s="43" t="str">
        <f aca="false">INDEX((klasyfikacja!$B$2:$B$146),MATCH(A1474,klasyfikacja!$A$2:$A$146,0))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474" s="44" t="n">
        <v>756</v>
      </c>
      <c r="E1474" s="45" t="n">
        <v>2059</v>
      </c>
      <c r="F1474" s="46" t="n">
        <f aca="false">SUM(G1474:H1474)</f>
        <v>0</v>
      </c>
      <c r="G1474" s="46" t="n">
        <f aca="false" t="array" ref="G1474:G1474">SUM(IF(dane!$A$8:$A$1577=D1474,IF(dane!$C$8:$C$1577=E1474,dane!$L$8:$L$1577,0),0))</f>
        <v>0</v>
      </c>
      <c r="H1474" s="46" t="n">
        <f aca="false" t="array" ref="H1474:H1474">SUM(IF(dane!$A$8:$A$1577=D1474,IF(dane!$C$8:$C$1577=E1474,dane!$M$8:$M$1577,0),0))</f>
        <v>0</v>
      </c>
      <c r="K1474" s="55"/>
    </row>
    <row r="1475" s="47" customFormat="true" ht="37.5" hidden="true" customHeight="true" outlineLevel="0" collapsed="false">
      <c r="A1475" s="42" t="s">
        <v>126</v>
      </c>
      <c r="B1475" s="42"/>
      <c r="C1475" s="43" t="str">
        <f aca="false">INDEX((klasyfikacja!$B$2:$B$146),MATCH(A1475,klasyfikacja!$A$2:$A$146,0))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475" s="44" t="n">
        <v>756</v>
      </c>
      <c r="E1475" s="45" t="n">
        <v>2060</v>
      </c>
      <c r="F1475" s="46" t="n">
        <f aca="false">SUM(G1475:H1475)</f>
        <v>0</v>
      </c>
      <c r="G1475" s="46" t="n">
        <f aca="false" t="array" ref="G1475:G1475">SUM(IF(dane!$A$8:$A$1577=D1475,IF(dane!$C$8:$C$1577=E1475,dane!$L$8:$L$1577,0),0))</f>
        <v>0</v>
      </c>
      <c r="H1475" s="46" t="n">
        <f aca="false" t="array" ref="H1475:H1475">SUM(IF(dane!$A$8:$A$1577=D1475,IF(dane!$C$8:$C$1577=E1475,dane!$M$8:$M$1577,0),0))</f>
        <v>0</v>
      </c>
      <c r="K1475" s="55"/>
    </row>
    <row r="1476" s="47" customFormat="true" ht="12.75" hidden="true" customHeight="true" outlineLevel="0" collapsed="false">
      <c r="A1476" s="42" t="s">
        <v>199</v>
      </c>
      <c r="B1476" s="42"/>
      <c r="C1476" s="43" t="str">
        <f aca="false">INDEX((klasyfikacja!$B$2:$B$146),MATCH(A1476,klasyfikacja!$A$2:$A$146,0))</f>
        <v>Dotacja celowa otrzymana z budżetu państwa na zadania bieżące z zakresu administracji rządowej oraz inne zadania zlecone ustawami realizowane przez powiat</v>
      </c>
      <c r="D1476" s="44" t="n">
        <v>756</v>
      </c>
      <c r="E1476" s="45" t="n">
        <v>2110</v>
      </c>
      <c r="F1476" s="46" t="n">
        <f aca="false">SUM(G1476:H1476)</f>
        <v>0</v>
      </c>
      <c r="G1476" s="46" t="n">
        <f aca="false" t="array" ref="G1476:G1476">SUM(IF(dane!$A$8:$A$1577=D1476,IF(dane!$C$8:$C$1577=E1476,dane!$L$8:$L$1577,0),0))</f>
        <v>0</v>
      </c>
      <c r="H1476" s="46" t="n">
        <f aca="false" t="array" ref="H1476:H1476">SUM(IF(dane!$A$8:$A$1577=D1476,IF(dane!$C$8:$C$1577=E1476,dane!$M$8:$M$1577,0),0))</f>
        <v>0</v>
      </c>
      <c r="K1476" s="55"/>
    </row>
    <row r="1477" s="47" customFormat="true" ht="12.75" hidden="true" customHeight="true" outlineLevel="0" collapsed="false">
      <c r="A1477" s="42" t="s">
        <v>127</v>
      </c>
      <c r="B1477" s="42"/>
      <c r="C1477" s="43" t="str">
        <f aca="false">INDEX((klasyfikacja!$B$2:$B$146),MATCH(A1477,klasyfikacja!$A$2:$A$146,0))</f>
        <v>Dotacja celowa otrzymana z budżetu państwa na zadania bieżące realizowane przez powiat na podstawie porozumień z organami administracji rządowej</v>
      </c>
      <c r="D1477" s="44" t="n">
        <v>756</v>
      </c>
      <c r="E1477" s="45" t="n">
        <v>2120</v>
      </c>
      <c r="F1477" s="46" t="n">
        <f aca="false">SUM(G1477:H1477)</f>
        <v>0</v>
      </c>
      <c r="G1477" s="46" t="n">
        <f aca="false" t="array" ref="G1477:G1477">SUM(IF(dane!$A$8:$A$1577=D1477,IF(dane!$C$8:$C$1577=E1477,dane!$L$8:$L$1577,0),0))</f>
        <v>0</v>
      </c>
      <c r="H1477" s="46" t="n">
        <f aca="false" t="array" ref="H1477:H1477">SUM(IF(dane!$A$8:$A$1577=D1477,IF(dane!$C$8:$C$1577=E1477,dane!$M$8:$M$1577,0),0))</f>
        <v>0</v>
      </c>
      <c r="K1477" s="55"/>
    </row>
    <row r="1478" s="47" customFormat="true" ht="12.75" hidden="true" customHeight="true" outlineLevel="0" collapsed="false">
      <c r="A1478" s="42" t="s">
        <v>128</v>
      </c>
      <c r="B1478" s="42"/>
      <c r="C1478" s="43" t="str">
        <f aca="false">INDEX((klasyfikacja!$B$2:$B$146),MATCH(A1478,klasyfikacja!$A$2:$A$146,0))</f>
        <v>Dotacja celowa otrzymana z budżetu państwa na realizację bieżących zadań własnych powiatu</v>
      </c>
      <c r="D1478" s="44" t="n">
        <v>756</v>
      </c>
      <c r="E1478" s="45" t="n">
        <v>2130</v>
      </c>
      <c r="F1478" s="46" t="n">
        <f aca="false">SUM(G1478:H1478)</f>
        <v>0</v>
      </c>
      <c r="G1478" s="46" t="n">
        <f aca="false" t="array" ref="G1478:G1478">SUM(IF(dane!$A$8:$A$1577=D1478,IF(dane!$C$8:$C$1577=E1478,dane!$L$8:$L$1577,0),0))</f>
        <v>0</v>
      </c>
      <c r="H1478" s="46" t="n">
        <f aca="false" t="array" ref="H1478:H1478">SUM(IF(dane!$A$8:$A$1577=D1478,IF(dane!$C$8:$C$1577=E1478,dane!$M$8:$M$1577,0),0))</f>
        <v>0</v>
      </c>
      <c r="K1478" s="55"/>
    </row>
    <row r="1479" s="47" customFormat="true" ht="12.75" hidden="true" customHeight="true" outlineLevel="0" collapsed="false">
      <c r="A1479" s="42" t="s">
        <v>129</v>
      </c>
      <c r="B1479" s="42"/>
      <c r="C1479" s="43" t="str">
        <f aca="false">INDEX((klasyfikacja!$B$2:$B$146),MATCH(A1479,klasyfikacja!$A$2:$A$146,0))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479" s="44" t="n">
        <v>756</v>
      </c>
      <c r="E1479" s="45" t="n">
        <v>2160</v>
      </c>
      <c r="F1479" s="46" t="n">
        <f aca="false">SUM(G1479:H1479)</f>
        <v>0</v>
      </c>
      <c r="G1479" s="46" t="n">
        <f aca="false" t="array" ref="G1479:G1479">SUM(IF(dane!$A$8:$A$1577=D1479,IF(dane!$C$8:$C$1577=E1479,dane!$L$8:$L$1577,0),0))</f>
        <v>0</v>
      </c>
      <c r="H1479" s="46" t="n">
        <f aca="false" t="array" ref="H1479:H1479">SUM(IF(dane!$A$8:$A$1577=D1479,IF(dane!$C$8:$C$1577=E1479,dane!$M$8:$M$1577,0),0))</f>
        <v>0</v>
      </c>
      <c r="K1479" s="55"/>
    </row>
    <row r="1480" s="47" customFormat="true" ht="12.75" hidden="true" customHeight="true" outlineLevel="0" collapsed="false">
      <c r="A1480" s="42" t="s">
        <v>130</v>
      </c>
      <c r="B1480" s="42"/>
      <c r="C1480" s="43" t="str">
        <f aca="false">INDEX((klasyfikacja!$B$2:$B$146),MATCH(A1480,klasyfikacja!$A$2:$A$146,0))</f>
        <v>Środki z Funduszu Przeciwdziałania COVID-19 na finansowanie lub dofinansowanie realizacji zadań związanych z przeciwdziałaniem COVID-19</v>
      </c>
      <c r="D1480" s="44" t="n">
        <v>756</v>
      </c>
      <c r="E1480" s="45" t="n">
        <v>2180</v>
      </c>
      <c r="F1480" s="46" t="n">
        <f aca="false">SUM(G1480:H1480)</f>
        <v>0</v>
      </c>
      <c r="G1480" s="46" t="n">
        <f aca="false" t="array" ref="G1480:G1480">SUM(IF(dane!$A$8:$A$1577=D1480,IF(dane!$C$8:$C$1577=E1480,dane!$L$8:$L$1577,0),0))</f>
        <v>0</v>
      </c>
      <c r="H1480" s="46" t="n">
        <f aca="false" t="array" ref="H1480:H1480">SUM(IF(dane!$A$8:$A$1577=D1480,IF(dane!$C$8:$C$1577=E1480,dane!$M$8:$M$1577,0),0))</f>
        <v>0</v>
      </c>
      <c r="K1480" s="55"/>
    </row>
    <row r="1481" s="47" customFormat="true" ht="12.75" hidden="true" customHeight="true" outlineLevel="0" collapsed="false">
      <c r="A1481" s="42" t="s">
        <v>131</v>
      </c>
      <c r="B1481" s="42"/>
      <c r="C1481" s="43" t="str">
        <f aca="false">INDEX((klasyfikacja!$B$2:$B$146),MATCH(A1481,klasyfikacja!$A$2:$A$146,0))</f>
        <v>Dotacja celowa otrzymana z gminy na zadania bieżące realizowane na podstawie porozumień (umów) między jednostkami samorządu terytorialnego</v>
      </c>
      <c r="D1481" s="44" t="n">
        <v>756</v>
      </c>
      <c r="E1481" s="45" t="n">
        <v>2310</v>
      </c>
      <c r="F1481" s="46" t="n">
        <f aca="false">SUM(G1481:H1481)</f>
        <v>0</v>
      </c>
      <c r="G1481" s="46" t="n">
        <f aca="false" t="array" ref="G1481:G1481">SUM(IF(dane!$A$8:$A$1577=D1481,IF(dane!$C$8:$C$1577=E1481,dane!$L$8:$L$1577,0),0))</f>
        <v>0</v>
      </c>
      <c r="H1481" s="46" t="n">
        <f aca="false" t="array" ref="H1481:H1481">SUM(IF(dane!$A$8:$A$1577=D1481,IF(dane!$C$8:$C$1577=E1481,dane!$M$8:$M$1577,0),0))</f>
        <v>0</v>
      </c>
      <c r="K1481" s="55"/>
    </row>
    <row r="1482" s="47" customFormat="true" ht="12.75" hidden="true" customHeight="true" outlineLevel="0" collapsed="false">
      <c r="A1482" s="42" t="s">
        <v>132</v>
      </c>
      <c r="B1482" s="42"/>
      <c r="C1482" s="43" t="str">
        <f aca="false">INDEX((klasyfikacja!$B$2:$B$146),MATCH(A1482,klasyfikacja!$A$2:$A$146,0))</f>
        <v>Dotacja celowa otrzymana z powiatu na zadania bieżące realizowane na podstawie porozumień (umów) między jednostkami samorządu terytorialnego</v>
      </c>
      <c r="D1482" s="44" t="n">
        <v>756</v>
      </c>
      <c r="E1482" s="45" t="n">
        <v>2320</v>
      </c>
      <c r="F1482" s="46" t="n">
        <f aca="false">SUM(G1482:H1482)</f>
        <v>0</v>
      </c>
      <c r="G1482" s="46" t="n">
        <f aca="false" t="array" ref="G1482:G1482">SUM(IF(dane!$A$8:$A$1577=D1482,IF(dane!$C$8:$C$1577=E1482,dane!$L$8:$L$1577,0),0))</f>
        <v>0</v>
      </c>
      <c r="H1482" s="46" t="n">
        <f aca="false" t="array" ref="H1482:H1482">SUM(IF(dane!$A$8:$A$1577=D1482,IF(dane!$C$8:$C$1577=E1482,dane!$M$8:$M$1577,0),0))</f>
        <v>0</v>
      </c>
      <c r="K1482" s="55"/>
    </row>
    <row r="1483" s="47" customFormat="true" ht="12.75" hidden="true" customHeight="true" outlineLevel="0" collapsed="false">
      <c r="A1483" s="42" t="s">
        <v>133</v>
      </c>
      <c r="B1483" s="42"/>
      <c r="C1483" s="43" t="str">
        <f aca="false">INDEX((klasyfikacja!$B$2:$B$146),MATCH(A1483,klasyfikacja!$A$2:$A$146,0))</f>
        <v>Dotacja celowa otrzymana od samorządu województwa na zadania bieżące realizowane na podstawie porozumień (umów) między jednostkami samorządu terytorialnego</v>
      </c>
      <c r="D1483" s="44" t="n">
        <v>756</v>
      </c>
      <c r="E1483" s="45" t="n">
        <v>2330</v>
      </c>
      <c r="F1483" s="46" t="n">
        <f aca="false">SUM(G1483:H1483)</f>
        <v>0</v>
      </c>
      <c r="G1483" s="46" t="n">
        <f aca="false" t="array" ref="G1483:G1483">SUM(IF(dane!$A$8:$A$1577=D1483,IF(dane!$C$8:$C$1577=E1483,dane!$L$8:$L$1577,0),0))</f>
        <v>0</v>
      </c>
      <c r="H1483" s="46" t="n">
        <f aca="false" t="array" ref="H1483:H1483">SUM(IF(dane!$A$8:$A$1577=D1483,IF(dane!$C$8:$C$1577=E1483,dane!$M$8:$M$1577,0),0))</f>
        <v>0</v>
      </c>
      <c r="K1483" s="55"/>
    </row>
    <row r="1484" s="47" customFormat="true" ht="12.75" hidden="true" customHeight="true" outlineLevel="0" collapsed="false">
      <c r="A1484" s="42" t="s">
        <v>134</v>
      </c>
      <c r="B1484" s="42"/>
      <c r="C1484" s="43" t="str">
        <f aca="false">INDEX((klasyfikacja!$B$2:$B$146),MATCH(A1484,klasyfikacja!$A$2:$A$146,0))</f>
        <v>Dochody jednostek samorządu terytorialnego związane z realizacją zadań z zakresu administracji rządowej oraz innych zadań zleconych ustawami</v>
      </c>
      <c r="D1484" s="44" t="n">
        <v>756</v>
      </c>
      <c r="E1484" s="45" t="n">
        <v>2360</v>
      </c>
      <c r="F1484" s="46" t="n">
        <f aca="false">SUM(G1484:H1484)</f>
        <v>0</v>
      </c>
      <c r="G1484" s="46" t="n">
        <f aca="false" t="array" ref="G1484:G1484">SUM(IF(dane!$A$8:$A$1577=D1484,IF(dane!$C$8:$C$1577=E1484,dane!$L$8:$L$1577,0),0))</f>
        <v>0</v>
      </c>
      <c r="H1484" s="46" t="n">
        <f aca="false" t="array" ref="H1484:H1484">SUM(IF(dane!$A$8:$A$1577=D1484,IF(dane!$C$8:$C$1577=E1484,dane!$M$8:$M$1577,0),0))</f>
        <v>0</v>
      </c>
      <c r="K1484" s="55"/>
    </row>
    <row r="1485" s="47" customFormat="true" ht="12.75" hidden="true" customHeight="true" outlineLevel="0" collapsed="false">
      <c r="A1485" s="42" t="s">
        <v>135</v>
      </c>
      <c r="B1485" s="42"/>
      <c r="C1485" s="43" t="str">
        <f aca="false">INDEX((klasyfikacja!$B$2:$B$146),MATCH(A1485,klasyfikacja!$A$2:$A$146,0))</f>
        <v>Wpływy do budżetu nadwyżki środków obrotowych samorządowego zakładu budżetowego</v>
      </c>
      <c r="D1485" s="44" t="n">
        <v>756</v>
      </c>
      <c r="E1485" s="45" t="n">
        <v>2370</v>
      </c>
      <c r="F1485" s="46" t="n">
        <f aca="false">SUM(G1485:H1485)</f>
        <v>0</v>
      </c>
      <c r="G1485" s="46" t="n">
        <f aca="false" t="array" ref="G1485:G1485">SUM(IF(dane!$A$8:$A$1577=D1485,IF(dane!$C$8:$C$1577=E1485,dane!$L$8:$L$1577,0),0))</f>
        <v>0</v>
      </c>
      <c r="H1485" s="46" t="n">
        <f aca="false" t="array" ref="H1485:H1485">SUM(IF(dane!$A$8:$A$1577=D1485,IF(dane!$C$8:$C$1577=E1485,dane!$M$8:$M$1577,0),0))</f>
        <v>0</v>
      </c>
      <c r="K1485" s="55"/>
    </row>
    <row r="1486" s="47" customFormat="true" ht="12.75" hidden="true" customHeight="true" outlineLevel="0" collapsed="false">
      <c r="A1486" s="42" t="s">
        <v>136</v>
      </c>
      <c r="B1486" s="42"/>
      <c r="C1486" s="43" t="str">
        <f aca="false">INDEX((klasyfikacja!$B$2:$B$146),MATCH(A1486,klasyfikacja!$A$2:$A$146,0))</f>
        <v>Dotacja otrzymana z państwowego funduszu celowego na realizację zadań bieżących jednostek sektora finansów publicznych</v>
      </c>
      <c r="D1486" s="44" t="n">
        <v>756</v>
      </c>
      <c r="E1486" s="45" t="n">
        <v>2440</v>
      </c>
      <c r="F1486" s="46" t="n">
        <f aca="false">SUM(G1486:H1486)</f>
        <v>0</v>
      </c>
      <c r="G1486" s="46" t="n">
        <f aca="false" t="array" ref="G1486:G1486">SUM(IF(dane!$A$8:$A$1577=D1486,IF(dane!$C$8:$C$1577=E1486,dane!$L$8:$L$1577,0),0))</f>
        <v>0</v>
      </c>
      <c r="H1486" s="46" t="n">
        <f aca="false" t="array" ref="H1486:H1486">SUM(IF(dane!$A$8:$A$1577=D1486,IF(dane!$C$8:$C$1577=E1486,dane!$M$8:$M$1577,0),0))</f>
        <v>0</v>
      </c>
      <c r="K1486" s="55"/>
    </row>
    <row r="1487" s="47" customFormat="true" ht="12.75" hidden="true" customHeight="true" outlineLevel="0" collapsed="false">
      <c r="A1487" s="42" t="s">
        <v>137</v>
      </c>
      <c r="B1487" s="42"/>
      <c r="C1487" s="43" t="str">
        <f aca="false">INDEX((klasyfikacja!$B$2:$B$146),MATCH(A1487,klasyfikacja!$A$2:$A$146,0))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487" s="44" t="n">
        <v>756</v>
      </c>
      <c r="E1487" s="45" t="n">
        <v>2442</v>
      </c>
      <c r="F1487" s="46" t="n">
        <f aca="false">SUM(G1487:H1487)</f>
        <v>0</v>
      </c>
      <c r="G1487" s="46" t="n">
        <f aca="false" t="array" ref="G1487:G1487">SUM(IF(dane!$A$8:$A$1577=D1487,IF(dane!$C$8:$C$1577=E1487,dane!$L$8:$L$1577,0),0))</f>
        <v>0</v>
      </c>
      <c r="H1487" s="46" t="n">
        <f aca="false" t="array" ref="H1487:H1487">SUM(IF(dane!$A$8:$A$1577=D1487,IF(dane!$C$8:$C$1577=E1487,dane!$M$8:$M$1577,0),0))</f>
        <v>0</v>
      </c>
      <c r="K1487" s="55"/>
    </row>
    <row r="1488" s="47" customFormat="true" ht="12.75" hidden="true" customHeight="true" outlineLevel="0" collapsed="false">
      <c r="A1488" s="42" t="s">
        <v>138</v>
      </c>
      <c r="B1488" s="42"/>
      <c r="C1488" s="43" t="str">
        <f aca="false">INDEX((klasyfikacja!$B$2:$B$146),MATCH(A1488,klasyfikacja!$A$2:$A$146,0))</f>
        <v>Środki otrzymane od pozostałych jednostek zaliczanych do sektora finansów publicznych na realizację zadań bieżących jednostek zaliczanych do sektora finansów publicznych</v>
      </c>
      <c r="D1488" s="44" t="n">
        <v>756</v>
      </c>
      <c r="E1488" s="45" t="n">
        <v>2460</v>
      </c>
      <c r="F1488" s="46" t="n">
        <f aca="false">SUM(G1488:H1488)</f>
        <v>0</v>
      </c>
      <c r="G1488" s="46" t="n">
        <f aca="false" t="array" ref="G1488:G1488">SUM(IF(dane!$A$8:$A$1577=D1488,IF(dane!$C$8:$C$1577=E1488,dane!$L$8:$L$1577,0),0))</f>
        <v>0</v>
      </c>
      <c r="H1488" s="46" t="n">
        <f aca="false" t="array" ref="H1488:H1488">SUM(IF(dane!$A$8:$A$1577=D1488,IF(dane!$C$8:$C$1577=E1488,dane!$M$8:$M$1577,0),0))</f>
        <v>0</v>
      </c>
      <c r="K1488" s="55"/>
    </row>
    <row r="1489" s="47" customFormat="true" ht="12.75" hidden="true" customHeight="true" outlineLevel="0" collapsed="false">
      <c r="A1489" s="42" t="s">
        <v>139</v>
      </c>
      <c r="B1489" s="42"/>
      <c r="C1489" s="43" t="str">
        <f aca="false">INDEX((klasyfikacja!$B$2:$B$146),MATCH(A1489,klasyfikacja!$A$2:$A$146,0))</f>
        <v>Rekompensaty utraconych dochodów w podatkach i opłatach lokalnych</v>
      </c>
      <c r="D1489" s="44" t="n">
        <v>756</v>
      </c>
      <c r="E1489" s="45" t="n">
        <v>2680</v>
      </c>
      <c r="F1489" s="56" t="n">
        <f aca="false">SUM(G1489:H1489)</f>
        <v>0</v>
      </c>
      <c r="G1489" s="46" t="n">
        <f aca="false" t="array" ref="G1489:G1489">SUM(IF(dane!$A$8:$A$1577=D1489,IF(dane!$C$8:$C$1577=E1489,dane!$L$8:$L$1577,0),0))</f>
        <v>0</v>
      </c>
      <c r="H1489" s="46" t="n">
        <f aca="false" t="array" ref="H1489:H1489">SUM(IF(dane!$A$8:$A$1577=D1489,IF(dane!$C$8:$C$1577=E1489,dane!$M$8:$M$1577,0),0))</f>
        <v>0</v>
      </c>
      <c r="K1489" s="55"/>
    </row>
    <row r="1490" s="47" customFormat="true" ht="12.75" hidden="true" customHeight="true" outlineLevel="0" collapsed="false">
      <c r="A1490" s="42" t="s">
        <v>140</v>
      </c>
      <c r="B1490" s="42"/>
      <c r="C1490" s="43" t="str">
        <f aca="false">INDEX((klasyfikacja!$B$2:$B$146),MATCH(A1490,klasyfikacja!$A$2:$A$146,0))</f>
        <v>Środki z Funduszu Pracy otrzymane na realizację zadań wynikających z odrębnych ustaw</v>
      </c>
      <c r="D1490" s="44" t="n">
        <v>756</v>
      </c>
      <c r="E1490" s="45" t="n">
        <v>2690</v>
      </c>
      <c r="F1490" s="46" t="n">
        <f aca="false">SUM(G1490:H1490)</f>
        <v>0</v>
      </c>
      <c r="G1490" s="46" t="n">
        <f aca="false" t="array" ref="G1490:G1490">SUM(IF(dane!$A$8:$A$1577=D1490,IF(dane!$C$8:$C$1577=E1490,dane!$L$8:$L$1577,0),0))</f>
        <v>0</v>
      </c>
      <c r="H1490" s="46" t="n">
        <f aca="false" t="array" ref="H1490:H1490">SUM(IF(dane!$A$8:$A$1577=D1490,IF(dane!$C$8:$C$1577=E1490,dane!$M$8:$M$1577,0),0))</f>
        <v>0</v>
      </c>
      <c r="K1490" s="55"/>
    </row>
    <row r="1491" s="47" customFormat="true" ht="12.75" hidden="true" customHeight="true" outlineLevel="0" collapsed="false">
      <c r="A1491" s="42" t="s">
        <v>141</v>
      </c>
      <c r="B1491" s="42"/>
      <c r="C1491" s="43" t="str">
        <f aca="false">INDEX((klasyfikacja!$B$2:$B$146),MATCH(A1491,klasyfikacja!$A$2:$A$146,0))</f>
        <v>Środki na dofinansowanie własnych zadań bieżących gmin, powiatów (związków gmin, związków powiatowo-gminnych, związków powiatów), samorządów województw, pozyskane z innych źródeł</v>
      </c>
      <c r="D1491" s="44" t="n">
        <v>756</v>
      </c>
      <c r="E1491" s="45" t="n">
        <v>2700</v>
      </c>
      <c r="F1491" s="46" t="n">
        <f aca="false">SUM(G1491:H1491)</f>
        <v>0</v>
      </c>
      <c r="G1491" s="46" t="n">
        <f aca="false" t="array" ref="G1491:G1491">SUM(IF(dane!$A$8:$A$1577=D1491,IF(dane!$C$8:$C$1577=E1491,dane!$L$8:$L$1577,0),0))</f>
        <v>0</v>
      </c>
      <c r="H1491" s="46" t="n">
        <f aca="false" t="array" ref="H1491:H1491">SUM(IF(dane!$A$8:$A$1577=D1491,IF(dane!$C$8:$C$1577=E1491,dane!$M$8:$M$1577,0),0))</f>
        <v>0</v>
      </c>
      <c r="K1491" s="55"/>
    </row>
    <row r="1492" s="47" customFormat="true" ht="12.75" hidden="true" customHeight="true" outlineLevel="0" collapsed="false">
      <c r="A1492" s="42" t="s">
        <v>142</v>
      </c>
      <c r="B1492" s="42"/>
      <c r="C1492" s="43" t="str">
        <f aca="false">INDEX((klasyfikacja!$B$2:$B$146),MATCH(A1492,klasyfikacja!$A$2:$A$146,0))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492" s="44" t="n">
        <v>756</v>
      </c>
      <c r="E1492" s="45" t="n">
        <v>2701</v>
      </c>
      <c r="F1492" s="46" t="n">
        <f aca="false">SUM(G1492:H1492)</f>
        <v>0</v>
      </c>
      <c r="G1492" s="46" t="n">
        <f aca="false" t="array" ref="G1492:G1492">SUM(IF(dane!$A$8:$A$1577=D1492,IF(dane!$C$8:$C$1577=E1492,dane!$L$8:$L$1577,0),0))</f>
        <v>0</v>
      </c>
      <c r="H1492" s="46" t="n">
        <f aca="false" t="array" ref="H1492:H1492">SUM(IF(dane!$A$8:$A$1577=D1492,IF(dane!$C$8:$C$1577=E1492,dane!$M$8:$M$1577,0),0))</f>
        <v>0</v>
      </c>
      <c r="K1492" s="55"/>
    </row>
    <row r="1493" s="47" customFormat="true" ht="12.75" hidden="true" customHeight="true" outlineLevel="0" collapsed="false">
      <c r="A1493" s="42" t="s">
        <v>143</v>
      </c>
      <c r="B1493" s="42"/>
      <c r="C1493" s="43" t="str">
        <f aca="false">INDEX((klasyfikacja!$B$2:$B$146),MATCH(A1493,klasyfikacja!$A$2:$A$146,0))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493" s="44" t="n">
        <v>756</v>
      </c>
      <c r="E1493" s="45" t="n">
        <v>2705</v>
      </c>
      <c r="F1493" s="46" t="n">
        <f aca="false">SUM(G1493:H1493)</f>
        <v>0</v>
      </c>
      <c r="G1493" s="46" t="n">
        <f aca="false" t="array" ref="G1493:G1493">SUM(IF(dane!$A$8:$A$1577=D1493,IF(dane!$C$8:$C$1577=E1493,dane!$L$8:$L$1577,0),0))</f>
        <v>0</v>
      </c>
      <c r="H1493" s="46" t="n">
        <f aca="false" t="array" ref="H1493:H1493">SUM(IF(dane!$A$8:$A$1577=D1493,IF(dane!$C$8:$C$1577=E1493,dane!$M$8:$M$1577,0),0))</f>
        <v>0</v>
      </c>
      <c r="K1493" s="55"/>
    </row>
    <row r="1494" s="47" customFormat="true" ht="12.75" hidden="true" customHeight="true" outlineLevel="0" collapsed="false">
      <c r="A1494" s="42" t="s">
        <v>144</v>
      </c>
      <c r="B1494" s="42"/>
      <c r="C1494" s="43" t="str">
        <f aca="false">INDEX((klasyfikacja!$B$2:$B$146),MATCH(A1494,klasyfikacja!$A$2:$A$146,0))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494" s="44" t="n">
        <v>756</v>
      </c>
      <c r="E1494" s="45" t="n">
        <v>2706</v>
      </c>
      <c r="F1494" s="46" t="n">
        <f aca="false">SUM(G1494:H1494)</f>
        <v>0</v>
      </c>
      <c r="G1494" s="46" t="n">
        <f aca="false" t="array" ref="G1494:G1494">SUM(IF(dane!$A$8:$A$1577=D1494,IF(dane!$C$8:$C$1577=E1494,dane!$L$8:$L$1577,0),0))</f>
        <v>0</v>
      </c>
      <c r="H1494" s="46" t="n">
        <f aca="false" t="array" ref="H1494:H1494">SUM(IF(dane!$A$8:$A$1577=D1494,IF(dane!$C$8:$C$1577=E1494,dane!$M$8:$M$1577,0),0))</f>
        <v>0</v>
      </c>
      <c r="K1494" s="55"/>
    </row>
    <row r="1495" s="47" customFormat="true" ht="12.75" hidden="true" customHeight="true" outlineLevel="0" collapsed="false">
      <c r="A1495" s="42" t="s">
        <v>145</v>
      </c>
      <c r="B1495" s="42"/>
      <c r="C1495" s="43" t="str">
        <f aca="false">INDEX((klasyfikacja!$B$2:$B$146),MATCH(A1495,klasyfikacja!$A$2:$A$146,0))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495" s="44" t="n">
        <v>756</v>
      </c>
      <c r="E1495" s="45" t="n">
        <v>2707</v>
      </c>
      <c r="F1495" s="46" t="n">
        <f aca="false">SUM(G1495:H1495)</f>
        <v>0</v>
      </c>
      <c r="G1495" s="46" t="n">
        <f aca="false" t="array" ref="G1495:G1495">SUM(IF(dane!$A$8:$A$1577=D1495,IF(dane!$C$8:$C$1577=E1495,dane!$L$8:$L$1577,0),0))</f>
        <v>0</v>
      </c>
      <c r="H1495" s="46" t="n">
        <f aca="false" t="array" ref="H1495:H1495">SUM(IF(dane!$A$8:$A$1577=D1495,IF(dane!$C$8:$C$1577=E1495,dane!$M$8:$M$1577,0),0))</f>
        <v>0</v>
      </c>
      <c r="K1495" s="55"/>
    </row>
    <row r="1496" s="47" customFormat="true" ht="12.75" hidden="true" customHeight="true" outlineLevel="0" collapsed="false">
      <c r="A1496" s="42" t="s">
        <v>146</v>
      </c>
      <c r="B1496" s="42"/>
      <c r="C1496" s="43" t="str">
        <f aca="false">INDEX((klasyfikacja!$B$2:$B$146),MATCH(A1496,klasyfikacja!$A$2:$A$146,0))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496" s="44" t="n">
        <v>756</v>
      </c>
      <c r="E1496" s="45" t="n">
        <v>2708</v>
      </c>
      <c r="F1496" s="46" t="n">
        <f aca="false">SUM(G1496:H1496)</f>
        <v>0</v>
      </c>
      <c r="G1496" s="46" t="n">
        <f aca="false" t="array" ref="G1496:G1496">SUM(IF(dane!$A$8:$A$1577=D1496,IF(dane!$C$8:$C$1577=E1496,dane!$L$8:$L$1577,0),0))</f>
        <v>0</v>
      </c>
      <c r="H1496" s="46" t="n">
        <f aca="false" t="array" ref="H1496:H1496">SUM(IF(dane!$A$8:$A$1577=D1496,IF(dane!$C$8:$C$1577=E1496,dane!$M$8:$M$1577,0),0))</f>
        <v>0</v>
      </c>
      <c r="K1496" s="55"/>
    </row>
    <row r="1497" s="47" customFormat="true" ht="12.75" hidden="true" customHeight="true" outlineLevel="0" collapsed="false">
      <c r="A1497" s="42" t="s">
        <v>147</v>
      </c>
      <c r="B1497" s="42"/>
      <c r="C1497" s="43" t="str">
        <f aca="false">INDEX((klasyfikacja!$B$2:$B$146),MATCH(A1497,klasyfikacja!$A$2:$A$146,0))</f>
        <v>Dotacja celowa otrzymana z tytułu pomocy finansowej udzielanej między jednostkami samorządu terytorialnego na dofinansowanie własnych zadań bieżących</v>
      </c>
      <c r="D1497" s="44" t="n">
        <v>756</v>
      </c>
      <c r="E1497" s="45" t="n">
        <v>2710</v>
      </c>
      <c r="F1497" s="46" t="n">
        <f aca="false">SUM(G1497:H1497)</f>
        <v>0</v>
      </c>
      <c r="G1497" s="46" t="n">
        <f aca="false" t="array" ref="G1497:G1497">SUM(IF(dane!$A$8:$A$1577=D1497,IF(dane!$C$8:$C$1577=E1497,dane!$L$8:$L$1577,0),0))</f>
        <v>0</v>
      </c>
      <c r="H1497" s="46" t="n">
        <f aca="false" t="array" ref="H1497:H1497">SUM(IF(dane!$A$8:$A$1577=D1497,IF(dane!$C$8:$C$1577=E1497,dane!$M$8:$M$1577,0),0))</f>
        <v>0</v>
      </c>
      <c r="K1497" s="55"/>
    </row>
    <row r="1498" s="47" customFormat="true" ht="12.75" hidden="true" customHeight="true" outlineLevel="0" collapsed="false">
      <c r="A1498" s="42" t="s">
        <v>148</v>
      </c>
      <c r="B1498" s="42"/>
      <c r="C1498" s="43" t="str">
        <f aca="false">INDEX((klasyfikacja!$B$2:$B$146),MATCH(A1498,klasyfikacja!$A$2:$A$146,0))</f>
        <v>Środki na uzupełnienie dochodów gmin</v>
      </c>
      <c r="D1498" s="44" t="n">
        <v>756</v>
      </c>
      <c r="E1498" s="45" t="n">
        <v>2750</v>
      </c>
      <c r="F1498" s="46" t="n">
        <f aca="false">SUM(G1498:H1498)</f>
        <v>0</v>
      </c>
      <c r="G1498" s="46" t="n">
        <f aca="false" t="array" ref="G1498:G1498">SUM(IF(dane!$A$8:$A$1577=D1498,IF(dane!$C$8:$C$1577=E1498,dane!$L$8:$L$1577,0),0))</f>
        <v>0</v>
      </c>
      <c r="H1498" s="46" t="n">
        <f aca="false" t="array" ref="H1498:H1498">SUM(IF(dane!$A$8:$A$1577=D1498,IF(dane!$C$8:$C$1577=E1498,dane!$M$8:$M$1577,0),0))</f>
        <v>0</v>
      </c>
      <c r="K1498" s="55"/>
    </row>
    <row r="1499" s="47" customFormat="true" ht="12.75" hidden="true" customHeight="true" outlineLevel="0" collapsed="false">
      <c r="A1499" s="42" t="s">
        <v>149</v>
      </c>
      <c r="B1499" s="42"/>
      <c r="C1499" s="43" t="str">
        <f aca="false">INDEX((klasyfikacja!$B$2:$B$146),MATCH(A1499,klasyfikacja!$A$2:$A$146,0))</f>
        <v>Środki na uzupełnienie dochodów powiatów</v>
      </c>
      <c r="D1499" s="44" t="n">
        <v>756</v>
      </c>
      <c r="E1499" s="45" t="n">
        <v>2760</v>
      </c>
      <c r="F1499" s="46" t="n">
        <f aca="false">SUM(G1499:H1499)</f>
        <v>0</v>
      </c>
      <c r="G1499" s="46" t="n">
        <f aca="false" t="array" ref="G1499:G1499">SUM(IF(dane!$A$8:$A$1577=D1499,IF(dane!$C$8:$C$1577=E1499,dane!$L$8:$L$1577,0),0))</f>
        <v>0</v>
      </c>
      <c r="H1499" s="46" t="n">
        <f aca="false" t="array" ref="H1499:H1499">SUM(IF(dane!$A$8:$A$1577=D1499,IF(dane!$C$8:$C$1577=E1499,dane!$M$8:$M$1577,0),0))</f>
        <v>0</v>
      </c>
      <c r="K1499" s="55"/>
    </row>
    <row r="1500" s="57" customFormat="true" ht="12.75" hidden="true" customHeight="true" outlineLevel="0" collapsed="false">
      <c r="A1500" s="42" t="s">
        <v>150</v>
      </c>
      <c r="B1500" s="42"/>
      <c r="C1500" s="43" t="str">
        <f aca="false">INDEX((klasyfikacja!$B$2:$B$146),MATCH(A1500,klasyfikacja!$A$2:$A$146,0))</f>
        <v>Środki na utrzymanie rzecznych przepraw promowych oraz na remonty, utrzymanie, ochronę i zarządzanie drogami krajowymi i wojewódzkimi w granicach miast na prawach powiatu</v>
      </c>
      <c r="D1500" s="44" t="n">
        <v>756</v>
      </c>
      <c r="E1500" s="45" t="n">
        <v>2790</v>
      </c>
      <c r="F1500" s="46" t="n">
        <f aca="false">SUM(G1500:H1500)</f>
        <v>0</v>
      </c>
      <c r="G1500" s="46" t="n">
        <f aca="false" t="array" ref="G1500:G1500">SUM(IF(dane!$A$8:$A$1577=D1500,IF(dane!$C$8:$C$1577=E1500,dane!$L$8:$L$1577,0),0))</f>
        <v>0</v>
      </c>
      <c r="H1500" s="46" t="n">
        <f aca="false" t="array" ref="H1500:H1500">SUM(IF(dane!$A$8:$A$1577=D1500,IF(dane!$C$8:$C$1577=E1500,dane!$M$8:$M$1577,0),0))</f>
        <v>0</v>
      </c>
    </row>
    <row r="1501" s="57" customFormat="true" ht="12.75" hidden="true" customHeight="true" outlineLevel="0" collapsed="false">
      <c r="A1501" s="42" t="s">
        <v>151</v>
      </c>
      <c r="B1501" s="42"/>
      <c r="C1501" s="43" t="str">
        <f aca="false">INDEX((klasyfikacja!$B$2:$B$146),MATCH(A1501,klasyfikacja!$A$2:$A$146,0))</f>
        <v>Dotacja z budżetu państwa dla gmin uzdrowiskowych</v>
      </c>
      <c r="D1501" s="44" t="n">
        <v>756</v>
      </c>
      <c r="E1501" s="45" t="n">
        <v>2870</v>
      </c>
      <c r="F1501" s="46" t="n">
        <f aca="false">SUM(G1501:H1501)</f>
        <v>0</v>
      </c>
      <c r="G1501" s="46" t="n">
        <f aca="false" t="array" ref="G1501:G1501">SUM(IF(dane!$A$8:$A$1577=D1501,IF(dane!$C$8:$C$1577=E1501,dane!$L$8:$L$1577,0),0))</f>
        <v>0</v>
      </c>
      <c r="H1501" s="46" t="n">
        <f aca="false" t="array" ref="H1501:H1501">SUM(IF(dane!$A$8:$A$1577=D1501,IF(dane!$C$8:$C$1577=E1501,dane!$M$8:$M$1577,0),0))</f>
        <v>0</v>
      </c>
    </row>
    <row r="1502" s="57" customFormat="true" ht="12.75" hidden="true" customHeight="true" outlineLevel="0" collapsed="false">
      <c r="A1502" s="42" t="s">
        <v>152</v>
      </c>
      <c r="B1502" s="42"/>
      <c r="C1502" s="43" t="str">
        <f aca="false">INDEX((klasyfikacja!$B$2:$B$146),MATCH(A1502,klasyfikacja!$A$2:$A$146,0))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1502" s="44" t="n">
        <v>756</v>
      </c>
      <c r="E1502" s="45" t="n">
        <v>2910</v>
      </c>
      <c r="F1502" s="46" t="n">
        <f aca="false">SUM(G1502:H1502)</f>
        <v>0</v>
      </c>
      <c r="G1502" s="46" t="n">
        <f aca="false" t="array" ref="G1502:G1502">SUM(IF(dane!$A$8:$A$1577=D1502,IF(dane!$C$8:$C$1577=E1502,dane!$L$8:$L$1577,0),0))</f>
        <v>0</v>
      </c>
      <c r="H1502" s="46" t="n">
        <f aca="false" t="array" ref="H1502:H1502">SUM(IF(dane!$A$8:$A$1577=D1502,IF(dane!$C$8:$C$1577=E1502,dane!$M$8:$M$1577,0),0))</f>
        <v>0</v>
      </c>
    </row>
    <row r="1503" s="57" customFormat="true" ht="12.75" hidden="true" customHeight="true" outlineLevel="0" collapsed="false">
      <c r="A1503" s="42" t="s">
        <v>153</v>
      </c>
      <c r="B1503" s="42"/>
      <c r="C1503" s="43" t="str">
        <f aca="false">INDEX((klasyfikacja!$B$2:$B$146),MATCH(A1503,klasyfikacja!$A$2:$A$146,0))</f>
        <v>Subwencje ogólne z budżetu państwa</v>
      </c>
      <c r="D1503" s="44" t="n">
        <v>756</v>
      </c>
      <c r="E1503" s="45" t="n">
        <v>2920</v>
      </c>
      <c r="F1503" s="46" t="n">
        <f aca="false">SUM(G1503:H1503)</f>
        <v>0</v>
      </c>
      <c r="G1503" s="46" t="n">
        <f aca="false" t="array" ref="G1503:G1503">SUM(IF(dane!$A$8:$A$1577=D1503,IF(dane!$C$8:$C$1577=E1503,dane!$L$8:$L$1577,0),0))</f>
        <v>0</v>
      </c>
      <c r="H1503" s="46" t="n">
        <f aca="false" t="array" ref="H1503:H1503">SUM(IF(dane!$A$8:$A$1577=D1503,IF(dane!$C$8:$C$1577=E1503,dane!$M$8:$M$1577,0),0))</f>
        <v>0</v>
      </c>
    </row>
    <row r="1504" s="57" customFormat="true" ht="12.75" hidden="true" customHeight="true" outlineLevel="0" collapsed="false">
      <c r="A1504" s="42" t="s">
        <v>154</v>
      </c>
      <c r="B1504" s="42"/>
      <c r="C1504" s="43" t="str">
        <f aca="false">INDEX((klasyfikacja!$B$2:$B$146),MATCH(A1504,klasyfikacja!$A$2:$A$146,0))</f>
        <v>Wpływy ze zwrotów niewykorzystanych dotacji oraz płatności</v>
      </c>
      <c r="D1504" s="44" t="n">
        <v>756</v>
      </c>
      <c r="E1504" s="45" t="n">
        <v>2950</v>
      </c>
      <c r="F1504" s="46" t="n">
        <f aca="false">SUM(G1504:H1504)</f>
        <v>0</v>
      </c>
      <c r="G1504" s="46" t="n">
        <f aca="false" t="array" ref="G1504:G1504">SUM(IF(dane!$A$8:$A$1577=D1504,IF(dane!$C$8:$C$1577=E1504,dane!$L$8:$L$1577,0),0))</f>
        <v>0</v>
      </c>
      <c r="H1504" s="46" t="n">
        <f aca="false" t="array" ref="H1504:H1504">SUM(IF(dane!$A$8:$A$1577=D1504,IF(dane!$C$8:$C$1577=E1504,dane!$M$8:$M$1577,0),0))</f>
        <v>0</v>
      </c>
    </row>
    <row r="1505" s="57" customFormat="true" ht="18" hidden="true" customHeight="true" outlineLevel="0" collapsed="false">
      <c r="A1505" s="39"/>
      <c r="B1505" s="39"/>
      <c r="C1505" s="40" t="s">
        <v>155</v>
      </c>
      <c r="D1505" s="44"/>
      <c r="E1505" s="48"/>
      <c r="F1505" s="41" t="n">
        <f aca="false">SUM(G1505:H1505)</f>
        <v>0</v>
      </c>
      <c r="G1505" s="41" t="n">
        <f aca="false">SUM(G1506:G1540)</f>
        <v>0</v>
      </c>
      <c r="H1505" s="41" t="n">
        <f aca="false">SUM(H1506:H1540)</f>
        <v>0</v>
      </c>
    </row>
    <row r="1506" s="57" customFormat="true" ht="12.75" hidden="true" customHeight="true" outlineLevel="0" collapsed="false">
      <c r="A1506" s="42" t="s">
        <v>156</v>
      </c>
      <c r="B1506" s="42"/>
      <c r="C1506" s="43" t="str">
        <f aca="false">INDEX((klasyfikacja!$B$2:$B$146),MATCH(A1506,klasyfikacja!$A$2:$A$146,0))</f>
        <v>Wpływy z tytułu przekształcenia prawa użytkowania wieczystego w prawo własności</v>
      </c>
      <c r="D1506" s="44" t="n">
        <v>756</v>
      </c>
      <c r="E1506" s="45" t="s">
        <v>157</v>
      </c>
      <c r="F1506" s="46" t="n">
        <f aca="false">SUM(G1506:H1506)</f>
        <v>0</v>
      </c>
      <c r="G1506" s="46" t="n">
        <f aca="false" t="array" ref="G1506:G1506">SUM(IF(dane!$A$8:$A$1577=D1506,IF(dane!$C$8:$C$1577=E1506,dane!$L$8:$L$1577,0),0))</f>
        <v>0</v>
      </c>
      <c r="H1506" s="46" t="n">
        <f aca="false" t="array" ref="H1506:H1506">SUM(IF(dane!$A$8:$A$1577=D1506,IF(dane!$C$8:$C$1577=E1506,dane!$M$8:$M$1577,0),0))</f>
        <v>0</v>
      </c>
    </row>
    <row r="1507" s="57" customFormat="true" ht="12.75" hidden="true" customHeight="true" outlineLevel="0" collapsed="false">
      <c r="A1507" s="42" t="s">
        <v>158</v>
      </c>
      <c r="B1507" s="42"/>
      <c r="C1507" s="43" t="str">
        <f aca="false">INDEX((klasyfikacja!$B$2:$B$146),MATCH(A1507,klasyfikacja!$A$2:$A$146,0))</f>
        <v>Wpłaty z tytułu odpłatnego nabycia prawa własności oraz prawa użytkowania wieczystego nieruchomości</v>
      </c>
      <c r="D1507" s="44" t="n">
        <v>756</v>
      </c>
      <c r="E1507" s="45" t="s">
        <v>159</v>
      </c>
      <c r="F1507" s="46" t="n">
        <f aca="false">SUM(G1507:H1507)</f>
        <v>0</v>
      </c>
      <c r="G1507" s="46" t="n">
        <f aca="false" t="array" ref="G1507:G1507">SUM(IF(dane!$A$8:$A$1577=D1507,IF(dane!$C$8:$C$1577=E1507,dane!$L$8:$L$1577,0),0))</f>
        <v>0</v>
      </c>
      <c r="H1507" s="46" t="n">
        <f aca="false" t="array" ref="H1507:H1507">SUM(IF(dane!$A$8:$A$1577=D1507,IF(dane!$C$8:$C$1577=E1507,dane!$M$8:$M$1577,0),0))</f>
        <v>0</v>
      </c>
    </row>
    <row r="1508" s="57" customFormat="true" ht="12.75" hidden="true" customHeight="true" outlineLevel="0" collapsed="false">
      <c r="A1508" s="42" t="s">
        <v>160</v>
      </c>
      <c r="B1508" s="42"/>
      <c r="C1508" s="43" t="str">
        <f aca="false">INDEX((klasyfikacja!$B$2:$B$146),MATCH(A1508,klasyfikacja!$A$2:$A$146,0))</f>
        <v>Wpływy ze zbycia praw majątkowych</v>
      </c>
      <c r="D1508" s="44" t="n">
        <v>756</v>
      </c>
      <c r="E1508" s="45" t="s">
        <v>161</v>
      </c>
      <c r="F1508" s="46" t="n">
        <f aca="false">SUM(G1508:H1508)</f>
        <v>0</v>
      </c>
      <c r="G1508" s="46" t="n">
        <f aca="false" t="array" ref="G1508:G1508">SUM(IF(dane!$A$8:$A$1577=D1508,IF(dane!$C$8:$C$1577=E1508,dane!$L$8:$L$1577,0),0))</f>
        <v>0</v>
      </c>
      <c r="H1508" s="46" t="n">
        <f aca="false" t="array" ref="H1508:H1508">SUM(IF(dane!$A$8:$A$1577=D1508,IF(dane!$C$8:$C$1577=E1508,dane!$M$8:$M$1577,0),0))</f>
        <v>0</v>
      </c>
    </row>
    <row r="1509" s="57" customFormat="true" ht="12.75" hidden="true" customHeight="true" outlineLevel="0" collapsed="false">
      <c r="A1509" s="42" t="s">
        <v>162</v>
      </c>
      <c r="B1509" s="42"/>
      <c r="C1509" s="43" t="str">
        <f aca="false">INDEX((klasyfikacja!$B$2:$B$146),MATCH(A1509,klasyfikacja!$A$2:$A$146,0))</f>
        <v>Wpływy z tytułu odszkodowania za przejęte nieruchomości pod inwestycje celu publicznego</v>
      </c>
      <c r="D1509" s="44" t="n">
        <v>756</v>
      </c>
      <c r="E1509" s="45" t="s">
        <v>163</v>
      </c>
      <c r="F1509" s="46" t="n">
        <f aca="false">SUM(G1509:H1509)</f>
        <v>0</v>
      </c>
      <c r="G1509" s="46" t="n">
        <f aca="false" t="array" ref="G1509:G1509">SUM(IF(dane!$A$8:$A$1577=D1509,IF(dane!$C$8:$C$1577=E1509,dane!$L$8:$L$1577,0),0))</f>
        <v>0</v>
      </c>
      <c r="H1509" s="46" t="n">
        <f aca="false" t="array" ref="H1509:H1509">SUM(IF(dane!$A$8:$A$1577=D1509,IF(dane!$C$8:$C$1577=E1509,dane!$M$8:$M$1577,0),0))</f>
        <v>0</v>
      </c>
    </row>
    <row r="1510" s="57" customFormat="true" ht="12.75" hidden="true" customHeight="true" outlineLevel="0" collapsed="false">
      <c r="A1510" s="42" t="s">
        <v>164</v>
      </c>
      <c r="B1510" s="42"/>
      <c r="C1510" s="43" t="str">
        <f aca="false">INDEX((klasyfikacja!$B$2:$B$146),MATCH(A1510,klasyfikacja!$A$2:$A$146,0))</f>
        <v>Wpływy ze sprzedaży składników majątkowych</v>
      </c>
      <c r="D1510" s="44" t="n">
        <v>756</v>
      </c>
      <c r="E1510" s="45" t="s">
        <v>165</v>
      </c>
      <c r="F1510" s="46" t="n">
        <f aca="false">SUM(G1510:H1510)</f>
        <v>0</v>
      </c>
      <c r="G1510" s="46" t="n">
        <f aca="false" t="array" ref="G1510:G1510">SUM(IF(dane!$A$8:$A$1577=D1510,IF(dane!$C$8:$C$1577=E1510,dane!$L$8:$L$1577,0),0))</f>
        <v>0</v>
      </c>
      <c r="H1510" s="46" t="n">
        <f aca="false" t="array" ref="H1510:H1510">SUM(IF(dane!$A$8:$A$1577=D1510,IF(dane!$C$8:$C$1577=E1510,dane!$M$8:$M$1577,0),0))</f>
        <v>0</v>
      </c>
    </row>
    <row r="1511" s="57" customFormat="true" ht="12.75" hidden="true" customHeight="true" outlineLevel="0" collapsed="false">
      <c r="A1511" s="42" t="s">
        <v>166</v>
      </c>
      <c r="B1511" s="42"/>
      <c r="C1511" s="43" t="str">
        <f aca="false">INDEX((klasyfikacja!$B$2:$B$146),MATCH(A1511,klasyfikacja!$A$2:$A$146,0))</f>
        <v>Środki z Funduszu Przeciwdziałania COVID-19 na finansowanie lub dofinansowanie kosztów realizacji inwestycji i zakupów inwestycyjnych związanych z przeciwdziałaniem COVID-19</v>
      </c>
      <c r="D1511" s="44" t="n">
        <v>756</v>
      </c>
      <c r="E1511" s="45" t="n">
        <v>6090</v>
      </c>
      <c r="F1511" s="46" t="n">
        <f aca="false">SUM(G1511:H1511)</f>
        <v>0</v>
      </c>
      <c r="G1511" s="46" t="n">
        <f aca="false" t="array" ref="G1511:G1511">SUM(IF(dane!$A$8:$A$1577=D1511,IF(dane!$C$8:$C$1577=E1511,dane!$L$8:$L$1577,0),0))</f>
        <v>0</v>
      </c>
      <c r="H1511" s="46" t="n">
        <f aca="false" t="array" ref="H1511:H1511">SUM(IF(dane!$A$8:$A$1577=D1511,IF(dane!$C$8:$C$1577=E1511,dane!$M$8:$M$1577,0),0))</f>
        <v>0</v>
      </c>
    </row>
    <row r="1512" s="57" customFormat="true" ht="12.75" hidden="true" customHeight="true" outlineLevel="0" collapsed="false">
      <c r="A1512" s="42" t="s">
        <v>167</v>
      </c>
      <c r="B1512" s="42"/>
      <c r="C1512" s="43" t="str">
        <f aca="false">INDEX((klasyfikacja!$B$2:$B$146),MATCH(A1512,klasyfikacja!$A$2:$A$146,0))</f>
        <v>Środki na inwestycje na drogach publicznych powiatowych i wojewódzkich oraz na drogach powiatowych, wojewódzkich i krajowych w granicach miast na prawach powiatu</v>
      </c>
      <c r="D1512" s="44" t="n">
        <v>756</v>
      </c>
      <c r="E1512" s="45" t="n">
        <v>6180</v>
      </c>
      <c r="F1512" s="46" t="n">
        <f aca="false">SUM(G1512:H1512)</f>
        <v>0</v>
      </c>
      <c r="G1512" s="46" t="n">
        <f aca="false" t="array" ref="G1512:G1512">SUM(IF(dane!$A$8:$A$1577=D1512,IF(dane!$C$8:$C$1577=E1512,dane!$L$8:$L$1577,0),0))</f>
        <v>0</v>
      </c>
      <c r="H1512" s="46" t="n">
        <f aca="false" t="array" ref="H1512:H1512">SUM(IF(dane!$A$8:$A$1577=D1512,IF(dane!$C$8:$C$1577=E1512,dane!$M$8:$M$1577,0),0))</f>
        <v>0</v>
      </c>
    </row>
    <row r="1513" s="57" customFormat="true" ht="12.75" hidden="true" customHeight="true" outlineLevel="0" collapsed="false">
      <c r="A1513" s="42" t="s">
        <v>168</v>
      </c>
      <c r="B1513" s="42"/>
      <c r="C1513" s="43" t="str">
        <f aca="false">INDEX((klasyfikacja!$B$2:$B$146),MATCH(A1513,klasyfikacja!$A$2:$A$146,0))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513" s="44" t="n">
        <v>756</v>
      </c>
      <c r="E1513" s="45" t="n">
        <v>6207</v>
      </c>
      <c r="F1513" s="46" t="n">
        <f aca="false">SUM(G1513:H1513)</f>
        <v>0</v>
      </c>
      <c r="G1513" s="46" t="n">
        <f aca="false" t="array" ref="G1513:G1513">SUM(IF(dane!$A$8:$A$1577=D1513,IF(dane!$C$8:$C$1577=E1513,dane!$L$8:$L$1577,0),0))</f>
        <v>0</v>
      </c>
      <c r="H1513" s="46" t="n">
        <f aca="false" t="array" ref="H1513:H1513">SUM(IF(dane!$A$8:$A$1577=D1513,IF(dane!$C$8:$C$1577=E1513,dane!$M$8:$M$1577,0),0))</f>
        <v>0</v>
      </c>
    </row>
    <row r="1514" s="57" customFormat="true" ht="12.75" hidden="true" customHeight="true" outlineLevel="0" collapsed="false">
      <c r="A1514" s="42" t="s">
        <v>169</v>
      </c>
      <c r="B1514" s="42"/>
      <c r="C1514" s="43" t="str">
        <f aca="false">INDEX((klasyfikacja!$B$2:$B$146),MATCH(A1514,klasyfikacja!$A$2:$A$146,0))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514" s="44" t="n">
        <v>756</v>
      </c>
      <c r="E1514" s="45" t="n">
        <v>6208</v>
      </c>
      <c r="F1514" s="46" t="n">
        <f aca="false">SUM(G1514:H1514)</f>
        <v>0</v>
      </c>
      <c r="G1514" s="46" t="n">
        <f aca="false" t="array" ref="G1514:G1514">SUM(IF(dane!$A$8:$A$1577=D1514,IF(dane!$C$8:$C$1577=E1514,dane!$L$8:$L$1577,0),0))</f>
        <v>0</v>
      </c>
      <c r="H1514" s="46" t="n">
        <f aca="false" t="array" ref="H1514:H1514">SUM(IF(dane!$A$8:$A$1577=D1514,IF(dane!$C$8:$C$1577=E1514,dane!$M$8:$M$1577,0),0))</f>
        <v>0</v>
      </c>
    </row>
    <row r="1515" s="57" customFormat="true" ht="12.75" hidden="true" customHeight="true" outlineLevel="0" collapsed="false">
      <c r="A1515" s="42" t="s">
        <v>170</v>
      </c>
      <c r="B1515" s="42"/>
      <c r="C1515" s="43" t="str">
        <f aca="false">INDEX((klasyfikacja!$B$2:$B$146),MATCH(A1515,klasyfikacja!$A$2:$A$146,0))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515" s="44" t="n">
        <v>756</v>
      </c>
      <c r="E1515" s="45" t="n">
        <v>6209</v>
      </c>
      <c r="F1515" s="46" t="n">
        <f aca="false">SUM(G1515:H1515)</f>
        <v>0</v>
      </c>
      <c r="G1515" s="46" t="n">
        <f aca="false" t="array" ref="G1515:G1515">SUM(IF(dane!$A$8:$A$1577=D1515,IF(dane!$C$8:$C$1577=E1515,dane!$L$8:$L$1577,0),0))</f>
        <v>0</v>
      </c>
      <c r="H1515" s="46" t="n">
        <f aca="false" t="array" ref="H1515:H1515">SUM(IF(dane!$A$8:$A$1577=D1515,IF(dane!$C$8:$C$1577=E1515,dane!$M$8:$M$1577,0),0))</f>
        <v>0</v>
      </c>
    </row>
    <row r="1516" s="57" customFormat="true" ht="12.75" hidden="true" customHeight="true" outlineLevel="0" collapsed="false">
      <c r="A1516" s="42" t="s">
        <v>171</v>
      </c>
      <c r="B1516" s="42"/>
      <c r="C1516" s="43" t="str">
        <f aca="false">INDEX((klasyfikacja!$B$2:$B$146),MATCH(A1516,klasyfikacja!$A$2:$A$146,0))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516" s="44" t="n">
        <v>756</v>
      </c>
      <c r="E1516" s="45" t="n">
        <v>6257</v>
      </c>
      <c r="F1516" s="46" t="n">
        <f aca="false">SUM(G1516:H1516)</f>
        <v>0</v>
      </c>
      <c r="G1516" s="46" t="n">
        <f aca="false" t="array" ref="G1516:G1516">SUM(IF(dane!$A$8:$A$1577=D1516,IF(dane!$C$8:$C$1577=E1516,dane!$L$8:$L$1577,0),0))</f>
        <v>0</v>
      </c>
      <c r="H1516" s="46" t="n">
        <f aca="false" t="array" ref="H1516:H1516">SUM(IF(dane!$A$8:$A$1577=D1516,IF(dane!$C$8:$C$1577=E1516,dane!$M$8:$M$1577,0),0))</f>
        <v>0</v>
      </c>
    </row>
    <row r="1517" s="57" customFormat="true" ht="12.75" hidden="true" customHeight="true" outlineLevel="0" collapsed="false">
      <c r="A1517" s="42" t="s">
        <v>172</v>
      </c>
      <c r="B1517" s="42"/>
      <c r="C1517" s="43" t="str">
        <f aca="false">INDEX((klasyfikacja!$B$2:$B$146),MATCH(A1517,klasyfikacja!$A$2:$A$146,0))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517" s="44" t="n">
        <v>756</v>
      </c>
      <c r="E1517" s="45" t="n">
        <v>6258</v>
      </c>
      <c r="F1517" s="46" t="n">
        <f aca="false">SUM(G1517:H1517)</f>
        <v>0</v>
      </c>
      <c r="G1517" s="46" t="n">
        <f aca="false" t="array" ref="G1517:G1517">SUM(IF(dane!$A$8:$A$1577=D1517,IF(dane!$C$8:$C$1577=E1517,dane!$L$8:$L$1577,0),0))</f>
        <v>0</v>
      </c>
      <c r="H1517" s="46" t="n">
        <f aca="false" t="array" ref="H1517:H1517">SUM(IF(dane!$A$8:$A$1577=D1517,IF(dane!$C$8:$C$1577=E1517,dane!$M$8:$M$1577,0),0))</f>
        <v>0</v>
      </c>
    </row>
    <row r="1518" s="57" customFormat="true" ht="12.75" hidden="true" customHeight="true" outlineLevel="0" collapsed="false">
      <c r="A1518" s="42" t="s">
        <v>173</v>
      </c>
      <c r="B1518" s="42"/>
      <c r="C1518" s="43" t="str">
        <f aca="false">INDEX((klasyfikacja!$B$2:$B$146),MATCH(A1518,klasyfikacja!$A$2:$A$146,0))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518" s="44" t="n">
        <v>756</v>
      </c>
      <c r="E1518" s="45" t="n">
        <v>6259</v>
      </c>
      <c r="F1518" s="46" t="n">
        <f aca="false">SUM(G1518:H1518)</f>
        <v>0</v>
      </c>
      <c r="G1518" s="46" t="n">
        <f aca="false" t="array" ref="G1518:G1518">SUM(IF(dane!$A$8:$A$1577=D1518,IF(dane!$C$8:$C$1577=E1518,dane!$L$8:$L$1577,0),0))</f>
        <v>0</v>
      </c>
      <c r="H1518" s="46" t="n">
        <f aca="false" t="array" ref="H1518:H1518">SUM(IF(dane!$A$8:$A$1577=D1518,IF(dane!$C$8:$C$1577=E1518,dane!$M$8:$M$1577,0),0))</f>
        <v>0</v>
      </c>
    </row>
    <row r="1519" s="57" customFormat="true" ht="12.75" hidden="true" customHeight="true" outlineLevel="0" collapsed="false">
      <c r="A1519" s="42" t="s">
        <v>174</v>
      </c>
      <c r="B1519" s="42"/>
      <c r="C1519" s="43" t="str">
        <f aca="false">INDEX((klasyfikacja!$B$2:$B$146),MATCH(A1519,klasyfikacja!$A$2:$A$146,0))</f>
        <v>Dotacja otrzymana z państwowego funduszu celowego na finansowanie lub dofinansowanie kosztów realizacji inwestycji i zakupów inwestycyjnych jednostek sektora finansów publicznych</v>
      </c>
      <c r="D1519" s="44" t="n">
        <v>756</v>
      </c>
      <c r="E1519" s="45" t="n">
        <v>6260</v>
      </c>
      <c r="F1519" s="46" t="n">
        <f aca="false">SUM(G1519:H1519)</f>
        <v>0</v>
      </c>
      <c r="G1519" s="46" t="n">
        <f aca="false" t="array" ref="G1519:G1519">SUM(IF(dane!$A$8:$A$1577=D1519,IF(dane!$C$8:$C$1577=E1519,dane!$L$8:$L$1577,0),0))</f>
        <v>0</v>
      </c>
      <c r="H1519" s="46" t="n">
        <f aca="false" t="array" ref="H1519:H1519">SUM(IF(dane!$A$8:$A$1577=D1519,IF(dane!$C$8:$C$1577=E1519,dane!$M$8:$M$1577,0),0))</f>
        <v>0</v>
      </c>
    </row>
    <row r="1520" s="57" customFormat="true" ht="12.75" hidden="true" customHeight="true" outlineLevel="0" collapsed="false">
      <c r="A1520" s="42" t="s">
        <v>175</v>
      </c>
      <c r="B1520" s="42"/>
      <c r="C1520" s="43" t="str">
        <f aca="false">INDEX((klasyfikacja!$B$2:$B$146),MATCH(A1520,klasyfikacja!$A$2:$A$146,0))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520" s="44" t="n">
        <v>756</v>
      </c>
      <c r="E1520" s="45" t="n">
        <v>6280</v>
      </c>
      <c r="F1520" s="46" t="n">
        <f aca="false">SUM(G1520:H1520)</f>
        <v>0</v>
      </c>
      <c r="G1520" s="46" t="n">
        <f aca="false" t="array" ref="G1520:G1520">SUM(IF(dane!$A$8:$A$1577=D1520,IF(dane!$C$8:$C$1577=E1520,dane!$L$8:$L$1577,0),0))</f>
        <v>0</v>
      </c>
      <c r="H1520" s="46" t="n">
        <f aca="false" t="array" ref="H1520:H1520">SUM(IF(dane!$A$8:$A$1577=D1520,IF(dane!$C$8:$C$1577=E1520,dane!$M$8:$M$1577,0),0))</f>
        <v>0</v>
      </c>
    </row>
    <row r="1521" s="57" customFormat="true" ht="12.75" hidden="true" customHeight="true" outlineLevel="0" collapsed="false">
      <c r="A1521" s="42" t="s">
        <v>176</v>
      </c>
      <c r="B1521" s="42"/>
      <c r="C1521" s="43" t="str">
        <f aca="false">INDEX((klasyfikacja!$B$2:$B$146),MATCH(A1521,klasyfikacja!$A$2:$A$146,0))</f>
        <v>Środki na dofinansowanie własnych inwestycji gmin, powiatów (związków gmin, związków powiatowo-gminnych, związków powiatów), samorządów województw, pozyskane z innych źródeł</v>
      </c>
      <c r="D1521" s="44" t="n">
        <v>756</v>
      </c>
      <c r="E1521" s="45" t="n">
        <v>6290</v>
      </c>
      <c r="F1521" s="46" t="n">
        <f aca="false">SUM(G1521:H1521)</f>
        <v>0</v>
      </c>
      <c r="G1521" s="46" t="n">
        <f aca="false" t="array" ref="G1521:G1521">SUM(IF(dane!$A$8:$A$1577=D1521,IF(dane!$C$8:$C$1577=E1521,dane!$L$8:$L$1577,0),0))</f>
        <v>0</v>
      </c>
      <c r="H1521" s="46" t="n">
        <f aca="false" t="array" ref="H1521:H1521">SUM(IF(dane!$A$8:$A$1577=D1521,IF(dane!$C$8:$C$1577=E1521,dane!$M$8:$M$1577,0),0))</f>
        <v>0</v>
      </c>
    </row>
    <row r="1522" s="57" customFormat="true" ht="12.75" hidden="true" customHeight="true" outlineLevel="0" collapsed="false">
      <c r="A1522" s="42" t="s">
        <v>177</v>
      </c>
      <c r="B1522" s="42"/>
      <c r="C1522" s="43" t="str">
        <f aca="false">INDEX((klasyfikacja!$B$2:$B$146),MATCH(A1522,klasyfikacja!$A$2:$A$146,0))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522" s="44" t="n">
        <v>756</v>
      </c>
      <c r="E1522" s="45" t="n">
        <v>6291</v>
      </c>
      <c r="F1522" s="46" t="n">
        <f aca="false">SUM(G1522:H1522)</f>
        <v>0</v>
      </c>
      <c r="G1522" s="46" t="n">
        <f aca="false" t="array" ref="G1522:G1522">SUM(IF(dane!$A$8:$A$1577=D1522,IF(dane!$C$8:$C$1577=E1522,dane!$L$8:$L$1577,0),0))</f>
        <v>0</v>
      </c>
      <c r="H1522" s="46" t="n">
        <f aca="false" t="array" ref="H1522:H1522">SUM(IF(dane!$A$8:$A$1577=D1522,IF(dane!$C$8:$C$1577=E1522,dane!$M$8:$M$1577,0),0))</f>
        <v>0</v>
      </c>
    </row>
    <row r="1523" s="57" customFormat="true" ht="12.75" hidden="true" customHeight="true" outlineLevel="0" collapsed="false">
      <c r="A1523" s="42" t="s">
        <v>178</v>
      </c>
      <c r="B1523" s="42"/>
      <c r="C1523" s="43" t="str">
        <f aca="false">INDEX((klasyfikacja!$B$2:$B$146),MATCH(A1523,klasyfikacja!$A$2:$A$146,0))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523" s="44" t="n">
        <v>756</v>
      </c>
      <c r="E1523" s="45" t="n">
        <v>6296</v>
      </c>
      <c r="F1523" s="46" t="n">
        <f aca="false">SUM(G1523:H1523)</f>
        <v>0</v>
      </c>
      <c r="G1523" s="46" t="n">
        <f aca="false" t="array" ref="G1523:G1523">SUM(IF(dane!$A$8:$A$1577=D1523,IF(dane!$C$8:$C$1577=E1523,dane!$L$8:$L$1577,0),0))</f>
        <v>0</v>
      </c>
      <c r="H1523" s="46" t="n">
        <f aca="false" t="array" ref="H1523:H1523">SUM(IF(dane!$A$8:$A$1577=D1523,IF(dane!$C$8:$C$1577=E1523,dane!$M$8:$M$1577,0),0))</f>
        <v>0</v>
      </c>
    </row>
    <row r="1524" s="57" customFormat="true" ht="12.75" hidden="true" customHeight="true" outlineLevel="0" collapsed="false">
      <c r="A1524" s="42" t="s">
        <v>179</v>
      </c>
      <c r="B1524" s="42"/>
      <c r="C1524" s="43" t="str">
        <f aca="false">INDEX((klasyfikacja!$B$2:$B$146),MATCH(A1524,klasyfikacja!$A$2:$A$146,0))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524" s="44" t="n">
        <v>756</v>
      </c>
      <c r="E1524" s="45" t="n">
        <v>6297</v>
      </c>
      <c r="F1524" s="46" t="n">
        <f aca="false">SUM(G1524:H1524)</f>
        <v>0</v>
      </c>
      <c r="G1524" s="46" t="n">
        <f aca="false" t="array" ref="G1524:G1524">SUM(IF(dane!$A$8:$A$1577=D1524,IF(dane!$C$8:$C$1577=E1524,dane!$L$8:$L$1577,0),0))</f>
        <v>0</v>
      </c>
      <c r="H1524" s="46" t="n">
        <f aca="false" t="array" ref="H1524:H1524">SUM(IF(dane!$A$8:$A$1577=D1524,IF(dane!$C$8:$C$1577=E1524,dane!$M$8:$M$1577,0),0))</f>
        <v>0</v>
      </c>
    </row>
    <row r="1525" s="57" customFormat="true" ht="12.75" hidden="true" customHeight="true" outlineLevel="0" collapsed="false">
      <c r="A1525" s="42" t="s">
        <v>180</v>
      </c>
      <c r="B1525" s="42"/>
      <c r="C1525" s="43" t="str">
        <f aca="false">INDEX((klasyfikacja!$B$2:$B$146),MATCH(A1525,klasyfikacja!$A$2:$A$146,0))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525" s="44" t="n">
        <v>756</v>
      </c>
      <c r="E1525" s="45" t="n">
        <v>6298</v>
      </c>
      <c r="F1525" s="46" t="n">
        <f aca="false">SUM(G1525:H1525)</f>
        <v>0</v>
      </c>
      <c r="G1525" s="46" t="n">
        <f aca="false" t="array" ref="G1525:G1525">SUM(IF(dane!$A$8:$A$1577=D1525,IF(dane!$C$8:$C$1577=E1525,dane!$L$8:$L$1577,0),0))</f>
        <v>0</v>
      </c>
      <c r="H1525" s="46" t="n">
        <f aca="false" t="array" ref="H1525:H1525">SUM(IF(dane!$A$8:$A$1577=D1525,IF(dane!$C$8:$C$1577=E1525,dane!$M$8:$M$1577,0),0))</f>
        <v>0</v>
      </c>
    </row>
    <row r="1526" s="57" customFormat="true" ht="12.75" hidden="true" customHeight="true" outlineLevel="0" collapsed="false">
      <c r="A1526" s="42" t="s">
        <v>181</v>
      </c>
      <c r="B1526" s="42"/>
      <c r="C1526" s="43" t="str">
        <f aca="false">INDEX((klasyfikacja!$B$2:$B$146),MATCH(A1526,klasyfikacja!$A$2:$A$146,0))</f>
        <v>Dotacja celowa otrzymana z tytułu pomocy finansowej udzielanej między jednostkami samorządu terytorialnego na dofinansowanie własnych zadań inwestycyjnych i zakupów inwestycyjnych</v>
      </c>
      <c r="D1526" s="44" t="n">
        <v>756</v>
      </c>
      <c r="E1526" s="45" t="n">
        <v>6300</v>
      </c>
      <c r="F1526" s="46" t="n">
        <f aca="false">SUM(G1526:H1526)</f>
        <v>0</v>
      </c>
      <c r="G1526" s="46" t="n">
        <f aca="false" t="array" ref="G1526:G1526">SUM(IF(dane!$A$8:$A$1577=D1526,IF(dane!$C$8:$C$1577=E1526,dane!$L$8:$L$1577,0),0))</f>
        <v>0</v>
      </c>
      <c r="H1526" s="46" t="n">
        <f aca="false" t="array" ref="H1526:H1526">SUM(IF(dane!$A$8:$A$1577=D1526,IF(dane!$C$8:$C$1577=E1526,dane!$M$8:$M$1577,0),0))</f>
        <v>0</v>
      </c>
    </row>
    <row r="1527" s="57" customFormat="true" ht="12.75" hidden="true" customHeight="true" outlineLevel="0" collapsed="false">
      <c r="A1527" s="42" t="s">
        <v>182</v>
      </c>
      <c r="B1527" s="42"/>
      <c r="C1527" s="43" t="str">
        <f aca="false">INDEX((klasyfikacja!$B$2:$B$146),MATCH(A1527,klasyfikacja!$A$2:$A$146,0))</f>
        <v>Dotacja celowa otrzymana z budżetu państwa na inwestycje i zakupy inwestycyjne z zakresu administracji rządowej oraz innych zadań zleconych gminom ustawami</v>
      </c>
      <c r="D1527" s="44" t="n">
        <v>756</v>
      </c>
      <c r="E1527" s="45" t="n">
        <v>6310</v>
      </c>
      <c r="F1527" s="46" t="n">
        <f aca="false">SUM(G1527:H1527)</f>
        <v>0</v>
      </c>
      <c r="G1527" s="46" t="n">
        <f aca="false" t="array" ref="G1527:G1527">SUM(IF(dane!$A$8:$A$1577=D1527,IF(dane!$C$8:$C$1577=E1527,dane!$L$8:$L$1577,0),0))</f>
        <v>0</v>
      </c>
      <c r="H1527" s="46" t="n">
        <f aca="false" t="array" ref="H1527:H1527">SUM(IF(dane!$A$8:$A$1577=D1527,IF(dane!$C$8:$C$1577=E1527,dane!$M$8:$M$1577,0),0))</f>
        <v>0</v>
      </c>
    </row>
    <row r="1528" s="57" customFormat="true" ht="12.75" hidden="true" customHeight="true" outlineLevel="0" collapsed="false">
      <c r="A1528" s="42" t="s">
        <v>183</v>
      </c>
      <c r="B1528" s="42"/>
      <c r="C1528" s="43" t="str">
        <f aca="false">INDEX((klasyfikacja!$B$2:$B$146),MATCH(A1528,klasyfikacja!$A$2:$A$146,0))</f>
        <v>Dotacja celowa otrzymana z budżetu państwa na inwestycje i zakupy inwestycyjne realizowane przez gminę na podstawie porozumień z organami administracji rządowej</v>
      </c>
      <c r="D1528" s="44" t="n">
        <v>756</v>
      </c>
      <c r="E1528" s="45" t="n">
        <v>6320</v>
      </c>
      <c r="F1528" s="46" t="n">
        <f aca="false">SUM(G1528:H1528)</f>
        <v>0</v>
      </c>
      <c r="G1528" s="46" t="n">
        <f aca="false" t="array" ref="G1528:G1528">SUM(IF(dane!$A$8:$A$1577=D1528,IF(dane!$C$8:$C$1577=E1528,dane!$L$8:$L$1577,0),0))</f>
        <v>0</v>
      </c>
      <c r="H1528" s="46" t="n">
        <f aca="false" t="array" ref="H1528:H1528">SUM(IF(dane!$A$8:$A$1577=D1528,IF(dane!$C$8:$C$1577=E1528,dane!$M$8:$M$1577,0),0))</f>
        <v>0</v>
      </c>
    </row>
    <row r="1529" s="57" customFormat="true" ht="12.75" hidden="true" customHeight="true" outlineLevel="0" collapsed="false">
      <c r="A1529" s="42" t="s">
        <v>184</v>
      </c>
      <c r="B1529" s="42"/>
      <c r="C1529" s="43" t="str">
        <f aca="false">INDEX((klasyfikacja!$B$2:$B$146),MATCH(A1529,klasyfikacja!$A$2:$A$146,0))</f>
        <v>Dotacja celowa otrzymana z budżetu państwa na realizację inwestycji i zakupów inwestycyjnych własnych gmin (związków gmin, związków powiatowo-gminnych)</v>
      </c>
      <c r="D1529" s="44" t="n">
        <v>756</v>
      </c>
      <c r="E1529" s="45" t="n">
        <v>6330</v>
      </c>
      <c r="F1529" s="46" t="n">
        <f aca="false">SUM(G1529:H1529)</f>
        <v>0</v>
      </c>
      <c r="G1529" s="46" t="n">
        <f aca="false" t="array" ref="G1529:G1529">SUM(IF(dane!$A$8:$A$1577=D1529,IF(dane!$C$8:$C$1577=E1529,dane!$L$8:$L$1577,0),0))</f>
        <v>0</v>
      </c>
      <c r="H1529" s="46" t="n">
        <f aca="false" t="array" ref="H1529:H1529">SUM(IF(dane!$A$8:$A$1577=D1529,IF(dane!$C$8:$C$1577=E1529,dane!$M$8:$M$1577,0),0))</f>
        <v>0</v>
      </c>
    </row>
    <row r="1530" s="57" customFormat="true" ht="12.75" hidden="true" customHeight="true" outlineLevel="0" collapsed="false">
      <c r="A1530" s="42" t="s">
        <v>185</v>
      </c>
      <c r="B1530" s="42"/>
      <c r="C1530" s="43" t="str">
        <f aca="false">INDEX((klasyfikacja!$B$2:$B$146),MATCH(A1530,klasyfikacja!$A$2:$A$146,0))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530" s="44" t="n">
        <v>756</v>
      </c>
      <c r="E1530" s="45" t="n">
        <v>6340</v>
      </c>
      <c r="F1530" s="46" t="n">
        <f aca="false">SUM(G1530:H1530)</f>
        <v>0</v>
      </c>
      <c r="G1530" s="46" t="n">
        <f aca="false" t="array" ref="G1530:G1530">SUM(IF(dane!$A$8:$A$1577=D1530,IF(dane!$C$8:$C$1577=E1530,dane!$L$8:$L$1577,0),0))</f>
        <v>0</v>
      </c>
      <c r="H1530" s="46" t="n">
        <f aca="false" t="array" ref="H1530:H1530">SUM(IF(dane!$A$8:$A$1577=D1530,IF(dane!$C$8:$C$1577=E1530,dane!$M$8:$M$1577,0),0))</f>
        <v>0</v>
      </c>
    </row>
    <row r="1531" s="57" customFormat="true" ht="12.75" hidden="true" customHeight="true" outlineLevel="0" collapsed="false">
      <c r="A1531" s="42" t="s">
        <v>186</v>
      </c>
      <c r="B1531" s="42"/>
      <c r="C1531" s="43" t="str">
        <f aca="false">INDEX((klasyfikacja!$B$2:$B$146),MATCH(A1531,klasyfikacja!$A$2:$A$146,0))</f>
        <v>Dotacja celowa otrzymana z budżetu państwa na inwestycje i zakupy inwestycyjne z zakresu administracji rządowej oraz inne zadania zlecone ustawami realizowane przez powiat</v>
      </c>
      <c r="D1531" s="44" t="n">
        <v>756</v>
      </c>
      <c r="E1531" s="45" t="n">
        <v>6410</v>
      </c>
      <c r="F1531" s="46" t="n">
        <f aca="false">SUM(G1531:H1531)</f>
        <v>0</v>
      </c>
      <c r="G1531" s="46" t="n">
        <f aca="false" t="array" ref="G1531:G1531">SUM(IF(dane!$A$8:$A$1577=D1531,IF(dane!$C$8:$C$1577=E1531,dane!$L$8:$L$1577,0),0))</f>
        <v>0</v>
      </c>
      <c r="H1531" s="46" t="n">
        <f aca="false" t="array" ref="H1531:H1531">SUM(IF(dane!$A$8:$A$1577=D1531,IF(dane!$C$8:$C$1577=E1531,dane!$M$8:$M$1577,0),0))</f>
        <v>0</v>
      </c>
    </row>
    <row r="1532" s="57" customFormat="true" ht="12.75" hidden="true" customHeight="true" outlineLevel="0" collapsed="false">
      <c r="A1532" s="42" t="s">
        <v>187</v>
      </c>
      <c r="B1532" s="42"/>
      <c r="C1532" s="43" t="str">
        <f aca="false">INDEX((klasyfikacja!$B$2:$B$146),MATCH(A1532,klasyfikacja!$A$2:$A$146,0))</f>
        <v>Dotacja celowa otrzymana z budżetu państwa na inwestycje i zakupy inwestycyjne realizowane przez powiat na podstawie porozumień z organami administracji rządowej</v>
      </c>
      <c r="D1532" s="44" t="n">
        <v>756</v>
      </c>
      <c r="E1532" s="45" t="n">
        <v>6420</v>
      </c>
      <c r="F1532" s="46" t="n">
        <f aca="false">SUM(G1532:H1532)</f>
        <v>0</v>
      </c>
      <c r="G1532" s="46" t="n">
        <f aca="false" t="array" ref="G1532:G1532">SUM(IF(dane!$A$8:$A$1577=D1532,IF(dane!$C$8:$C$1577=E1532,dane!$L$8:$L$1577,0),0))</f>
        <v>0</v>
      </c>
      <c r="H1532" s="46" t="n">
        <f aca="false" t="array" ref="H1532:H1532">SUM(IF(dane!$A$8:$A$1577=D1532,IF(dane!$C$8:$C$1577=E1532,dane!$M$8:$M$1577,0),0))</f>
        <v>0</v>
      </c>
    </row>
    <row r="1533" s="57" customFormat="true" ht="12.75" hidden="true" customHeight="true" outlineLevel="0" collapsed="false">
      <c r="A1533" s="42" t="s">
        <v>188</v>
      </c>
      <c r="B1533" s="42"/>
      <c r="C1533" s="43" t="str">
        <f aca="false">INDEX((klasyfikacja!$B$2:$B$146),MATCH(A1533,klasyfikacja!$A$2:$A$146,0))</f>
        <v>Dotacja celowa otrzymana z budżetu państwa na realizację inwestycji i zakupów inwestycyjnych własnych powiatu</v>
      </c>
      <c r="D1533" s="44" t="n">
        <v>756</v>
      </c>
      <c r="E1533" s="45" t="n">
        <v>6430</v>
      </c>
      <c r="F1533" s="46" t="n">
        <f aca="false">SUM(G1533:H1533)</f>
        <v>0</v>
      </c>
      <c r="G1533" s="46" t="n">
        <f aca="false" t="array" ref="G1533:G1533">SUM(IF(dane!$A$8:$A$1577=D1533,IF(dane!$C$8:$C$1577=E1533,dane!$L$8:$L$1577,0),0))</f>
        <v>0</v>
      </c>
      <c r="H1533" s="46" t="n">
        <f aca="false" t="array" ref="H1533:H1533">SUM(IF(dane!$A$8:$A$1577=D1533,IF(dane!$C$8:$C$1577=E1533,dane!$M$8:$M$1577,0),0))</f>
        <v>0</v>
      </c>
    </row>
    <row r="1534" s="57" customFormat="true" ht="12.75" hidden="true" customHeight="true" outlineLevel="0" collapsed="false">
      <c r="A1534" s="42" t="s">
        <v>189</v>
      </c>
      <c r="B1534" s="42"/>
      <c r="C1534" s="43" t="str">
        <f aca="false">INDEX((klasyfikacja!$B$2:$B$146),MATCH(A1534,klasyfikacja!$A$2:$A$146,0))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534" s="44" t="n">
        <v>756</v>
      </c>
      <c r="E1534" s="45" t="n">
        <v>6440</v>
      </c>
      <c r="F1534" s="46" t="n">
        <f aca="false">SUM(G1534:H1534)</f>
        <v>0</v>
      </c>
      <c r="G1534" s="46" t="n">
        <f aca="false" t="array" ref="G1534:G1534">SUM(IF(dane!$A$8:$A$1577=D1534,IF(dane!$C$8:$C$1577=E1534,dane!$L$8:$L$1577,0),0))</f>
        <v>0</v>
      </c>
      <c r="H1534" s="46" t="n">
        <f aca="false" t="array" ref="H1534:H1534">SUM(IF(dane!$A$8:$A$1577=D1534,IF(dane!$C$8:$C$1577=E1534,dane!$M$8:$M$1577,0),0))</f>
        <v>0</v>
      </c>
    </row>
    <row r="1535" s="57" customFormat="true" ht="12.75" hidden="true" customHeight="true" outlineLevel="0" collapsed="false">
      <c r="A1535" s="42" t="s">
        <v>190</v>
      </c>
      <c r="B1535" s="42"/>
      <c r="C1535" s="43" t="str">
        <f aca="false">INDEX((klasyfikacja!$B$2:$B$146),MATCH(A1535,klasyfikacja!$A$2:$A$146,0))</f>
        <v>Dotacja celowa otrzymana z gminy na inwestycje i zakupy inwestycyjne realizowane na podstawie porozumień (umów) między jednostkami samorządu terytorialnego</v>
      </c>
      <c r="D1535" s="44" t="n">
        <v>756</v>
      </c>
      <c r="E1535" s="45" t="n">
        <v>6610</v>
      </c>
      <c r="F1535" s="46" t="n">
        <f aca="false">SUM(G1535:H1535)</f>
        <v>0</v>
      </c>
      <c r="G1535" s="46" t="n">
        <f aca="false" t="array" ref="G1535:G1535">SUM(IF(dane!$A$8:$A$1577=D1535,IF(dane!$C$8:$C$1577=E1535,dane!$L$8:$L$1577,0),0))</f>
        <v>0</v>
      </c>
      <c r="H1535" s="46" t="n">
        <f aca="false" t="array" ref="H1535:H1535">SUM(IF(dane!$A$8:$A$1577=D1535,IF(dane!$C$8:$C$1577=E1535,dane!$M$8:$M$1577,0),0))</f>
        <v>0</v>
      </c>
    </row>
    <row r="1536" s="57" customFormat="true" ht="12.75" hidden="true" customHeight="true" outlineLevel="0" collapsed="false">
      <c r="A1536" s="42" t="s">
        <v>191</v>
      </c>
      <c r="B1536" s="42"/>
      <c r="C1536" s="43" t="str">
        <f aca="false">INDEX((klasyfikacja!$B$2:$B$146),MATCH(A1536,klasyfikacja!$A$2:$A$146,0))</f>
        <v>Dotacja celowa otrzymana z powiatu na inwestycje i zakupy inwestycyjne realizowane na podstawie porozumień (umów) między jednostkami samorządu terytorialnego</v>
      </c>
      <c r="D1536" s="44" t="n">
        <v>756</v>
      </c>
      <c r="E1536" s="45" t="n">
        <v>6620</v>
      </c>
      <c r="F1536" s="46" t="n">
        <f aca="false">SUM(G1536:H1536)</f>
        <v>0</v>
      </c>
      <c r="G1536" s="46" t="n">
        <f aca="false" t="array" ref="G1536:G1536">SUM(IF(dane!$A$8:$A$1577=D1536,IF(dane!$C$8:$C$1577=E1536,dane!$L$8:$L$1577,0),0))</f>
        <v>0</v>
      </c>
      <c r="H1536" s="46" t="n">
        <f aca="false" t="array" ref="H1536:H1536">SUM(IF(dane!$A$8:$A$1577=D1536,IF(dane!$C$8:$C$1577=E1536,dane!$M$8:$M$1577,0),0))</f>
        <v>0</v>
      </c>
    </row>
    <row r="1537" s="57" customFormat="true" ht="12.75" hidden="true" customHeight="true" outlineLevel="0" collapsed="false">
      <c r="A1537" s="42" t="s">
        <v>192</v>
      </c>
      <c r="B1537" s="42"/>
      <c r="C1537" s="43" t="str">
        <f aca="false">INDEX((klasyfikacja!$B$2:$B$146),MATCH(A1537,klasyfikacja!$A$2:$A$146,0))</f>
        <v>Dotacja celowa otrzymana z samorządu województwa na inwestycje i zakupy inwestycyjne realizowane na podstawie porozumień (umów) między jednostkami samorządu terytorialnego</v>
      </c>
      <c r="D1537" s="44" t="n">
        <v>756</v>
      </c>
      <c r="E1537" s="45" t="n">
        <v>6630</v>
      </c>
      <c r="F1537" s="46" t="n">
        <f aca="false">SUM(G1537:H1537)</f>
        <v>0</v>
      </c>
      <c r="G1537" s="46" t="n">
        <f aca="false" t="array" ref="G1537:G1537">SUM(IF(dane!$A$8:$A$1577=D1537,IF(dane!$C$8:$C$1577=E1537,dane!$L$8:$L$1577,0),0))</f>
        <v>0</v>
      </c>
      <c r="H1537" s="46" t="n">
        <f aca="false" t="array" ref="H1537:H1537">SUM(IF(dane!$A$8:$A$1577=D1537,IF(dane!$C$8:$C$1577=E1537,dane!$M$8:$M$1577,0),0))</f>
        <v>0</v>
      </c>
    </row>
    <row r="1538" s="57" customFormat="true" ht="12.75" hidden="true" customHeight="true" outlineLevel="0" collapsed="false">
      <c r="A1538" s="42" t="s">
        <v>193</v>
      </c>
      <c r="B1538" s="42"/>
      <c r="C1538" s="43" t="str">
        <f aca="false">INDEX((klasyfikacja!$B$2:$B$146),MATCH(A1538,klasyfikacja!$A$2:$A$146,0))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538" s="44" t="n">
        <v>756</v>
      </c>
      <c r="E1538" s="45" t="n">
        <v>6660</v>
      </c>
      <c r="F1538" s="46" t="n">
        <f aca="false">SUM(G1538:H1538)</f>
        <v>0</v>
      </c>
      <c r="G1538" s="46" t="n">
        <f aca="false" t="array" ref="G1538:G1538">SUM(IF(dane!$A$8:$A$1577=D1538,IF(dane!$C$8:$C$1577=E1538,dane!$L$8:$L$1577,0),0))</f>
        <v>0</v>
      </c>
      <c r="H1538" s="46" t="n">
        <f aca="false" t="array" ref="H1538:H1538">SUM(IF(dane!$A$8:$A$1577=D1538,IF(dane!$C$8:$C$1577=E1538,dane!$M$8:$M$1577,0),0))</f>
        <v>0</v>
      </c>
    </row>
    <row r="1539" s="57" customFormat="true" ht="12.75" hidden="true" customHeight="true" outlineLevel="0" collapsed="false">
      <c r="A1539" s="42" t="s">
        <v>194</v>
      </c>
      <c r="B1539" s="42"/>
      <c r="C1539" s="43" t="str">
        <f aca="false">INDEX((klasyfikacja!$B$2:$B$146),MATCH(A1539,klasyfikacja!$A$2:$A$146,0))</f>
        <v>Wpłata środków finansowych z niewykorzystanych w terminie wydatków, które nie wygasają z upływem roku budżetowego</v>
      </c>
      <c r="D1539" s="44" t="n">
        <v>756</v>
      </c>
      <c r="E1539" s="45" t="n">
        <v>6680</v>
      </c>
      <c r="F1539" s="46" t="n">
        <f aca="false">SUM(G1539:H1539)</f>
        <v>0</v>
      </c>
      <c r="G1539" s="46" t="n">
        <f aca="false" t="array" ref="G1539:G1539">SUM(IF(dane!$A$8:$A$1577=D1539,IF(dane!$C$8:$C$1577=E1539,dane!$L$8:$L$1577,0),0))</f>
        <v>0</v>
      </c>
      <c r="H1539" s="46" t="n">
        <f aca="false" t="array" ref="H1539:H1539">SUM(IF(dane!$A$8:$A$1577=D1539,IF(dane!$C$8:$C$1577=E1539,dane!$M$8:$M$1577,0),0))</f>
        <v>0</v>
      </c>
    </row>
    <row r="1540" s="57" customFormat="true" ht="12.75" hidden="true" customHeight="true" outlineLevel="0" collapsed="false">
      <c r="A1540" s="42" t="s">
        <v>195</v>
      </c>
      <c r="B1540" s="42"/>
      <c r="C1540" s="43" t="str">
        <f aca="false">INDEX((klasyfikacja!$B$2:$B$146),MATCH(A1540,klasyfikacja!$A$2:$A$146,0))</f>
        <v>Wpływy ze zwrotów niewykorzystanych dotacji oraz płatności, dotyczące dochodów majątkowych</v>
      </c>
      <c r="D1540" s="49" t="n">
        <v>756</v>
      </c>
      <c r="E1540" s="50" t="n">
        <v>6690</v>
      </c>
      <c r="F1540" s="46" t="n">
        <f aca="false">SUM(G1540:H1540)</f>
        <v>0</v>
      </c>
      <c r="G1540" s="46" t="n">
        <f aca="false" t="array" ref="G1540:G1540">SUM(IF(dane!$A$8:$A$1577=D1540,IF(dane!$C$8:$C$1577=E1540,dane!$L$8:$L$1577,0),0))</f>
        <v>0</v>
      </c>
      <c r="H1540" s="46" t="n">
        <f aca="false" t="array" ref="H1540:H1540">SUM(IF(dane!$A$8:$A$1577=D1540,IF(dane!$C$8:$C$1577=E1540,dane!$M$8:$M$1577,0),0))</f>
        <v>0</v>
      </c>
    </row>
    <row r="1541" s="38" customFormat="true" ht="30.75" hidden="false" customHeight="true" outlineLevel="0" collapsed="false">
      <c r="A1541" s="33" t="n">
        <v>758</v>
      </c>
      <c r="B1541" s="33" t="n">
        <v>1</v>
      </c>
      <c r="C1541" s="34" t="s">
        <v>219</v>
      </c>
      <c r="D1541" s="35"/>
      <c r="E1541" s="35"/>
      <c r="F1541" s="36" t="n">
        <f aca="false">SUM(G1541:H1541)</f>
        <v>1725010209</v>
      </c>
      <c r="G1541" s="37" t="n">
        <f aca="false">SUM(G1542+G1633)</f>
        <v>862367077</v>
      </c>
      <c r="H1541" s="37" t="n">
        <f aca="false">SUM(H1542+H1633)</f>
        <v>862643132</v>
      </c>
    </row>
    <row r="1542" s="47" customFormat="true" ht="18" hidden="false" customHeight="true" outlineLevel="0" collapsed="false">
      <c r="A1542" s="39"/>
      <c r="B1542" s="39"/>
      <c r="C1542" s="40" t="s">
        <v>20</v>
      </c>
      <c r="D1542" s="35"/>
      <c r="E1542" s="35"/>
      <c r="F1542" s="41" t="n">
        <f aca="false">SUM(G1542:H1542)</f>
        <v>1587160208</v>
      </c>
      <c r="G1542" s="41" t="n">
        <f aca="false">SUM(G1543:G1632)</f>
        <v>740517077</v>
      </c>
      <c r="H1542" s="41" t="n">
        <f aca="false">SUM(H1543:H1632)</f>
        <v>846643131</v>
      </c>
      <c r="K1542" s="55"/>
    </row>
    <row r="1543" s="47" customFormat="true" ht="12.75" hidden="true" customHeight="true" outlineLevel="0" collapsed="false">
      <c r="A1543" s="42" t="s">
        <v>21</v>
      </c>
      <c r="B1543" s="42"/>
      <c r="C1543" s="43" t="str">
        <f aca="false">INDEX((klasyfikacja!$B$2:$B$146),MATCH(A1543,klasyfikacja!$A$2:$A$146,0))</f>
        <v>Wpływy z podatku dochodowego od osób fizycznych</v>
      </c>
      <c r="D1543" s="44" t="n">
        <v>758</v>
      </c>
      <c r="E1543" s="45" t="s">
        <v>22</v>
      </c>
      <c r="F1543" s="46" t="n">
        <f aca="false">SUM(G1543:H1543)</f>
        <v>0</v>
      </c>
      <c r="G1543" s="46" t="n">
        <f aca="false" t="array" ref="G1543:G1543">SUM(IF(dane!$A$8:$A$1577=D1543,IF(dane!$C$8:$C$1577=E1543,dane!$L$8:$L$1577,0),0))</f>
        <v>0</v>
      </c>
      <c r="H1543" s="46" t="n">
        <f aca="false" t="array" ref="H1543:H1543">SUM(IF(dane!$A$8:$A$1577=D1543,IF(dane!$C$8:$C$1577=E1543,dane!$M$8:$M$1577,0),0))</f>
        <v>0</v>
      </c>
      <c r="K1543" s="55"/>
    </row>
    <row r="1544" s="47" customFormat="true" ht="12.75" hidden="true" customHeight="true" outlineLevel="0" collapsed="false">
      <c r="A1544" s="42" t="s">
        <v>23</v>
      </c>
      <c r="B1544" s="42"/>
      <c r="C1544" s="43" t="str">
        <f aca="false">INDEX((klasyfikacja!$B$2:$B$146),MATCH(A1544,klasyfikacja!$A$2:$A$146,0))</f>
        <v>Wpływy z podatku dochodowego od osób prawnych</v>
      </c>
      <c r="D1544" s="44" t="n">
        <v>758</v>
      </c>
      <c r="E1544" s="45" t="s">
        <v>24</v>
      </c>
      <c r="F1544" s="46" t="n">
        <f aca="false">SUM(G1544:H1544)</f>
        <v>0</v>
      </c>
      <c r="G1544" s="46" t="n">
        <f aca="false" t="array" ref="G1544:G1544">SUM(IF(dane!$A$8:$A$1577=D1544,IF(dane!$C$8:$C$1577=E1544,dane!$L$8:$L$1577,0),0))</f>
        <v>0</v>
      </c>
      <c r="H1544" s="46" t="n">
        <f aca="false" t="array" ref="H1544:H1544">SUM(IF(dane!$A$8:$A$1577=D1544,IF(dane!$C$8:$C$1577=E1544,dane!$M$8:$M$1577,0),0))</f>
        <v>0</v>
      </c>
      <c r="K1544" s="55"/>
    </row>
    <row r="1545" s="47" customFormat="true" ht="12.75" hidden="true" customHeight="true" outlineLevel="0" collapsed="false">
      <c r="A1545" s="42" t="s">
        <v>25</v>
      </c>
      <c r="B1545" s="42"/>
      <c r="C1545" s="43" t="str">
        <f aca="false">INDEX((klasyfikacja!$B$2:$B$146),MATCH(A1545,klasyfikacja!$A$2:$A$146,0))</f>
        <v>Wpływy z części opłaty za zezwolenie na sprzedaż napojów alkoholowych w obrocie hurtowym</v>
      </c>
      <c r="D1545" s="44" t="n">
        <v>758</v>
      </c>
      <c r="E1545" s="45" t="s">
        <v>26</v>
      </c>
      <c r="F1545" s="46" t="n">
        <f aca="false">SUM(G1545:H1545)</f>
        <v>0</v>
      </c>
      <c r="G1545" s="46" t="n">
        <f aca="false" t="array" ref="G1545:G1545">SUM(IF(dane!$A$8:$A$1577=D1545,IF(dane!$C$8:$C$1577=E1545,dane!$L$8:$L$1577,0),0))</f>
        <v>0</v>
      </c>
      <c r="H1545" s="46" t="n">
        <f aca="false" t="array" ref="H1545:H1545">SUM(IF(dane!$A$8:$A$1577=D1545,IF(dane!$C$8:$C$1577=E1545,dane!$M$8:$M$1577,0),0))</f>
        <v>0</v>
      </c>
      <c r="K1545" s="55"/>
    </row>
    <row r="1546" s="47" customFormat="true" ht="12.75" hidden="true" customHeight="true" outlineLevel="0" collapsed="false">
      <c r="A1546" s="42" t="s">
        <v>27</v>
      </c>
      <c r="B1546" s="42"/>
      <c r="C1546" s="43" t="str">
        <f aca="false">INDEX((klasyfikacja!$B$2:$B$146),MATCH(A1546,klasyfikacja!$A$2:$A$146,0))</f>
        <v>Wpływy z podatku od nieruchomości</v>
      </c>
      <c r="D1546" s="44" t="n">
        <v>758</v>
      </c>
      <c r="E1546" s="45" t="s">
        <v>28</v>
      </c>
      <c r="F1546" s="46" t="n">
        <f aca="false">SUM(G1546:H1546)</f>
        <v>0</v>
      </c>
      <c r="G1546" s="46" t="n">
        <f aca="false" t="array" ref="G1546:G1546">SUM(IF(dane!$A$8:$A$1577=D1546,IF(dane!$C$8:$C$1577=E1546,dane!$L$8:$L$1577,0),0))</f>
        <v>0</v>
      </c>
      <c r="H1546" s="46" t="n">
        <f aca="false" t="array" ref="H1546:H1546">SUM(IF(dane!$A$8:$A$1577=D1546,IF(dane!$C$8:$C$1577=E1546,dane!$M$8:$M$1577,0),0))</f>
        <v>0</v>
      </c>
      <c r="K1546" s="55"/>
    </row>
    <row r="1547" s="47" customFormat="true" ht="12.75" hidden="true" customHeight="true" outlineLevel="0" collapsed="false">
      <c r="A1547" s="42" t="s">
        <v>29</v>
      </c>
      <c r="B1547" s="42"/>
      <c r="C1547" s="43" t="str">
        <f aca="false">INDEX((klasyfikacja!$B$2:$B$146),MATCH(A1547,klasyfikacja!$A$2:$A$146,0))</f>
        <v>Wpływy z podatku rolnego</v>
      </c>
      <c r="D1547" s="44" t="n">
        <v>758</v>
      </c>
      <c r="E1547" s="45" t="s">
        <v>30</v>
      </c>
      <c r="F1547" s="46" t="n">
        <f aca="false">SUM(G1547:H1547)</f>
        <v>0</v>
      </c>
      <c r="G1547" s="46" t="n">
        <f aca="false" t="array" ref="G1547:G1547">SUM(IF(dane!$A$8:$A$1577=D1547,IF(dane!$C$8:$C$1577=E1547,dane!$L$8:$L$1577,0),0))</f>
        <v>0</v>
      </c>
      <c r="H1547" s="46" t="n">
        <f aca="false" t="array" ref="H1547:H1547">SUM(IF(dane!$A$8:$A$1577=D1547,IF(dane!$C$8:$C$1577=E1547,dane!$M$8:$M$1577,0),0))</f>
        <v>0</v>
      </c>
      <c r="K1547" s="55"/>
    </row>
    <row r="1548" s="47" customFormat="true" ht="12.75" hidden="true" customHeight="true" outlineLevel="0" collapsed="false">
      <c r="A1548" s="42" t="s">
        <v>31</v>
      </c>
      <c r="B1548" s="42"/>
      <c r="C1548" s="43" t="str">
        <f aca="false">INDEX((klasyfikacja!$B$2:$B$146),MATCH(A1548,klasyfikacja!$A$2:$A$146,0))</f>
        <v>Wpływy z podatku leśnego</v>
      </c>
      <c r="D1548" s="44" t="n">
        <v>758</v>
      </c>
      <c r="E1548" s="45" t="s">
        <v>32</v>
      </c>
      <c r="F1548" s="46" t="n">
        <f aca="false">SUM(G1548:H1548)</f>
        <v>0</v>
      </c>
      <c r="G1548" s="46" t="n">
        <f aca="false" t="array" ref="G1548:G1548">SUM(IF(dane!$A$8:$A$1577=D1548,IF(dane!$C$8:$C$1577=E1548,dane!$L$8:$L$1577,0),0))</f>
        <v>0</v>
      </c>
      <c r="H1548" s="46" t="n">
        <f aca="false" t="array" ref="H1548:H1548">SUM(IF(dane!$A$8:$A$1577=D1548,IF(dane!$C$8:$C$1577=E1548,dane!$M$8:$M$1577,0),0))</f>
        <v>0</v>
      </c>
      <c r="K1548" s="55"/>
    </row>
    <row r="1549" s="47" customFormat="true" ht="12.75" hidden="true" customHeight="true" outlineLevel="0" collapsed="false">
      <c r="A1549" s="42" t="s">
        <v>33</v>
      </c>
      <c r="B1549" s="42"/>
      <c r="C1549" s="43" t="str">
        <f aca="false">INDEX((klasyfikacja!$B$2:$B$146),MATCH(A1549,klasyfikacja!$A$2:$A$146,0))</f>
        <v>Wpływy z podatku od środków transportowych</v>
      </c>
      <c r="D1549" s="44" t="n">
        <v>758</v>
      </c>
      <c r="E1549" s="45" t="s">
        <v>34</v>
      </c>
      <c r="F1549" s="46" t="n">
        <f aca="false">SUM(G1549:H1549)</f>
        <v>0</v>
      </c>
      <c r="G1549" s="46" t="n">
        <f aca="false" t="array" ref="G1549:G1549">SUM(IF(dane!$A$8:$A$1577=D1549,IF(dane!$C$8:$C$1577=E1549,dane!$L$8:$L$1577,0),0))</f>
        <v>0</v>
      </c>
      <c r="H1549" s="46" t="n">
        <f aca="false" t="array" ref="H1549:H1549">SUM(IF(dane!$A$8:$A$1577=D1549,IF(dane!$C$8:$C$1577=E1549,dane!$M$8:$M$1577,0),0))</f>
        <v>0</v>
      </c>
      <c r="K1549" s="55"/>
    </row>
    <row r="1550" s="47" customFormat="true" ht="12.75" hidden="true" customHeight="true" outlineLevel="0" collapsed="false">
      <c r="A1550" s="42" t="s">
        <v>35</v>
      </c>
      <c r="B1550" s="42"/>
      <c r="C1550" s="43" t="str">
        <f aca="false">INDEX((klasyfikacja!$B$2:$B$146),MATCH(A1550,klasyfikacja!$A$2:$A$146,0))</f>
        <v>Wpływy z podatku od działalności gospodarczej osób fizycznych, opłacanego w formie karty podatkowej</v>
      </c>
      <c r="D1550" s="44" t="n">
        <v>758</v>
      </c>
      <c r="E1550" s="45" t="s">
        <v>36</v>
      </c>
      <c r="F1550" s="46" t="n">
        <f aca="false">SUM(G1550:H1550)</f>
        <v>0</v>
      </c>
      <c r="G1550" s="46" t="n">
        <f aca="false" t="array" ref="G1550:G1550">SUM(IF(dane!$A$8:$A$1577=D1550,IF(dane!$C$8:$C$1577=E1550,dane!$L$8:$L$1577,0),0))</f>
        <v>0</v>
      </c>
      <c r="H1550" s="46" t="n">
        <f aca="false" t="array" ref="H1550:H1550">SUM(IF(dane!$A$8:$A$1577=D1550,IF(dane!$C$8:$C$1577=E1550,dane!$M$8:$M$1577,0),0))</f>
        <v>0</v>
      </c>
      <c r="K1550" s="55"/>
    </row>
    <row r="1551" s="47" customFormat="true" ht="12.75" hidden="true" customHeight="true" outlineLevel="0" collapsed="false">
      <c r="A1551" s="42" t="s">
        <v>37</v>
      </c>
      <c r="B1551" s="42"/>
      <c r="C1551" s="43" t="str">
        <f aca="false">INDEX((klasyfikacja!$B$2:$B$146),MATCH(A1551,klasyfikacja!$A$2:$A$146,0))</f>
        <v>Wpływy z podatku od spadków i darowizn</v>
      </c>
      <c r="D1551" s="44" t="n">
        <v>758</v>
      </c>
      <c r="E1551" s="45" t="s">
        <v>38</v>
      </c>
      <c r="F1551" s="46" t="n">
        <f aca="false">SUM(G1551:H1551)</f>
        <v>0</v>
      </c>
      <c r="G1551" s="46" t="n">
        <f aca="false" t="array" ref="G1551:G1551">SUM(IF(dane!$A$8:$A$1577=D1551,IF(dane!$C$8:$C$1577=E1551,dane!$L$8:$L$1577,0),0))</f>
        <v>0</v>
      </c>
      <c r="H1551" s="46" t="n">
        <f aca="false" t="array" ref="H1551:H1551">SUM(IF(dane!$A$8:$A$1577=D1551,IF(dane!$C$8:$C$1577=E1551,dane!$M$8:$M$1577,0),0))</f>
        <v>0</v>
      </c>
      <c r="K1551" s="55"/>
    </row>
    <row r="1552" s="47" customFormat="true" ht="12.75" hidden="true" customHeight="true" outlineLevel="0" collapsed="false">
      <c r="A1552" s="42" t="s">
        <v>39</v>
      </c>
      <c r="B1552" s="42"/>
      <c r="C1552" s="43" t="str">
        <f aca="false">INDEX((klasyfikacja!$B$2:$B$146),MATCH(A1552,klasyfikacja!$A$2:$A$146,0))</f>
        <v>Wpływy z opłaty od posiadania psów</v>
      </c>
      <c r="D1552" s="44" t="n">
        <v>758</v>
      </c>
      <c r="E1552" s="45" t="s">
        <v>40</v>
      </c>
      <c r="F1552" s="46" t="n">
        <f aca="false">SUM(G1552:H1552)</f>
        <v>0</v>
      </c>
      <c r="G1552" s="46" t="n">
        <f aca="false" t="array" ref="G1552:G1552">SUM(IF(dane!$A$8:$A$1577=D1552,IF(dane!$C$8:$C$1577=E1552,dane!$L$8:$L$1577,0),0))</f>
        <v>0</v>
      </c>
      <c r="H1552" s="46" t="n">
        <f aca="false" t="array" ref="H1552:H1552">SUM(IF(dane!$A$8:$A$1577=D1552,IF(dane!$C$8:$C$1577=E1552,dane!$M$8:$M$1577,0),0))</f>
        <v>0</v>
      </c>
      <c r="K1552" s="55"/>
    </row>
    <row r="1553" s="47" customFormat="true" ht="12.75" hidden="true" customHeight="true" outlineLevel="0" collapsed="false">
      <c r="A1553" s="42" t="s">
        <v>41</v>
      </c>
      <c r="B1553" s="42"/>
      <c r="C1553" s="43" t="str">
        <f aca="false">INDEX((klasyfikacja!$B$2:$B$146),MATCH(A1553,klasyfikacja!$A$2:$A$146,0))</f>
        <v>Wpływy z opłaty uzdrowiskowej, pobieranej w gminach posiadających status gminy uzdrowiskowej</v>
      </c>
      <c r="D1553" s="44" t="n">
        <v>758</v>
      </c>
      <c r="E1553" s="45" t="s">
        <v>42</v>
      </c>
      <c r="F1553" s="46" t="n">
        <f aca="false">SUM(G1553:H1553)</f>
        <v>0</v>
      </c>
      <c r="G1553" s="46" t="n">
        <f aca="false" t="array" ref="G1553:G1553">SUM(IF(dane!$A$8:$A$1577=D1553,IF(dane!$C$8:$C$1577=E1553,dane!$L$8:$L$1577,0),0))</f>
        <v>0</v>
      </c>
      <c r="H1553" s="46" t="n">
        <f aca="false" t="array" ref="H1553:H1553">SUM(IF(dane!$A$8:$A$1577=D1553,IF(dane!$C$8:$C$1577=E1553,dane!$M$8:$M$1577,0),0))</f>
        <v>0</v>
      </c>
      <c r="K1553" s="55"/>
    </row>
    <row r="1554" s="47" customFormat="true" ht="12.75" hidden="true" customHeight="true" outlineLevel="0" collapsed="false">
      <c r="A1554" s="42" t="s">
        <v>43</v>
      </c>
      <c r="B1554" s="42"/>
      <c r="C1554" s="43" t="str">
        <f aca="false">INDEX((klasyfikacja!$B$2:$B$146),MATCH(A1554,klasyfikacja!$A$2:$A$146,0))</f>
        <v>Wpływy z opłaty produktowej</v>
      </c>
      <c r="D1554" s="44" t="n">
        <v>758</v>
      </c>
      <c r="E1554" s="45" t="s">
        <v>44</v>
      </c>
      <c r="F1554" s="46" t="n">
        <f aca="false">SUM(G1554:H1554)</f>
        <v>0</v>
      </c>
      <c r="G1554" s="46" t="n">
        <f aca="false" t="array" ref="G1554:G1554">SUM(IF(dane!$A$8:$A$1577=D1554,IF(dane!$C$8:$C$1577=E1554,dane!$L$8:$L$1577,0),0))</f>
        <v>0</v>
      </c>
      <c r="H1554" s="46" t="n">
        <f aca="false" t="array" ref="H1554:H1554">SUM(IF(dane!$A$8:$A$1577=D1554,IF(dane!$C$8:$C$1577=E1554,dane!$M$8:$M$1577,0),0))</f>
        <v>0</v>
      </c>
      <c r="K1554" s="55"/>
    </row>
    <row r="1555" s="47" customFormat="true" ht="12.75" hidden="true" customHeight="true" outlineLevel="0" collapsed="false">
      <c r="A1555" s="42" t="s">
        <v>45</v>
      </c>
      <c r="B1555" s="42"/>
      <c r="C1555" s="43" t="str">
        <f aca="false">INDEX((klasyfikacja!$B$2:$B$146),MATCH(A1555,klasyfikacja!$A$2:$A$146,0))</f>
        <v>Wpływy z opłaty skarbowej</v>
      </c>
      <c r="D1555" s="44" t="n">
        <v>758</v>
      </c>
      <c r="E1555" s="45" t="s">
        <v>46</v>
      </c>
      <c r="F1555" s="46" t="n">
        <f aca="false">SUM(G1555:H1555)</f>
        <v>0</v>
      </c>
      <c r="G1555" s="46" t="n">
        <f aca="false" t="array" ref="G1555:G1555">SUM(IF(dane!$A$8:$A$1577=D1555,IF(dane!$C$8:$C$1577=E1555,dane!$L$8:$L$1577,0),0))</f>
        <v>0</v>
      </c>
      <c r="H1555" s="46" t="n">
        <f aca="false" t="array" ref="H1555:H1555">SUM(IF(dane!$A$8:$A$1577=D1555,IF(dane!$C$8:$C$1577=E1555,dane!$M$8:$M$1577,0),0))</f>
        <v>0</v>
      </c>
      <c r="K1555" s="55"/>
    </row>
    <row r="1556" s="47" customFormat="true" ht="12.75" hidden="true" customHeight="true" outlineLevel="0" collapsed="false">
      <c r="A1556" s="42" t="s">
        <v>47</v>
      </c>
      <c r="B1556" s="42"/>
      <c r="C1556" s="43" t="str">
        <f aca="false">INDEX((klasyfikacja!$B$2:$B$146),MATCH(A1556,klasyfikacja!$A$2:$A$146,0))</f>
        <v>Wpływy z opłaty komunikacyjnej</v>
      </c>
      <c r="D1556" s="44" t="n">
        <v>758</v>
      </c>
      <c r="E1556" s="45" t="s">
        <v>48</v>
      </c>
      <c r="F1556" s="46" t="n">
        <f aca="false">SUM(G1556:H1556)</f>
        <v>0</v>
      </c>
      <c r="G1556" s="46" t="n">
        <f aca="false" t="array" ref="G1556:G1556">SUM(IF(dane!$A$8:$A$1577=D1556,IF(dane!$C$8:$C$1577=E1556,dane!$L$8:$L$1577,0),0))</f>
        <v>0</v>
      </c>
      <c r="H1556" s="46" t="n">
        <f aca="false" t="array" ref="H1556:H1556">SUM(IF(dane!$A$8:$A$1577=D1556,IF(dane!$C$8:$C$1577=E1556,dane!$M$8:$M$1577,0),0))</f>
        <v>0</v>
      </c>
      <c r="K1556" s="55"/>
    </row>
    <row r="1557" s="47" customFormat="true" ht="12.75" hidden="true" customHeight="true" outlineLevel="0" collapsed="false">
      <c r="A1557" s="42" t="s">
        <v>49</v>
      </c>
      <c r="B1557" s="42"/>
      <c r="C1557" s="43" t="str">
        <f aca="false">INDEX((klasyfikacja!$B$2:$B$146),MATCH(A1557,klasyfikacja!$A$2:$A$146,0))</f>
        <v>Wpływy z opłaty targowej</v>
      </c>
      <c r="D1557" s="44" t="n">
        <v>758</v>
      </c>
      <c r="E1557" s="45" t="s">
        <v>50</v>
      </c>
      <c r="F1557" s="46" t="n">
        <f aca="false">SUM(G1557:H1557)</f>
        <v>0</v>
      </c>
      <c r="G1557" s="46" t="n">
        <f aca="false" t="array" ref="G1557:G1557">SUM(IF(dane!$A$8:$A$1577=D1557,IF(dane!$C$8:$C$1577=E1557,dane!$L$8:$L$1577,0),0))</f>
        <v>0</v>
      </c>
      <c r="H1557" s="46" t="n">
        <f aca="false" t="array" ref="H1557:H1557">SUM(IF(dane!$A$8:$A$1577=D1557,IF(dane!$C$8:$C$1577=E1557,dane!$M$8:$M$1577,0),0))</f>
        <v>0</v>
      </c>
      <c r="K1557" s="55"/>
    </row>
    <row r="1558" s="47" customFormat="true" ht="12.75" hidden="true" customHeight="true" outlineLevel="0" collapsed="false">
      <c r="A1558" s="42" t="s">
        <v>51</v>
      </c>
      <c r="B1558" s="42"/>
      <c r="C1558" s="43" t="str">
        <f aca="false">INDEX((klasyfikacja!$B$2:$B$146),MATCH(A1558,klasyfikacja!$A$2:$A$146,0))</f>
        <v>Wpływy z opłaty miejscowej</v>
      </c>
      <c r="D1558" s="44" t="n">
        <v>758</v>
      </c>
      <c r="E1558" s="45" t="s">
        <v>52</v>
      </c>
      <c r="F1558" s="46" t="n">
        <f aca="false">SUM(G1558:H1558)</f>
        <v>0</v>
      </c>
      <c r="G1558" s="46" t="n">
        <f aca="false" t="array" ref="G1558:G1558">SUM(IF(dane!$A$8:$A$1577=D1558,IF(dane!$C$8:$C$1577=E1558,dane!$L$8:$L$1577,0),0))</f>
        <v>0</v>
      </c>
      <c r="H1558" s="46" t="n">
        <f aca="false" t="array" ref="H1558:H1558">SUM(IF(dane!$A$8:$A$1577=D1558,IF(dane!$C$8:$C$1577=E1558,dane!$M$8:$M$1577,0),0))</f>
        <v>0</v>
      </c>
      <c r="K1558" s="55"/>
    </row>
    <row r="1559" s="47" customFormat="true" ht="12.75" hidden="true" customHeight="true" outlineLevel="0" collapsed="false">
      <c r="A1559" s="42" t="s">
        <v>53</v>
      </c>
      <c r="B1559" s="42"/>
      <c r="C1559" s="43" t="str">
        <f aca="false">INDEX((klasyfikacja!$B$2:$B$146),MATCH(A1559,klasyfikacja!$A$2:$A$146,0))</f>
        <v>Wpływy z opłaty eksploatacyjnej</v>
      </c>
      <c r="D1559" s="44" t="n">
        <v>758</v>
      </c>
      <c r="E1559" s="45" t="s">
        <v>54</v>
      </c>
      <c r="F1559" s="46" t="n">
        <f aca="false">SUM(G1559:H1559)</f>
        <v>0</v>
      </c>
      <c r="G1559" s="46" t="n">
        <f aca="false" t="array" ref="G1559:G1559">SUM(IF(dane!$A$8:$A$1577=D1559,IF(dane!$C$8:$C$1577=E1559,dane!$L$8:$L$1577,0),0))</f>
        <v>0</v>
      </c>
      <c r="H1559" s="46" t="n">
        <f aca="false" t="array" ref="H1559:H1559">SUM(IF(dane!$A$8:$A$1577=D1559,IF(dane!$C$8:$C$1577=E1559,dane!$M$8:$M$1577,0),0))</f>
        <v>0</v>
      </c>
      <c r="K1559" s="55"/>
    </row>
    <row r="1560" s="47" customFormat="true" ht="12.75" hidden="true" customHeight="true" outlineLevel="0" collapsed="false">
      <c r="A1560" s="42" t="s">
        <v>55</v>
      </c>
      <c r="B1560" s="42"/>
      <c r="C1560" s="43" t="str">
        <f aca="false">INDEX((klasyfikacja!$B$2:$B$146),MATCH(A1560,klasyfikacja!$A$2:$A$146,0))</f>
        <v>Wpływy z opłat za trwały zarząd, użytkowanie i służebności</v>
      </c>
      <c r="D1560" s="44" t="n">
        <v>758</v>
      </c>
      <c r="E1560" s="45" t="s">
        <v>56</v>
      </c>
      <c r="F1560" s="46" t="n">
        <f aca="false">SUM(G1560:H1560)</f>
        <v>0</v>
      </c>
      <c r="G1560" s="46" t="n">
        <f aca="false" t="array" ref="G1560:G1560">SUM(IF(dane!$A$8:$A$1577=D1560,IF(dane!$C$8:$C$1577=E1560,dane!$L$8:$L$1577,0),0))</f>
        <v>0</v>
      </c>
      <c r="H1560" s="46" t="n">
        <f aca="false" t="array" ref="H1560:H1560">SUM(IF(dane!$A$8:$A$1577=D1560,IF(dane!$C$8:$C$1577=E1560,dane!$M$8:$M$1577,0),0))</f>
        <v>0</v>
      </c>
      <c r="K1560" s="55"/>
    </row>
    <row r="1561" s="47" customFormat="true" ht="12.75" hidden="true" customHeight="true" outlineLevel="0" collapsed="false">
      <c r="A1561" s="42" t="s">
        <v>57</v>
      </c>
      <c r="B1561" s="42"/>
      <c r="C1561" s="43" t="str">
        <f aca="false">INDEX((klasyfikacja!$B$2:$B$146),MATCH(A1561,klasyfikacja!$A$2:$A$146,0))</f>
        <v>Wpływy z opłat za zezwolenia na sprzedaż napojów alkoholowych</v>
      </c>
      <c r="D1561" s="44" t="n">
        <v>758</v>
      </c>
      <c r="E1561" s="45" t="s">
        <v>58</v>
      </c>
      <c r="F1561" s="46" t="n">
        <f aca="false">SUM(G1561:H1561)</f>
        <v>0</v>
      </c>
      <c r="G1561" s="46" t="n">
        <f aca="false" t="array" ref="G1561:G1561">SUM(IF(dane!$A$8:$A$1577=D1561,IF(dane!$C$8:$C$1577=E1561,dane!$L$8:$L$1577,0),0))</f>
        <v>0</v>
      </c>
      <c r="H1561" s="46" t="n">
        <f aca="false" t="array" ref="H1561:H1561">SUM(IF(dane!$A$8:$A$1577=D1561,IF(dane!$C$8:$C$1577=E1561,dane!$M$8:$M$1577,0),0))</f>
        <v>0</v>
      </c>
      <c r="K1561" s="55"/>
    </row>
    <row r="1562" s="47" customFormat="true" ht="12.75" hidden="true" customHeight="true" outlineLevel="0" collapsed="false">
      <c r="A1562" s="42" t="s">
        <v>59</v>
      </c>
      <c r="B1562" s="42"/>
      <c r="C1562" s="43" t="str">
        <f aca="false">INDEX((klasyfikacja!$B$2:$B$146),MATCH(A1562,klasyfikacja!$A$2:$A$146,0))</f>
        <v>Wpływy z innych lokalnych opłat pobieranych przez jednostki samorządu terytorialnego na podstawie odrębnych ustaw</v>
      </c>
      <c r="D1562" s="44" t="n">
        <v>758</v>
      </c>
      <c r="E1562" s="45" t="s">
        <v>60</v>
      </c>
      <c r="F1562" s="46" t="n">
        <f aca="false">SUM(G1562:H1562)</f>
        <v>0</v>
      </c>
      <c r="G1562" s="46" t="n">
        <f aca="false" t="array" ref="G1562:G1562">SUM(IF(dane!$A$8:$A$1577=D1562,IF(dane!$C$8:$C$1577=E1562,dane!$L$8:$L$1577,0),0))</f>
        <v>0</v>
      </c>
      <c r="H1562" s="46" t="n">
        <f aca="false" t="array" ref="H1562:H1562">SUM(IF(dane!$A$8:$A$1577=D1562,IF(dane!$C$8:$C$1577=E1562,dane!$M$8:$M$1577,0),0))</f>
        <v>0</v>
      </c>
      <c r="K1562" s="55"/>
    </row>
    <row r="1563" s="47" customFormat="true" ht="12.75" hidden="true" customHeight="true" outlineLevel="0" collapsed="false">
      <c r="A1563" s="42" t="s">
        <v>61</v>
      </c>
      <c r="B1563" s="42"/>
      <c r="C1563" s="43" t="str">
        <f aca="false">INDEX((klasyfikacja!$B$2:$B$146),MATCH(A1563,klasyfikacja!$A$2:$A$146,0))</f>
        <v>Wpływy z podatku od czynności cywilnoprawnych</v>
      </c>
      <c r="D1563" s="44" t="n">
        <v>758</v>
      </c>
      <c r="E1563" s="45" t="s">
        <v>62</v>
      </c>
      <c r="F1563" s="46" t="n">
        <f aca="false">SUM(G1563:H1563)</f>
        <v>0</v>
      </c>
      <c r="G1563" s="46" t="n">
        <f aca="false" t="array" ref="G1563:G1563">SUM(IF(dane!$A$8:$A$1577=D1563,IF(dane!$C$8:$C$1577=E1563,dane!$L$8:$L$1577,0),0))</f>
        <v>0</v>
      </c>
      <c r="H1563" s="46" t="n">
        <f aca="false" t="array" ref="H1563:H1563">SUM(IF(dane!$A$8:$A$1577=D1563,IF(dane!$C$8:$C$1577=E1563,dane!$M$8:$M$1577,0),0))</f>
        <v>0</v>
      </c>
      <c r="K1563" s="55"/>
    </row>
    <row r="1564" s="47" customFormat="true" ht="12.75" hidden="true" customHeight="true" outlineLevel="0" collapsed="false">
      <c r="A1564" s="42" t="s">
        <v>63</v>
      </c>
      <c r="B1564" s="42"/>
      <c r="C1564" s="43" t="str">
        <f aca="false">INDEX((klasyfikacja!$B$2:$B$146),MATCH(A1564,klasyfikacja!$A$2:$A$146,0))</f>
        <v>Wpływy z opłat z tytułu użytkowania wieczystego nieruchomości</v>
      </c>
      <c r="D1564" s="44" t="n">
        <v>758</v>
      </c>
      <c r="E1564" s="45" t="s">
        <v>64</v>
      </c>
      <c r="F1564" s="46" t="n">
        <f aca="false">SUM(G1564:H1564)</f>
        <v>0</v>
      </c>
      <c r="G1564" s="46" t="n">
        <f aca="false" t="array" ref="G1564:G1564">SUM(IF(dane!$A$8:$A$1577=D1564,IF(dane!$C$8:$C$1577=E1564,dane!$L$8:$L$1577,0),0))</f>
        <v>0</v>
      </c>
      <c r="H1564" s="46" t="n">
        <f aca="false" t="array" ref="H1564:H1564">SUM(IF(dane!$A$8:$A$1577=D1564,IF(dane!$C$8:$C$1577=E1564,dane!$M$8:$M$1577,0),0))</f>
        <v>0</v>
      </c>
      <c r="K1564" s="55"/>
    </row>
    <row r="1565" s="47" customFormat="true" ht="12.75" hidden="true" customHeight="true" outlineLevel="0" collapsed="false">
      <c r="A1565" s="42" t="s">
        <v>65</v>
      </c>
      <c r="B1565" s="42"/>
      <c r="C1565" s="43" t="str">
        <f aca="false">INDEX((klasyfikacja!$B$2:$B$146),MATCH(A1565,klasyfikacja!$A$2:$A$146,0))</f>
        <v>Wpływy z tytułu grzywien, mandatów i innych kar pieniężnych od osób fizycznych</v>
      </c>
      <c r="D1565" s="44" t="n">
        <v>758</v>
      </c>
      <c r="E1565" s="45" t="s">
        <v>66</v>
      </c>
      <c r="F1565" s="46" t="n">
        <f aca="false">SUM(G1565:H1565)</f>
        <v>0</v>
      </c>
      <c r="G1565" s="46" t="n">
        <f aca="false" t="array" ref="G1565:G1565">SUM(IF(dane!$A$8:$A$1577=D1565,IF(dane!$C$8:$C$1577=E1565,dane!$L$8:$L$1577,0),0))</f>
        <v>0</v>
      </c>
      <c r="H1565" s="46" t="n">
        <f aca="false" t="array" ref="H1565:H1565">SUM(IF(dane!$A$8:$A$1577=D1565,IF(dane!$C$8:$C$1577=E1565,dane!$M$8:$M$1577,0),0))</f>
        <v>0</v>
      </c>
      <c r="K1565" s="55"/>
    </row>
    <row r="1566" s="47" customFormat="true" ht="12.75" hidden="true" customHeight="true" outlineLevel="0" collapsed="false">
      <c r="A1566" s="42" t="s">
        <v>67</v>
      </c>
      <c r="B1566" s="42"/>
      <c r="C1566" s="43" t="str">
        <f aca="false">INDEX((klasyfikacja!$B$2:$B$146),MATCH(A1566,klasyfikacja!$A$2:$A$146,0))</f>
        <v>Wpływy z tytułu grzywien i innych kar pieniężnych od osób prawnych i innych jednostek organizacyjnych</v>
      </c>
      <c r="D1566" s="44" t="n">
        <v>758</v>
      </c>
      <c r="E1566" s="45" t="s">
        <v>68</v>
      </c>
      <c r="F1566" s="46" t="n">
        <f aca="false">SUM(G1566:H1566)</f>
        <v>0</v>
      </c>
      <c r="G1566" s="46" t="n">
        <f aca="false" t="array" ref="G1566:G1566">SUM(IF(dane!$A$8:$A$1577=D1566,IF(dane!$C$8:$C$1577=E1566,dane!$L$8:$L$1577,0),0))</f>
        <v>0</v>
      </c>
      <c r="H1566" s="46" t="n">
        <f aca="false" t="array" ref="H1566:H1566">SUM(IF(dane!$A$8:$A$1577=D1566,IF(dane!$C$8:$C$1577=E1566,dane!$M$8:$M$1577,0),0))</f>
        <v>0</v>
      </c>
      <c r="K1566" s="55"/>
    </row>
    <row r="1567" s="47" customFormat="true" ht="12.75" hidden="true" customHeight="true" outlineLevel="0" collapsed="false">
      <c r="A1567" s="42" t="s">
        <v>69</v>
      </c>
      <c r="B1567" s="42"/>
      <c r="C1567" s="43" t="str">
        <f aca="false">INDEX((klasyfikacja!$B$2:$B$146),MATCH(A1567,klasyfikacja!$A$2:$A$146,0))</f>
        <v>Wpływy z opłat za koncesje i licencje</v>
      </c>
      <c r="D1567" s="44" t="n">
        <v>758</v>
      </c>
      <c r="E1567" s="45" t="s">
        <v>70</v>
      </c>
      <c r="F1567" s="46" t="n">
        <f aca="false">SUM(G1567:H1567)</f>
        <v>0</v>
      </c>
      <c r="G1567" s="46" t="n">
        <f aca="false" t="array" ref="G1567:G1567">SUM(IF(dane!$A$8:$A$1577=D1567,IF(dane!$C$8:$C$1577=E1567,dane!$L$8:$L$1577,0),0))</f>
        <v>0</v>
      </c>
      <c r="H1567" s="46" t="n">
        <f aca="false" t="array" ref="H1567:H1567">SUM(IF(dane!$A$8:$A$1577=D1567,IF(dane!$C$8:$C$1577=E1567,dane!$M$8:$M$1577,0),0))</f>
        <v>0</v>
      </c>
      <c r="K1567" s="55"/>
    </row>
    <row r="1568" s="47" customFormat="true" ht="12.75" hidden="true" customHeight="true" outlineLevel="0" collapsed="false">
      <c r="A1568" s="42" t="s">
        <v>71</v>
      </c>
      <c r="B1568" s="42"/>
      <c r="C1568" s="43" t="str">
        <f aca="false">INDEX((klasyfikacja!$B$2:$B$146),MATCH(A1568,klasyfikacja!$A$2:$A$146,0))</f>
        <v>Wpływy z opłat egzaminacyjnych oraz opłat za wydawanie świadectw, dyplomów, zaświadczeń, certyfikatów i ich duplikatów</v>
      </c>
      <c r="D1568" s="44" t="n">
        <v>758</v>
      </c>
      <c r="E1568" s="45" t="s">
        <v>72</v>
      </c>
      <c r="F1568" s="46" t="n">
        <f aca="false">SUM(G1568:H1568)</f>
        <v>0</v>
      </c>
      <c r="G1568" s="46" t="n">
        <f aca="false" t="array" ref="G1568:G1568">SUM(IF(dane!$A$8:$A$1577=D1568,IF(dane!$C$8:$C$1577=E1568,dane!$L$8:$L$1577,0),0))</f>
        <v>0</v>
      </c>
      <c r="H1568" s="46" t="n">
        <f aca="false" t="array" ref="H1568:H1568">SUM(IF(dane!$A$8:$A$1577=D1568,IF(dane!$C$8:$C$1577=E1568,dane!$M$8:$M$1577,0),0))</f>
        <v>0</v>
      </c>
      <c r="K1568" s="55"/>
    </row>
    <row r="1569" s="47" customFormat="true" ht="12.75" hidden="true" customHeight="true" outlineLevel="0" collapsed="false">
      <c r="A1569" s="42" t="s">
        <v>73</v>
      </c>
      <c r="B1569" s="42"/>
      <c r="C1569" s="43" t="str">
        <f aca="false">INDEX((klasyfikacja!$B$2:$B$146),MATCH(A1569,klasyfikacja!$A$2:$A$146,0))</f>
        <v>Wpływy z opłat za zezwolenia, akredytacje oraz opłaty ewidencyjne, w tym opłaty za częstotliwości</v>
      </c>
      <c r="D1569" s="44" t="n">
        <v>758</v>
      </c>
      <c r="E1569" s="45" t="s">
        <v>74</v>
      </c>
      <c r="F1569" s="46" t="n">
        <f aca="false">SUM(G1569:H1569)</f>
        <v>0</v>
      </c>
      <c r="G1569" s="46" t="n">
        <f aca="false" t="array" ref="G1569:G1569">SUM(IF(dane!$A$8:$A$1577=D1569,IF(dane!$C$8:$C$1577=E1569,dane!$L$8:$L$1577,0),0))</f>
        <v>0</v>
      </c>
      <c r="H1569" s="46" t="n">
        <f aca="false" t="array" ref="H1569:H1569">SUM(IF(dane!$A$8:$A$1577=D1569,IF(dane!$C$8:$C$1577=E1569,dane!$M$8:$M$1577,0),0))</f>
        <v>0</v>
      </c>
      <c r="K1569" s="55"/>
    </row>
    <row r="1570" s="47" customFormat="true" ht="12.75" hidden="true" customHeight="true" outlineLevel="0" collapsed="false">
      <c r="A1570" s="42" t="s">
        <v>75</v>
      </c>
      <c r="B1570" s="42"/>
      <c r="C1570" s="43" t="str">
        <f aca="false">INDEX((klasyfikacja!$B$2:$B$146),MATCH(A1570,klasyfikacja!$A$2:$A$146,0))</f>
        <v>Wpływy z tytułu opłat i kosztów sądowych oraz innych opłat uiszczanych na rzecz Skarbu Państwa z tytułu postępowania sądowego i prokuratorskiego</v>
      </c>
      <c r="D1570" s="44" t="n">
        <v>758</v>
      </c>
      <c r="E1570" s="45" t="s">
        <v>76</v>
      </c>
      <c r="F1570" s="46" t="n">
        <f aca="false">SUM(G1570:H1570)</f>
        <v>0</v>
      </c>
      <c r="G1570" s="46" t="n">
        <f aca="false" t="array" ref="G1570:G1570">SUM(IF(dane!$A$8:$A$1577=D1570,IF(dane!$C$8:$C$1577=E1570,dane!$L$8:$L$1577,0),0))</f>
        <v>0</v>
      </c>
      <c r="H1570" s="46" t="n">
        <f aca="false" t="array" ref="H1570:H1570">SUM(IF(dane!$A$8:$A$1577=D1570,IF(dane!$C$8:$C$1577=E1570,dane!$M$8:$M$1577,0),0))</f>
        <v>0</v>
      </c>
      <c r="K1570" s="55"/>
    </row>
    <row r="1571" s="47" customFormat="true" ht="12.75" hidden="true" customHeight="true" outlineLevel="0" collapsed="false">
      <c r="A1571" s="42" t="s">
        <v>77</v>
      </c>
      <c r="B1571" s="42"/>
      <c r="C1571" s="43" t="str">
        <f aca="false">INDEX((klasyfikacja!$B$2:$B$146),MATCH(A1571,klasyfikacja!$A$2:$A$146,0))</f>
        <v>Wpływy z tytułu kosztów egzekucyjnych, opłaty komorniczej i kosztów upomnień</v>
      </c>
      <c r="D1571" s="44" t="n">
        <v>758</v>
      </c>
      <c r="E1571" s="45" t="s">
        <v>78</v>
      </c>
      <c r="F1571" s="46" t="n">
        <f aca="false">SUM(G1571:H1571)</f>
        <v>0</v>
      </c>
      <c r="G1571" s="46" t="n">
        <f aca="false" t="array" ref="G1571:G1571">SUM(IF(dane!$A$8:$A$1577=D1571,IF(dane!$C$8:$C$1577=E1571,dane!$L$8:$L$1577,0),0))</f>
        <v>0</v>
      </c>
      <c r="H1571" s="46" t="n">
        <f aca="false" t="array" ref="H1571:H1571">SUM(IF(dane!$A$8:$A$1577=D1571,IF(dane!$C$8:$C$1577=E1571,dane!$M$8:$M$1577,0),0))</f>
        <v>0</v>
      </c>
      <c r="K1571" s="55"/>
    </row>
    <row r="1572" s="47" customFormat="true" ht="12.75" hidden="true" customHeight="true" outlineLevel="0" collapsed="false">
      <c r="A1572" s="42" t="s">
        <v>79</v>
      </c>
      <c r="B1572" s="42"/>
      <c r="C1572" s="43" t="str">
        <f aca="false">INDEX((klasyfikacja!$B$2:$B$146),MATCH(A1572,klasyfikacja!$A$2:$A$146,0))</f>
        <v>Wpływy z opłat za wydanie prawa jazdy oraz innych dokumentów uprawniających do kierowania pojazdami</v>
      </c>
      <c r="D1572" s="44" t="n">
        <v>758</v>
      </c>
      <c r="E1572" s="45" t="s">
        <v>80</v>
      </c>
      <c r="F1572" s="46" t="n">
        <f aca="false">SUM(G1572:H1572)</f>
        <v>0</v>
      </c>
      <c r="G1572" s="46" t="n">
        <f aca="false" t="array" ref="G1572:G1572">SUM(IF(dane!$A$8:$A$1577=D1572,IF(dane!$C$8:$C$1577=E1572,dane!$L$8:$L$1577,0),0))</f>
        <v>0</v>
      </c>
      <c r="H1572" s="46" t="n">
        <f aca="false" t="array" ref="H1572:H1572">SUM(IF(dane!$A$8:$A$1577=D1572,IF(dane!$C$8:$C$1577=E1572,dane!$M$8:$M$1577,0),0))</f>
        <v>0</v>
      </c>
      <c r="K1572" s="55"/>
    </row>
    <row r="1573" s="47" customFormat="true" ht="12.75" hidden="true" customHeight="true" outlineLevel="0" collapsed="false">
      <c r="A1573" s="42" t="s">
        <v>81</v>
      </c>
      <c r="B1573" s="42"/>
      <c r="C1573" s="43" t="str">
        <f aca="false">INDEX((klasyfikacja!$B$2:$B$146),MATCH(A1573,klasyfikacja!$A$2:$A$146,0))</f>
        <v>Wpływy z opłat za korzystanie z wychowania przedszkolnego</v>
      </c>
      <c r="D1573" s="44" t="n">
        <v>758</v>
      </c>
      <c r="E1573" s="45" t="s">
        <v>82</v>
      </c>
      <c r="F1573" s="46" t="n">
        <f aca="false">SUM(G1573:H1573)</f>
        <v>0</v>
      </c>
      <c r="G1573" s="46" t="n">
        <f aca="false" t="array" ref="G1573:G1573">SUM(IF(dane!$A$8:$A$1577=D1573,IF(dane!$C$8:$C$1577=E1573,dane!$L$8:$L$1577,0),0))</f>
        <v>0</v>
      </c>
      <c r="H1573" s="46" t="n">
        <f aca="false" t="array" ref="H1573:H1573">SUM(IF(dane!$A$8:$A$1577=D1573,IF(dane!$C$8:$C$1577=E1573,dane!$M$8:$M$1577,0),0))</f>
        <v>0</v>
      </c>
      <c r="K1573" s="55"/>
    </row>
    <row r="1574" s="47" customFormat="true" ht="12.75" hidden="true" customHeight="true" outlineLevel="0" collapsed="false">
      <c r="A1574" s="42" t="s">
        <v>83</v>
      </c>
      <c r="B1574" s="42"/>
      <c r="C1574" s="43" t="str">
        <f aca="false">INDEX((klasyfikacja!$B$2:$B$146),MATCH(A1574,klasyfikacja!$A$2:$A$146,0))</f>
        <v>Wpływy z opłat za korzystanie z wyżywienia w jednostkach realizujących zadania z zakresu wychowania przedszkolnego</v>
      </c>
      <c r="D1574" s="44" t="n">
        <v>758</v>
      </c>
      <c r="E1574" s="45" t="s">
        <v>84</v>
      </c>
      <c r="F1574" s="46" t="n">
        <f aca="false">SUM(G1574:H1574)</f>
        <v>0</v>
      </c>
      <c r="G1574" s="46" t="n">
        <f aca="false" t="array" ref="G1574:G1574">SUM(IF(dane!$A$8:$A$1577=D1574,IF(dane!$C$8:$C$1577=E1574,dane!$L$8:$L$1577,0),0))</f>
        <v>0</v>
      </c>
      <c r="H1574" s="46" t="n">
        <f aca="false" t="array" ref="H1574:H1574">SUM(IF(dane!$A$8:$A$1577=D1574,IF(dane!$C$8:$C$1577=E1574,dane!$M$8:$M$1577,0),0))</f>
        <v>0</v>
      </c>
      <c r="K1574" s="55"/>
    </row>
    <row r="1575" s="47" customFormat="true" ht="12.75" hidden="true" customHeight="true" outlineLevel="0" collapsed="false">
      <c r="A1575" s="42" t="s">
        <v>85</v>
      </c>
      <c r="B1575" s="42"/>
      <c r="C1575" s="43" t="str">
        <f aca="false">INDEX((klasyfikacja!$B$2:$B$146),MATCH(A1575,klasyfikacja!$A$2:$A$146,0))</f>
        <v>Wpływy od rodziców z tytułu opłaty za pobyt dziecka w pieczy zastępczej</v>
      </c>
      <c r="D1575" s="44" t="n">
        <v>758</v>
      </c>
      <c r="E1575" s="45" t="s">
        <v>86</v>
      </c>
      <c r="F1575" s="46" t="n">
        <f aca="false">SUM(G1575:H1575)</f>
        <v>0</v>
      </c>
      <c r="G1575" s="46" t="n">
        <f aca="false" t="array" ref="G1575:G1575">SUM(IF(dane!$A$8:$A$1577=D1575,IF(dane!$C$8:$C$1577=E1575,dane!$L$8:$L$1577,0),0))</f>
        <v>0</v>
      </c>
      <c r="H1575" s="46" t="n">
        <f aca="false" t="array" ref="H1575:H1575">SUM(IF(dane!$A$8:$A$1577=D1575,IF(dane!$C$8:$C$1577=E1575,dane!$M$8:$M$1577,0),0))</f>
        <v>0</v>
      </c>
      <c r="K1575" s="55"/>
    </row>
    <row r="1576" s="47" customFormat="true" ht="12.75" hidden="true" customHeight="true" outlineLevel="0" collapsed="false">
      <c r="A1576" s="42" t="s">
        <v>198</v>
      </c>
      <c r="B1576" s="42"/>
      <c r="C1576" s="43" t="str">
        <f aca="false">INDEX((klasyfikacja!$B$2:$B$146),MATCH(A1576,klasyfikacja!$A$2:$A$146,0))</f>
        <v>Wpływy z różnych opłat</v>
      </c>
      <c r="D1576" s="44" t="n">
        <v>758</v>
      </c>
      <c r="E1576" s="45" t="s">
        <v>87</v>
      </c>
      <c r="F1576" s="46" t="n">
        <f aca="false">SUM(G1576:H1576)</f>
        <v>0</v>
      </c>
      <c r="G1576" s="46" t="n">
        <f aca="false" t="array" ref="G1576:G1576">SUM(IF(dane!$A$8:$A$1577=D1576,IF(dane!$C$8:$C$1577=E1576,dane!$L$8:$L$1577,0),0))</f>
        <v>0</v>
      </c>
      <c r="H1576" s="46" t="n">
        <f aca="false" t="array" ref="H1576:H1576">SUM(IF(dane!$A$8:$A$1577=D1576,IF(dane!$C$8:$C$1577=E1576,dane!$M$8:$M$1577,0),0))</f>
        <v>0</v>
      </c>
      <c r="K1576" s="55"/>
    </row>
    <row r="1577" s="47" customFormat="true" ht="12.75" hidden="true" customHeight="true" outlineLevel="0" collapsed="false">
      <c r="A1577" s="42" t="s">
        <v>88</v>
      </c>
      <c r="B1577" s="42"/>
      <c r="C1577" s="43" t="str">
        <f aca="false">INDEX((klasyfikacja!$B$2:$B$146),MATCH(A1577,klasyfikacja!$A$2:$A$146,0))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1577" s="44" t="n">
        <v>758</v>
      </c>
      <c r="E1577" s="45" t="s">
        <v>89</v>
      </c>
      <c r="F1577" s="46" t="n">
        <f aca="false">SUM(G1577:H1577)</f>
        <v>0</v>
      </c>
      <c r="G1577" s="46" t="n">
        <f aca="false" t="array" ref="G1577:G1577">SUM(IF(dane!$A$8:$A$1577=D1577,IF(dane!$C$8:$C$1577=E1577,dane!$L$8:$L$1577,0),0))</f>
        <v>0</v>
      </c>
      <c r="H1577" s="46" t="n">
        <f aca="false" t="array" ref="H1577:H1577">SUM(IF(dane!$A$8:$A$1577=D1577,IF(dane!$C$8:$C$1577=E1577,dane!$M$8:$M$1577,0),0))</f>
        <v>0</v>
      </c>
      <c r="K1577" s="55"/>
    </row>
    <row r="1578" s="47" customFormat="true" ht="12.75" hidden="true" customHeight="true" outlineLevel="0" collapsed="false">
      <c r="A1578" s="42" t="s">
        <v>90</v>
      </c>
      <c r="B1578" s="42"/>
      <c r="C1578" s="43" t="str">
        <f aca="false">INDEX((klasyfikacja!$B$2:$B$146),MATCH(A1578,klasyfikacja!$A$2:$A$146,0))</f>
        <v>Wpływy z usług</v>
      </c>
      <c r="D1578" s="44" t="n">
        <v>758</v>
      </c>
      <c r="E1578" s="45" t="s">
        <v>91</v>
      </c>
      <c r="F1578" s="46" t="n">
        <f aca="false">SUM(G1578:H1578)</f>
        <v>0</v>
      </c>
      <c r="G1578" s="46" t="n">
        <f aca="false" t="array" ref="G1578:G1578">SUM(IF(dane!$A$8:$A$1577=D1578,IF(dane!$C$8:$C$1577=E1578,dane!$L$8:$L$1577,0),0))</f>
        <v>0</v>
      </c>
      <c r="H1578" s="46" t="n">
        <f aca="false" t="array" ref="H1578:H1578">SUM(IF(dane!$A$8:$A$1577=D1578,IF(dane!$C$8:$C$1577=E1578,dane!$M$8:$M$1577,0),0))</f>
        <v>0</v>
      </c>
      <c r="K1578" s="55"/>
    </row>
    <row r="1579" s="47" customFormat="true" ht="12.75" hidden="true" customHeight="true" outlineLevel="0" collapsed="false">
      <c r="A1579" s="42" t="s">
        <v>92</v>
      </c>
      <c r="B1579" s="42"/>
      <c r="C1579" s="43" t="str">
        <f aca="false">INDEX((klasyfikacja!$B$2:$B$146),MATCH(A1579,klasyfikacja!$A$2:$A$146,0))</f>
        <v>Wpływy ze sprzedaży wyrobów</v>
      </c>
      <c r="D1579" s="44" t="n">
        <v>758</v>
      </c>
      <c r="E1579" s="45" t="s">
        <v>93</v>
      </c>
      <c r="F1579" s="46" t="n">
        <f aca="false">SUM(G1579:H1579)</f>
        <v>0</v>
      </c>
      <c r="G1579" s="46" t="n">
        <f aca="false" t="array" ref="G1579:G1579">SUM(IF(dane!$A$8:$A$1577=D1579,IF(dane!$C$8:$C$1577=E1579,dane!$L$8:$L$1577,0),0))</f>
        <v>0</v>
      </c>
      <c r="H1579" s="46" t="n">
        <f aca="false" t="array" ref="H1579:H1579">SUM(IF(dane!$A$8:$A$1577=D1579,IF(dane!$C$8:$C$1577=E1579,dane!$M$8:$M$1577,0),0))</f>
        <v>0</v>
      </c>
      <c r="K1579" s="55"/>
    </row>
    <row r="1580" s="47" customFormat="true" ht="12.75" hidden="true" customHeight="true" outlineLevel="0" collapsed="false">
      <c r="A1580" s="42" t="s">
        <v>94</v>
      </c>
      <c r="B1580" s="42"/>
      <c r="C1580" s="43" t="str">
        <f aca="false">INDEX((klasyfikacja!$B$2:$B$146),MATCH(A1580,klasyfikacja!$A$2:$A$146,0))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580" s="44" t="n">
        <v>758</v>
      </c>
      <c r="E1580" s="45" t="s">
        <v>95</v>
      </c>
      <c r="F1580" s="46" t="n">
        <f aca="false">SUM(G1580:H1580)</f>
        <v>0</v>
      </c>
      <c r="G1580" s="46" t="n">
        <f aca="false" t="array" ref="G1580:G1580">SUM(IF(dane!$A$8:$A$1577=D1580,IF(dane!$C$8:$C$1577=E1580,dane!$L$8:$L$1577,0),0))</f>
        <v>0</v>
      </c>
      <c r="H1580" s="46" t="n">
        <f aca="false" t="array" ref="H1580:H1580">SUM(IF(dane!$A$8:$A$1577=D1580,IF(dane!$C$8:$C$1577=E1580,dane!$M$8:$M$1577,0),0))</f>
        <v>0</v>
      </c>
      <c r="K1580" s="55"/>
    </row>
    <row r="1581" s="47" customFormat="true" ht="12.75" hidden="true" customHeight="true" outlineLevel="0" collapsed="false">
      <c r="A1581" s="42" t="s">
        <v>96</v>
      </c>
      <c r="B1581" s="42"/>
      <c r="C1581" s="43" t="str">
        <f aca="false">INDEX((klasyfikacja!$B$2:$B$146),MATCH(A1581,klasyfikacja!$A$2:$A$146,0))</f>
        <v>Wpływy z odsetek od nieterminowych wpłat z tytułu podatków i opłat</v>
      </c>
      <c r="D1581" s="44" t="n">
        <v>758</v>
      </c>
      <c r="E1581" s="45" t="s">
        <v>97</v>
      </c>
      <c r="F1581" s="46" t="n">
        <f aca="false">SUM(G1581:H1581)</f>
        <v>0</v>
      </c>
      <c r="G1581" s="46" t="n">
        <f aca="false" t="array" ref="G1581:G1581">SUM(IF(dane!$A$8:$A$1577=D1581,IF(dane!$C$8:$C$1577=E1581,dane!$L$8:$L$1577,0),0))</f>
        <v>0</v>
      </c>
      <c r="H1581" s="46" t="n">
        <f aca="false" t="array" ref="H1581:H1581">SUM(IF(dane!$A$8:$A$1577=D1581,IF(dane!$C$8:$C$1577=E1581,dane!$M$8:$M$1577,0),0))</f>
        <v>0</v>
      </c>
      <c r="K1581" s="55"/>
    </row>
    <row r="1582" s="47" customFormat="true" ht="12.75" hidden="true" customHeight="true" outlineLevel="0" collapsed="false">
      <c r="A1582" s="42" t="s">
        <v>98</v>
      </c>
      <c r="B1582" s="42"/>
      <c r="C1582" s="43" t="str">
        <f aca="false">INDEX((klasyfikacja!$B$2:$B$146),MATCH(A1582,klasyfikacja!$A$2:$A$146,0))</f>
        <v>Wpływy z pozostałych odsetek</v>
      </c>
      <c r="D1582" s="44" t="n">
        <v>758</v>
      </c>
      <c r="E1582" s="45" t="s">
        <v>99</v>
      </c>
      <c r="F1582" s="46" t="n">
        <f aca="false">SUM(G1582:H1582)</f>
        <v>0</v>
      </c>
      <c r="G1582" s="46" t="n">
        <f aca="false" t="array" ref="G1582:G1582">SUM(IF(dane!$A$8:$A$1577=D1582,IF(dane!$C$8:$C$1577=E1582,dane!$L$8:$L$1577,0),0))</f>
        <v>0</v>
      </c>
      <c r="H1582" s="46" t="n">
        <f aca="false" t="array" ref="H1582:H1582">SUM(IF(dane!$A$8:$A$1577=D1582,IF(dane!$C$8:$C$1577=E1582,dane!$M$8:$M$1577,0),0))</f>
        <v>0</v>
      </c>
      <c r="K1582" s="55"/>
    </row>
    <row r="1583" s="47" customFormat="true" ht="12.75" hidden="true" customHeight="true" outlineLevel="0" collapsed="false">
      <c r="A1583" s="42" t="s">
        <v>100</v>
      </c>
      <c r="B1583" s="42"/>
      <c r="C1583" s="43" t="str">
        <f aca="false">INDEX((klasyfikacja!$B$2:$B$146),MATCH(A1583,klasyfikacja!$A$2:$A$146,0))</f>
        <v>Wpływy z pozostałych odsetek (Finansowanie programów ze środków bezzwrotnych pochodzących z Unii Europejskiej)</v>
      </c>
      <c r="D1583" s="44" t="n">
        <v>758</v>
      </c>
      <c r="E1583" s="45" t="s">
        <v>101</v>
      </c>
      <c r="F1583" s="46" t="n">
        <f aca="false">SUM(G1583:H1583)</f>
        <v>0</v>
      </c>
      <c r="G1583" s="46" t="n">
        <f aca="false" t="array" ref="G1583:G1583">SUM(IF(dane!$A$8:$A$1577=D1583,IF(dane!$C$8:$C$1577=E1583,dane!$L$8:$L$1577,0),0))</f>
        <v>0</v>
      </c>
      <c r="H1583" s="46" t="n">
        <f aca="false" t="array" ref="H1583:H1583">SUM(IF(dane!$A$8:$A$1577=D1583,IF(dane!$C$8:$C$1577=E1583,dane!$M$8:$M$1577,0),0))</f>
        <v>0</v>
      </c>
      <c r="K1583" s="55"/>
    </row>
    <row r="1584" s="47" customFormat="true" ht="12.75" hidden="true" customHeight="true" outlineLevel="0" collapsed="false">
      <c r="A1584" s="42" t="s">
        <v>102</v>
      </c>
      <c r="B1584" s="42"/>
      <c r="C1584" s="43" t="str">
        <f aca="false">INDEX((klasyfikacja!$B$2:$B$146),MATCH(A1584,klasyfikacja!$A$2:$A$146,0))</f>
        <v>Wpływy z rozliczeń/zwrotów z lat ubiegłych</v>
      </c>
      <c r="D1584" s="44" t="n">
        <v>758</v>
      </c>
      <c r="E1584" s="45" t="s">
        <v>103</v>
      </c>
      <c r="F1584" s="46" t="n">
        <f aca="false">SUM(G1584:H1584)</f>
        <v>0</v>
      </c>
      <c r="G1584" s="46" t="n">
        <f aca="false" t="array" ref="G1584:G1584">SUM(IF(dane!$A$8:$A$1577=D1584,IF(dane!$C$8:$C$1577=E1584,dane!$L$8:$L$1577,0),0))</f>
        <v>0</v>
      </c>
      <c r="H1584" s="46" t="n">
        <f aca="false" t="array" ref="H1584:H1584">SUM(IF(dane!$A$8:$A$1577=D1584,IF(dane!$C$8:$C$1577=E1584,dane!$M$8:$M$1577,0),0))</f>
        <v>0</v>
      </c>
      <c r="K1584" s="55"/>
    </row>
    <row r="1585" s="47" customFormat="true" ht="12.75" hidden="true" customHeight="true" outlineLevel="0" collapsed="false">
      <c r="A1585" s="42" t="s">
        <v>104</v>
      </c>
      <c r="B1585" s="42"/>
      <c r="C1585" s="43" t="str">
        <f aca="false">INDEX((klasyfikacja!$B$2:$B$146),MATCH(A1585,klasyfikacja!$A$2:$A$146,0))</f>
        <v>Wpływy z tytułu kar i odszkodowań wynikających z umów</v>
      </c>
      <c r="D1585" s="44" t="n">
        <v>758</v>
      </c>
      <c r="E1585" s="45" t="s">
        <v>105</v>
      </c>
      <c r="F1585" s="46" t="n">
        <f aca="false">SUM(G1585:H1585)</f>
        <v>0</v>
      </c>
      <c r="G1585" s="46" t="n">
        <f aca="false" t="array" ref="G1585:G1585">SUM(IF(dane!$A$8:$A$1577=D1585,IF(dane!$C$8:$C$1577=E1585,dane!$L$8:$L$1577,0),0))</f>
        <v>0</v>
      </c>
      <c r="H1585" s="46" t="n">
        <f aca="false" t="array" ref="H1585:H1585">SUM(IF(dane!$A$8:$A$1577=D1585,IF(dane!$C$8:$C$1577=E1585,dane!$M$8:$M$1577,0),0))</f>
        <v>0</v>
      </c>
      <c r="K1585" s="55"/>
    </row>
    <row r="1586" s="47" customFormat="true" ht="12.75" hidden="true" customHeight="true" outlineLevel="0" collapsed="false">
      <c r="A1586" s="42" t="s">
        <v>106</v>
      </c>
      <c r="B1586" s="42"/>
      <c r="C1586" s="43" t="str">
        <f aca="false">INDEX((klasyfikacja!$B$2:$B$146),MATCH(A1586,klasyfikacja!$A$2:$A$146,0))</f>
        <v>Wpływy z otrzymanych spadków, zapisów i darowizn w postaci pieniężnej</v>
      </c>
      <c r="D1586" s="44" t="n">
        <v>758</v>
      </c>
      <c r="E1586" s="45" t="s">
        <v>107</v>
      </c>
      <c r="F1586" s="46" t="n">
        <f aca="false">SUM(G1586:H1586)</f>
        <v>0</v>
      </c>
      <c r="G1586" s="46" t="n">
        <f aca="false" t="array" ref="G1586:G1586">SUM(IF(dane!$A$8:$A$1577=D1586,IF(dane!$C$8:$C$1577=E1586,dane!$L$8:$L$1577,0),0))</f>
        <v>0</v>
      </c>
      <c r="H1586" s="46" t="n">
        <f aca="false" t="array" ref="H1586:H1586">SUM(IF(dane!$A$8:$A$1577=D1586,IF(dane!$C$8:$C$1577=E1586,dane!$M$8:$M$1577,0),0))</f>
        <v>0</v>
      </c>
      <c r="K1586" s="55"/>
    </row>
    <row r="1587" s="47" customFormat="true" ht="12.75" hidden="false" customHeight="true" outlineLevel="0" collapsed="false">
      <c r="A1587" s="42" t="n">
        <v>970</v>
      </c>
      <c r="B1587" s="42"/>
      <c r="C1587" s="43" t="e">
        <f aca="false">INDEX((klasyfikacja!$B$2:$B$146),MATCH(A1587,klasyfikacja!$A$2:$A$146,0))</f>
        <v>#N/A</v>
      </c>
      <c r="D1587" s="44" t="n">
        <v>758</v>
      </c>
      <c r="E1587" s="45" t="s">
        <v>109</v>
      </c>
      <c r="F1587" s="56" t="n">
        <f aca="false">SUM(G1587:H1587)</f>
        <v>50000</v>
      </c>
      <c r="G1587" s="46" t="n">
        <f aca="false" t="array" ref="G1587:G1587">SUM(IF(dane!$A$8:$A$1577=D1587,IF(dane!$C$8:$C$1577=E1587,dane!$L$8:$L$1577,0),0))</f>
        <v>50000</v>
      </c>
      <c r="H1587" s="46" t="n">
        <f aca="false" t="array" ref="H1587:H1587">SUM(IF(dane!$A$8:$A$1577=D1587,IF(dane!$C$8:$C$1577=E1587,dane!$M$8:$M$1577,0),0))</f>
        <v>0</v>
      </c>
      <c r="K1587" s="55"/>
    </row>
    <row r="1588" s="47" customFormat="true" ht="12.75" hidden="true" customHeight="true" outlineLevel="0" collapsed="false">
      <c r="A1588" s="42" t="s">
        <v>110</v>
      </c>
      <c r="B1588" s="42"/>
      <c r="C1588" s="43" t="str">
        <f aca="false">INDEX((klasyfikacja!$B$2:$B$146),MATCH(A1588,klasyfikacja!$A$2:$A$146,0))</f>
        <v>Wpływy z różnych dochodów (Finansowanie programów ze środków bezzwrotnych pochodzących z Unii Europejskiej)</v>
      </c>
      <c r="D1588" s="44" t="n">
        <v>758</v>
      </c>
      <c r="E1588" s="45" t="s">
        <v>111</v>
      </c>
      <c r="F1588" s="46" t="n">
        <f aca="false">SUM(G1588:H1588)</f>
        <v>0</v>
      </c>
      <c r="G1588" s="46" t="n">
        <f aca="false" t="array" ref="G1588:G1588">SUM(IF(dane!$A$8:$A$1577=D1588,IF(dane!$C$8:$C$1577=E1588,dane!$L$8:$L$1577,0),0))</f>
        <v>0</v>
      </c>
      <c r="H1588" s="46" t="n">
        <f aca="false" t="array" ref="H1588:H1588">SUM(IF(dane!$A$8:$A$1577=D1588,IF(dane!$C$8:$C$1577=E1588,dane!$M$8:$M$1577,0),0))</f>
        <v>0</v>
      </c>
      <c r="K1588" s="55"/>
    </row>
    <row r="1589" s="47" customFormat="true" ht="12.75" hidden="true" customHeight="true" outlineLevel="0" collapsed="false">
      <c r="A1589" s="42" t="s">
        <v>112</v>
      </c>
      <c r="B1589" s="42"/>
      <c r="C1589" s="43" t="str">
        <f aca="false">INDEX((klasyfikacja!$B$2:$B$146),MATCH(A1589,klasyfikacja!$A$2:$A$146,0))</f>
        <v>Wpływy z różnych dochodów (Płatności w zakresie budżetu środków europejskich)</v>
      </c>
      <c r="D1589" s="44" t="n">
        <v>758</v>
      </c>
      <c r="E1589" s="45" t="s">
        <v>113</v>
      </c>
      <c r="F1589" s="46" t="n">
        <f aca="false">SUM(G1589:H1589)</f>
        <v>0</v>
      </c>
      <c r="G1589" s="46" t="n">
        <f aca="false" t="array" ref="G1589:G1589">SUM(IF(dane!$A$8:$A$1577=D1589,IF(dane!$C$8:$C$1577=E1589,dane!$L$8:$L$1577,0),0))</f>
        <v>0</v>
      </c>
      <c r="H1589" s="46" t="n">
        <f aca="false" t="array" ref="H1589:H1589">SUM(IF(dane!$A$8:$A$1577=D1589,IF(dane!$C$8:$C$1577=E1589,dane!$M$8:$M$1577,0),0))</f>
        <v>0</v>
      </c>
      <c r="K1589" s="55"/>
    </row>
    <row r="1590" s="47" customFormat="true" ht="12.75" hidden="true" customHeight="true" outlineLevel="0" collapsed="false">
      <c r="A1590" s="42" t="s">
        <v>114</v>
      </c>
      <c r="B1590" s="42"/>
      <c r="C1590" s="43" t="str">
        <f aca="false">INDEX((klasyfikacja!$B$2:$B$146),MATCH(A1590,klasyfikacja!$A$2:$A$146,0))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590" s="44" t="n">
        <v>758</v>
      </c>
      <c r="E1590" s="45" t="s">
        <v>115</v>
      </c>
      <c r="F1590" s="46" t="n">
        <f aca="false">SUM(G1590:H1590)</f>
        <v>0</v>
      </c>
      <c r="G1590" s="46" t="n">
        <f aca="false" t="array" ref="G1590:G1590">SUM(IF(dane!$A$8:$A$1577=D1590,IF(dane!$C$8:$C$1577=E1590,dane!$L$8:$L$1577,0),0))</f>
        <v>0</v>
      </c>
      <c r="H1590" s="46" t="n">
        <f aca="false" t="array" ref="H1590:H1590">SUM(IF(dane!$A$8:$A$1577=D1590,IF(dane!$C$8:$C$1577=E1590,dane!$M$8:$M$1577,0),0))</f>
        <v>0</v>
      </c>
      <c r="K1590" s="55"/>
    </row>
    <row r="1591" s="47" customFormat="true" ht="12.75" hidden="true" customHeight="true" outlineLevel="0" collapsed="false">
      <c r="A1591" s="42" t="s">
        <v>116</v>
      </c>
      <c r="B1591" s="42"/>
      <c r="C1591" s="43" t="str">
        <f aca="false">INDEX((klasyfikacja!$B$2:$B$146),MATCH(A1591,klasyfikacja!$A$2:$A$146,0))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591" s="44" t="n">
        <v>758</v>
      </c>
      <c r="E1591" s="45" t="n">
        <v>2007</v>
      </c>
      <c r="F1591" s="46" t="n">
        <f aca="false">SUM(G1591:H1591)</f>
        <v>0</v>
      </c>
      <c r="G1591" s="46" t="n">
        <f aca="false" t="array" ref="G1591:G1591">SUM(IF(dane!$A$8:$A$1577=D1591,IF(dane!$C$8:$C$1577=E1591,dane!$L$8:$L$1577,0),0))</f>
        <v>0</v>
      </c>
      <c r="H1591" s="46" t="n">
        <f aca="false" t="array" ref="H1591:H1591">SUM(IF(dane!$A$8:$A$1577=D1591,IF(dane!$C$8:$C$1577=E1591,dane!$M$8:$M$1577,0),0))</f>
        <v>0</v>
      </c>
      <c r="K1591" s="55"/>
    </row>
    <row r="1592" s="47" customFormat="true" ht="12.75" hidden="true" customHeight="true" outlineLevel="0" collapsed="false">
      <c r="A1592" s="42" t="s">
        <v>117</v>
      </c>
      <c r="B1592" s="42"/>
      <c r="C1592" s="43" t="str">
        <f aca="false">INDEX((klasyfikacja!$B$2:$B$146),MATCH(A1592,klasyfikacja!$A$2:$A$146,0))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592" s="44" t="n">
        <v>758</v>
      </c>
      <c r="E1592" s="45" t="n">
        <v>2008</v>
      </c>
      <c r="F1592" s="46" t="n">
        <f aca="false">SUM(G1592:H1592)</f>
        <v>0</v>
      </c>
      <c r="G1592" s="46" t="n">
        <f aca="false" t="array" ref="G1592:G1592">SUM(IF(dane!$A$8:$A$1577=D1592,IF(dane!$C$8:$C$1577=E1592,dane!$L$8:$L$1577,0),0))</f>
        <v>0</v>
      </c>
      <c r="H1592" s="46" t="n">
        <f aca="false" t="array" ref="H1592:H1592">SUM(IF(dane!$A$8:$A$1577=D1592,IF(dane!$C$8:$C$1577=E1592,dane!$M$8:$M$1577,0),0))</f>
        <v>0</v>
      </c>
      <c r="K1592" s="55"/>
    </row>
    <row r="1593" s="47" customFormat="true" ht="12.75" hidden="true" customHeight="true" outlineLevel="0" collapsed="false">
      <c r="A1593" s="42" t="s">
        <v>118</v>
      </c>
      <c r="B1593" s="42"/>
      <c r="C1593" s="43" t="str">
        <f aca="false">INDEX((klasyfikacja!$B$2:$B$146),MATCH(A1593,klasyfikacja!$A$2:$A$146,0))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593" s="44" t="n">
        <v>758</v>
      </c>
      <c r="E1593" s="45" t="n">
        <v>2009</v>
      </c>
      <c r="F1593" s="46" t="n">
        <f aca="false">SUM(G1593:H1593)</f>
        <v>0</v>
      </c>
      <c r="G1593" s="46" t="n">
        <f aca="false" t="array" ref="G1593:G1593">SUM(IF(dane!$A$8:$A$1577=D1593,IF(dane!$C$8:$C$1577=E1593,dane!$L$8:$L$1577,0),0))</f>
        <v>0</v>
      </c>
      <c r="H1593" s="46" t="n">
        <f aca="false" t="array" ref="H1593:H1593">SUM(IF(dane!$A$8:$A$1577=D1593,IF(dane!$C$8:$C$1577=E1593,dane!$M$8:$M$1577,0),0))</f>
        <v>0</v>
      </c>
      <c r="K1593" s="55"/>
    </row>
    <row r="1594" s="47" customFormat="true" ht="25.5" hidden="true" customHeight="true" outlineLevel="0" collapsed="false">
      <c r="A1594" s="42" t="s">
        <v>119</v>
      </c>
      <c r="B1594" s="42"/>
      <c r="C1594" s="43" t="str">
        <f aca="false">INDEX((klasyfikacja!$B$2:$B$146),MATCH(A1594,klasyfikacja!$A$2:$A$146,0))</f>
        <v>Dotacja celowa otrzymana z budżetu państwa na realizację zadań bieżących z zakresu administracji rządowej oraz innych zadań zleconych gminie (związkom gmin, związkom powiatowo-gminnym) ustawami</v>
      </c>
      <c r="D1594" s="44" t="n">
        <v>758</v>
      </c>
      <c r="E1594" s="45" t="n">
        <v>2010</v>
      </c>
      <c r="F1594" s="46" t="n">
        <f aca="false">SUM(G1594:H1594)</f>
        <v>0</v>
      </c>
      <c r="G1594" s="46" t="n">
        <f aca="false" t="array" ref="G1594:G1594">SUM(IF(dane!$A$8:$A$1577=D1594,IF(dane!$C$8:$C$1577=E1594,dane!$L$8:$L$1577,0),0))</f>
        <v>0</v>
      </c>
      <c r="H1594" s="46" t="n">
        <f aca="false" t="array" ref="H1594:H1594">SUM(IF(dane!$A$8:$A$1577=D1594,IF(dane!$C$8:$C$1577=E1594,dane!$M$8:$M$1577,0),0))</f>
        <v>0</v>
      </c>
      <c r="K1594" s="55"/>
    </row>
    <row r="1595" s="47" customFormat="true" ht="12.75" hidden="true" customHeight="true" outlineLevel="0" collapsed="false">
      <c r="A1595" s="42" t="s">
        <v>120</v>
      </c>
      <c r="B1595" s="42"/>
      <c r="C1595" s="43" t="str">
        <f aca="false">INDEX((klasyfikacja!$B$2:$B$146),MATCH(A1595,klasyfikacja!$A$2:$A$146,0))</f>
        <v>Dotacja celowa otrzymana z budżetu państwa na zadania bieżące realizowane przez gminę na podstawie porozumień z organami administracji rządowej</v>
      </c>
      <c r="D1595" s="44" t="n">
        <v>758</v>
      </c>
      <c r="E1595" s="45" t="n">
        <v>2020</v>
      </c>
      <c r="F1595" s="46" t="n">
        <f aca="false">SUM(G1595:H1595)</f>
        <v>0</v>
      </c>
      <c r="G1595" s="46" t="n">
        <f aca="false" t="array" ref="G1595:G1595">SUM(IF(dane!$A$8:$A$1577=D1595,IF(dane!$C$8:$C$1577=E1595,dane!$L$8:$L$1577,0),0))</f>
        <v>0</v>
      </c>
      <c r="H1595" s="46" t="n">
        <f aca="false" t="array" ref="H1595:H1595">SUM(IF(dane!$A$8:$A$1577=D1595,IF(dane!$C$8:$C$1577=E1595,dane!$M$8:$M$1577,0),0))</f>
        <v>0</v>
      </c>
      <c r="K1595" s="55"/>
    </row>
    <row r="1596" s="47" customFormat="true" ht="25.5" hidden="true" customHeight="true" outlineLevel="0" collapsed="false">
      <c r="A1596" s="42" t="s">
        <v>121</v>
      </c>
      <c r="B1596" s="42"/>
      <c r="C1596" s="43" t="str">
        <f aca="false">INDEX((klasyfikacja!$B$2:$B$146),MATCH(A1596,klasyfikacja!$A$2:$A$146,0))</f>
        <v>Dotacja celowa otrzymana z budżetu państwa na realizację własnych zadań bieżących gmin (związków gmin, związków powiatowo-gminnych)</v>
      </c>
      <c r="D1596" s="44" t="n">
        <v>758</v>
      </c>
      <c r="E1596" s="45" t="n">
        <v>2030</v>
      </c>
      <c r="F1596" s="46" t="n">
        <f aca="false">SUM(G1596:H1596)</f>
        <v>0</v>
      </c>
      <c r="G1596" s="46" t="n">
        <f aca="false" t="array" ref="G1596:G1596">SUM(IF(dane!$A$8:$A$1577=D1596,IF(dane!$C$8:$C$1577=E1596,dane!$L$8:$L$1577,0),0))</f>
        <v>0</v>
      </c>
      <c r="H1596" s="46" t="n">
        <f aca="false" t="array" ref="H1596:H1596">SUM(IF(dane!$A$8:$A$1577=D1596,IF(dane!$C$8:$C$1577=E1596,dane!$M$8:$M$1577,0),0))</f>
        <v>0</v>
      </c>
      <c r="K1596" s="55"/>
    </row>
    <row r="1597" s="47" customFormat="true" ht="25.5" hidden="true" customHeight="true" outlineLevel="0" collapsed="false">
      <c r="A1597" s="42" t="s">
        <v>122</v>
      </c>
      <c r="B1597" s="42"/>
      <c r="C1597" s="43" t="str">
        <f aca="false">INDEX((klasyfikacja!$B$2:$B$146),MATCH(A1597,klasyfikacja!$A$2:$A$146,0))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597" s="44" t="n">
        <v>758</v>
      </c>
      <c r="E1597" s="45" t="n">
        <v>2040</v>
      </c>
      <c r="F1597" s="46" t="n">
        <f aca="false">SUM(G1597:H1597)</f>
        <v>0</v>
      </c>
      <c r="G1597" s="46" t="n">
        <f aca="false" t="array" ref="G1597:G1597">SUM(IF(dane!$A$8:$A$1577=D1597,IF(dane!$C$8:$C$1577=E1597,dane!$L$8:$L$1577,0),0))</f>
        <v>0</v>
      </c>
      <c r="H1597" s="46" t="n">
        <f aca="false" t="array" ref="H1597:H1597">SUM(IF(dane!$A$8:$A$1577=D1597,IF(dane!$C$8:$C$1577=E1597,dane!$M$8:$M$1577,0),0))</f>
        <v>0</v>
      </c>
      <c r="K1597" s="55"/>
    </row>
    <row r="1598" s="47" customFormat="true" ht="37.5" hidden="true" customHeight="true" outlineLevel="0" collapsed="false">
      <c r="A1598" s="42" t="s">
        <v>123</v>
      </c>
      <c r="B1598" s="42"/>
      <c r="C1598" s="43" t="str">
        <f aca="false">INDEX((klasyfikacja!$B$2:$B$146),MATCH(A1598,klasyfikacja!$A$2:$A$146,0))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598" s="44" t="n">
        <v>758</v>
      </c>
      <c r="E1598" s="45" t="n">
        <v>2057</v>
      </c>
      <c r="F1598" s="46" t="n">
        <f aca="false">SUM(G1598:H1598)</f>
        <v>0</v>
      </c>
      <c r="G1598" s="46" t="n">
        <f aca="false" t="array" ref="G1598:G1598">SUM(IF(dane!$A$8:$A$1577=D1598,IF(dane!$C$8:$C$1577=E1598,dane!$L$8:$L$1577,0),0))</f>
        <v>0</v>
      </c>
      <c r="H1598" s="46" t="n">
        <f aca="false" t="array" ref="H1598:H1598">SUM(IF(dane!$A$8:$A$1577=D1598,IF(dane!$C$8:$C$1577=E1598,dane!$M$8:$M$1577,0),0))</f>
        <v>0</v>
      </c>
      <c r="K1598" s="55"/>
    </row>
    <row r="1599" s="47" customFormat="true" ht="37.5" hidden="true" customHeight="true" outlineLevel="0" collapsed="false">
      <c r="A1599" s="42" t="s">
        <v>124</v>
      </c>
      <c r="B1599" s="42"/>
      <c r="C1599" s="43" t="str">
        <f aca="false">INDEX((klasyfikacja!$B$2:$B$146),MATCH(A1599,klasyfikacja!$A$2:$A$146,0))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599" s="44" t="n">
        <v>758</v>
      </c>
      <c r="E1599" s="45" t="n">
        <v>2058</v>
      </c>
      <c r="F1599" s="46" t="n">
        <f aca="false">SUM(G1599:H1599)</f>
        <v>0</v>
      </c>
      <c r="G1599" s="46" t="n">
        <f aca="false" t="array" ref="G1599:G1599">SUM(IF(dane!$A$8:$A$1577=D1599,IF(dane!$C$8:$C$1577=E1599,dane!$L$8:$L$1577,0),0))</f>
        <v>0</v>
      </c>
      <c r="H1599" s="46" t="n">
        <f aca="false" t="array" ref="H1599:H1599">SUM(IF(dane!$A$8:$A$1577=D1599,IF(dane!$C$8:$C$1577=E1599,dane!$M$8:$M$1577,0),0))</f>
        <v>0</v>
      </c>
      <c r="K1599" s="55"/>
    </row>
    <row r="1600" s="47" customFormat="true" ht="37.5" hidden="true" customHeight="true" outlineLevel="0" collapsed="false">
      <c r="A1600" s="42" t="s">
        <v>125</v>
      </c>
      <c r="B1600" s="42"/>
      <c r="C1600" s="43" t="str">
        <f aca="false">INDEX((klasyfikacja!$B$2:$B$146),MATCH(A1600,klasyfikacja!$A$2:$A$146,0))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600" s="44" t="n">
        <v>758</v>
      </c>
      <c r="E1600" s="45" t="n">
        <v>2059</v>
      </c>
      <c r="F1600" s="46" t="n">
        <f aca="false">SUM(G1600:H1600)</f>
        <v>0</v>
      </c>
      <c r="G1600" s="46" t="n">
        <f aca="false" t="array" ref="G1600:G1600">SUM(IF(dane!$A$8:$A$1577=D1600,IF(dane!$C$8:$C$1577=E1600,dane!$L$8:$L$1577,0),0))</f>
        <v>0</v>
      </c>
      <c r="H1600" s="46" t="n">
        <f aca="false" t="array" ref="H1600:H1600">SUM(IF(dane!$A$8:$A$1577=D1600,IF(dane!$C$8:$C$1577=E1600,dane!$M$8:$M$1577,0),0))</f>
        <v>0</v>
      </c>
      <c r="K1600" s="55"/>
    </row>
    <row r="1601" s="47" customFormat="true" ht="37.5" hidden="true" customHeight="true" outlineLevel="0" collapsed="false">
      <c r="A1601" s="42" t="s">
        <v>126</v>
      </c>
      <c r="B1601" s="42"/>
      <c r="C1601" s="43" t="str">
        <f aca="false">INDEX((klasyfikacja!$B$2:$B$146),MATCH(A1601,klasyfikacja!$A$2:$A$146,0))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601" s="44" t="n">
        <v>758</v>
      </c>
      <c r="E1601" s="45" t="n">
        <v>2060</v>
      </c>
      <c r="F1601" s="46" t="n">
        <f aca="false">SUM(G1601:H1601)</f>
        <v>0</v>
      </c>
      <c r="G1601" s="46" t="n">
        <f aca="false" t="array" ref="G1601:G1601">SUM(IF(dane!$A$8:$A$1577=D1601,IF(dane!$C$8:$C$1577=E1601,dane!$L$8:$L$1577,0),0))</f>
        <v>0</v>
      </c>
      <c r="H1601" s="46" t="n">
        <f aca="false" t="array" ref="H1601:H1601">SUM(IF(dane!$A$8:$A$1577=D1601,IF(dane!$C$8:$C$1577=E1601,dane!$M$8:$M$1577,0),0))</f>
        <v>0</v>
      </c>
      <c r="K1601" s="55"/>
    </row>
    <row r="1602" s="47" customFormat="true" ht="25.5" hidden="true" customHeight="false" outlineLevel="0" collapsed="false">
      <c r="A1602" s="42" t="s">
        <v>208</v>
      </c>
      <c r="B1602" s="42"/>
      <c r="C1602" s="43" t="str">
        <f aca="false">INDEX((klasyfikacja!$B$2:$B$146),MATCH(A1602,klasyfikacja!$A$2:$A$146,0))</f>
        <v>Środki z Funduszu Pomocy na finansowanie lub dofinansowanie zadań bieżących w zakresie pomocy obywatelom Ukrainy</v>
      </c>
      <c r="D1602" s="44" t="n">
        <v>758</v>
      </c>
      <c r="E1602" s="45" t="n">
        <v>2100</v>
      </c>
      <c r="F1602" s="46" t="n">
        <f aca="false">SUM(G1602:H1602)</f>
        <v>0</v>
      </c>
      <c r="G1602" s="46" t="n">
        <f aca="false" t="array" ref="G1602:G1602">SUM(IF(dane!$A$8:$A$1577=D1602,IF(dane!$C$8:$C$1577=E1602,dane!$L$8:$L$1577,0),0))</f>
        <v>0</v>
      </c>
      <c r="H1602" s="46" t="n">
        <f aca="false" t="array" ref="H1602:H1602">SUM(IF(dane!$A$8:$A$1577=D1602,IF(dane!$C$8:$C$1577=E1602,dane!$M$8:$M$1577,0),0))</f>
        <v>0</v>
      </c>
      <c r="K1602" s="55"/>
    </row>
    <row r="1603" s="47" customFormat="true" ht="12.75" hidden="true" customHeight="true" outlineLevel="0" collapsed="false">
      <c r="A1603" s="42" t="s">
        <v>199</v>
      </c>
      <c r="B1603" s="42"/>
      <c r="C1603" s="43" t="str">
        <f aca="false">INDEX((klasyfikacja!$B$2:$B$146),MATCH(A1603,klasyfikacja!$A$2:$A$146,0))</f>
        <v>Dotacja celowa otrzymana z budżetu państwa na zadania bieżące z zakresu administracji rządowej oraz inne zadania zlecone ustawami realizowane przez powiat</v>
      </c>
      <c r="D1603" s="44" t="n">
        <v>758</v>
      </c>
      <c r="E1603" s="45" t="n">
        <v>2110</v>
      </c>
      <c r="F1603" s="46" t="n">
        <f aca="false">SUM(G1603:H1603)</f>
        <v>0</v>
      </c>
      <c r="G1603" s="46" t="n">
        <f aca="false" t="array" ref="G1603:G1603">SUM(IF(dane!$A$8:$A$1577=D1603,IF(dane!$C$8:$C$1577=E1603,dane!$L$8:$L$1577,0),0))</f>
        <v>0</v>
      </c>
      <c r="H1603" s="46" t="n">
        <f aca="false" t="array" ref="H1603:H1603">SUM(IF(dane!$A$8:$A$1577=D1603,IF(dane!$C$8:$C$1577=E1603,dane!$M$8:$M$1577,0),0))</f>
        <v>0</v>
      </c>
      <c r="K1603" s="55"/>
    </row>
    <row r="1604" s="47" customFormat="true" ht="12.75" hidden="true" customHeight="true" outlineLevel="0" collapsed="false">
      <c r="A1604" s="42" t="s">
        <v>127</v>
      </c>
      <c r="B1604" s="42"/>
      <c r="C1604" s="43" t="str">
        <f aca="false">INDEX((klasyfikacja!$B$2:$B$146),MATCH(A1604,klasyfikacja!$A$2:$A$146,0))</f>
        <v>Dotacja celowa otrzymana z budżetu państwa na zadania bieżące realizowane przez powiat na podstawie porozumień z organami administracji rządowej</v>
      </c>
      <c r="D1604" s="44" t="n">
        <v>758</v>
      </c>
      <c r="E1604" s="45" t="n">
        <v>2120</v>
      </c>
      <c r="F1604" s="46" t="n">
        <f aca="false">SUM(G1604:H1604)</f>
        <v>0</v>
      </c>
      <c r="G1604" s="46" t="n">
        <f aca="false" t="array" ref="G1604:G1604">SUM(IF(dane!$A$8:$A$1577=D1604,IF(dane!$C$8:$C$1577=E1604,dane!$L$8:$L$1577,0),0))</f>
        <v>0</v>
      </c>
      <c r="H1604" s="46" t="n">
        <f aca="false" t="array" ref="H1604:H1604">SUM(IF(dane!$A$8:$A$1577=D1604,IF(dane!$C$8:$C$1577=E1604,dane!$M$8:$M$1577,0),0))</f>
        <v>0</v>
      </c>
      <c r="K1604" s="55"/>
    </row>
    <row r="1605" s="47" customFormat="true" ht="12.75" hidden="true" customHeight="true" outlineLevel="0" collapsed="false">
      <c r="A1605" s="42" t="s">
        <v>128</v>
      </c>
      <c r="B1605" s="42"/>
      <c r="C1605" s="43" t="str">
        <f aca="false">INDEX((klasyfikacja!$B$2:$B$146),MATCH(A1605,klasyfikacja!$A$2:$A$146,0))</f>
        <v>Dotacja celowa otrzymana z budżetu państwa na realizację bieżących zadań własnych powiatu</v>
      </c>
      <c r="D1605" s="44" t="n">
        <v>758</v>
      </c>
      <c r="E1605" s="45" t="n">
        <v>2130</v>
      </c>
      <c r="F1605" s="46" t="n">
        <f aca="false">SUM(G1605:H1605)</f>
        <v>0</v>
      </c>
      <c r="G1605" s="46" t="n">
        <f aca="false" t="array" ref="G1605:G1605">SUM(IF(dane!$A$8:$A$1577=D1605,IF(dane!$C$8:$C$1577=E1605,dane!$L$8:$L$1577,0),0))</f>
        <v>0</v>
      </c>
      <c r="H1605" s="46" t="n">
        <f aca="false" t="array" ref="H1605:H1605">SUM(IF(dane!$A$8:$A$1577=D1605,IF(dane!$C$8:$C$1577=E1605,dane!$M$8:$M$1577,0),0))</f>
        <v>0</v>
      </c>
      <c r="K1605" s="55"/>
    </row>
    <row r="1606" s="47" customFormat="true" ht="12.75" hidden="true" customHeight="true" outlineLevel="0" collapsed="false">
      <c r="A1606" s="42" t="s">
        <v>129</v>
      </c>
      <c r="B1606" s="42"/>
      <c r="C1606" s="43" t="str">
        <f aca="false">INDEX((klasyfikacja!$B$2:$B$146),MATCH(A1606,klasyfikacja!$A$2:$A$146,0))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606" s="44" t="n">
        <v>758</v>
      </c>
      <c r="E1606" s="45" t="n">
        <v>2160</v>
      </c>
      <c r="F1606" s="46" t="n">
        <f aca="false">SUM(G1606:H1606)</f>
        <v>0</v>
      </c>
      <c r="G1606" s="46" t="n">
        <f aca="false" t="array" ref="G1606:G1606">SUM(IF(dane!$A$8:$A$1577=D1606,IF(dane!$C$8:$C$1577=E1606,dane!$L$8:$L$1577,0),0))</f>
        <v>0</v>
      </c>
      <c r="H1606" s="46" t="n">
        <f aca="false" t="array" ref="H1606:H1606">SUM(IF(dane!$A$8:$A$1577=D1606,IF(dane!$C$8:$C$1577=E1606,dane!$M$8:$M$1577,0),0))</f>
        <v>0</v>
      </c>
      <c r="K1606" s="55"/>
    </row>
    <row r="1607" s="47" customFormat="true" ht="12.75" hidden="false" customHeight="true" outlineLevel="0" collapsed="false">
      <c r="A1607" s="42" t="n">
        <v>2180</v>
      </c>
      <c r="B1607" s="42"/>
      <c r="C1607" s="43" t="e">
        <f aca="false">INDEX((klasyfikacja!$B$2:$B$146),MATCH(A1607,klasyfikacja!$A$2:$A$146,0))</f>
        <v>#N/A</v>
      </c>
      <c r="D1607" s="44" t="n">
        <v>758</v>
      </c>
      <c r="E1607" s="45" t="n">
        <v>2180</v>
      </c>
      <c r="F1607" s="46" t="n">
        <f aca="false">SUM(G1607:H1607)</f>
        <v>600000</v>
      </c>
      <c r="G1607" s="46" t="n">
        <f aca="false" t="array" ref="G1607:G1607">SUM(IF(dane!$A$8:$A$1577=D1607,IF(dane!$C$8:$C$1577=E1607,dane!$L$8:$L$1577,0),0))</f>
        <v>600000</v>
      </c>
      <c r="H1607" s="46" t="n">
        <f aca="false" t="array" ref="H1607:H1607">SUM(IF(dane!$A$8:$A$1577=D1607,IF(dane!$C$8:$C$1577=E1607,dane!$M$8:$M$1577,0),0))</f>
        <v>0</v>
      </c>
      <c r="K1607" s="55"/>
    </row>
    <row r="1608" s="47" customFormat="true" ht="12.75" hidden="true" customHeight="true" outlineLevel="0" collapsed="false">
      <c r="A1608" s="42" t="s">
        <v>131</v>
      </c>
      <c r="B1608" s="42"/>
      <c r="C1608" s="43" t="str">
        <f aca="false">INDEX((klasyfikacja!$B$2:$B$146),MATCH(A1608,klasyfikacja!$A$2:$A$146,0))</f>
        <v>Dotacja celowa otrzymana z gminy na zadania bieżące realizowane na podstawie porozumień (umów) między jednostkami samorządu terytorialnego</v>
      </c>
      <c r="D1608" s="44" t="n">
        <v>758</v>
      </c>
      <c r="E1608" s="45" t="n">
        <v>2310</v>
      </c>
      <c r="F1608" s="46" t="n">
        <f aca="false">SUM(G1608:H1608)</f>
        <v>0</v>
      </c>
      <c r="G1608" s="46" t="n">
        <f aca="false" t="array" ref="G1608:G1608">SUM(IF(dane!$A$8:$A$1577=D1608,IF(dane!$C$8:$C$1577=E1608,dane!$L$8:$L$1577,0),0))</f>
        <v>0</v>
      </c>
      <c r="H1608" s="46" t="n">
        <f aca="false" t="array" ref="H1608:H1608">SUM(IF(dane!$A$8:$A$1577=D1608,IF(dane!$C$8:$C$1577=E1608,dane!$M$8:$M$1577,0),0))</f>
        <v>0</v>
      </c>
      <c r="K1608" s="55"/>
    </row>
    <row r="1609" s="47" customFormat="true" ht="12.75" hidden="true" customHeight="true" outlineLevel="0" collapsed="false">
      <c r="A1609" s="42" t="s">
        <v>132</v>
      </c>
      <c r="B1609" s="42"/>
      <c r="C1609" s="43" t="str">
        <f aca="false">INDEX((klasyfikacja!$B$2:$B$146),MATCH(A1609,klasyfikacja!$A$2:$A$146,0))</f>
        <v>Dotacja celowa otrzymana z powiatu na zadania bieżące realizowane na podstawie porozumień (umów) między jednostkami samorządu terytorialnego</v>
      </c>
      <c r="D1609" s="44" t="n">
        <v>758</v>
      </c>
      <c r="E1609" s="45" t="n">
        <v>2320</v>
      </c>
      <c r="F1609" s="46" t="n">
        <f aca="false">SUM(G1609:H1609)</f>
        <v>0</v>
      </c>
      <c r="G1609" s="46" t="n">
        <f aca="false" t="array" ref="G1609:G1609">SUM(IF(dane!$A$8:$A$1577=D1609,IF(dane!$C$8:$C$1577=E1609,dane!$L$8:$L$1577,0),0))</f>
        <v>0</v>
      </c>
      <c r="H1609" s="46" t="n">
        <f aca="false" t="array" ref="H1609:H1609">SUM(IF(dane!$A$8:$A$1577=D1609,IF(dane!$C$8:$C$1577=E1609,dane!$M$8:$M$1577,0),0))</f>
        <v>0</v>
      </c>
      <c r="K1609" s="55"/>
    </row>
    <row r="1610" s="47" customFormat="true" ht="12.75" hidden="true" customHeight="true" outlineLevel="0" collapsed="false">
      <c r="A1610" s="42" t="s">
        <v>133</v>
      </c>
      <c r="B1610" s="42"/>
      <c r="C1610" s="43" t="str">
        <f aca="false">INDEX((klasyfikacja!$B$2:$B$146),MATCH(A1610,klasyfikacja!$A$2:$A$146,0))</f>
        <v>Dotacja celowa otrzymana od samorządu województwa na zadania bieżące realizowane na podstawie porozumień (umów) między jednostkami samorządu terytorialnego</v>
      </c>
      <c r="D1610" s="44" t="n">
        <v>758</v>
      </c>
      <c r="E1610" s="45" t="n">
        <v>2330</v>
      </c>
      <c r="F1610" s="46" t="n">
        <f aca="false">SUM(G1610:H1610)</f>
        <v>0</v>
      </c>
      <c r="G1610" s="46" t="n">
        <f aca="false" t="array" ref="G1610:G1610">SUM(IF(dane!$A$8:$A$1577=D1610,IF(dane!$C$8:$C$1577=E1610,dane!$L$8:$L$1577,0),0))</f>
        <v>0</v>
      </c>
      <c r="H1610" s="46" t="n">
        <f aca="false" t="array" ref="H1610:H1610">SUM(IF(dane!$A$8:$A$1577=D1610,IF(dane!$C$8:$C$1577=E1610,dane!$M$8:$M$1577,0),0))</f>
        <v>0</v>
      </c>
      <c r="K1610" s="55"/>
    </row>
    <row r="1611" s="47" customFormat="true" ht="12.75" hidden="true" customHeight="true" outlineLevel="0" collapsed="false">
      <c r="A1611" s="42" t="s">
        <v>134</v>
      </c>
      <c r="B1611" s="42"/>
      <c r="C1611" s="43" t="str">
        <f aca="false">INDEX((klasyfikacja!$B$2:$B$146),MATCH(A1611,klasyfikacja!$A$2:$A$146,0))</f>
        <v>Dochody jednostek samorządu terytorialnego związane z realizacją zadań z zakresu administracji rządowej oraz innych zadań zleconych ustawami</v>
      </c>
      <c r="D1611" s="44" t="n">
        <v>758</v>
      </c>
      <c r="E1611" s="45" t="n">
        <v>2360</v>
      </c>
      <c r="F1611" s="46" t="n">
        <f aca="false">SUM(G1611:H1611)</f>
        <v>0</v>
      </c>
      <c r="G1611" s="46" t="n">
        <f aca="false" t="array" ref="G1611:G1611">SUM(IF(dane!$A$8:$A$1577=D1611,IF(dane!$C$8:$C$1577=E1611,dane!$L$8:$L$1577,0),0))</f>
        <v>0</v>
      </c>
      <c r="H1611" s="46" t="n">
        <f aca="false" t="array" ref="H1611:H1611">SUM(IF(dane!$A$8:$A$1577=D1611,IF(dane!$C$8:$C$1577=E1611,dane!$M$8:$M$1577,0),0))</f>
        <v>0</v>
      </c>
      <c r="K1611" s="55"/>
    </row>
    <row r="1612" s="47" customFormat="true" ht="12.75" hidden="true" customHeight="true" outlineLevel="0" collapsed="false">
      <c r="A1612" s="42" t="s">
        <v>135</v>
      </c>
      <c r="B1612" s="42"/>
      <c r="C1612" s="43" t="str">
        <f aca="false">INDEX((klasyfikacja!$B$2:$B$146),MATCH(A1612,klasyfikacja!$A$2:$A$146,0))</f>
        <v>Wpływy do budżetu nadwyżki środków obrotowych samorządowego zakładu budżetowego</v>
      </c>
      <c r="D1612" s="44" t="n">
        <v>758</v>
      </c>
      <c r="E1612" s="45" t="n">
        <v>2370</v>
      </c>
      <c r="F1612" s="46" t="n">
        <f aca="false">SUM(G1612:H1612)</f>
        <v>0</v>
      </c>
      <c r="G1612" s="46" t="n">
        <f aca="false" t="array" ref="G1612:G1612">SUM(IF(dane!$A$8:$A$1577=D1612,IF(dane!$C$8:$C$1577=E1612,dane!$L$8:$L$1577,0),0))</f>
        <v>0</v>
      </c>
      <c r="H1612" s="46" t="n">
        <f aca="false" t="array" ref="H1612:H1612">SUM(IF(dane!$A$8:$A$1577=D1612,IF(dane!$C$8:$C$1577=E1612,dane!$M$8:$M$1577,0),0))</f>
        <v>0</v>
      </c>
      <c r="K1612" s="55"/>
    </row>
    <row r="1613" s="47" customFormat="true" ht="12.75" hidden="true" customHeight="true" outlineLevel="0" collapsed="false">
      <c r="A1613" s="42" t="s">
        <v>136</v>
      </c>
      <c r="B1613" s="42"/>
      <c r="C1613" s="43" t="str">
        <f aca="false">INDEX((klasyfikacja!$B$2:$B$146),MATCH(A1613,klasyfikacja!$A$2:$A$146,0))</f>
        <v>Dotacja otrzymana z państwowego funduszu celowego na realizację zadań bieżących jednostek sektora finansów publicznych</v>
      </c>
      <c r="D1613" s="44" t="n">
        <v>758</v>
      </c>
      <c r="E1613" s="45" t="n">
        <v>2440</v>
      </c>
      <c r="F1613" s="46" t="n">
        <f aca="false">SUM(G1613:H1613)</f>
        <v>0</v>
      </c>
      <c r="G1613" s="46" t="n">
        <f aca="false" t="array" ref="G1613:G1613">SUM(IF(dane!$A$8:$A$1577=D1613,IF(dane!$C$8:$C$1577=E1613,dane!$L$8:$L$1577,0),0))</f>
        <v>0</v>
      </c>
      <c r="H1613" s="46" t="n">
        <f aca="false" t="array" ref="H1613:H1613">SUM(IF(dane!$A$8:$A$1577=D1613,IF(dane!$C$8:$C$1577=E1613,dane!$M$8:$M$1577,0),0))</f>
        <v>0</v>
      </c>
      <c r="K1613" s="55"/>
    </row>
    <row r="1614" s="47" customFormat="true" ht="12.75" hidden="true" customHeight="true" outlineLevel="0" collapsed="false">
      <c r="A1614" s="42" t="s">
        <v>137</v>
      </c>
      <c r="B1614" s="42"/>
      <c r="C1614" s="43" t="str">
        <f aca="false">INDEX((klasyfikacja!$B$2:$B$146),MATCH(A1614,klasyfikacja!$A$2:$A$146,0))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614" s="44" t="n">
        <v>758</v>
      </c>
      <c r="E1614" s="45" t="n">
        <v>2442</v>
      </c>
      <c r="F1614" s="46" t="n">
        <f aca="false">SUM(G1614:H1614)</f>
        <v>0</v>
      </c>
      <c r="G1614" s="46" t="n">
        <f aca="false" t="array" ref="G1614:G1614">SUM(IF(dane!$A$8:$A$1577=D1614,IF(dane!$C$8:$C$1577=E1614,dane!$L$8:$L$1577,0),0))</f>
        <v>0</v>
      </c>
      <c r="H1614" s="46" t="n">
        <f aca="false" t="array" ref="H1614:H1614">SUM(IF(dane!$A$8:$A$1577=D1614,IF(dane!$C$8:$C$1577=E1614,dane!$M$8:$M$1577,0),0))</f>
        <v>0</v>
      </c>
      <c r="K1614" s="55"/>
    </row>
    <row r="1615" s="47" customFormat="true" ht="12.75" hidden="true" customHeight="true" outlineLevel="0" collapsed="false">
      <c r="A1615" s="42" t="s">
        <v>138</v>
      </c>
      <c r="B1615" s="42"/>
      <c r="C1615" s="43" t="str">
        <f aca="false">INDEX((klasyfikacja!$B$2:$B$146),MATCH(A1615,klasyfikacja!$A$2:$A$146,0))</f>
        <v>Środki otrzymane od pozostałych jednostek zaliczanych do sektora finansów publicznych na realizację zadań bieżących jednostek zaliczanych do sektora finansów publicznych</v>
      </c>
      <c r="D1615" s="44" t="n">
        <v>758</v>
      </c>
      <c r="E1615" s="45" t="n">
        <v>2460</v>
      </c>
      <c r="F1615" s="46" t="n">
        <f aca="false">SUM(G1615:H1615)</f>
        <v>0</v>
      </c>
      <c r="G1615" s="46" t="n">
        <f aca="false" t="array" ref="G1615:G1615">SUM(IF(dane!$A$8:$A$1577=D1615,IF(dane!$C$8:$C$1577=E1615,dane!$L$8:$L$1577,0),0))</f>
        <v>0</v>
      </c>
      <c r="H1615" s="46" t="n">
        <f aca="false" t="array" ref="H1615:H1615">SUM(IF(dane!$A$8:$A$1577=D1615,IF(dane!$C$8:$C$1577=E1615,dane!$M$8:$M$1577,0),0))</f>
        <v>0</v>
      </c>
      <c r="K1615" s="55"/>
    </row>
    <row r="1616" s="47" customFormat="true" ht="38.25" hidden="true" customHeight="false" outlineLevel="0" collapsed="false">
      <c r="A1616" s="42" t="s">
        <v>210</v>
      </c>
      <c r="B1616" s="42"/>
      <c r="C1616" s="43" t="str">
        <f aca="false">INDEX((klasyfikacja!$B$2:$B$146),MATCH(A1616,klasyfikacja!$A$2:$A$146,0))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1616" s="44" t="n">
        <v>758</v>
      </c>
      <c r="E1616" s="45" t="n">
        <v>2533</v>
      </c>
      <c r="F1616" s="46" t="n">
        <f aca="false">SUM(G1616:H1616)</f>
        <v>0</v>
      </c>
      <c r="G1616" s="46" t="n">
        <f aca="false" t="array" ref="G1616:G1616">SUM(IF(dane!$A$8:$A$1577=D1616,IF(dane!$C$8:$C$1577=E1616,dane!$L$8:$L$1577,0),0))</f>
        <v>0</v>
      </c>
      <c r="H1616" s="46" t="n">
        <f aca="false" t="array" ref="H1616:H1616">SUM(IF(dane!$A$8:$A$1577=D1616,IF(dane!$C$8:$C$1577=E1616,dane!$M$8:$M$1577,0),0))</f>
        <v>0</v>
      </c>
      <c r="K1616" s="55"/>
    </row>
    <row r="1617" s="47" customFormat="true" ht="12.75" hidden="true" customHeight="true" outlineLevel="0" collapsed="false">
      <c r="A1617" s="42" t="s">
        <v>139</v>
      </c>
      <c r="B1617" s="42"/>
      <c r="C1617" s="43" t="str">
        <f aca="false">INDEX((klasyfikacja!$B$2:$B$146),MATCH(A1617,klasyfikacja!$A$2:$A$146,0))</f>
        <v>Rekompensaty utraconych dochodów w podatkach i opłatach lokalnych</v>
      </c>
      <c r="D1617" s="44" t="n">
        <v>758</v>
      </c>
      <c r="E1617" s="45" t="n">
        <v>2680</v>
      </c>
      <c r="F1617" s="46" t="n">
        <f aca="false">SUM(G1617:H1617)</f>
        <v>0</v>
      </c>
      <c r="G1617" s="46" t="n">
        <f aca="false" t="array" ref="G1617:G1617">SUM(IF(dane!$A$8:$A$1577=D1617,IF(dane!$C$8:$C$1577=E1617,dane!$L$8:$L$1577,0),0))</f>
        <v>0</v>
      </c>
      <c r="H1617" s="46" t="n">
        <f aca="false" t="array" ref="H1617:H1617">SUM(IF(dane!$A$8:$A$1577=D1617,IF(dane!$C$8:$C$1577=E1617,dane!$M$8:$M$1577,0),0))</f>
        <v>0</v>
      </c>
      <c r="K1617" s="55"/>
    </row>
    <row r="1618" s="47" customFormat="true" ht="12.75" hidden="true" customHeight="true" outlineLevel="0" collapsed="false">
      <c r="A1618" s="42" t="s">
        <v>140</v>
      </c>
      <c r="B1618" s="42"/>
      <c r="C1618" s="43" t="str">
        <f aca="false">INDEX((klasyfikacja!$B$2:$B$146),MATCH(A1618,klasyfikacja!$A$2:$A$146,0))</f>
        <v>Środki z Funduszu Pracy otrzymane na realizację zadań wynikających z odrębnych ustaw</v>
      </c>
      <c r="D1618" s="44" t="n">
        <v>758</v>
      </c>
      <c r="E1618" s="45" t="n">
        <v>2690</v>
      </c>
      <c r="F1618" s="46" t="n">
        <f aca="false">SUM(G1618:H1618)</f>
        <v>0</v>
      </c>
      <c r="G1618" s="46" t="n">
        <f aca="false" t="array" ref="G1618:G1618">SUM(IF(dane!$A$8:$A$1577=D1618,IF(dane!$C$8:$C$1577=E1618,dane!$L$8:$L$1577,0),0))</f>
        <v>0</v>
      </c>
      <c r="H1618" s="46" t="n">
        <f aca="false" t="array" ref="H1618:H1618">SUM(IF(dane!$A$8:$A$1577=D1618,IF(dane!$C$8:$C$1577=E1618,dane!$M$8:$M$1577,0),0))</f>
        <v>0</v>
      </c>
      <c r="K1618" s="55"/>
    </row>
    <row r="1619" s="47" customFormat="true" ht="12.75" hidden="true" customHeight="true" outlineLevel="0" collapsed="false">
      <c r="A1619" s="42" t="s">
        <v>141</v>
      </c>
      <c r="B1619" s="42"/>
      <c r="C1619" s="43" t="str">
        <f aca="false">INDEX((klasyfikacja!$B$2:$B$146),MATCH(A1619,klasyfikacja!$A$2:$A$146,0))</f>
        <v>Środki na dofinansowanie własnych zadań bieżących gmin, powiatów (związków gmin, związków powiatowo-gminnych, związków powiatów), samorządów województw, pozyskane z innych źródeł</v>
      </c>
      <c r="D1619" s="44" t="n">
        <v>758</v>
      </c>
      <c r="E1619" s="45" t="n">
        <v>2700</v>
      </c>
      <c r="F1619" s="46" t="n">
        <f aca="false">SUM(G1619:H1619)</f>
        <v>0</v>
      </c>
      <c r="G1619" s="46" t="n">
        <f aca="false" t="array" ref="G1619:G1619">SUM(IF(dane!$A$8:$A$1577=D1619,IF(dane!$C$8:$C$1577=E1619,dane!$L$8:$L$1577,0),0))</f>
        <v>0</v>
      </c>
      <c r="H1619" s="46" t="n">
        <f aca="false" t="array" ref="H1619:H1619">SUM(IF(dane!$A$8:$A$1577=D1619,IF(dane!$C$8:$C$1577=E1619,dane!$M$8:$M$1577,0),0))</f>
        <v>0</v>
      </c>
      <c r="K1619" s="55"/>
    </row>
    <row r="1620" s="47" customFormat="true" ht="12.75" hidden="true" customHeight="true" outlineLevel="0" collapsed="false">
      <c r="A1620" s="42" t="s">
        <v>142</v>
      </c>
      <c r="B1620" s="42"/>
      <c r="C1620" s="43" t="str">
        <f aca="false">INDEX((klasyfikacja!$B$2:$B$146),MATCH(A1620,klasyfikacja!$A$2:$A$146,0))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620" s="44" t="n">
        <v>758</v>
      </c>
      <c r="E1620" s="45" t="n">
        <v>2701</v>
      </c>
      <c r="F1620" s="46" t="n">
        <f aca="false">SUM(G1620:H1620)</f>
        <v>0</v>
      </c>
      <c r="G1620" s="46" t="n">
        <f aca="false" t="array" ref="G1620:G1620">SUM(IF(dane!$A$8:$A$1577=D1620,IF(dane!$C$8:$C$1577=E1620,dane!$L$8:$L$1577,0),0))</f>
        <v>0</v>
      </c>
      <c r="H1620" s="46" t="n">
        <f aca="false" t="array" ref="H1620:H1620">SUM(IF(dane!$A$8:$A$1577=D1620,IF(dane!$C$8:$C$1577=E1620,dane!$M$8:$M$1577,0),0))</f>
        <v>0</v>
      </c>
      <c r="K1620" s="55"/>
    </row>
    <row r="1621" s="47" customFormat="true" ht="12.75" hidden="true" customHeight="true" outlineLevel="0" collapsed="false">
      <c r="A1621" s="42" t="s">
        <v>143</v>
      </c>
      <c r="B1621" s="42"/>
      <c r="C1621" s="43" t="str">
        <f aca="false">INDEX((klasyfikacja!$B$2:$B$146),MATCH(A1621,klasyfikacja!$A$2:$A$146,0))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621" s="44" t="n">
        <v>758</v>
      </c>
      <c r="E1621" s="45" t="n">
        <v>2705</v>
      </c>
      <c r="F1621" s="46" t="n">
        <f aca="false">SUM(G1621:H1621)</f>
        <v>0</v>
      </c>
      <c r="G1621" s="46" t="n">
        <f aca="false" t="array" ref="G1621:G1621">SUM(IF(dane!$A$8:$A$1577=D1621,IF(dane!$C$8:$C$1577=E1621,dane!$L$8:$L$1577,0),0))</f>
        <v>0</v>
      </c>
      <c r="H1621" s="46" t="n">
        <f aca="false" t="array" ref="H1621:H1621">SUM(IF(dane!$A$8:$A$1577=D1621,IF(dane!$C$8:$C$1577=E1621,dane!$M$8:$M$1577,0),0))</f>
        <v>0</v>
      </c>
      <c r="K1621" s="55"/>
    </row>
    <row r="1622" s="47" customFormat="true" ht="12.75" hidden="true" customHeight="true" outlineLevel="0" collapsed="false">
      <c r="A1622" s="42" t="s">
        <v>144</v>
      </c>
      <c r="B1622" s="42"/>
      <c r="C1622" s="43" t="str">
        <f aca="false">INDEX((klasyfikacja!$B$2:$B$146),MATCH(A1622,klasyfikacja!$A$2:$A$146,0))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622" s="44" t="n">
        <v>758</v>
      </c>
      <c r="E1622" s="45" t="n">
        <v>2706</v>
      </c>
      <c r="F1622" s="46" t="n">
        <f aca="false">SUM(G1622:H1622)</f>
        <v>0</v>
      </c>
      <c r="G1622" s="46" t="n">
        <f aca="false" t="array" ref="G1622:G1622">SUM(IF(dane!$A$8:$A$1577=D1622,IF(dane!$C$8:$C$1577=E1622,dane!$L$8:$L$1577,0),0))</f>
        <v>0</v>
      </c>
      <c r="H1622" s="46" t="n">
        <f aca="false" t="array" ref="H1622:H1622">SUM(IF(dane!$A$8:$A$1577=D1622,IF(dane!$C$8:$C$1577=E1622,dane!$M$8:$M$1577,0),0))</f>
        <v>0</v>
      </c>
      <c r="K1622" s="55"/>
    </row>
    <row r="1623" s="47" customFormat="true" ht="12.75" hidden="true" customHeight="true" outlineLevel="0" collapsed="false">
      <c r="A1623" s="42" t="s">
        <v>145</v>
      </c>
      <c r="B1623" s="42"/>
      <c r="C1623" s="43" t="str">
        <f aca="false">INDEX((klasyfikacja!$B$2:$B$146),MATCH(A1623,klasyfikacja!$A$2:$A$146,0))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623" s="44" t="n">
        <v>758</v>
      </c>
      <c r="E1623" s="45" t="n">
        <v>2707</v>
      </c>
      <c r="F1623" s="46" t="n">
        <f aca="false">SUM(G1623:H1623)</f>
        <v>0</v>
      </c>
      <c r="G1623" s="46" t="n">
        <f aca="false" t="array" ref="G1623:G1623">SUM(IF(dane!$A$8:$A$1577=D1623,IF(dane!$C$8:$C$1577=E1623,dane!$L$8:$L$1577,0),0))</f>
        <v>0</v>
      </c>
      <c r="H1623" s="46" t="n">
        <f aca="false" t="array" ref="H1623:H1623">SUM(IF(dane!$A$8:$A$1577=D1623,IF(dane!$C$8:$C$1577=E1623,dane!$M$8:$M$1577,0),0))</f>
        <v>0</v>
      </c>
      <c r="K1623" s="55"/>
    </row>
    <row r="1624" s="47" customFormat="true" ht="12.75" hidden="true" customHeight="true" outlineLevel="0" collapsed="false">
      <c r="A1624" s="42" t="s">
        <v>146</v>
      </c>
      <c r="B1624" s="42"/>
      <c r="C1624" s="43" t="str">
        <f aca="false">INDEX((klasyfikacja!$B$2:$B$146),MATCH(A1624,klasyfikacja!$A$2:$A$146,0))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624" s="44" t="n">
        <v>758</v>
      </c>
      <c r="E1624" s="45" t="n">
        <v>2708</v>
      </c>
      <c r="F1624" s="46" t="n">
        <f aca="false">SUM(G1624:H1624)</f>
        <v>0</v>
      </c>
      <c r="G1624" s="46" t="n">
        <f aca="false" t="array" ref="G1624:G1624">SUM(IF(dane!$A$8:$A$1577=D1624,IF(dane!$C$8:$C$1577=E1624,dane!$L$8:$L$1577,0),0))</f>
        <v>0</v>
      </c>
      <c r="H1624" s="46" t="n">
        <f aca="false" t="array" ref="H1624:H1624">SUM(IF(dane!$A$8:$A$1577=D1624,IF(dane!$C$8:$C$1577=E1624,dane!$M$8:$M$1577,0),0))</f>
        <v>0</v>
      </c>
      <c r="K1624" s="55"/>
    </row>
    <row r="1625" s="47" customFormat="true" ht="12.75" hidden="true" customHeight="true" outlineLevel="0" collapsed="false">
      <c r="A1625" s="42" t="s">
        <v>147</v>
      </c>
      <c r="B1625" s="42"/>
      <c r="C1625" s="43" t="str">
        <f aca="false">INDEX((klasyfikacja!$B$2:$B$146),MATCH(A1625,klasyfikacja!$A$2:$A$146,0))</f>
        <v>Dotacja celowa otrzymana z tytułu pomocy finansowej udzielanej między jednostkami samorządu terytorialnego na dofinansowanie własnych zadań bieżących</v>
      </c>
      <c r="D1625" s="44" t="n">
        <v>758</v>
      </c>
      <c r="E1625" s="45" t="n">
        <v>2710</v>
      </c>
      <c r="F1625" s="46" t="n">
        <f aca="false">SUM(G1625:H1625)</f>
        <v>0</v>
      </c>
      <c r="G1625" s="46" t="n">
        <f aca="false" t="array" ref="G1625:G1625">SUM(IF(dane!$A$8:$A$1577=D1625,IF(dane!$C$8:$C$1577=E1625,dane!$L$8:$L$1577,0),0))</f>
        <v>0</v>
      </c>
      <c r="H1625" s="46" t="n">
        <f aca="false" t="array" ref="H1625:H1625">SUM(IF(dane!$A$8:$A$1577=D1625,IF(dane!$C$8:$C$1577=E1625,dane!$M$8:$M$1577,0),0))</f>
        <v>0</v>
      </c>
      <c r="K1625" s="55"/>
    </row>
    <row r="1626" s="57" customFormat="true" ht="12.75" hidden="true" customHeight="true" outlineLevel="0" collapsed="false">
      <c r="A1626" s="42" t="s">
        <v>148</v>
      </c>
      <c r="B1626" s="42"/>
      <c r="C1626" s="43" t="str">
        <f aca="false">INDEX((klasyfikacja!$B$2:$B$146),MATCH(A1626,klasyfikacja!$A$2:$A$146,0))</f>
        <v>Środki na uzupełnienie dochodów gmin</v>
      </c>
      <c r="D1626" s="44" t="n">
        <v>758</v>
      </c>
      <c r="E1626" s="45" t="n">
        <v>2750</v>
      </c>
      <c r="F1626" s="46" t="n">
        <f aca="false">SUM(G1626:H1626)</f>
        <v>0</v>
      </c>
      <c r="G1626" s="46" t="n">
        <f aca="false" t="array" ref="G1626:G1626">SUM(IF(dane!$A$8:$A$1577=D1626,IF(dane!$C$8:$C$1577=E1626,dane!$L$8:$L$1577,0),0))</f>
        <v>0</v>
      </c>
      <c r="H1626" s="46" t="n">
        <f aca="false" t="array" ref="H1626:H1626">SUM(IF(dane!$A$8:$A$1577=D1626,IF(dane!$C$8:$C$1577=E1626,dane!$M$8:$M$1577,0),0))</f>
        <v>0</v>
      </c>
    </row>
    <row r="1627" s="57" customFormat="true" ht="12.75" hidden="true" customHeight="true" outlineLevel="0" collapsed="false">
      <c r="A1627" s="42" t="s">
        <v>149</v>
      </c>
      <c r="B1627" s="42"/>
      <c r="C1627" s="43" t="str">
        <f aca="false">INDEX((klasyfikacja!$B$2:$B$146),MATCH(A1627,klasyfikacja!$A$2:$A$146,0))</f>
        <v>Środki na uzupełnienie dochodów powiatów</v>
      </c>
      <c r="D1627" s="44" t="n">
        <v>758</v>
      </c>
      <c r="E1627" s="45" t="n">
        <v>2760</v>
      </c>
      <c r="F1627" s="46" t="n">
        <f aca="false">SUM(G1627:H1627)</f>
        <v>0</v>
      </c>
      <c r="G1627" s="46" t="n">
        <f aca="false" t="array" ref="G1627:G1627">SUM(IF(dane!$A$8:$A$1577=D1627,IF(dane!$C$8:$C$1577=E1627,dane!$L$8:$L$1577,0),0))</f>
        <v>0</v>
      </c>
      <c r="H1627" s="46" t="n">
        <f aca="false" t="array" ref="H1627:H1627">SUM(IF(dane!$A$8:$A$1577=D1627,IF(dane!$C$8:$C$1577=E1627,dane!$M$8:$M$1577,0),0))</f>
        <v>0</v>
      </c>
    </row>
    <row r="1628" s="57" customFormat="true" ht="25.5" hidden="true" customHeight="true" outlineLevel="0" collapsed="false">
      <c r="A1628" s="42" t="s">
        <v>150</v>
      </c>
      <c r="B1628" s="42"/>
      <c r="C1628" s="43" t="str">
        <f aca="false">INDEX((klasyfikacja!$B$2:$B$146),MATCH(A1628,klasyfikacja!$A$2:$A$146,0))</f>
        <v>Środki na utrzymanie rzecznych przepraw promowych oraz na remonty, utrzymanie, ochronę i zarządzanie drogami krajowymi i wojewódzkimi w granicach miast na prawach powiatu</v>
      </c>
      <c r="D1628" s="44" t="n">
        <v>758</v>
      </c>
      <c r="E1628" s="45" t="n">
        <v>2790</v>
      </c>
      <c r="F1628" s="46" t="n">
        <f aca="false">SUM(G1628:H1628)</f>
        <v>0</v>
      </c>
      <c r="G1628" s="46" t="n">
        <f aca="false" t="array" ref="G1628:G1628">SUM(IF(dane!$A$8:$A$1577=D1628,IF(dane!$C$8:$C$1577=E1628,dane!$L$8:$L$1577,0),0))</f>
        <v>0</v>
      </c>
      <c r="H1628" s="46" t="n">
        <f aca="false" t="array" ref="H1628:H1628">SUM(IF(dane!$A$8:$A$1577=D1628,IF(dane!$C$8:$C$1577=E1628,dane!$M$8:$M$1577,0),0))</f>
        <v>0</v>
      </c>
    </row>
    <row r="1629" s="57" customFormat="true" ht="12.75" hidden="true" customHeight="true" outlineLevel="0" collapsed="false">
      <c r="A1629" s="42" t="s">
        <v>151</v>
      </c>
      <c r="B1629" s="42"/>
      <c r="C1629" s="43" t="str">
        <f aca="false">INDEX((klasyfikacja!$B$2:$B$146),MATCH(A1629,klasyfikacja!$A$2:$A$146,0))</f>
        <v>Dotacja z budżetu państwa dla gmin uzdrowiskowych</v>
      </c>
      <c r="D1629" s="44" t="n">
        <v>758</v>
      </c>
      <c r="E1629" s="45" t="n">
        <v>2870</v>
      </c>
      <c r="F1629" s="56" t="n">
        <f aca="false">SUM(G1629:H1629)</f>
        <v>0</v>
      </c>
      <c r="G1629" s="46" t="n">
        <f aca="false" t="array" ref="G1629:G1629">SUM(IF(dane!$A$8:$A$1577=D1629,IF(dane!$C$8:$C$1577=E1629,dane!$L$8:$L$1577,0),0))</f>
        <v>0</v>
      </c>
      <c r="H1629" s="46" t="n">
        <f aca="false" t="array" ref="H1629:H1629">SUM(IF(dane!$A$8:$A$1577=D1629,IF(dane!$C$8:$C$1577=E1629,dane!$M$8:$M$1577,0),0))</f>
        <v>0</v>
      </c>
    </row>
    <row r="1630" s="57" customFormat="true" ht="12.75" hidden="true" customHeight="true" outlineLevel="0" collapsed="false">
      <c r="A1630" s="42" t="s">
        <v>152</v>
      </c>
      <c r="B1630" s="42"/>
      <c r="C1630" s="43" t="str">
        <f aca="false">INDEX((klasyfikacja!$B$2:$B$146),MATCH(A1630,klasyfikacja!$A$2:$A$146,0))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1630" s="44" t="n">
        <v>758</v>
      </c>
      <c r="E1630" s="45" t="n">
        <v>2910</v>
      </c>
      <c r="F1630" s="46" t="n">
        <f aca="false">SUM(G1630:H1630)</f>
        <v>0</v>
      </c>
      <c r="G1630" s="46" t="n">
        <f aca="false" t="array" ref="G1630:G1630">SUM(IF(dane!$A$8:$A$1577=D1630,IF(dane!$C$8:$C$1577=E1630,dane!$L$8:$L$1577,0),0))</f>
        <v>0</v>
      </c>
      <c r="H1630" s="46" t="n">
        <f aca="false" t="array" ref="H1630:H1630">SUM(IF(dane!$A$8:$A$1577=D1630,IF(dane!$C$8:$C$1577=E1630,dane!$M$8:$M$1577,0),0))</f>
        <v>0</v>
      </c>
    </row>
    <row r="1631" s="57" customFormat="true" ht="16.5" hidden="false" customHeight="true" outlineLevel="0" collapsed="false">
      <c r="A1631" s="42" t="n">
        <v>2920</v>
      </c>
      <c r="B1631" s="42"/>
      <c r="C1631" s="43" t="e">
        <f aca="false">INDEX((klasyfikacja!$B$2:$B$146),MATCH(A1631,klasyfikacja!$A$2:$A$146,0))</f>
        <v>#N/A</v>
      </c>
      <c r="D1631" s="44" t="n">
        <v>758</v>
      </c>
      <c r="E1631" s="45" t="n">
        <v>2920</v>
      </c>
      <c r="F1631" s="56" t="n">
        <f aca="false">SUM(G1631:H1631)</f>
        <v>1586510208</v>
      </c>
      <c r="G1631" s="46" t="n">
        <f aca="false" t="array" ref="G1631:G1631">SUM(IF(dane!$A$8:$A$1577=D1631,IF(dane!$C$8:$C$1577=E1631,dane!$L$8:$L$1577,0),0))</f>
        <v>739867077</v>
      </c>
      <c r="H1631" s="46" t="n">
        <f aca="false" t="array" ref="H1631:H1631">SUM(IF(dane!$A$8:$A$1577=D1631,IF(dane!$C$8:$C$1577=E1631,dane!$M$8:$M$1577,0),0))</f>
        <v>846643131</v>
      </c>
    </row>
    <row r="1632" s="57" customFormat="true" ht="12.75" hidden="true" customHeight="true" outlineLevel="0" collapsed="false">
      <c r="A1632" s="42" t="s">
        <v>154</v>
      </c>
      <c r="B1632" s="42"/>
      <c r="C1632" s="43" t="str">
        <f aca="false">INDEX((klasyfikacja!$B$2:$B$146),MATCH(A1632,klasyfikacja!$A$2:$A$146,0))</f>
        <v>Wpływy ze zwrotów niewykorzystanych dotacji oraz płatności</v>
      </c>
      <c r="D1632" s="44" t="n">
        <v>758</v>
      </c>
      <c r="E1632" s="45" t="n">
        <v>2950</v>
      </c>
      <c r="F1632" s="56" t="n">
        <f aca="false">SUM(G1632:H1632)</f>
        <v>0</v>
      </c>
      <c r="G1632" s="46" t="n">
        <f aca="false" t="array" ref="G1632:G1632">SUM(IF(dane!$A$8:$A$1577=D1632,IF(dane!$C$8:$C$1577=E1632,dane!$L$8:$L$1577,0),0))</f>
        <v>0</v>
      </c>
      <c r="H1632" s="46" t="n">
        <f aca="false" t="array" ref="H1632:H1632">SUM(IF(dane!$A$8:$A$1577=D1632,IF(dane!$C$8:$C$1577=E1632,dane!$M$8:$M$1577,0),0))</f>
        <v>0</v>
      </c>
    </row>
    <row r="1633" s="57" customFormat="true" ht="18" hidden="false" customHeight="true" outlineLevel="0" collapsed="false">
      <c r="A1633" s="39"/>
      <c r="B1633" s="39"/>
      <c r="C1633" s="40" t="s">
        <v>155</v>
      </c>
      <c r="D1633" s="44"/>
      <c r="E1633" s="48"/>
      <c r="F1633" s="41" t="n">
        <f aca="false">SUM(G1633:H1633)</f>
        <v>137850001</v>
      </c>
      <c r="G1633" s="41" t="n">
        <f aca="false">SUM(G1634:G1670)</f>
        <v>121850000</v>
      </c>
      <c r="H1633" s="41" t="n">
        <f aca="false">SUM(H1634:H1670)</f>
        <v>16000001</v>
      </c>
    </row>
    <row r="1634" s="57" customFormat="true" ht="12.75" hidden="true" customHeight="true" outlineLevel="0" collapsed="false">
      <c r="A1634" s="42" t="s">
        <v>156</v>
      </c>
      <c r="B1634" s="42"/>
      <c r="C1634" s="43" t="str">
        <f aca="false">INDEX((klasyfikacja!$B$2:$B$146),MATCH(A1634,klasyfikacja!$A$2:$A$146,0))</f>
        <v>Wpływy z tytułu przekształcenia prawa użytkowania wieczystego w prawo własności</v>
      </c>
      <c r="D1634" s="44" t="n">
        <v>758</v>
      </c>
      <c r="E1634" s="45" t="s">
        <v>157</v>
      </c>
      <c r="F1634" s="46" t="n">
        <f aca="false">SUM(G1634:H1634)</f>
        <v>0</v>
      </c>
      <c r="G1634" s="46" t="n">
        <f aca="false" t="array" ref="G1634:G1634">SUM(IF(dane!$A$8:$A$1577=D1634,IF(dane!$C$8:$C$1577=E1634,dane!$L$8:$L$1577,0),0))</f>
        <v>0</v>
      </c>
      <c r="H1634" s="46" t="n">
        <f aca="false" t="array" ref="H1634:H1634">SUM(IF(dane!$A$8:$A$1577=D1634,IF(dane!$C$8:$C$1577=E1634,dane!$M$8:$M$1577,0),0))</f>
        <v>0</v>
      </c>
    </row>
    <row r="1635" s="57" customFormat="true" ht="12.75" hidden="true" customHeight="true" outlineLevel="0" collapsed="false">
      <c r="A1635" s="42" t="s">
        <v>158</v>
      </c>
      <c r="B1635" s="42"/>
      <c r="C1635" s="43" t="str">
        <f aca="false">INDEX((klasyfikacja!$B$2:$B$146),MATCH(A1635,klasyfikacja!$A$2:$A$146,0))</f>
        <v>Wpłaty z tytułu odpłatnego nabycia prawa własności oraz prawa użytkowania wieczystego nieruchomości</v>
      </c>
      <c r="D1635" s="44" t="n">
        <v>758</v>
      </c>
      <c r="E1635" s="45" t="s">
        <v>159</v>
      </c>
      <c r="F1635" s="46" t="n">
        <f aca="false">SUM(G1635:H1635)</f>
        <v>0</v>
      </c>
      <c r="G1635" s="46" t="n">
        <f aca="false" t="array" ref="G1635:G1635">SUM(IF(dane!$A$8:$A$1577=D1635,IF(dane!$C$8:$C$1577=E1635,dane!$L$8:$L$1577,0),0))</f>
        <v>0</v>
      </c>
      <c r="H1635" s="46" t="n">
        <f aca="false" t="array" ref="H1635:H1635">SUM(IF(dane!$A$8:$A$1577=D1635,IF(dane!$C$8:$C$1577=E1635,dane!$M$8:$M$1577,0),0))</f>
        <v>0</v>
      </c>
    </row>
    <row r="1636" s="57" customFormat="true" ht="12.75" hidden="true" customHeight="true" outlineLevel="0" collapsed="false">
      <c r="A1636" s="42" t="s">
        <v>160</v>
      </c>
      <c r="B1636" s="42"/>
      <c r="C1636" s="43" t="str">
        <f aca="false">INDEX((klasyfikacja!$B$2:$B$146),MATCH(A1636,klasyfikacja!$A$2:$A$146,0))</f>
        <v>Wpływy ze zbycia praw majątkowych</v>
      </c>
      <c r="D1636" s="44" t="n">
        <v>758</v>
      </c>
      <c r="E1636" s="45" t="s">
        <v>161</v>
      </c>
      <c r="F1636" s="46" t="n">
        <f aca="false">SUM(G1636:H1636)</f>
        <v>0</v>
      </c>
      <c r="G1636" s="46" t="n">
        <f aca="false" t="array" ref="G1636:G1636">SUM(IF(dane!$A$8:$A$1577=D1636,IF(dane!$C$8:$C$1577=E1636,dane!$L$8:$L$1577,0),0))</f>
        <v>0</v>
      </c>
      <c r="H1636" s="46" t="n">
        <f aca="false" t="array" ref="H1636:H1636">SUM(IF(dane!$A$8:$A$1577=D1636,IF(dane!$C$8:$C$1577=E1636,dane!$M$8:$M$1577,0),0))</f>
        <v>0</v>
      </c>
    </row>
    <row r="1637" s="57" customFormat="true" ht="12.75" hidden="true" customHeight="true" outlineLevel="0" collapsed="false">
      <c r="A1637" s="42" t="s">
        <v>162</v>
      </c>
      <c r="B1637" s="42"/>
      <c r="C1637" s="43" t="str">
        <f aca="false">INDEX((klasyfikacja!$B$2:$B$146),MATCH(A1637,klasyfikacja!$A$2:$A$146,0))</f>
        <v>Wpływy z tytułu odszkodowania za przejęte nieruchomości pod inwestycje celu publicznego</v>
      </c>
      <c r="D1637" s="44" t="n">
        <v>758</v>
      </c>
      <c r="E1637" s="45" t="s">
        <v>163</v>
      </c>
      <c r="F1637" s="46" t="n">
        <f aca="false">SUM(G1637:H1637)</f>
        <v>0</v>
      </c>
      <c r="G1637" s="46" t="n">
        <f aca="false" t="array" ref="G1637:G1637">SUM(IF(dane!$A$8:$A$1577=D1637,IF(dane!$C$8:$C$1577=E1637,dane!$L$8:$L$1577,0),0))</f>
        <v>0</v>
      </c>
      <c r="H1637" s="46" t="n">
        <f aca="false" t="array" ref="H1637:H1637">SUM(IF(dane!$A$8:$A$1577=D1637,IF(dane!$C$8:$C$1577=E1637,dane!$M$8:$M$1577,0),0))</f>
        <v>0</v>
      </c>
    </row>
    <row r="1638" s="57" customFormat="true" ht="12.75" hidden="true" customHeight="true" outlineLevel="0" collapsed="false">
      <c r="A1638" s="42" t="s">
        <v>164</v>
      </c>
      <c r="B1638" s="42"/>
      <c r="C1638" s="43" t="str">
        <f aca="false">INDEX((klasyfikacja!$B$2:$B$146),MATCH(A1638,klasyfikacja!$A$2:$A$146,0))</f>
        <v>Wpływy ze sprzedaży składników majątkowych</v>
      </c>
      <c r="D1638" s="44" t="n">
        <v>758</v>
      </c>
      <c r="E1638" s="45" t="s">
        <v>165</v>
      </c>
      <c r="F1638" s="46" t="n">
        <f aca="false">SUM(G1638:H1638)</f>
        <v>0</v>
      </c>
      <c r="G1638" s="46" t="n">
        <f aca="false" t="array" ref="G1638:G1638">SUM(IF(dane!$A$8:$A$1577=D1638,IF(dane!$C$8:$C$1577=E1638,dane!$L$8:$L$1577,0),0))</f>
        <v>0</v>
      </c>
      <c r="H1638" s="46" t="n">
        <f aca="false" t="array" ref="H1638:H1638">SUM(IF(dane!$A$8:$A$1577=D1638,IF(dane!$C$8:$C$1577=E1638,dane!$M$8:$M$1577,0),0))</f>
        <v>0</v>
      </c>
    </row>
    <row r="1639" s="57" customFormat="true" ht="25.5" hidden="true" customHeight="false" outlineLevel="0" collapsed="false">
      <c r="A1639" s="42" t="s">
        <v>166</v>
      </c>
      <c r="B1639" s="42"/>
      <c r="C1639" s="43" t="str">
        <f aca="false">INDEX((klasyfikacja!$B$2:$B$146),MATCH(A1639,klasyfikacja!$A$2:$A$146,0))</f>
        <v>Środki z Funduszu Przeciwdziałania COVID-19 na finansowanie lub dofinansowanie kosztów realizacji inwestycji i zakupów inwestycyjnych związanych z przeciwdziałaniem COVID-19</v>
      </c>
      <c r="D1639" s="44" t="n">
        <v>758</v>
      </c>
      <c r="E1639" s="45" t="n">
        <v>6090</v>
      </c>
      <c r="F1639" s="46" t="n">
        <f aca="false">SUM(G1639:H1639)</f>
        <v>0</v>
      </c>
      <c r="G1639" s="46" t="n">
        <f aca="false" t="array" ref="G1639:G1639">SUM(IF(dane!$A$8:$A$1577=D1639,IF(dane!$C$8:$C$1577=E1639,dane!$L$8:$L$1577,0),0))</f>
        <v>0</v>
      </c>
      <c r="H1639" s="46" t="n">
        <f aca="false" t="array" ref="H1639:H1639">SUM(IF(dane!$A$8:$A$1577=D1639,IF(dane!$C$8:$C$1577=E1639,dane!$M$8:$M$1577,0),0))</f>
        <v>0</v>
      </c>
    </row>
    <row r="1640" s="57" customFormat="true" ht="25.5" hidden="true" customHeight="true" outlineLevel="0" collapsed="false">
      <c r="A1640" s="42" t="s">
        <v>167</v>
      </c>
      <c r="B1640" s="42"/>
      <c r="C1640" s="43" t="str">
        <f aca="false">INDEX((klasyfikacja!$B$2:$B$146),MATCH(A1640,klasyfikacja!$A$2:$A$146,0))</f>
        <v>Środki na inwestycje na drogach publicznych powiatowych i wojewódzkich oraz na drogach powiatowych, wojewódzkich i krajowych w granicach miast na prawach powiatu</v>
      </c>
      <c r="D1640" s="44" t="n">
        <v>758</v>
      </c>
      <c r="E1640" s="45" t="n">
        <v>6180</v>
      </c>
      <c r="F1640" s="46" t="n">
        <f aca="false">SUM(G1640:H1640)</f>
        <v>0</v>
      </c>
      <c r="G1640" s="46" t="n">
        <f aca="false" t="array" ref="G1640:G1640">SUM(IF(dane!$A$8:$A$1577=D1640,IF(dane!$C$8:$C$1577=E1640,dane!$L$8:$L$1577,0),0))</f>
        <v>0</v>
      </c>
      <c r="H1640" s="46" t="n">
        <f aca="false" t="array" ref="H1640:H1640">SUM(IF(dane!$A$8:$A$1577=D1640,IF(dane!$C$8:$C$1577=E1640,dane!$M$8:$M$1577,0),0))</f>
        <v>0</v>
      </c>
    </row>
    <row r="1641" s="57" customFormat="true" ht="12.75" hidden="true" customHeight="true" outlineLevel="0" collapsed="false">
      <c r="A1641" s="42" t="s">
        <v>168</v>
      </c>
      <c r="B1641" s="42"/>
      <c r="C1641" s="43" t="str">
        <f aca="false">INDEX((klasyfikacja!$B$2:$B$146),MATCH(A1641,klasyfikacja!$A$2:$A$146,0))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641" s="44" t="n">
        <v>758</v>
      </c>
      <c r="E1641" s="45" t="n">
        <v>6207</v>
      </c>
      <c r="F1641" s="46" t="n">
        <f aca="false">SUM(G1641:H1641)</f>
        <v>0</v>
      </c>
      <c r="G1641" s="46" t="n">
        <f aca="false" t="array" ref="G1641:G1641">SUM(IF(dane!$A$8:$A$1577=D1641,IF(dane!$C$8:$C$1577=E1641,dane!$L$8:$L$1577,0),0))</f>
        <v>0</v>
      </c>
      <c r="H1641" s="46" t="n">
        <f aca="false" t="array" ref="H1641:H1641">SUM(IF(dane!$A$8:$A$1577=D1641,IF(dane!$C$8:$C$1577=E1641,dane!$M$8:$M$1577,0),0))</f>
        <v>0</v>
      </c>
    </row>
    <row r="1642" s="57" customFormat="true" ht="12.75" hidden="true" customHeight="true" outlineLevel="0" collapsed="false">
      <c r="A1642" s="42" t="s">
        <v>169</v>
      </c>
      <c r="B1642" s="42"/>
      <c r="C1642" s="43" t="str">
        <f aca="false">INDEX((klasyfikacja!$B$2:$B$146),MATCH(A1642,klasyfikacja!$A$2:$A$146,0))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642" s="44" t="n">
        <v>758</v>
      </c>
      <c r="E1642" s="45" t="n">
        <v>6208</v>
      </c>
      <c r="F1642" s="46" t="n">
        <f aca="false">SUM(G1642:H1642)</f>
        <v>0</v>
      </c>
      <c r="G1642" s="46" t="n">
        <f aca="false" t="array" ref="G1642:G1642">SUM(IF(dane!$A$8:$A$1577=D1642,IF(dane!$C$8:$C$1577=E1642,dane!$L$8:$L$1577,0),0))</f>
        <v>0</v>
      </c>
      <c r="H1642" s="46" t="n">
        <f aca="false" t="array" ref="H1642:H1642">SUM(IF(dane!$A$8:$A$1577=D1642,IF(dane!$C$8:$C$1577=E1642,dane!$M$8:$M$1577,0),0))</f>
        <v>0</v>
      </c>
    </row>
    <row r="1643" s="57" customFormat="true" ht="12.75" hidden="true" customHeight="true" outlineLevel="0" collapsed="false">
      <c r="A1643" s="42" t="s">
        <v>170</v>
      </c>
      <c r="B1643" s="42"/>
      <c r="C1643" s="43" t="str">
        <f aca="false">INDEX((klasyfikacja!$B$2:$B$146),MATCH(A1643,klasyfikacja!$A$2:$A$146,0))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643" s="44" t="n">
        <v>758</v>
      </c>
      <c r="E1643" s="45" t="n">
        <v>6209</v>
      </c>
      <c r="F1643" s="46" t="n">
        <f aca="false">SUM(G1643:H1643)</f>
        <v>0</v>
      </c>
      <c r="G1643" s="46" t="n">
        <f aca="false" t="array" ref="G1643:G1643">SUM(IF(dane!$A$8:$A$1577=D1643,IF(dane!$C$8:$C$1577=E1643,dane!$L$8:$L$1577,0),0))</f>
        <v>0</v>
      </c>
      <c r="H1643" s="46" t="n">
        <f aca="false" t="array" ref="H1643:H1643">SUM(IF(dane!$A$8:$A$1577=D1643,IF(dane!$C$8:$C$1577=E1643,dane!$M$8:$M$1577,0),0))</f>
        <v>0</v>
      </c>
    </row>
    <row r="1644" s="57" customFormat="true" ht="12.75" hidden="true" customHeight="true" outlineLevel="0" collapsed="false">
      <c r="A1644" s="42" t="s">
        <v>171</v>
      </c>
      <c r="B1644" s="42"/>
      <c r="C1644" s="43" t="str">
        <f aca="false">INDEX((klasyfikacja!$B$2:$B$146),MATCH(A1644,klasyfikacja!$A$2:$A$146,0))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644" s="44" t="n">
        <v>758</v>
      </c>
      <c r="E1644" s="45" t="n">
        <v>6257</v>
      </c>
      <c r="F1644" s="46" t="n">
        <f aca="false">SUM(G1644:H1644)</f>
        <v>0</v>
      </c>
      <c r="G1644" s="46" t="n">
        <f aca="false" t="array" ref="G1644:G1644">SUM(IF(dane!$A$8:$A$1577=D1644,IF(dane!$C$8:$C$1577=E1644,dane!$L$8:$L$1577,0),0))</f>
        <v>0</v>
      </c>
      <c r="H1644" s="46" t="n">
        <f aca="false" t="array" ref="H1644:H1644">SUM(IF(dane!$A$8:$A$1577=D1644,IF(dane!$C$8:$C$1577=E1644,dane!$M$8:$M$1577,0),0))</f>
        <v>0</v>
      </c>
    </row>
    <row r="1645" s="57" customFormat="true" ht="12.75" hidden="true" customHeight="true" outlineLevel="0" collapsed="false">
      <c r="A1645" s="42" t="s">
        <v>172</v>
      </c>
      <c r="B1645" s="42"/>
      <c r="C1645" s="43" t="str">
        <f aca="false">INDEX((klasyfikacja!$B$2:$B$146),MATCH(A1645,klasyfikacja!$A$2:$A$146,0))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645" s="44" t="n">
        <v>758</v>
      </c>
      <c r="E1645" s="45" t="n">
        <v>6258</v>
      </c>
      <c r="F1645" s="46" t="n">
        <f aca="false">SUM(G1645:H1645)</f>
        <v>0</v>
      </c>
      <c r="G1645" s="46" t="n">
        <f aca="false" t="array" ref="G1645:G1645">SUM(IF(dane!$A$8:$A$1577=D1645,IF(dane!$C$8:$C$1577=E1645,dane!$L$8:$L$1577,0),0))</f>
        <v>0</v>
      </c>
      <c r="H1645" s="46" t="n">
        <f aca="false" t="array" ref="H1645:H1645">SUM(IF(dane!$A$8:$A$1577=D1645,IF(dane!$C$8:$C$1577=E1645,dane!$M$8:$M$1577,0),0))</f>
        <v>0</v>
      </c>
    </row>
    <row r="1646" s="57" customFormat="true" ht="12.75" hidden="true" customHeight="true" outlineLevel="0" collapsed="false">
      <c r="A1646" s="42" t="s">
        <v>173</v>
      </c>
      <c r="B1646" s="42"/>
      <c r="C1646" s="43" t="str">
        <f aca="false">INDEX((klasyfikacja!$B$2:$B$146),MATCH(A1646,klasyfikacja!$A$2:$A$146,0))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646" s="44" t="n">
        <v>758</v>
      </c>
      <c r="E1646" s="45" t="n">
        <v>6259</v>
      </c>
      <c r="F1646" s="46" t="n">
        <f aca="false">SUM(G1646:H1646)</f>
        <v>0</v>
      </c>
      <c r="G1646" s="46" t="n">
        <f aca="false" t="array" ref="G1646:G1646">SUM(IF(dane!$A$8:$A$1577=D1646,IF(dane!$C$8:$C$1577=E1646,dane!$L$8:$L$1577,0),0))</f>
        <v>0</v>
      </c>
      <c r="H1646" s="46" t="n">
        <f aca="false" t="array" ref="H1646:H1646">SUM(IF(dane!$A$8:$A$1577=D1646,IF(dane!$C$8:$C$1577=E1646,dane!$M$8:$M$1577,0),0))</f>
        <v>0</v>
      </c>
    </row>
    <row r="1647" s="57" customFormat="true" ht="12.75" hidden="true" customHeight="true" outlineLevel="0" collapsed="false">
      <c r="A1647" s="42" t="s">
        <v>174</v>
      </c>
      <c r="B1647" s="42"/>
      <c r="C1647" s="43" t="str">
        <f aca="false">INDEX((klasyfikacja!$B$2:$B$146),MATCH(A1647,klasyfikacja!$A$2:$A$146,0))</f>
        <v>Dotacja otrzymana z państwowego funduszu celowego na finansowanie lub dofinansowanie kosztów realizacji inwestycji i zakupów inwestycyjnych jednostek sektora finansów publicznych</v>
      </c>
      <c r="D1647" s="44" t="n">
        <v>758</v>
      </c>
      <c r="E1647" s="45" t="n">
        <v>6260</v>
      </c>
      <c r="F1647" s="46" t="n">
        <f aca="false">SUM(G1647:H1647)</f>
        <v>0</v>
      </c>
      <c r="G1647" s="46" t="n">
        <f aca="false" t="array" ref="G1647:G1647">SUM(IF(dane!$A$8:$A$1577=D1647,IF(dane!$C$8:$C$1577=E1647,dane!$L$8:$L$1577,0),0))</f>
        <v>0</v>
      </c>
      <c r="H1647" s="46" t="n">
        <f aca="false" t="array" ref="H1647:H1647">SUM(IF(dane!$A$8:$A$1577=D1647,IF(dane!$C$8:$C$1577=E1647,dane!$M$8:$M$1577,0),0))</f>
        <v>0</v>
      </c>
    </row>
    <row r="1648" s="57" customFormat="true" ht="12.75" hidden="true" customHeight="true" outlineLevel="0" collapsed="false">
      <c r="A1648" s="42" t="s">
        <v>175</v>
      </c>
      <c r="B1648" s="42"/>
      <c r="C1648" s="43" t="str">
        <f aca="false">INDEX((klasyfikacja!$B$2:$B$146),MATCH(A1648,klasyfikacja!$A$2:$A$146,0))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648" s="44" t="n">
        <v>758</v>
      </c>
      <c r="E1648" s="45" t="n">
        <v>6280</v>
      </c>
      <c r="F1648" s="46" t="n">
        <f aca="false">SUM(G1648:H1648)</f>
        <v>0</v>
      </c>
      <c r="G1648" s="46" t="n">
        <f aca="false" t="array" ref="G1648:G1648">SUM(IF(dane!$A$8:$A$1577=D1648,IF(dane!$C$8:$C$1577=E1648,dane!$L$8:$L$1577,0),0))</f>
        <v>0</v>
      </c>
      <c r="H1648" s="46" t="n">
        <f aca="false" t="array" ref="H1648:H1648">SUM(IF(dane!$A$8:$A$1577=D1648,IF(dane!$C$8:$C$1577=E1648,dane!$M$8:$M$1577,0),0))</f>
        <v>0</v>
      </c>
    </row>
    <row r="1649" s="57" customFormat="true" ht="12.75" hidden="true" customHeight="true" outlineLevel="0" collapsed="false">
      <c r="A1649" s="42" t="s">
        <v>176</v>
      </c>
      <c r="B1649" s="42"/>
      <c r="C1649" s="43" t="str">
        <f aca="false">INDEX((klasyfikacja!$B$2:$B$146),MATCH(A1649,klasyfikacja!$A$2:$A$146,0))</f>
        <v>Środki na dofinansowanie własnych inwestycji gmin, powiatów (związków gmin, związków powiatowo-gminnych, związków powiatów), samorządów województw, pozyskane z innych źródeł</v>
      </c>
      <c r="D1649" s="44" t="n">
        <v>758</v>
      </c>
      <c r="E1649" s="45" t="n">
        <v>6290</v>
      </c>
      <c r="F1649" s="46" t="n">
        <f aca="false">SUM(G1649:H1649)</f>
        <v>0</v>
      </c>
      <c r="G1649" s="46" t="n">
        <f aca="false" t="array" ref="G1649:G1649">SUM(IF(dane!$A$8:$A$1577=D1649,IF(dane!$C$8:$C$1577=E1649,dane!$L$8:$L$1577,0),0))</f>
        <v>0</v>
      </c>
      <c r="H1649" s="46" t="n">
        <f aca="false" t="array" ref="H1649:H1649">SUM(IF(dane!$A$8:$A$1577=D1649,IF(dane!$C$8:$C$1577=E1649,dane!$M$8:$M$1577,0),0))</f>
        <v>0</v>
      </c>
    </row>
    <row r="1650" s="57" customFormat="true" ht="12.75" hidden="true" customHeight="true" outlineLevel="0" collapsed="false">
      <c r="A1650" s="42" t="s">
        <v>177</v>
      </c>
      <c r="B1650" s="42"/>
      <c r="C1650" s="43" t="str">
        <f aca="false">INDEX((klasyfikacja!$B$2:$B$146),MATCH(A1650,klasyfikacja!$A$2:$A$146,0))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650" s="44" t="n">
        <v>758</v>
      </c>
      <c r="E1650" s="45" t="n">
        <v>6291</v>
      </c>
      <c r="F1650" s="46" t="n">
        <f aca="false">SUM(G1650:H1650)</f>
        <v>0</v>
      </c>
      <c r="G1650" s="46" t="n">
        <f aca="false" t="array" ref="G1650:G1650">SUM(IF(dane!$A$8:$A$1577=D1650,IF(dane!$C$8:$C$1577=E1650,dane!$L$8:$L$1577,0),0))</f>
        <v>0</v>
      </c>
      <c r="H1650" s="46" t="n">
        <f aca="false" t="array" ref="H1650:H1650">SUM(IF(dane!$A$8:$A$1577=D1650,IF(dane!$C$8:$C$1577=E1650,dane!$M$8:$M$1577,0),0))</f>
        <v>0</v>
      </c>
    </row>
    <row r="1651" s="57" customFormat="true" ht="12.75" hidden="true" customHeight="true" outlineLevel="0" collapsed="false">
      <c r="A1651" s="42" t="s">
        <v>178</v>
      </c>
      <c r="B1651" s="42"/>
      <c r="C1651" s="43" t="str">
        <f aca="false">INDEX((klasyfikacja!$B$2:$B$146),MATCH(A1651,klasyfikacja!$A$2:$A$146,0))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651" s="44" t="n">
        <v>758</v>
      </c>
      <c r="E1651" s="45" t="n">
        <v>6296</v>
      </c>
      <c r="F1651" s="46" t="n">
        <f aca="false">SUM(G1651:H1651)</f>
        <v>0</v>
      </c>
      <c r="G1651" s="46" t="n">
        <f aca="false" t="array" ref="G1651:G1651">SUM(IF(dane!$A$8:$A$1577=D1651,IF(dane!$C$8:$C$1577=E1651,dane!$L$8:$L$1577,0),0))</f>
        <v>0</v>
      </c>
      <c r="H1651" s="46" t="n">
        <f aca="false" t="array" ref="H1651:H1651">SUM(IF(dane!$A$8:$A$1577=D1651,IF(dane!$C$8:$C$1577=E1651,dane!$M$8:$M$1577,0),0))</f>
        <v>0</v>
      </c>
    </row>
    <row r="1652" s="57" customFormat="true" ht="12.75" hidden="true" customHeight="true" outlineLevel="0" collapsed="false">
      <c r="A1652" s="42" t="s">
        <v>179</v>
      </c>
      <c r="B1652" s="42"/>
      <c r="C1652" s="43" t="str">
        <f aca="false">INDEX((klasyfikacja!$B$2:$B$146),MATCH(A1652,klasyfikacja!$A$2:$A$146,0))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652" s="44" t="n">
        <v>758</v>
      </c>
      <c r="E1652" s="45" t="n">
        <v>6297</v>
      </c>
      <c r="F1652" s="46" t="n">
        <f aca="false">SUM(G1652:H1652)</f>
        <v>0</v>
      </c>
      <c r="G1652" s="46" t="n">
        <f aca="false" t="array" ref="G1652:G1652">SUM(IF(dane!$A$8:$A$1577=D1652,IF(dane!$C$8:$C$1577=E1652,dane!$L$8:$L$1577,0),0))</f>
        <v>0</v>
      </c>
      <c r="H1652" s="46" t="n">
        <f aca="false" t="array" ref="H1652:H1652">SUM(IF(dane!$A$8:$A$1577=D1652,IF(dane!$C$8:$C$1577=E1652,dane!$M$8:$M$1577,0),0))</f>
        <v>0</v>
      </c>
    </row>
    <row r="1653" s="57" customFormat="true" ht="12.75" hidden="true" customHeight="true" outlineLevel="0" collapsed="false">
      <c r="A1653" s="42" t="s">
        <v>180</v>
      </c>
      <c r="B1653" s="42"/>
      <c r="C1653" s="43" t="str">
        <f aca="false">INDEX((klasyfikacja!$B$2:$B$146),MATCH(A1653,klasyfikacja!$A$2:$A$146,0))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653" s="44" t="n">
        <v>758</v>
      </c>
      <c r="E1653" s="45" t="n">
        <v>6298</v>
      </c>
      <c r="F1653" s="46" t="n">
        <f aca="false">SUM(G1653:H1653)</f>
        <v>0</v>
      </c>
      <c r="G1653" s="46" t="n">
        <f aca="false" t="array" ref="G1653:G1653">SUM(IF(dane!$A$8:$A$1577=D1653,IF(dane!$C$8:$C$1577=E1653,dane!$L$8:$L$1577,0),0))</f>
        <v>0</v>
      </c>
      <c r="H1653" s="46" t="n">
        <f aca="false" t="array" ref="H1653:H1653">SUM(IF(dane!$A$8:$A$1577=D1653,IF(dane!$C$8:$C$1577=E1653,dane!$M$8:$M$1577,0),0))</f>
        <v>0</v>
      </c>
    </row>
    <row r="1654" s="57" customFormat="true" ht="12.75" hidden="true" customHeight="true" outlineLevel="0" collapsed="false">
      <c r="A1654" s="42" t="s">
        <v>181</v>
      </c>
      <c r="B1654" s="42"/>
      <c r="C1654" s="43" t="str">
        <f aca="false">INDEX((klasyfikacja!$B$2:$B$146),MATCH(A1654,klasyfikacja!$A$2:$A$146,0))</f>
        <v>Dotacja celowa otrzymana z tytułu pomocy finansowej udzielanej między jednostkami samorządu terytorialnego na dofinansowanie własnych zadań inwestycyjnych i zakupów inwestycyjnych</v>
      </c>
      <c r="D1654" s="44" t="n">
        <v>758</v>
      </c>
      <c r="E1654" s="45" t="n">
        <v>6300</v>
      </c>
      <c r="F1654" s="46" t="n">
        <f aca="false">SUM(G1654:H1654)</f>
        <v>0</v>
      </c>
      <c r="G1654" s="46" t="n">
        <f aca="false" t="array" ref="G1654:G1654">SUM(IF(dane!$A$8:$A$1577=D1654,IF(dane!$C$8:$C$1577=E1654,dane!$L$8:$L$1577,0),0))</f>
        <v>0</v>
      </c>
      <c r="H1654" s="46" t="n">
        <f aca="false" t="array" ref="H1654:H1654">SUM(IF(dane!$A$8:$A$1577=D1654,IF(dane!$C$8:$C$1577=E1654,dane!$M$8:$M$1577,0),0))</f>
        <v>0</v>
      </c>
    </row>
    <row r="1655" s="57" customFormat="true" ht="12.75" hidden="true" customHeight="true" outlineLevel="0" collapsed="false">
      <c r="A1655" s="42" t="s">
        <v>182</v>
      </c>
      <c r="B1655" s="42"/>
      <c r="C1655" s="43" t="str">
        <f aca="false">INDEX((klasyfikacja!$B$2:$B$146),MATCH(A1655,klasyfikacja!$A$2:$A$146,0))</f>
        <v>Dotacja celowa otrzymana z budżetu państwa na inwestycje i zakupy inwestycyjne z zakresu administracji rządowej oraz innych zadań zleconych gminom ustawami</v>
      </c>
      <c r="D1655" s="44" t="n">
        <v>758</v>
      </c>
      <c r="E1655" s="45" t="n">
        <v>6310</v>
      </c>
      <c r="F1655" s="46" t="n">
        <f aca="false">SUM(G1655:H1655)</f>
        <v>0</v>
      </c>
      <c r="G1655" s="46" t="n">
        <f aca="false" t="array" ref="G1655:G1655">SUM(IF(dane!$A$8:$A$1577=D1655,IF(dane!$C$8:$C$1577=E1655,dane!$L$8:$L$1577,0),0))</f>
        <v>0</v>
      </c>
      <c r="H1655" s="46" t="n">
        <f aca="false" t="array" ref="H1655:H1655">SUM(IF(dane!$A$8:$A$1577=D1655,IF(dane!$C$8:$C$1577=E1655,dane!$M$8:$M$1577,0),0))</f>
        <v>0</v>
      </c>
    </row>
    <row r="1656" s="57" customFormat="true" ht="12.75" hidden="true" customHeight="true" outlineLevel="0" collapsed="false">
      <c r="A1656" s="42" t="s">
        <v>183</v>
      </c>
      <c r="B1656" s="42"/>
      <c r="C1656" s="43" t="str">
        <f aca="false">INDEX((klasyfikacja!$B$2:$B$146),MATCH(A1656,klasyfikacja!$A$2:$A$146,0))</f>
        <v>Dotacja celowa otrzymana z budżetu państwa na inwestycje i zakupy inwestycyjne realizowane przez gminę na podstawie porozumień z organami administracji rządowej</v>
      </c>
      <c r="D1656" s="44" t="n">
        <v>758</v>
      </c>
      <c r="E1656" s="45" t="n">
        <v>6320</v>
      </c>
      <c r="F1656" s="46" t="n">
        <f aca="false">SUM(G1656:H1656)</f>
        <v>0</v>
      </c>
      <c r="G1656" s="46" t="n">
        <f aca="false" t="array" ref="G1656:G1656">SUM(IF(dane!$A$8:$A$1577=D1656,IF(dane!$C$8:$C$1577=E1656,dane!$L$8:$L$1577,0),0))</f>
        <v>0</v>
      </c>
      <c r="H1656" s="46" t="n">
        <f aca="false" t="array" ref="H1656:H1656">SUM(IF(dane!$A$8:$A$1577=D1656,IF(dane!$C$8:$C$1577=E1656,dane!$M$8:$M$1577,0),0))</f>
        <v>0</v>
      </c>
    </row>
    <row r="1657" s="57" customFormat="true" ht="12.75" hidden="true" customHeight="true" outlineLevel="0" collapsed="false">
      <c r="A1657" s="42" t="s">
        <v>184</v>
      </c>
      <c r="B1657" s="42"/>
      <c r="C1657" s="43" t="str">
        <f aca="false">INDEX((klasyfikacja!$B$2:$B$146),MATCH(A1657,klasyfikacja!$A$2:$A$146,0))</f>
        <v>Dotacja celowa otrzymana z budżetu państwa na realizację inwestycji i zakupów inwestycyjnych własnych gmin (związków gmin, związków powiatowo-gminnych)</v>
      </c>
      <c r="D1657" s="44" t="n">
        <v>758</v>
      </c>
      <c r="E1657" s="45" t="n">
        <v>6330</v>
      </c>
      <c r="F1657" s="46" t="n">
        <f aca="false">SUM(G1657:H1657)</f>
        <v>0</v>
      </c>
      <c r="G1657" s="46" t="n">
        <f aca="false" t="array" ref="G1657:G1657">SUM(IF(dane!$A$8:$A$1577=D1657,IF(dane!$C$8:$C$1577=E1657,dane!$L$8:$L$1577,0),0))</f>
        <v>0</v>
      </c>
      <c r="H1657" s="46" t="n">
        <f aca="false" t="array" ref="H1657:H1657">SUM(IF(dane!$A$8:$A$1577=D1657,IF(dane!$C$8:$C$1577=E1657,dane!$M$8:$M$1577,0),0))</f>
        <v>0</v>
      </c>
    </row>
    <row r="1658" s="57" customFormat="true" ht="12.75" hidden="true" customHeight="true" outlineLevel="0" collapsed="false">
      <c r="A1658" s="42" t="s">
        <v>185</v>
      </c>
      <c r="B1658" s="42"/>
      <c r="C1658" s="43" t="str">
        <f aca="false">INDEX((klasyfikacja!$B$2:$B$146),MATCH(A1658,klasyfikacja!$A$2:$A$146,0))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658" s="44" t="n">
        <v>758</v>
      </c>
      <c r="E1658" s="45" t="n">
        <v>6340</v>
      </c>
      <c r="F1658" s="46" t="n">
        <f aca="false">SUM(G1658:H1658)</f>
        <v>0</v>
      </c>
      <c r="G1658" s="46" t="n">
        <f aca="false" t="array" ref="G1658:G1658">SUM(IF(dane!$A$8:$A$1577=D1658,IF(dane!$C$8:$C$1577=E1658,dane!$L$8:$L$1577,0),0))</f>
        <v>0</v>
      </c>
      <c r="H1658" s="46" t="n">
        <f aca="false" t="array" ref="H1658:H1658">SUM(IF(dane!$A$8:$A$1577=D1658,IF(dane!$C$8:$C$1577=E1658,dane!$M$8:$M$1577,0),0))</f>
        <v>0</v>
      </c>
    </row>
    <row r="1659" s="57" customFormat="true" ht="25.5" hidden="false" customHeight="false" outlineLevel="0" collapsed="false">
      <c r="A1659" s="42" t="n">
        <v>6370</v>
      </c>
      <c r="B1659" s="42"/>
      <c r="C1659" s="43" t="e">
        <f aca="false">INDEX((klasyfikacja!$B$2:$B$146),MATCH(A1659,klasyfikacja!$A$2:$A$146,0))</f>
        <v>#N/A</v>
      </c>
      <c r="D1659" s="44" t="n">
        <v>758</v>
      </c>
      <c r="E1659" s="45" t="n">
        <v>6370</v>
      </c>
      <c r="F1659" s="46" t="n">
        <f aca="false">SUM(G1659:H1659)</f>
        <v>137850001</v>
      </c>
      <c r="G1659" s="46" t="n">
        <f aca="false" t="array" ref="G1659:G1659">SUM(IF(dane!$A$8:$A$1577=D1659,IF(dane!$C$8:$C$1577=E1659,dane!$L$8:$L$1577,0),0))</f>
        <v>121850000</v>
      </c>
      <c r="H1659" s="46" t="n">
        <f aca="false" t="array" ref="H1659:H1659">SUM(IF(dane!$A$8:$A$1577=D1659,IF(dane!$C$8:$C$1577=E1659,dane!$M$8:$M$1577,0),0))</f>
        <v>16000001</v>
      </c>
    </row>
    <row r="1660" s="57" customFormat="true" ht="25.5" hidden="true" customHeight="false" outlineLevel="0" collapsed="false">
      <c r="A1660" s="42" t="s">
        <v>220</v>
      </c>
      <c r="B1660" s="42"/>
      <c r="C1660" s="43" t="str">
        <f aca="false">INDEX((klasyfikacja!$B$2:$B$146),MATCH(A1660,klasyfikacja!$A$2:$A$146,0))</f>
        <v>Środki z Funduszu Pomocy na finansowanie lub dofinansowanie inwestycji i zakupów inwestycyjnych w zakresie pomocy obywatelom Ukrainy</v>
      </c>
      <c r="D1660" s="44" t="n">
        <v>758</v>
      </c>
      <c r="E1660" s="45" t="n">
        <v>6380</v>
      </c>
      <c r="F1660" s="46" t="n">
        <f aca="false">SUM(G1660:H1660)</f>
        <v>0</v>
      </c>
      <c r="G1660" s="46" t="n">
        <f aca="false" t="array" ref="G1660:G1660">SUM(IF(dane!$A$8:$A$1577=D1660,IF(dane!$C$8:$C$1577=E1660,dane!$L$8:$L$1577,0),0))</f>
        <v>0</v>
      </c>
      <c r="H1660" s="46" t="n">
        <f aca="false" t="array" ref="H1660:H1660">SUM(IF(dane!$A$8:$A$1577=D1660,IF(dane!$C$8:$C$1577=E1660,dane!$M$8:$M$1577,0),0))</f>
        <v>0</v>
      </c>
    </row>
    <row r="1661" s="57" customFormat="true" ht="12.75" hidden="true" customHeight="true" outlineLevel="0" collapsed="false">
      <c r="A1661" s="42" t="s">
        <v>186</v>
      </c>
      <c r="B1661" s="42"/>
      <c r="C1661" s="43" t="str">
        <f aca="false">INDEX((klasyfikacja!$B$2:$B$146),MATCH(A1661,klasyfikacja!$A$2:$A$146,0))</f>
        <v>Dotacja celowa otrzymana z budżetu państwa na inwestycje i zakupy inwestycyjne z zakresu administracji rządowej oraz inne zadania zlecone ustawami realizowane przez powiat</v>
      </c>
      <c r="D1661" s="44" t="n">
        <v>758</v>
      </c>
      <c r="E1661" s="45" t="n">
        <v>6410</v>
      </c>
      <c r="F1661" s="46" t="n">
        <f aca="false">SUM(G1661:H1661)</f>
        <v>0</v>
      </c>
      <c r="G1661" s="46" t="n">
        <f aca="false" t="array" ref="G1661:G1661">SUM(IF(dane!$A$8:$A$1577=D1661,IF(dane!$C$8:$C$1577=E1661,dane!$L$8:$L$1577,0),0))</f>
        <v>0</v>
      </c>
      <c r="H1661" s="46" t="n">
        <f aca="false" t="array" ref="H1661:H1661">SUM(IF(dane!$A$8:$A$1577=D1661,IF(dane!$C$8:$C$1577=E1661,dane!$M$8:$M$1577,0),0))</f>
        <v>0</v>
      </c>
    </row>
    <row r="1662" s="57" customFormat="true" ht="12.75" hidden="true" customHeight="true" outlineLevel="0" collapsed="false">
      <c r="A1662" s="42" t="s">
        <v>187</v>
      </c>
      <c r="B1662" s="42"/>
      <c r="C1662" s="43" t="str">
        <f aca="false">INDEX((klasyfikacja!$B$2:$B$146),MATCH(A1662,klasyfikacja!$A$2:$A$146,0))</f>
        <v>Dotacja celowa otrzymana z budżetu państwa na inwestycje i zakupy inwestycyjne realizowane przez powiat na podstawie porozumień z organami administracji rządowej</v>
      </c>
      <c r="D1662" s="44" t="n">
        <v>758</v>
      </c>
      <c r="E1662" s="45" t="n">
        <v>6420</v>
      </c>
      <c r="F1662" s="46" t="n">
        <f aca="false">SUM(G1662:H1662)</f>
        <v>0</v>
      </c>
      <c r="G1662" s="46" t="n">
        <f aca="false" t="array" ref="G1662:G1662">SUM(IF(dane!$A$8:$A$1577=D1662,IF(dane!$C$8:$C$1577=E1662,dane!$L$8:$L$1577,0),0))</f>
        <v>0</v>
      </c>
      <c r="H1662" s="46" t="n">
        <f aca="false" t="array" ref="H1662:H1662">SUM(IF(dane!$A$8:$A$1577=D1662,IF(dane!$C$8:$C$1577=E1662,dane!$M$8:$M$1577,0),0))</f>
        <v>0</v>
      </c>
    </row>
    <row r="1663" s="57" customFormat="true" ht="12.75" hidden="true" customHeight="true" outlineLevel="0" collapsed="false">
      <c r="A1663" s="42" t="s">
        <v>188</v>
      </c>
      <c r="B1663" s="42"/>
      <c r="C1663" s="43" t="str">
        <f aca="false">INDEX((klasyfikacja!$B$2:$B$146),MATCH(A1663,klasyfikacja!$A$2:$A$146,0))</f>
        <v>Dotacja celowa otrzymana z budżetu państwa na realizację inwestycji i zakupów inwestycyjnych własnych powiatu</v>
      </c>
      <c r="D1663" s="44" t="n">
        <v>758</v>
      </c>
      <c r="E1663" s="45" t="n">
        <v>6430</v>
      </c>
      <c r="F1663" s="46" t="n">
        <f aca="false">SUM(G1663:H1663)</f>
        <v>0</v>
      </c>
      <c r="G1663" s="46" t="n">
        <f aca="false" t="array" ref="G1663:G1663">SUM(IF(dane!$A$8:$A$1577=D1663,IF(dane!$C$8:$C$1577=E1663,dane!$L$8:$L$1577,0),0))</f>
        <v>0</v>
      </c>
      <c r="H1663" s="46" t="n">
        <f aca="false" t="array" ref="H1663:H1663">SUM(IF(dane!$A$8:$A$1577=D1663,IF(dane!$C$8:$C$1577=E1663,dane!$M$8:$M$1577,0),0))</f>
        <v>0</v>
      </c>
    </row>
    <row r="1664" s="57" customFormat="true" ht="12.75" hidden="true" customHeight="true" outlineLevel="0" collapsed="false">
      <c r="A1664" s="42" t="s">
        <v>189</v>
      </c>
      <c r="B1664" s="42"/>
      <c r="C1664" s="43" t="str">
        <f aca="false">INDEX((klasyfikacja!$B$2:$B$146),MATCH(A1664,klasyfikacja!$A$2:$A$146,0))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664" s="44" t="n">
        <v>758</v>
      </c>
      <c r="E1664" s="45" t="n">
        <v>6440</v>
      </c>
      <c r="F1664" s="46" t="n">
        <f aca="false">SUM(G1664:H1664)</f>
        <v>0</v>
      </c>
      <c r="G1664" s="46" t="n">
        <f aca="false" t="array" ref="G1664:G1664">SUM(IF(dane!$A$8:$A$1577=D1664,IF(dane!$C$8:$C$1577=E1664,dane!$L$8:$L$1577,0),0))</f>
        <v>0</v>
      </c>
      <c r="H1664" s="46" t="n">
        <f aca="false" t="array" ref="H1664:H1664">SUM(IF(dane!$A$8:$A$1577=D1664,IF(dane!$C$8:$C$1577=E1664,dane!$M$8:$M$1577,0),0))</f>
        <v>0</v>
      </c>
    </row>
    <row r="1665" s="57" customFormat="true" ht="12.75" hidden="true" customHeight="true" outlineLevel="0" collapsed="false">
      <c r="A1665" s="42" t="s">
        <v>190</v>
      </c>
      <c r="B1665" s="42"/>
      <c r="C1665" s="43" t="str">
        <f aca="false">INDEX((klasyfikacja!$B$2:$B$146),MATCH(A1665,klasyfikacja!$A$2:$A$146,0))</f>
        <v>Dotacja celowa otrzymana z gminy na inwestycje i zakupy inwestycyjne realizowane na podstawie porozumień (umów) między jednostkami samorządu terytorialnego</v>
      </c>
      <c r="D1665" s="44" t="n">
        <v>758</v>
      </c>
      <c r="E1665" s="45" t="n">
        <v>6610</v>
      </c>
      <c r="F1665" s="46" t="n">
        <f aca="false">SUM(G1665:H1665)</f>
        <v>0</v>
      </c>
      <c r="G1665" s="46" t="n">
        <f aca="false" t="array" ref="G1665:G1665">SUM(IF(dane!$A$8:$A$1577=D1665,IF(dane!$C$8:$C$1577=E1665,dane!$L$8:$L$1577,0),0))</f>
        <v>0</v>
      </c>
      <c r="H1665" s="46" t="n">
        <f aca="false" t="array" ref="H1665:H1665">SUM(IF(dane!$A$8:$A$1577=D1665,IF(dane!$C$8:$C$1577=E1665,dane!$M$8:$M$1577,0),0))</f>
        <v>0</v>
      </c>
    </row>
    <row r="1666" s="57" customFormat="true" ht="12.75" hidden="true" customHeight="true" outlineLevel="0" collapsed="false">
      <c r="A1666" s="42" t="s">
        <v>191</v>
      </c>
      <c r="B1666" s="42"/>
      <c r="C1666" s="43" t="str">
        <f aca="false">INDEX((klasyfikacja!$B$2:$B$146),MATCH(A1666,klasyfikacja!$A$2:$A$146,0))</f>
        <v>Dotacja celowa otrzymana z powiatu na inwestycje i zakupy inwestycyjne realizowane na podstawie porozumień (umów) między jednostkami samorządu terytorialnego</v>
      </c>
      <c r="D1666" s="44" t="n">
        <v>758</v>
      </c>
      <c r="E1666" s="45" t="n">
        <v>6620</v>
      </c>
      <c r="F1666" s="46" t="n">
        <f aca="false">SUM(G1666:H1666)</f>
        <v>0</v>
      </c>
      <c r="G1666" s="46" t="n">
        <f aca="false" t="array" ref="G1666:G1666">SUM(IF(dane!$A$8:$A$1577=D1666,IF(dane!$C$8:$C$1577=E1666,dane!$L$8:$L$1577,0),0))</f>
        <v>0</v>
      </c>
      <c r="H1666" s="46" t="n">
        <f aca="false" t="array" ref="H1666:H1666">SUM(IF(dane!$A$8:$A$1577=D1666,IF(dane!$C$8:$C$1577=E1666,dane!$M$8:$M$1577,0),0))</f>
        <v>0</v>
      </c>
    </row>
    <row r="1667" s="57" customFormat="true" ht="12.75" hidden="true" customHeight="true" outlineLevel="0" collapsed="false">
      <c r="A1667" s="42" t="s">
        <v>192</v>
      </c>
      <c r="B1667" s="42"/>
      <c r="C1667" s="43" t="str">
        <f aca="false">INDEX((klasyfikacja!$B$2:$B$146),MATCH(A1667,klasyfikacja!$A$2:$A$146,0))</f>
        <v>Dotacja celowa otrzymana z samorządu województwa na inwestycje i zakupy inwestycyjne realizowane na podstawie porozumień (umów) między jednostkami samorządu terytorialnego</v>
      </c>
      <c r="D1667" s="44" t="n">
        <v>758</v>
      </c>
      <c r="E1667" s="45" t="n">
        <v>6630</v>
      </c>
      <c r="F1667" s="46" t="n">
        <f aca="false">SUM(G1667:H1667)</f>
        <v>0</v>
      </c>
      <c r="G1667" s="46" t="n">
        <f aca="false" t="array" ref="G1667:G1667">SUM(IF(dane!$A$8:$A$1577=D1667,IF(dane!$C$8:$C$1577=E1667,dane!$L$8:$L$1577,0),0))</f>
        <v>0</v>
      </c>
      <c r="H1667" s="46" t="n">
        <f aca="false" t="array" ref="H1667:H1667">SUM(IF(dane!$A$8:$A$1577=D1667,IF(dane!$C$8:$C$1577=E1667,dane!$M$8:$M$1577,0),0))</f>
        <v>0</v>
      </c>
    </row>
    <row r="1668" s="57" customFormat="true" ht="12.75" hidden="true" customHeight="true" outlineLevel="0" collapsed="false">
      <c r="A1668" s="42" t="s">
        <v>193</v>
      </c>
      <c r="B1668" s="42"/>
      <c r="C1668" s="43" t="str">
        <f aca="false">INDEX((klasyfikacja!$B$2:$B$146),MATCH(A1668,klasyfikacja!$A$2:$A$146,0))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668" s="44" t="n">
        <v>758</v>
      </c>
      <c r="E1668" s="45" t="n">
        <v>6660</v>
      </c>
      <c r="F1668" s="46" t="n">
        <f aca="false">SUM(G1668:H1668)</f>
        <v>0</v>
      </c>
      <c r="G1668" s="46" t="n">
        <f aca="false" t="array" ref="G1668:G1668">SUM(IF(dane!$A$8:$A$1577=D1668,IF(dane!$C$8:$C$1577=E1668,dane!$L$8:$L$1577,0),0))</f>
        <v>0</v>
      </c>
      <c r="H1668" s="46" t="n">
        <f aca="false" t="array" ref="H1668:H1668">SUM(IF(dane!$A$8:$A$1577=D1668,IF(dane!$C$8:$C$1577=E1668,dane!$M$8:$M$1577,0),0))</f>
        <v>0</v>
      </c>
    </row>
    <row r="1669" s="57" customFormat="true" ht="12.75" hidden="true" customHeight="true" outlineLevel="0" collapsed="false">
      <c r="A1669" s="42" t="s">
        <v>194</v>
      </c>
      <c r="B1669" s="42"/>
      <c r="C1669" s="43" t="str">
        <f aca="false">INDEX((klasyfikacja!$B$2:$B$146),MATCH(A1669,klasyfikacja!$A$2:$A$146,0))</f>
        <v>Wpłata środków finansowych z niewykorzystanych w terminie wydatków, które nie wygasają z upływem roku budżetowego</v>
      </c>
      <c r="D1669" s="44" t="n">
        <v>758</v>
      </c>
      <c r="E1669" s="45" t="n">
        <v>6680</v>
      </c>
      <c r="F1669" s="46" t="n">
        <f aca="false">SUM(G1669:H1669)</f>
        <v>0</v>
      </c>
      <c r="G1669" s="46" t="n">
        <f aca="false" t="array" ref="G1669:G1669">SUM(IF(dane!$A$8:$A$1577=D1669,IF(dane!$C$8:$C$1577=E1669,dane!$L$8:$L$1577,0),0))</f>
        <v>0</v>
      </c>
      <c r="H1669" s="46" t="n">
        <f aca="false" t="array" ref="H1669:H1669">SUM(IF(dane!$A$8:$A$1577=D1669,IF(dane!$C$8:$C$1577=E1669,dane!$M$8:$M$1577,0),0))</f>
        <v>0</v>
      </c>
    </row>
    <row r="1670" s="57" customFormat="true" ht="12.75" hidden="true" customHeight="true" outlineLevel="0" collapsed="false">
      <c r="A1670" s="42" t="s">
        <v>195</v>
      </c>
      <c r="B1670" s="42"/>
      <c r="C1670" s="43" t="str">
        <f aca="false">INDEX((klasyfikacja!$B$2:$B$146),MATCH(A1670,klasyfikacja!$A$2:$A$146,0))</f>
        <v>Wpływy ze zwrotów niewykorzystanych dotacji oraz płatności, dotyczące dochodów majątkowych</v>
      </c>
      <c r="D1670" s="49" t="n">
        <v>758</v>
      </c>
      <c r="E1670" s="50" t="n">
        <v>6690</v>
      </c>
      <c r="F1670" s="46" t="n">
        <f aca="false">SUM(G1670:H1670)</f>
        <v>0</v>
      </c>
      <c r="G1670" s="46" t="n">
        <f aca="false" t="array" ref="G1670:G1670">SUM(IF(dane!$A$8:$A$1577=D1670,IF(dane!$C$8:$C$1577=E1670,dane!$L$8:$L$1577,0),0))</f>
        <v>0</v>
      </c>
      <c r="H1670" s="46" t="n">
        <f aca="false" t="array" ref="H1670:H1670">SUM(IF(dane!$A$8:$A$1577=D1670,IF(dane!$C$8:$C$1577=E1670,dane!$M$8:$M$1577,0),0))</f>
        <v>0</v>
      </c>
    </row>
    <row r="1671" s="38" customFormat="true" ht="27.75" hidden="false" customHeight="true" outlineLevel="0" collapsed="false">
      <c r="A1671" s="33" t="n">
        <v>801</v>
      </c>
      <c r="B1671" s="33" t="n">
        <v>1</v>
      </c>
      <c r="C1671" s="34" t="s">
        <v>221</v>
      </c>
      <c r="D1671" s="35"/>
      <c r="E1671" s="35"/>
      <c r="F1671" s="36" t="n">
        <f aca="false">SUM(G1671:H1671)</f>
        <v>114079630</v>
      </c>
      <c r="G1671" s="37" t="n">
        <f aca="false">SUM(G1672+G1765)</f>
        <v>101720490</v>
      </c>
      <c r="H1671" s="37" t="n">
        <f aca="false">SUM(H1672+H1765)</f>
        <v>12359140</v>
      </c>
    </row>
    <row r="1672" s="47" customFormat="true" ht="18" hidden="false" customHeight="true" outlineLevel="0" collapsed="false">
      <c r="A1672" s="39"/>
      <c r="B1672" s="39"/>
      <c r="C1672" s="40" t="s">
        <v>20</v>
      </c>
      <c r="D1672" s="35"/>
      <c r="E1672" s="35"/>
      <c r="F1672" s="41" t="n">
        <f aca="false">SUM(G1672:H1672)</f>
        <v>114079630</v>
      </c>
      <c r="G1672" s="41" t="n">
        <f aca="false">SUM(G1673:G1764)</f>
        <v>101720490</v>
      </c>
      <c r="H1672" s="41" t="n">
        <f aca="false">SUM(H1673:H1764)</f>
        <v>12359140</v>
      </c>
      <c r="K1672" s="55"/>
    </row>
    <row r="1673" s="47" customFormat="true" ht="12.75" hidden="true" customHeight="true" outlineLevel="0" collapsed="false">
      <c r="A1673" s="42" t="s">
        <v>21</v>
      </c>
      <c r="B1673" s="42"/>
      <c r="C1673" s="43" t="str">
        <f aca="false">INDEX((klasyfikacja!$B$2:$B$146),MATCH(A1673,klasyfikacja!$A$2:$A$146,0))</f>
        <v>Wpływy z podatku dochodowego od osób fizycznych</v>
      </c>
      <c r="D1673" s="44" t="n">
        <v>801</v>
      </c>
      <c r="E1673" s="45" t="s">
        <v>22</v>
      </c>
      <c r="F1673" s="46" t="n">
        <f aca="false">SUM(G1673:H1673)</f>
        <v>0</v>
      </c>
      <c r="G1673" s="46" t="n">
        <f aca="false" t="array" ref="G1673:G1673">SUM(IF(dane!$A$8:$A$1577=D1673,IF(dane!$C$8:$C$1577=E1673,dane!$L$8:$L$1577,0),0))</f>
        <v>0</v>
      </c>
      <c r="H1673" s="46" t="n">
        <f aca="false" t="array" ref="H1673:H1673">SUM(IF(dane!$A$8:$A$1577=D1673,IF(dane!$C$8:$C$1577=E1673,dane!$M$8:$M$1577,0),0))</f>
        <v>0</v>
      </c>
      <c r="K1673" s="55"/>
    </row>
    <row r="1674" s="47" customFormat="true" ht="12.75" hidden="true" customHeight="true" outlineLevel="0" collapsed="false">
      <c r="A1674" s="42" t="s">
        <v>23</v>
      </c>
      <c r="B1674" s="42"/>
      <c r="C1674" s="43" t="str">
        <f aca="false">INDEX((klasyfikacja!$B$2:$B$146),MATCH(A1674,klasyfikacja!$A$2:$A$146,0))</f>
        <v>Wpływy z podatku dochodowego od osób prawnych</v>
      </c>
      <c r="D1674" s="44" t="n">
        <v>801</v>
      </c>
      <c r="E1674" s="45" t="s">
        <v>24</v>
      </c>
      <c r="F1674" s="46" t="n">
        <f aca="false">SUM(G1674:H1674)</f>
        <v>0</v>
      </c>
      <c r="G1674" s="46" t="n">
        <f aca="false" t="array" ref="G1674:G1674">SUM(IF(dane!$A$8:$A$1577=D1674,IF(dane!$C$8:$C$1577=E1674,dane!$L$8:$L$1577,0),0))</f>
        <v>0</v>
      </c>
      <c r="H1674" s="46" t="n">
        <f aca="false" t="array" ref="H1674:H1674">SUM(IF(dane!$A$8:$A$1577=D1674,IF(dane!$C$8:$C$1577=E1674,dane!$M$8:$M$1577,0),0))</f>
        <v>0</v>
      </c>
      <c r="K1674" s="55"/>
    </row>
    <row r="1675" s="47" customFormat="true" ht="12.75" hidden="true" customHeight="true" outlineLevel="0" collapsed="false">
      <c r="A1675" s="42" t="s">
        <v>25</v>
      </c>
      <c r="B1675" s="42"/>
      <c r="C1675" s="43" t="str">
        <f aca="false">INDEX((klasyfikacja!$B$2:$B$146),MATCH(A1675,klasyfikacja!$A$2:$A$146,0))</f>
        <v>Wpływy z części opłaty za zezwolenie na sprzedaż napojów alkoholowych w obrocie hurtowym</v>
      </c>
      <c r="D1675" s="44" t="n">
        <v>801</v>
      </c>
      <c r="E1675" s="45" t="s">
        <v>26</v>
      </c>
      <c r="F1675" s="46" t="n">
        <f aca="false">SUM(G1675:H1675)</f>
        <v>0</v>
      </c>
      <c r="G1675" s="46" t="n">
        <f aca="false" t="array" ref="G1675:G1675">SUM(IF(dane!$A$8:$A$1577=D1675,IF(dane!$C$8:$C$1577=E1675,dane!$L$8:$L$1577,0),0))</f>
        <v>0</v>
      </c>
      <c r="H1675" s="46" t="n">
        <f aca="false" t="array" ref="H1675:H1675">SUM(IF(dane!$A$8:$A$1577=D1675,IF(dane!$C$8:$C$1577=E1675,dane!$M$8:$M$1577,0),0))</f>
        <v>0</v>
      </c>
      <c r="K1675" s="55"/>
    </row>
    <row r="1676" s="47" customFormat="true" ht="12.75" hidden="true" customHeight="true" outlineLevel="0" collapsed="false">
      <c r="A1676" s="42" t="s">
        <v>27</v>
      </c>
      <c r="B1676" s="42"/>
      <c r="C1676" s="43" t="str">
        <f aca="false">INDEX((klasyfikacja!$B$2:$B$146),MATCH(A1676,klasyfikacja!$A$2:$A$146,0))</f>
        <v>Wpływy z podatku od nieruchomości</v>
      </c>
      <c r="D1676" s="44" t="n">
        <v>801</v>
      </c>
      <c r="E1676" s="45" t="s">
        <v>28</v>
      </c>
      <c r="F1676" s="46" t="n">
        <f aca="false">SUM(G1676:H1676)</f>
        <v>0</v>
      </c>
      <c r="G1676" s="46" t="n">
        <f aca="false" t="array" ref="G1676:G1676">SUM(IF(dane!$A$8:$A$1577=D1676,IF(dane!$C$8:$C$1577=E1676,dane!$L$8:$L$1577,0),0))</f>
        <v>0</v>
      </c>
      <c r="H1676" s="46" t="n">
        <f aca="false" t="array" ref="H1676:H1676">SUM(IF(dane!$A$8:$A$1577=D1676,IF(dane!$C$8:$C$1577=E1676,dane!$M$8:$M$1577,0),0))</f>
        <v>0</v>
      </c>
      <c r="K1676" s="55"/>
    </row>
    <row r="1677" s="47" customFormat="true" ht="12.75" hidden="true" customHeight="true" outlineLevel="0" collapsed="false">
      <c r="A1677" s="42" t="s">
        <v>29</v>
      </c>
      <c r="B1677" s="42"/>
      <c r="C1677" s="43" t="str">
        <f aca="false">INDEX((klasyfikacja!$B$2:$B$146),MATCH(A1677,klasyfikacja!$A$2:$A$146,0))</f>
        <v>Wpływy z podatku rolnego</v>
      </c>
      <c r="D1677" s="44" t="n">
        <v>801</v>
      </c>
      <c r="E1677" s="45" t="s">
        <v>30</v>
      </c>
      <c r="F1677" s="46" t="n">
        <f aca="false">SUM(G1677:H1677)</f>
        <v>0</v>
      </c>
      <c r="G1677" s="46" t="n">
        <f aca="false" t="array" ref="G1677:G1677">SUM(IF(dane!$A$8:$A$1577=D1677,IF(dane!$C$8:$C$1577=E1677,dane!$L$8:$L$1577,0),0))</f>
        <v>0</v>
      </c>
      <c r="H1677" s="46" t="n">
        <f aca="false" t="array" ref="H1677:H1677">SUM(IF(dane!$A$8:$A$1577=D1677,IF(dane!$C$8:$C$1577=E1677,dane!$M$8:$M$1577,0),0))</f>
        <v>0</v>
      </c>
      <c r="K1677" s="55"/>
    </row>
    <row r="1678" s="47" customFormat="true" ht="12.75" hidden="true" customHeight="true" outlineLevel="0" collapsed="false">
      <c r="A1678" s="42" t="s">
        <v>31</v>
      </c>
      <c r="B1678" s="42"/>
      <c r="C1678" s="43" t="str">
        <f aca="false">INDEX((klasyfikacja!$B$2:$B$146),MATCH(A1678,klasyfikacja!$A$2:$A$146,0))</f>
        <v>Wpływy z podatku leśnego</v>
      </c>
      <c r="D1678" s="44" t="n">
        <v>801</v>
      </c>
      <c r="E1678" s="45" t="s">
        <v>32</v>
      </c>
      <c r="F1678" s="46" t="n">
        <f aca="false">SUM(G1678:H1678)</f>
        <v>0</v>
      </c>
      <c r="G1678" s="46" t="n">
        <f aca="false" t="array" ref="G1678:G1678">SUM(IF(dane!$A$8:$A$1577=D1678,IF(dane!$C$8:$C$1577=E1678,dane!$L$8:$L$1577,0),0))</f>
        <v>0</v>
      </c>
      <c r="H1678" s="46" t="n">
        <f aca="false" t="array" ref="H1678:H1678">SUM(IF(dane!$A$8:$A$1577=D1678,IF(dane!$C$8:$C$1577=E1678,dane!$M$8:$M$1577,0),0))</f>
        <v>0</v>
      </c>
      <c r="K1678" s="55"/>
    </row>
    <row r="1679" s="47" customFormat="true" ht="12.75" hidden="true" customHeight="true" outlineLevel="0" collapsed="false">
      <c r="A1679" s="42" t="s">
        <v>33</v>
      </c>
      <c r="B1679" s="42"/>
      <c r="C1679" s="43" t="str">
        <f aca="false">INDEX((klasyfikacja!$B$2:$B$146),MATCH(A1679,klasyfikacja!$A$2:$A$146,0))</f>
        <v>Wpływy z podatku od środków transportowych</v>
      </c>
      <c r="D1679" s="44" t="n">
        <v>801</v>
      </c>
      <c r="E1679" s="45" t="s">
        <v>34</v>
      </c>
      <c r="F1679" s="46" t="n">
        <f aca="false">SUM(G1679:H1679)</f>
        <v>0</v>
      </c>
      <c r="G1679" s="46" t="n">
        <f aca="false" t="array" ref="G1679:G1679">SUM(IF(dane!$A$8:$A$1577=D1679,IF(dane!$C$8:$C$1577=E1679,dane!$L$8:$L$1577,0),0))</f>
        <v>0</v>
      </c>
      <c r="H1679" s="46" t="n">
        <f aca="false" t="array" ref="H1679:H1679">SUM(IF(dane!$A$8:$A$1577=D1679,IF(dane!$C$8:$C$1577=E1679,dane!$M$8:$M$1577,0),0))</f>
        <v>0</v>
      </c>
      <c r="K1679" s="55"/>
    </row>
    <row r="1680" s="47" customFormat="true" ht="12.75" hidden="true" customHeight="true" outlineLevel="0" collapsed="false">
      <c r="A1680" s="42" t="s">
        <v>35</v>
      </c>
      <c r="B1680" s="42"/>
      <c r="C1680" s="43" t="str">
        <f aca="false">INDEX((klasyfikacja!$B$2:$B$146),MATCH(A1680,klasyfikacja!$A$2:$A$146,0))</f>
        <v>Wpływy z podatku od działalności gospodarczej osób fizycznych, opłacanego w formie karty podatkowej</v>
      </c>
      <c r="D1680" s="44" t="n">
        <v>801</v>
      </c>
      <c r="E1680" s="45" t="s">
        <v>36</v>
      </c>
      <c r="F1680" s="46" t="n">
        <f aca="false">SUM(G1680:H1680)</f>
        <v>0</v>
      </c>
      <c r="G1680" s="46" t="n">
        <f aca="false" t="array" ref="G1680:G1680">SUM(IF(dane!$A$8:$A$1577=D1680,IF(dane!$C$8:$C$1577=E1680,dane!$L$8:$L$1577,0),0))</f>
        <v>0</v>
      </c>
      <c r="H1680" s="46" t="n">
        <f aca="false" t="array" ref="H1680:H1680">SUM(IF(dane!$A$8:$A$1577=D1680,IF(dane!$C$8:$C$1577=E1680,dane!$M$8:$M$1577,0),0))</f>
        <v>0</v>
      </c>
      <c r="K1680" s="55"/>
    </row>
    <row r="1681" s="47" customFormat="true" ht="12.75" hidden="true" customHeight="true" outlineLevel="0" collapsed="false">
      <c r="A1681" s="42" t="s">
        <v>37</v>
      </c>
      <c r="B1681" s="42"/>
      <c r="C1681" s="43" t="str">
        <f aca="false">INDEX((klasyfikacja!$B$2:$B$146),MATCH(A1681,klasyfikacja!$A$2:$A$146,0))</f>
        <v>Wpływy z podatku od spadków i darowizn</v>
      </c>
      <c r="D1681" s="44" t="n">
        <v>801</v>
      </c>
      <c r="E1681" s="45" t="s">
        <v>38</v>
      </c>
      <c r="F1681" s="46" t="n">
        <f aca="false">SUM(G1681:H1681)</f>
        <v>0</v>
      </c>
      <c r="G1681" s="46" t="n">
        <f aca="false" t="array" ref="G1681:G1681">SUM(IF(dane!$A$8:$A$1577=D1681,IF(dane!$C$8:$C$1577=E1681,dane!$L$8:$L$1577,0),0))</f>
        <v>0</v>
      </c>
      <c r="H1681" s="46" t="n">
        <f aca="false" t="array" ref="H1681:H1681">SUM(IF(dane!$A$8:$A$1577=D1681,IF(dane!$C$8:$C$1577=E1681,dane!$M$8:$M$1577,0),0))</f>
        <v>0</v>
      </c>
      <c r="K1681" s="55"/>
    </row>
    <row r="1682" s="47" customFormat="true" ht="12.75" hidden="true" customHeight="true" outlineLevel="0" collapsed="false">
      <c r="A1682" s="42" t="s">
        <v>39</v>
      </c>
      <c r="B1682" s="42"/>
      <c r="C1682" s="43" t="str">
        <f aca="false">INDEX((klasyfikacja!$B$2:$B$146),MATCH(A1682,klasyfikacja!$A$2:$A$146,0))</f>
        <v>Wpływy z opłaty od posiadania psów</v>
      </c>
      <c r="D1682" s="44" t="n">
        <v>801</v>
      </c>
      <c r="E1682" s="45" t="s">
        <v>40</v>
      </c>
      <c r="F1682" s="46" t="n">
        <f aca="false">SUM(G1682:H1682)</f>
        <v>0</v>
      </c>
      <c r="G1682" s="46" t="n">
        <f aca="false" t="array" ref="G1682:G1682">SUM(IF(dane!$A$8:$A$1577=D1682,IF(dane!$C$8:$C$1577=E1682,dane!$L$8:$L$1577,0),0))</f>
        <v>0</v>
      </c>
      <c r="H1682" s="46" t="n">
        <f aca="false" t="array" ref="H1682:H1682">SUM(IF(dane!$A$8:$A$1577=D1682,IF(dane!$C$8:$C$1577=E1682,dane!$M$8:$M$1577,0),0))</f>
        <v>0</v>
      </c>
      <c r="K1682" s="55"/>
    </row>
    <row r="1683" s="47" customFormat="true" ht="12.75" hidden="true" customHeight="true" outlineLevel="0" collapsed="false">
      <c r="A1683" s="42" t="s">
        <v>41</v>
      </c>
      <c r="B1683" s="42"/>
      <c r="C1683" s="43" t="str">
        <f aca="false">INDEX((klasyfikacja!$B$2:$B$146),MATCH(A1683,klasyfikacja!$A$2:$A$146,0))</f>
        <v>Wpływy z opłaty uzdrowiskowej, pobieranej w gminach posiadających status gminy uzdrowiskowej</v>
      </c>
      <c r="D1683" s="44" t="n">
        <v>801</v>
      </c>
      <c r="E1683" s="45" t="s">
        <v>42</v>
      </c>
      <c r="F1683" s="46" t="n">
        <f aca="false">SUM(G1683:H1683)</f>
        <v>0</v>
      </c>
      <c r="G1683" s="46" t="n">
        <f aca="false" t="array" ref="G1683:G1683">SUM(IF(dane!$A$8:$A$1577=D1683,IF(dane!$C$8:$C$1577=E1683,dane!$L$8:$L$1577,0),0))</f>
        <v>0</v>
      </c>
      <c r="H1683" s="46" t="n">
        <f aca="false" t="array" ref="H1683:H1683">SUM(IF(dane!$A$8:$A$1577=D1683,IF(dane!$C$8:$C$1577=E1683,dane!$M$8:$M$1577,0),0))</f>
        <v>0</v>
      </c>
      <c r="K1683" s="55"/>
    </row>
    <row r="1684" s="47" customFormat="true" ht="12.75" hidden="true" customHeight="true" outlineLevel="0" collapsed="false">
      <c r="A1684" s="42" t="s">
        <v>43</v>
      </c>
      <c r="B1684" s="42"/>
      <c r="C1684" s="43" t="str">
        <f aca="false">INDEX((klasyfikacja!$B$2:$B$146),MATCH(A1684,klasyfikacja!$A$2:$A$146,0))</f>
        <v>Wpływy z opłaty produktowej</v>
      </c>
      <c r="D1684" s="44" t="n">
        <v>801</v>
      </c>
      <c r="E1684" s="45" t="s">
        <v>44</v>
      </c>
      <c r="F1684" s="46" t="n">
        <f aca="false">SUM(G1684:H1684)</f>
        <v>0</v>
      </c>
      <c r="G1684" s="46" t="n">
        <f aca="false" t="array" ref="G1684:G1684">SUM(IF(dane!$A$8:$A$1577=D1684,IF(dane!$C$8:$C$1577=E1684,dane!$L$8:$L$1577,0),0))</f>
        <v>0</v>
      </c>
      <c r="H1684" s="46" t="n">
        <f aca="false" t="array" ref="H1684:H1684">SUM(IF(dane!$A$8:$A$1577=D1684,IF(dane!$C$8:$C$1577=E1684,dane!$M$8:$M$1577,0),0))</f>
        <v>0</v>
      </c>
      <c r="K1684" s="55"/>
    </row>
    <row r="1685" s="47" customFormat="true" ht="12.75" hidden="true" customHeight="true" outlineLevel="0" collapsed="false">
      <c r="A1685" s="42" t="s">
        <v>45</v>
      </c>
      <c r="B1685" s="42"/>
      <c r="C1685" s="43" t="str">
        <f aca="false">INDEX((klasyfikacja!$B$2:$B$146),MATCH(A1685,klasyfikacja!$A$2:$A$146,0))</f>
        <v>Wpływy z opłaty skarbowej</v>
      </c>
      <c r="D1685" s="44" t="n">
        <v>801</v>
      </c>
      <c r="E1685" s="45" t="s">
        <v>46</v>
      </c>
      <c r="F1685" s="46" t="n">
        <f aca="false">SUM(G1685:H1685)</f>
        <v>0</v>
      </c>
      <c r="G1685" s="46" t="n">
        <f aca="false" t="array" ref="G1685:G1685">SUM(IF(dane!$A$8:$A$1577=D1685,IF(dane!$C$8:$C$1577=E1685,dane!$L$8:$L$1577,0),0))</f>
        <v>0</v>
      </c>
      <c r="H1685" s="46" t="n">
        <f aca="false" t="array" ref="H1685:H1685">SUM(IF(dane!$A$8:$A$1577=D1685,IF(dane!$C$8:$C$1577=E1685,dane!$M$8:$M$1577,0),0))</f>
        <v>0</v>
      </c>
      <c r="K1685" s="55"/>
    </row>
    <row r="1686" s="47" customFormat="true" ht="12.75" hidden="true" customHeight="true" outlineLevel="0" collapsed="false">
      <c r="A1686" s="42" t="s">
        <v>47</v>
      </c>
      <c r="B1686" s="42"/>
      <c r="C1686" s="43" t="str">
        <f aca="false">INDEX((klasyfikacja!$B$2:$B$146),MATCH(A1686,klasyfikacja!$A$2:$A$146,0))</f>
        <v>Wpływy z opłaty komunikacyjnej</v>
      </c>
      <c r="D1686" s="44" t="n">
        <v>801</v>
      </c>
      <c r="E1686" s="45" t="s">
        <v>48</v>
      </c>
      <c r="F1686" s="46" t="n">
        <f aca="false">SUM(G1686:H1686)</f>
        <v>0</v>
      </c>
      <c r="G1686" s="46" t="n">
        <f aca="false" t="array" ref="G1686:G1686">SUM(IF(dane!$A$8:$A$1577=D1686,IF(dane!$C$8:$C$1577=E1686,dane!$L$8:$L$1577,0),0))</f>
        <v>0</v>
      </c>
      <c r="H1686" s="46" t="n">
        <f aca="false" t="array" ref="H1686:H1686">SUM(IF(dane!$A$8:$A$1577=D1686,IF(dane!$C$8:$C$1577=E1686,dane!$M$8:$M$1577,0),0))</f>
        <v>0</v>
      </c>
      <c r="K1686" s="55"/>
    </row>
    <row r="1687" s="47" customFormat="true" ht="12.75" hidden="true" customHeight="true" outlineLevel="0" collapsed="false">
      <c r="A1687" s="42" t="s">
        <v>49</v>
      </c>
      <c r="B1687" s="42"/>
      <c r="C1687" s="43" t="str">
        <f aca="false">INDEX((klasyfikacja!$B$2:$B$146),MATCH(A1687,klasyfikacja!$A$2:$A$146,0))</f>
        <v>Wpływy z opłaty targowej</v>
      </c>
      <c r="D1687" s="44" t="n">
        <v>801</v>
      </c>
      <c r="E1687" s="45" t="s">
        <v>50</v>
      </c>
      <c r="F1687" s="46" t="n">
        <f aca="false">SUM(G1687:H1687)</f>
        <v>0</v>
      </c>
      <c r="G1687" s="46" t="n">
        <f aca="false" t="array" ref="G1687:G1687">SUM(IF(dane!$A$8:$A$1577=D1687,IF(dane!$C$8:$C$1577=E1687,dane!$L$8:$L$1577,0),0))</f>
        <v>0</v>
      </c>
      <c r="H1687" s="46" t="n">
        <f aca="false" t="array" ref="H1687:H1687">SUM(IF(dane!$A$8:$A$1577=D1687,IF(dane!$C$8:$C$1577=E1687,dane!$M$8:$M$1577,0),0))</f>
        <v>0</v>
      </c>
      <c r="K1687" s="55"/>
    </row>
    <row r="1688" s="47" customFormat="true" ht="12.75" hidden="true" customHeight="true" outlineLevel="0" collapsed="false">
      <c r="A1688" s="42" t="s">
        <v>51</v>
      </c>
      <c r="B1688" s="42"/>
      <c r="C1688" s="43" t="str">
        <f aca="false">INDEX((klasyfikacja!$B$2:$B$146),MATCH(A1688,klasyfikacja!$A$2:$A$146,0))</f>
        <v>Wpływy z opłaty miejscowej</v>
      </c>
      <c r="D1688" s="44" t="n">
        <v>801</v>
      </c>
      <c r="E1688" s="45" t="s">
        <v>52</v>
      </c>
      <c r="F1688" s="46" t="n">
        <f aca="false">SUM(G1688:H1688)</f>
        <v>0</v>
      </c>
      <c r="G1688" s="46" t="n">
        <f aca="false" t="array" ref="G1688:G1688">SUM(IF(dane!$A$8:$A$1577=D1688,IF(dane!$C$8:$C$1577=E1688,dane!$L$8:$L$1577,0),0))</f>
        <v>0</v>
      </c>
      <c r="H1688" s="46" t="n">
        <f aca="false" t="array" ref="H1688:H1688">SUM(IF(dane!$A$8:$A$1577=D1688,IF(dane!$C$8:$C$1577=E1688,dane!$M$8:$M$1577,0),0))</f>
        <v>0</v>
      </c>
      <c r="K1688" s="55"/>
    </row>
    <row r="1689" s="47" customFormat="true" ht="12.75" hidden="true" customHeight="true" outlineLevel="0" collapsed="false">
      <c r="A1689" s="42" t="s">
        <v>53</v>
      </c>
      <c r="B1689" s="42"/>
      <c r="C1689" s="43" t="str">
        <f aca="false">INDEX((klasyfikacja!$B$2:$B$146),MATCH(A1689,klasyfikacja!$A$2:$A$146,0))</f>
        <v>Wpływy z opłaty eksploatacyjnej</v>
      </c>
      <c r="D1689" s="44" t="n">
        <v>801</v>
      </c>
      <c r="E1689" s="45" t="s">
        <v>54</v>
      </c>
      <c r="F1689" s="46" t="n">
        <f aca="false">SUM(G1689:H1689)</f>
        <v>0</v>
      </c>
      <c r="G1689" s="46" t="n">
        <f aca="false" t="array" ref="G1689:G1689">SUM(IF(dane!$A$8:$A$1577=D1689,IF(dane!$C$8:$C$1577=E1689,dane!$L$8:$L$1577,0),0))</f>
        <v>0</v>
      </c>
      <c r="H1689" s="46" t="n">
        <f aca="false" t="array" ref="H1689:H1689">SUM(IF(dane!$A$8:$A$1577=D1689,IF(dane!$C$8:$C$1577=E1689,dane!$M$8:$M$1577,0),0))</f>
        <v>0</v>
      </c>
      <c r="K1689" s="55"/>
    </row>
    <row r="1690" s="47" customFormat="true" ht="12.75" hidden="true" customHeight="true" outlineLevel="0" collapsed="false">
      <c r="A1690" s="42" t="s">
        <v>55</v>
      </c>
      <c r="B1690" s="42"/>
      <c r="C1690" s="43" t="str">
        <f aca="false">INDEX((klasyfikacja!$B$2:$B$146),MATCH(A1690,klasyfikacja!$A$2:$A$146,0))</f>
        <v>Wpływy z opłat za trwały zarząd, użytkowanie i służebności</v>
      </c>
      <c r="D1690" s="44" t="n">
        <v>801</v>
      </c>
      <c r="E1690" s="45" t="s">
        <v>56</v>
      </c>
      <c r="F1690" s="46" t="n">
        <f aca="false">SUM(G1690:H1690)</f>
        <v>0</v>
      </c>
      <c r="G1690" s="46" t="n">
        <f aca="false" t="array" ref="G1690:G1690">SUM(IF(dane!$A$8:$A$1577=D1690,IF(dane!$C$8:$C$1577=E1690,dane!$L$8:$L$1577,0),0))</f>
        <v>0</v>
      </c>
      <c r="H1690" s="46" t="n">
        <f aca="false" t="array" ref="H1690:H1690">SUM(IF(dane!$A$8:$A$1577=D1690,IF(dane!$C$8:$C$1577=E1690,dane!$M$8:$M$1577,0),0))</f>
        <v>0</v>
      </c>
      <c r="K1690" s="55"/>
    </row>
    <row r="1691" s="47" customFormat="true" ht="12.75" hidden="true" customHeight="true" outlineLevel="0" collapsed="false">
      <c r="A1691" s="42" t="s">
        <v>57</v>
      </c>
      <c r="B1691" s="42"/>
      <c r="C1691" s="43" t="str">
        <f aca="false">INDEX((klasyfikacja!$B$2:$B$146),MATCH(A1691,klasyfikacja!$A$2:$A$146,0))</f>
        <v>Wpływy z opłat za zezwolenia na sprzedaż napojów alkoholowych</v>
      </c>
      <c r="D1691" s="44" t="n">
        <v>801</v>
      </c>
      <c r="E1691" s="45" t="s">
        <v>58</v>
      </c>
      <c r="F1691" s="46" t="n">
        <f aca="false">SUM(G1691:H1691)</f>
        <v>0</v>
      </c>
      <c r="G1691" s="46" t="n">
        <f aca="false" t="array" ref="G1691:G1691">SUM(IF(dane!$A$8:$A$1577=D1691,IF(dane!$C$8:$C$1577=E1691,dane!$L$8:$L$1577,0),0))</f>
        <v>0</v>
      </c>
      <c r="H1691" s="46" t="n">
        <f aca="false" t="array" ref="H1691:H1691">SUM(IF(dane!$A$8:$A$1577=D1691,IF(dane!$C$8:$C$1577=E1691,dane!$M$8:$M$1577,0),0))</f>
        <v>0</v>
      </c>
      <c r="K1691" s="55"/>
    </row>
    <row r="1692" s="47" customFormat="true" ht="12.75" hidden="true" customHeight="true" outlineLevel="0" collapsed="false">
      <c r="A1692" s="42" t="s">
        <v>59</v>
      </c>
      <c r="B1692" s="42"/>
      <c r="C1692" s="43" t="str">
        <f aca="false">INDEX((klasyfikacja!$B$2:$B$146),MATCH(A1692,klasyfikacja!$A$2:$A$146,0))</f>
        <v>Wpływy z innych lokalnych opłat pobieranych przez jednostki samorządu terytorialnego na podstawie odrębnych ustaw</v>
      </c>
      <c r="D1692" s="44" t="n">
        <v>801</v>
      </c>
      <c r="E1692" s="45" t="s">
        <v>60</v>
      </c>
      <c r="F1692" s="46" t="n">
        <f aca="false">SUM(G1692:H1692)</f>
        <v>0</v>
      </c>
      <c r="G1692" s="46" t="n">
        <f aca="false" t="array" ref="G1692:G1692">SUM(IF(dane!$A$8:$A$1577=D1692,IF(dane!$C$8:$C$1577=E1692,dane!$L$8:$L$1577,0),0))</f>
        <v>0</v>
      </c>
      <c r="H1692" s="46" t="n">
        <f aca="false" t="array" ref="H1692:H1692">SUM(IF(dane!$A$8:$A$1577=D1692,IF(dane!$C$8:$C$1577=E1692,dane!$M$8:$M$1577,0),0))</f>
        <v>0</v>
      </c>
      <c r="K1692" s="55"/>
    </row>
    <row r="1693" s="47" customFormat="true" ht="12.75" hidden="true" customHeight="true" outlineLevel="0" collapsed="false">
      <c r="A1693" s="42" t="s">
        <v>61</v>
      </c>
      <c r="B1693" s="42"/>
      <c r="C1693" s="43" t="str">
        <f aca="false">INDEX((klasyfikacja!$B$2:$B$146),MATCH(A1693,klasyfikacja!$A$2:$A$146,0))</f>
        <v>Wpływy z podatku od czynności cywilnoprawnych</v>
      </c>
      <c r="D1693" s="44" t="n">
        <v>801</v>
      </c>
      <c r="E1693" s="45" t="s">
        <v>62</v>
      </c>
      <c r="F1693" s="46" t="n">
        <f aca="false">SUM(G1693:H1693)</f>
        <v>0</v>
      </c>
      <c r="G1693" s="46" t="n">
        <f aca="false" t="array" ref="G1693:G1693">SUM(IF(dane!$A$8:$A$1577=D1693,IF(dane!$C$8:$C$1577=E1693,dane!$L$8:$L$1577,0),0))</f>
        <v>0</v>
      </c>
      <c r="H1693" s="46" t="n">
        <f aca="false" t="array" ref="H1693:H1693">SUM(IF(dane!$A$8:$A$1577=D1693,IF(dane!$C$8:$C$1577=E1693,dane!$M$8:$M$1577,0),0))</f>
        <v>0</v>
      </c>
      <c r="K1693" s="55"/>
    </row>
    <row r="1694" s="47" customFormat="true" ht="12.75" hidden="true" customHeight="true" outlineLevel="0" collapsed="false">
      <c r="A1694" s="42" t="s">
        <v>63</v>
      </c>
      <c r="B1694" s="42"/>
      <c r="C1694" s="43" t="str">
        <f aca="false">INDEX((klasyfikacja!$B$2:$B$146),MATCH(A1694,klasyfikacja!$A$2:$A$146,0))</f>
        <v>Wpływy z opłat z tytułu użytkowania wieczystego nieruchomości</v>
      </c>
      <c r="D1694" s="44" t="n">
        <v>801</v>
      </c>
      <c r="E1694" s="45" t="s">
        <v>64</v>
      </c>
      <c r="F1694" s="46" t="n">
        <f aca="false">SUM(G1694:H1694)</f>
        <v>0</v>
      </c>
      <c r="G1694" s="46" t="n">
        <f aca="false" t="array" ref="G1694:G1694">SUM(IF(dane!$A$8:$A$1577=D1694,IF(dane!$C$8:$C$1577=E1694,dane!$L$8:$L$1577,0),0))</f>
        <v>0</v>
      </c>
      <c r="H1694" s="46" t="n">
        <f aca="false" t="array" ref="H1694:H1694">SUM(IF(dane!$A$8:$A$1577=D1694,IF(dane!$C$8:$C$1577=E1694,dane!$M$8:$M$1577,0),0))</f>
        <v>0</v>
      </c>
      <c r="K1694" s="55"/>
    </row>
    <row r="1695" s="47" customFormat="true" ht="12.75" hidden="true" customHeight="true" outlineLevel="0" collapsed="false">
      <c r="A1695" s="42" t="s">
        <v>65</v>
      </c>
      <c r="B1695" s="42"/>
      <c r="C1695" s="43" t="str">
        <f aca="false">INDEX((klasyfikacja!$B$2:$B$146),MATCH(A1695,klasyfikacja!$A$2:$A$146,0))</f>
        <v>Wpływy z tytułu grzywien, mandatów i innych kar pieniężnych od osób fizycznych</v>
      </c>
      <c r="D1695" s="44" t="n">
        <v>801</v>
      </c>
      <c r="E1695" s="45" t="s">
        <v>66</v>
      </c>
      <c r="F1695" s="46" t="n">
        <f aca="false">SUM(G1695:H1695)</f>
        <v>0</v>
      </c>
      <c r="G1695" s="46" t="n">
        <f aca="false" t="array" ref="G1695:G1695">SUM(IF(dane!$A$8:$A$1577=D1695,IF(dane!$C$8:$C$1577=E1695,dane!$L$8:$L$1577,0),0))</f>
        <v>0</v>
      </c>
      <c r="H1695" s="46" t="n">
        <f aca="false" t="array" ref="H1695:H1695">SUM(IF(dane!$A$8:$A$1577=D1695,IF(dane!$C$8:$C$1577=E1695,dane!$M$8:$M$1577,0),0))</f>
        <v>0</v>
      </c>
      <c r="K1695" s="55"/>
    </row>
    <row r="1696" s="47" customFormat="true" ht="12.75" hidden="true" customHeight="true" outlineLevel="0" collapsed="false">
      <c r="A1696" s="42" t="s">
        <v>67</v>
      </c>
      <c r="B1696" s="42"/>
      <c r="C1696" s="43" t="str">
        <f aca="false">INDEX((klasyfikacja!$B$2:$B$146),MATCH(A1696,klasyfikacja!$A$2:$A$146,0))</f>
        <v>Wpływy z tytułu grzywien i innych kar pieniężnych od osób prawnych i innych jednostek organizacyjnych</v>
      </c>
      <c r="D1696" s="44" t="n">
        <v>801</v>
      </c>
      <c r="E1696" s="45" t="s">
        <v>68</v>
      </c>
      <c r="F1696" s="46" t="n">
        <f aca="false">SUM(G1696:H1696)</f>
        <v>0</v>
      </c>
      <c r="G1696" s="46" t="n">
        <f aca="false" t="array" ref="G1696:G1696">SUM(IF(dane!$A$8:$A$1577=D1696,IF(dane!$C$8:$C$1577=E1696,dane!$L$8:$L$1577,0),0))</f>
        <v>0</v>
      </c>
      <c r="H1696" s="46" t="n">
        <f aca="false" t="array" ref="H1696:H1696">SUM(IF(dane!$A$8:$A$1577=D1696,IF(dane!$C$8:$C$1577=E1696,dane!$M$8:$M$1577,0),0))</f>
        <v>0</v>
      </c>
      <c r="K1696" s="55"/>
    </row>
    <row r="1697" s="47" customFormat="true" ht="12.75" hidden="true" customHeight="true" outlineLevel="0" collapsed="false">
      <c r="A1697" s="42" t="s">
        <v>69</v>
      </c>
      <c r="B1697" s="42"/>
      <c r="C1697" s="43" t="str">
        <f aca="false">INDEX((klasyfikacja!$B$2:$B$146),MATCH(A1697,klasyfikacja!$A$2:$A$146,0))</f>
        <v>Wpływy z opłat za koncesje i licencje</v>
      </c>
      <c r="D1697" s="44" t="n">
        <v>801</v>
      </c>
      <c r="E1697" s="45" t="s">
        <v>70</v>
      </c>
      <c r="F1697" s="46" t="n">
        <f aca="false">SUM(G1697:H1697)</f>
        <v>0</v>
      </c>
      <c r="G1697" s="46" t="n">
        <f aca="false" t="array" ref="G1697:G1697">SUM(IF(dane!$A$8:$A$1577=D1697,IF(dane!$C$8:$C$1577=E1697,dane!$L$8:$L$1577,0),0))</f>
        <v>0</v>
      </c>
      <c r="H1697" s="46" t="n">
        <f aca="false" t="array" ref="H1697:H1697">SUM(IF(dane!$A$8:$A$1577=D1697,IF(dane!$C$8:$C$1577=E1697,dane!$M$8:$M$1577,0),0))</f>
        <v>0</v>
      </c>
      <c r="K1697" s="55"/>
    </row>
    <row r="1698" s="47" customFormat="true" ht="25.5" hidden="false" customHeight="false" outlineLevel="0" collapsed="false">
      <c r="A1698" s="42" t="n">
        <v>610</v>
      </c>
      <c r="B1698" s="42"/>
      <c r="C1698" s="43" t="e">
        <f aca="false">INDEX((klasyfikacja!$B$2:$B$146),MATCH(A1698,klasyfikacja!$A$2:$A$146,0))</f>
        <v>#N/A</v>
      </c>
      <c r="D1698" s="44" t="n">
        <v>801</v>
      </c>
      <c r="E1698" s="45" t="s">
        <v>72</v>
      </c>
      <c r="F1698" s="46" t="n">
        <f aca="false">SUM(G1698:H1698)</f>
        <v>3000</v>
      </c>
      <c r="G1698" s="46" t="n">
        <f aca="false" t="array" ref="G1698:G1698">SUM(IF(dane!$A$8:$A$1577=D1698,IF(dane!$C$8:$C$1577=E1698,dane!$L$8:$L$1577,0),0))</f>
        <v>3000</v>
      </c>
      <c r="H1698" s="46" t="n">
        <f aca="false" t="array" ref="H1698:H1698">SUM(IF(dane!$A$8:$A$1577=D1698,IF(dane!$C$8:$C$1577=E1698,dane!$M$8:$M$1577,0),0))</f>
        <v>0</v>
      </c>
      <c r="K1698" s="55"/>
    </row>
    <row r="1699" s="47" customFormat="true" ht="12.75" hidden="true" customHeight="true" outlineLevel="0" collapsed="false">
      <c r="A1699" s="42" t="s">
        <v>73</v>
      </c>
      <c r="B1699" s="42"/>
      <c r="C1699" s="43" t="str">
        <f aca="false">INDEX((klasyfikacja!$B$2:$B$146),MATCH(A1699,klasyfikacja!$A$2:$A$146,0))</f>
        <v>Wpływy z opłat za zezwolenia, akredytacje oraz opłaty ewidencyjne, w tym opłaty za częstotliwości</v>
      </c>
      <c r="D1699" s="44" t="n">
        <v>801</v>
      </c>
      <c r="E1699" s="45" t="s">
        <v>74</v>
      </c>
      <c r="F1699" s="46" t="n">
        <f aca="false">SUM(G1699:H1699)</f>
        <v>0</v>
      </c>
      <c r="G1699" s="46" t="n">
        <f aca="false" t="array" ref="G1699:G1699">SUM(IF(dane!$A$8:$A$1577=D1699,IF(dane!$C$8:$C$1577=E1699,dane!$L$8:$L$1577,0),0))</f>
        <v>0</v>
      </c>
      <c r="H1699" s="46" t="n">
        <f aca="false" t="array" ref="H1699:H1699">SUM(IF(dane!$A$8:$A$1577=D1699,IF(dane!$C$8:$C$1577=E1699,dane!$M$8:$M$1577,0),0))</f>
        <v>0</v>
      </c>
      <c r="K1699" s="55"/>
    </row>
    <row r="1700" s="47" customFormat="true" ht="25.5" hidden="false" customHeight="false" outlineLevel="0" collapsed="false">
      <c r="A1700" s="42" t="n">
        <v>630</v>
      </c>
      <c r="B1700" s="42"/>
      <c r="C1700" s="43" t="e">
        <f aca="false">INDEX((klasyfikacja!$B$2:$B$146),MATCH(A1700,klasyfikacja!$A$2:$A$146,0))</f>
        <v>#N/A</v>
      </c>
      <c r="D1700" s="44" t="n">
        <v>801</v>
      </c>
      <c r="E1700" s="45" t="s">
        <v>76</v>
      </c>
      <c r="F1700" s="56" t="n">
        <f aca="false">SUM(G1700:H1700)</f>
        <v>70000</v>
      </c>
      <c r="G1700" s="46" t="n">
        <f aca="false" t="array" ref="G1700:G1700">SUM(IF(dane!$A$8:$A$1577=D1700,IF(dane!$C$8:$C$1577=E1700,dane!$L$8:$L$1577,0),0))</f>
        <v>70000</v>
      </c>
      <c r="H1700" s="46" t="n">
        <f aca="false" t="array" ref="H1700:H1700">SUM(IF(dane!$A$8:$A$1577=D1700,IF(dane!$C$8:$C$1577=E1700,dane!$M$8:$M$1577,0),0))</f>
        <v>0</v>
      </c>
      <c r="K1700" s="55"/>
    </row>
    <row r="1701" s="47" customFormat="true" ht="12.75" hidden="true" customHeight="true" outlineLevel="0" collapsed="false">
      <c r="A1701" s="42" t="s">
        <v>77</v>
      </c>
      <c r="B1701" s="42"/>
      <c r="C1701" s="43" t="str">
        <f aca="false">INDEX((klasyfikacja!$B$2:$B$146),MATCH(A1701,klasyfikacja!$A$2:$A$146,0))</f>
        <v>Wpływy z tytułu kosztów egzekucyjnych, opłaty komorniczej i kosztów upomnień</v>
      </c>
      <c r="D1701" s="44" t="n">
        <v>801</v>
      </c>
      <c r="E1701" s="45" t="s">
        <v>78</v>
      </c>
      <c r="F1701" s="46" t="n">
        <f aca="false">SUM(G1701:H1701)</f>
        <v>0</v>
      </c>
      <c r="G1701" s="46" t="n">
        <f aca="false" t="array" ref="G1701:G1701">SUM(IF(dane!$A$8:$A$1577=D1701,IF(dane!$C$8:$C$1577=E1701,dane!$L$8:$L$1577,0),0))</f>
        <v>0</v>
      </c>
      <c r="H1701" s="46" t="n">
        <f aca="false" t="array" ref="H1701:H1701">SUM(IF(dane!$A$8:$A$1577=D1701,IF(dane!$C$8:$C$1577=E1701,dane!$M$8:$M$1577,0),0))</f>
        <v>0</v>
      </c>
      <c r="K1701" s="55"/>
    </row>
    <row r="1702" s="47" customFormat="true" ht="12.75" hidden="true" customHeight="true" outlineLevel="0" collapsed="false">
      <c r="A1702" s="42" t="s">
        <v>79</v>
      </c>
      <c r="B1702" s="42"/>
      <c r="C1702" s="43" t="str">
        <f aca="false">INDEX((klasyfikacja!$B$2:$B$146),MATCH(A1702,klasyfikacja!$A$2:$A$146,0))</f>
        <v>Wpływy z opłat za wydanie prawa jazdy oraz innych dokumentów uprawniających do kierowania pojazdami</v>
      </c>
      <c r="D1702" s="44" t="n">
        <v>801</v>
      </c>
      <c r="E1702" s="45" t="s">
        <v>80</v>
      </c>
      <c r="F1702" s="46" t="n">
        <f aca="false">SUM(G1702:H1702)</f>
        <v>0</v>
      </c>
      <c r="G1702" s="46" t="n">
        <f aca="false" t="array" ref="G1702:G1702">SUM(IF(dane!$A$8:$A$1577=D1702,IF(dane!$C$8:$C$1577=E1702,dane!$L$8:$L$1577,0),0))</f>
        <v>0</v>
      </c>
      <c r="H1702" s="46" t="n">
        <f aca="false" t="array" ref="H1702:H1702">SUM(IF(dane!$A$8:$A$1577=D1702,IF(dane!$C$8:$C$1577=E1702,dane!$M$8:$M$1577,0),0))</f>
        <v>0</v>
      </c>
      <c r="K1702" s="55"/>
    </row>
    <row r="1703" s="47" customFormat="true" ht="12.75" hidden="false" customHeight="true" outlineLevel="0" collapsed="false">
      <c r="A1703" s="42" t="n">
        <v>660</v>
      </c>
      <c r="B1703" s="42"/>
      <c r="C1703" s="43" t="e">
        <f aca="false">INDEX((klasyfikacja!$B$2:$B$146),MATCH(A1703,klasyfikacja!$A$2:$A$146,0))</f>
        <v>#N/A</v>
      </c>
      <c r="D1703" s="44" t="n">
        <v>801</v>
      </c>
      <c r="E1703" s="45" t="s">
        <v>82</v>
      </c>
      <c r="F1703" s="46" t="n">
        <f aca="false">SUM(G1703:H1703)</f>
        <v>6293000</v>
      </c>
      <c r="G1703" s="46" t="n">
        <f aca="false" t="array" ref="G1703:G1703">SUM(IF(dane!$A$8:$A$1577=D1703,IF(dane!$C$8:$C$1577=E1703,dane!$L$8:$L$1577,0),0))</f>
        <v>6293000</v>
      </c>
      <c r="H1703" s="46" t="n">
        <f aca="false" t="array" ref="H1703:H1703">SUM(IF(dane!$A$8:$A$1577=D1703,IF(dane!$C$8:$C$1577=E1703,dane!$M$8:$M$1577,0),0))</f>
        <v>0</v>
      </c>
      <c r="K1703" s="55"/>
    </row>
    <row r="1704" s="47" customFormat="true" ht="25.5" hidden="false" customHeight="true" outlineLevel="0" collapsed="false">
      <c r="A1704" s="42" t="n">
        <v>670</v>
      </c>
      <c r="B1704" s="42"/>
      <c r="C1704" s="43" t="e">
        <f aca="false">INDEX((klasyfikacja!$B$2:$B$146),MATCH(A1704,klasyfikacja!$A$2:$A$146,0))</f>
        <v>#N/A</v>
      </c>
      <c r="D1704" s="44" t="n">
        <v>801</v>
      </c>
      <c r="E1704" s="45" t="s">
        <v>84</v>
      </c>
      <c r="F1704" s="56" t="n">
        <f aca="false">SUM(G1704:H1704)</f>
        <v>32918000</v>
      </c>
      <c r="G1704" s="46" t="n">
        <f aca="false" t="array" ref="G1704:G1704">SUM(IF(dane!$A$8:$A$1577=D1704,IF(dane!$C$8:$C$1577=E1704,dane!$L$8:$L$1577,0),0))</f>
        <v>32879000</v>
      </c>
      <c r="H1704" s="46" t="n">
        <f aca="false" t="array" ref="H1704:H1704">SUM(IF(dane!$A$8:$A$1577=D1704,IF(dane!$C$8:$C$1577=E1704,dane!$M$8:$M$1577,0),0))</f>
        <v>39000</v>
      </c>
      <c r="K1704" s="55"/>
    </row>
    <row r="1705" s="47" customFormat="true" ht="12.75" hidden="true" customHeight="true" outlineLevel="0" collapsed="false">
      <c r="A1705" s="42" t="s">
        <v>85</v>
      </c>
      <c r="B1705" s="42"/>
      <c r="C1705" s="43" t="str">
        <f aca="false">INDEX((klasyfikacja!$B$2:$B$146),MATCH(A1705,klasyfikacja!$A$2:$A$146,0))</f>
        <v>Wpływy od rodziców z tytułu opłaty za pobyt dziecka w pieczy zastępczej</v>
      </c>
      <c r="D1705" s="44" t="n">
        <v>801</v>
      </c>
      <c r="E1705" s="45" t="s">
        <v>86</v>
      </c>
      <c r="F1705" s="46" t="n">
        <f aca="false">SUM(G1705:H1705)</f>
        <v>0</v>
      </c>
      <c r="G1705" s="46" t="n">
        <f aca="false" t="array" ref="G1705:G1705">SUM(IF(dane!$A$8:$A$1577=D1705,IF(dane!$C$8:$C$1577=E1705,dane!$L$8:$L$1577,0),0))</f>
        <v>0</v>
      </c>
      <c r="H1705" s="46" t="n">
        <f aca="false" t="array" ref="H1705:H1705">SUM(IF(dane!$A$8:$A$1577=D1705,IF(dane!$C$8:$C$1577=E1705,dane!$M$8:$M$1577,0),0))</f>
        <v>0</v>
      </c>
      <c r="K1705" s="55"/>
    </row>
    <row r="1706" s="47" customFormat="true" ht="12.75" hidden="false" customHeight="true" outlineLevel="0" collapsed="false">
      <c r="A1706" s="42" t="n">
        <v>690</v>
      </c>
      <c r="B1706" s="42"/>
      <c r="C1706" s="43" t="e">
        <f aca="false">INDEX((klasyfikacja!$B$2:$B$146),MATCH(A1706,klasyfikacja!$A$2:$A$146,0))</f>
        <v>#N/A</v>
      </c>
      <c r="D1706" s="44" t="n">
        <v>801</v>
      </c>
      <c r="E1706" s="45" t="s">
        <v>87</v>
      </c>
      <c r="F1706" s="56" t="n">
        <f aca="false">SUM(G1706:H1706)</f>
        <v>27000</v>
      </c>
      <c r="G1706" s="46" t="n">
        <f aca="false" t="array" ref="G1706:G1706">SUM(IF(dane!$A$8:$A$1577=D1706,IF(dane!$C$8:$C$1577=E1706,dane!$L$8:$L$1577,0),0))</f>
        <v>22000</v>
      </c>
      <c r="H1706" s="46" t="n">
        <f aca="false" t="array" ref="H1706:H1706">SUM(IF(dane!$A$8:$A$1577=D1706,IF(dane!$C$8:$C$1577=E1706,dane!$M$8:$M$1577,0),0))</f>
        <v>5000</v>
      </c>
      <c r="K1706" s="55"/>
    </row>
    <row r="1707" s="47" customFormat="true" ht="25.5" hidden="false" customHeight="true" outlineLevel="0" collapsed="false">
      <c r="A1707" s="42" t="n">
        <v>750</v>
      </c>
      <c r="B1707" s="42"/>
      <c r="C1707" s="43" t="e">
        <f aca="false">INDEX((klasyfikacja!$B$2:$B$146),MATCH(A1707,klasyfikacja!$A$2:$A$146,0))</f>
        <v>#N/A</v>
      </c>
      <c r="D1707" s="44" t="n">
        <v>801</v>
      </c>
      <c r="E1707" s="45" t="s">
        <v>89</v>
      </c>
      <c r="F1707" s="56" t="n">
        <f aca="false">SUM(G1707:H1707)</f>
        <v>491000</v>
      </c>
      <c r="G1707" s="46" t="n">
        <f aca="false" t="array" ref="G1707:G1707">SUM(IF(dane!$A$8:$A$1577=D1707,IF(dane!$C$8:$C$1577=E1707,dane!$L$8:$L$1577,0),0))</f>
        <v>404000</v>
      </c>
      <c r="H1707" s="46" t="n">
        <f aca="false" t="array" ref="H1707:H1707">SUM(IF(dane!$A$8:$A$1577=D1707,IF(dane!$C$8:$C$1577=E1707,dane!$M$8:$M$1577,0),0))</f>
        <v>87000</v>
      </c>
      <c r="K1707" s="55"/>
    </row>
    <row r="1708" s="47" customFormat="true" ht="12.75" hidden="false" customHeight="true" outlineLevel="0" collapsed="false">
      <c r="A1708" s="42" t="n">
        <v>830</v>
      </c>
      <c r="B1708" s="42"/>
      <c r="C1708" s="43" t="e">
        <f aca="false">INDEX((klasyfikacja!$B$2:$B$146),MATCH(A1708,klasyfikacja!$A$2:$A$146,0))</f>
        <v>#N/A</v>
      </c>
      <c r="D1708" s="44" t="n">
        <v>801</v>
      </c>
      <c r="E1708" s="45" t="s">
        <v>91</v>
      </c>
      <c r="F1708" s="56" t="n">
        <f aca="false">SUM(G1708:H1708)</f>
        <v>10908000</v>
      </c>
      <c r="G1708" s="46" t="n">
        <f aca="false" t="array" ref="G1708:G1708">SUM(IF(dane!$A$8:$A$1577=D1708,IF(dane!$C$8:$C$1577=E1708,dane!$L$8:$L$1577,0),0))</f>
        <v>6778000</v>
      </c>
      <c r="H1708" s="46" t="n">
        <f aca="false" t="array" ref="H1708:H1708">SUM(IF(dane!$A$8:$A$1577=D1708,IF(dane!$C$8:$C$1577=E1708,dane!$M$8:$M$1577,0),0))</f>
        <v>4130000</v>
      </c>
      <c r="K1708" s="55"/>
    </row>
    <row r="1709" s="47" customFormat="true" ht="12.75" hidden="true" customHeight="true" outlineLevel="0" collapsed="false">
      <c r="A1709" s="42" t="s">
        <v>92</v>
      </c>
      <c r="B1709" s="42"/>
      <c r="C1709" s="43" t="str">
        <f aca="false">INDEX((klasyfikacja!$B$2:$B$146),MATCH(A1709,klasyfikacja!$A$2:$A$146,0))</f>
        <v>Wpływy ze sprzedaży wyrobów</v>
      </c>
      <c r="D1709" s="44" t="n">
        <v>801</v>
      </c>
      <c r="E1709" s="45" t="s">
        <v>93</v>
      </c>
      <c r="F1709" s="46" t="n">
        <f aca="false">SUM(G1709:H1709)</f>
        <v>0</v>
      </c>
      <c r="G1709" s="46" t="n">
        <f aca="false" t="array" ref="G1709:G1709">SUM(IF(dane!$A$8:$A$1577=D1709,IF(dane!$C$8:$C$1577=E1709,dane!$L$8:$L$1577,0),0))</f>
        <v>0</v>
      </c>
      <c r="H1709" s="46" t="n">
        <f aca="false" t="array" ref="H1709:H1709">SUM(IF(dane!$A$8:$A$1577=D1709,IF(dane!$C$8:$C$1577=E1709,dane!$M$8:$M$1577,0),0))</f>
        <v>0</v>
      </c>
      <c r="K1709" s="55"/>
    </row>
    <row r="1710" s="47" customFormat="true" ht="12.75" hidden="true" customHeight="true" outlineLevel="0" collapsed="false">
      <c r="A1710" s="42" t="s">
        <v>94</v>
      </c>
      <c r="B1710" s="42"/>
      <c r="C1710" s="43" t="str">
        <f aca="false">INDEX((klasyfikacja!$B$2:$B$146),MATCH(A1710,klasyfikacja!$A$2:$A$146,0))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710" s="44" t="n">
        <v>801</v>
      </c>
      <c r="E1710" s="45" t="s">
        <v>95</v>
      </c>
      <c r="F1710" s="46" t="n">
        <f aca="false">SUM(G1710:H1710)</f>
        <v>0</v>
      </c>
      <c r="G1710" s="46" t="n">
        <f aca="false" t="array" ref="G1710:G1710">SUM(IF(dane!$A$8:$A$1577=D1710,IF(dane!$C$8:$C$1577=E1710,dane!$L$8:$L$1577,0),0))</f>
        <v>0</v>
      </c>
      <c r="H1710" s="46" t="n">
        <f aca="false" t="array" ref="H1710:H1710">SUM(IF(dane!$A$8:$A$1577=D1710,IF(dane!$C$8:$C$1577=E1710,dane!$M$8:$M$1577,0),0))</f>
        <v>0</v>
      </c>
      <c r="K1710" s="55"/>
    </row>
    <row r="1711" s="47" customFormat="true" ht="12.75" hidden="true" customHeight="true" outlineLevel="0" collapsed="false">
      <c r="A1711" s="42" t="s">
        <v>96</v>
      </c>
      <c r="B1711" s="42"/>
      <c r="C1711" s="43" t="str">
        <f aca="false">INDEX((klasyfikacja!$B$2:$B$146),MATCH(A1711,klasyfikacja!$A$2:$A$146,0))</f>
        <v>Wpływy z odsetek od nieterminowych wpłat z tytułu podatków i opłat</v>
      </c>
      <c r="D1711" s="44" t="n">
        <v>801</v>
      </c>
      <c r="E1711" s="45" t="s">
        <v>97</v>
      </c>
      <c r="F1711" s="46" t="n">
        <f aca="false">SUM(G1711:H1711)</f>
        <v>0</v>
      </c>
      <c r="G1711" s="46" t="n">
        <f aca="false" t="array" ref="G1711:G1711">SUM(IF(dane!$A$8:$A$1577=D1711,IF(dane!$C$8:$C$1577=E1711,dane!$L$8:$L$1577,0),0))</f>
        <v>0</v>
      </c>
      <c r="H1711" s="46" t="n">
        <f aca="false" t="array" ref="H1711:H1711">SUM(IF(dane!$A$8:$A$1577=D1711,IF(dane!$C$8:$C$1577=E1711,dane!$M$8:$M$1577,0),0))</f>
        <v>0</v>
      </c>
      <c r="K1711" s="55"/>
    </row>
    <row r="1712" s="47" customFormat="true" ht="12.75" hidden="false" customHeight="true" outlineLevel="0" collapsed="false">
      <c r="A1712" s="42" t="n">
        <v>920</v>
      </c>
      <c r="B1712" s="42"/>
      <c r="C1712" s="43" t="e">
        <f aca="false">INDEX((klasyfikacja!$B$2:$B$146),MATCH(A1712,klasyfikacja!$A$2:$A$146,0))</f>
        <v>#N/A</v>
      </c>
      <c r="D1712" s="44" t="n">
        <v>801</v>
      </c>
      <c r="E1712" s="45" t="s">
        <v>99</v>
      </c>
      <c r="F1712" s="56" t="n">
        <f aca="false">SUM(G1712:H1712)</f>
        <v>134000</v>
      </c>
      <c r="G1712" s="46" t="n">
        <f aca="false" t="array" ref="G1712:G1712">SUM(IF(dane!$A$8:$A$1577=D1712,IF(dane!$C$8:$C$1577=E1712,dane!$L$8:$L$1577,0),0))</f>
        <v>129000</v>
      </c>
      <c r="H1712" s="46" t="n">
        <f aca="false" t="array" ref="H1712:H1712">SUM(IF(dane!$A$8:$A$1577=D1712,IF(dane!$C$8:$C$1577=E1712,dane!$M$8:$M$1577,0),0))</f>
        <v>5000</v>
      </c>
      <c r="K1712" s="55"/>
    </row>
    <row r="1713" s="47" customFormat="true" ht="12.75" hidden="true" customHeight="true" outlineLevel="0" collapsed="false">
      <c r="A1713" s="42" t="s">
        <v>100</v>
      </c>
      <c r="B1713" s="42"/>
      <c r="C1713" s="43" t="str">
        <f aca="false">INDEX((klasyfikacja!$B$2:$B$146),MATCH(A1713,klasyfikacja!$A$2:$A$146,0))</f>
        <v>Wpływy z pozostałych odsetek (Finansowanie programów ze środków bezzwrotnych pochodzących z Unii Europejskiej)</v>
      </c>
      <c r="D1713" s="44" t="n">
        <v>801</v>
      </c>
      <c r="E1713" s="45" t="s">
        <v>101</v>
      </c>
      <c r="F1713" s="46" t="n">
        <f aca="false">SUM(G1713:H1713)</f>
        <v>0</v>
      </c>
      <c r="G1713" s="46" t="n">
        <f aca="false" t="array" ref="G1713:G1713">SUM(IF(dane!$A$8:$A$1577=D1713,IF(dane!$C$8:$C$1577=E1713,dane!$L$8:$L$1577,0),0))</f>
        <v>0</v>
      </c>
      <c r="H1713" s="46" t="n">
        <f aca="false" t="array" ref="H1713:H1713">SUM(IF(dane!$A$8:$A$1577=D1713,IF(dane!$C$8:$C$1577=E1713,dane!$M$8:$M$1577,0),0))</f>
        <v>0</v>
      </c>
      <c r="K1713" s="55"/>
    </row>
    <row r="1714" s="47" customFormat="true" ht="12.75" hidden="false" customHeight="true" outlineLevel="0" collapsed="false">
      <c r="A1714" s="42" t="n">
        <v>940</v>
      </c>
      <c r="B1714" s="42"/>
      <c r="C1714" s="43" t="e">
        <f aca="false">INDEX((klasyfikacja!$B$2:$B$146),MATCH(A1714,klasyfikacja!$A$2:$A$146,0))</f>
        <v>#N/A</v>
      </c>
      <c r="D1714" s="44" t="n">
        <v>801</v>
      </c>
      <c r="E1714" s="45" t="s">
        <v>103</v>
      </c>
      <c r="F1714" s="46" t="n">
        <f aca="false">SUM(G1714:H1714)</f>
        <v>38000</v>
      </c>
      <c r="G1714" s="46" t="n">
        <f aca="false" t="array" ref="G1714:G1714">SUM(IF(dane!$A$8:$A$1577=D1714,IF(dane!$C$8:$C$1577=E1714,dane!$L$8:$L$1577,0),0))</f>
        <v>32000</v>
      </c>
      <c r="H1714" s="46" t="n">
        <f aca="false" t="array" ref="H1714:H1714">SUM(IF(dane!$A$8:$A$1577=D1714,IF(dane!$C$8:$C$1577=E1714,dane!$M$8:$M$1577,0),0))</f>
        <v>6000</v>
      </c>
      <c r="K1714" s="55"/>
    </row>
    <row r="1715" s="47" customFormat="true" ht="12.75" hidden="false" customHeight="true" outlineLevel="0" collapsed="false">
      <c r="A1715" s="42" t="n">
        <v>950</v>
      </c>
      <c r="B1715" s="42"/>
      <c r="C1715" s="43" t="e">
        <f aca="false">INDEX((klasyfikacja!$B$2:$B$146),MATCH(A1715,klasyfikacja!$A$2:$A$146,0))</f>
        <v>#N/A</v>
      </c>
      <c r="D1715" s="44" t="n">
        <v>801</v>
      </c>
      <c r="E1715" s="45" t="s">
        <v>105</v>
      </c>
      <c r="F1715" s="46" t="n">
        <f aca="false">SUM(G1715:H1715)</f>
        <v>335000</v>
      </c>
      <c r="G1715" s="46" t="n">
        <f aca="false" t="array" ref="G1715:G1715">SUM(IF(dane!$A$8:$A$1577=D1715,IF(dane!$C$8:$C$1577=E1715,dane!$L$8:$L$1577,0),0))</f>
        <v>322000</v>
      </c>
      <c r="H1715" s="46" t="n">
        <f aca="false" t="array" ref="H1715:H1715">SUM(IF(dane!$A$8:$A$1577=D1715,IF(dane!$C$8:$C$1577=E1715,dane!$M$8:$M$1577,0),0))</f>
        <v>13000</v>
      </c>
      <c r="K1715" s="55"/>
    </row>
    <row r="1716" s="47" customFormat="true" ht="12.75" hidden="true" customHeight="true" outlineLevel="0" collapsed="false">
      <c r="A1716" s="42" t="s">
        <v>106</v>
      </c>
      <c r="B1716" s="42"/>
      <c r="C1716" s="43" t="str">
        <f aca="false">INDEX((klasyfikacja!$B$2:$B$146),MATCH(A1716,klasyfikacja!$A$2:$A$146,0))</f>
        <v>Wpływy z otrzymanych spadków, zapisów i darowizn w postaci pieniężnej</v>
      </c>
      <c r="D1716" s="44" t="n">
        <v>801</v>
      </c>
      <c r="E1716" s="45" t="s">
        <v>107</v>
      </c>
      <c r="F1716" s="46" t="n">
        <f aca="false">SUM(G1716:H1716)</f>
        <v>0</v>
      </c>
      <c r="G1716" s="46" t="n">
        <f aca="false" t="array" ref="G1716:G1716">SUM(IF(dane!$A$8:$A$1577=D1716,IF(dane!$C$8:$C$1577=E1716,dane!$L$8:$L$1577,0),0))</f>
        <v>0</v>
      </c>
      <c r="H1716" s="46" t="n">
        <f aca="false" t="array" ref="H1716:H1716">SUM(IF(dane!$A$8:$A$1577=D1716,IF(dane!$C$8:$C$1577=E1716,dane!$M$8:$M$1577,0),0))</f>
        <v>0</v>
      </c>
      <c r="K1716" s="55"/>
    </row>
    <row r="1717" s="47" customFormat="true" ht="12.75" hidden="false" customHeight="true" outlineLevel="0" collapsed="false">
      <c r="A1717" s="42" t="n">
        <v>970</v>
      </c>
      <c r="B1717" s="42"/>
      <c r="C1717" s="43" t="e">
        <f aca="false">INDEX((klasyfikacja!$B$2:$B$146),MATCH(A1717,klasyfikacja!$A$2:$A$146,0))</f>
        <v>#N/A</v>
      </c>
      <c r="D1717" s="44" t="n">
        <v>801</v>
      </c>
      <c r="E1717" s="45" t="s">
        <v>109</v>
      </c>
      <c r="F1717" s="56" t="n">
        <f aca="false">SUM(G1717:H1717)</f>
        <v>54665000</v>
      </c>
      <c r="G1717" s="46" t="n">
        <f aca="false" t="array" ref="G1717:G1717">SUM(IF(dane!$A$8:$A$1577=D1717,IF(dane!$C$8:$C$1577=E1717,dane!$L$8:$L$1577,0),0))</f>
        <v>53728000</v>
      </c>
      <c r="H1717" s="46" t="n">
        <f aca="false" t="array" ref="H1717:H1717">SUM(IF(dane!$A$8:$A$1577=D1717,IF(dane!$C$8:$C$1577=E1717,dane!$M$8:$M$1577,0),0))</f>
        <v>937000</v>
      </c>
      <c r="K1717" s="55"/>
    </row>
    <row r="1718" s="47" customFormat="true" ht="12.75" hidden="true" customHeight="true" outlineLevel="0" collapsed="false">
      <c r="A1718" s="42" t="s">
        <v>110</v>
      </c>
      <c r="B1718" s="42"/>
      <c r="C1718" s="43" t="str">
        <f aca="false">INDEX((klasyfikacja!$B$2:$B$146),MATCH(A1718,klasyfikacja!$A$2:$A$146,0))</f>
        <v>Wpływy z różnych dochodów (Finansowanie programów ze środków bezzwrotnych pochodzących z Unii Europejskiej)</v>
      </c>
      <c r="D1718" s="44" t="n">
        <v>801</v>
      </c>
      <c r="E1718" s="45" t="s">
        <v>111</v>
      </c>
      <c r="F1718" s="46" t="n">
        <f aca="false">SUM(G1718:H1718)</f>
        <v>0</v>
      </c>
      <c r="G1718" s="46" t="n">
        <f aca="false" t="array" ref="G1718:G1718">SUM(IF(dane!$A$8:$A$1577=D1718,IF(dane!$C$8:$C$1577=E1718,dane!$L$8:$L$1577,0),0))</f>
        <v>0</v>
      </c>
      <c r="H1718" s="46" t="n">
        <f aca="false" t="array" ref="H1718:H1718">SUM(IF(dane!$A$8:$A$1577=D1718,IF(dane!$C$8:$C$1577=E1718,dane!$M$8:$M$1577,0),0))</f>
        <v>0</v>
      </c>
      <c r="K1718" s="55"/>
    </row>
    <row r="1719" s="47" customFormat="true" ht="12.75" hidden="true" customHeight="true" outlineLevel="0" collapsed="false">
      <c r="A1719" s="42" t="s">
        <v>112</v>
      </c>
      <c r="B1719" s="42"/>
      <c r="C1719" s="43" t="str">
        <f aca="false">INDEX((klasyfikacja!$B$2:$B$146),MATCH(A1719,klasyfikacja!$A$2:$A$146,0))</f>
        <v>Wpływy z różnych dochodów (Płatności w zakresie budżetu środków europejskich)</v>
      </c>
      <c r="D1719" s="44" t="n">
        <v>801</v>
      </c>
      <c r="E1719" s="45" t="s">
        <v>113</v>
      </c>
      <c r="F1719" s="46" t="n">
        <f aca="false">SUM(G1719:H1719)</f>
        <v>0</v>
      </c>
      <c r="G1719" s="46" t="n">
        <f aca="false" t="array" ref="G1719:G1719">SUM(IF(dane!$A$8:$A$1577=D1719,IF(dane!$C$8:$C$1577=E1719,dane!$L$8:$L$1577,0),0))</f>
        <v>0</v>
      </c>
      <c r="H1719" s="46" t="n">
        <f aca="false" t="array" ref="H1719:H1719">SUM(IF(dane!$A$8:$A$1577=D1719,IF(dane!$C$8:$C$1577=E1719,dane!$M$8:$M$1577,0),0))</f>
        <v>0</v>
      </c>
      <c r="K1719" s="55"/>
    </row>
    <row r="1720" s="47" customFormat="true" ht="12.75" hidden="true" customHeight="true" outlineLevel="0" collapsed="false">
      <c r="A1720" s="42" t="s">
        <v>114</v>
      </c>
      <c r="B1720" s="42"/>
      <c r="C1720" s="43" t="str">
        <f aca="false">INDEX((klasyfikacja!$B$2:$B$146),MATCH(A1720,klasyfikacja!$A$2:$A$146,0))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720" s="44" t="n">
        <v>801</v>
      </c>
      <c r="E1720" s="45" t="s">
        <v>115</v>
      </c>
      <c r="F1720" s="46" t="n">
        <f aca="false">SUM(G1720:H1720)</f>
        <v>0</v>
      </c>
      <c r="G1720" s="46" t="n">
        <f aca="false" t="array" ref="G1720:G1720">SUM(IF(dane!$A$8:$A$1577=D1720,IF(dane!$C$8:$C$1577=E1720,dane!$L$8:$L$1577,0),0))</f>
        <v>0</v>
      </c>
      <c r="H1720" s="46" t="n">
        <f aca="false" t="array" ref="H1720:H1720">SUM(IF(dane!$A$8:$A$1577=D1720,IF(dane!$C$8:$C$1577=E1720,dane!$M$8:$M$1577,0),0))</f>
        <v>0</v>
      </c>
      <c r="K1720" s="55"/>
    </row>
    <row r="1721" s="47" customFormat="true" ht="37.5" hidden="true" customHeight="true" outlineLevel="0" collapsed="false">
      <c r="A1721" s="42" t="s">
        <v>116</v>
      </c>
      <c r="B1721" s="42"/>
      <c r="C1721" s="43" t="str">
        <f aca="false">INDEX((klasyfikacja!$B$2:$B$146),MATCH(A1721,klasyfikacja!$A$2:$A$146,0))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721" s="44" t="n">
        <v>801</v>
      </c>
      <c r="E1721" s="45" t="n">
        <v>2007</v>
      </c>
      <c r="F1721" s="46" t="n">
        <f aca="false">SUM(G1721:H1721)</f>
        <v>0</v>
      </c>
      <c r="G1721" s="46" t="n">
        <f aca="false" t="array" ref="G1721:G1721">SUM(IF(dane!$A$8:$A$1577=D1721,IF(dane!$C$8:$C$1577=E1721,dane!$L$8:$L$1577,0),0))</f>
        <v>0</v>
      </c>
      <c r="H1721" s="46" t="n">
        <f aca="false" t="array" ref="H1721:H1721">SUM(IF(dane!$A$8:$A$1577=D1721,IF(dane!$C$8:$C$1577=E1721,dane!$M$8:$M$1577,0),0))</f>
        <v>0</v>
      </c>
      <c r="K1721" s="55"/>
    </row>
    <row r="1722" s="47" customFormat="true" ht="63.75" hidden="true" customHeight="true" outlineLevel="0" collapsed="false">
      <c r="A1722" s="42" t="s">
        <v>117</v>
      </c>
      <c r="B1722" s="42"/>
      <c r="C1722" s="43" t="str">
        <f aca="false">INDEX((klasyfikacja!$B$2:$B$146),MATCH(A1722,klasyfikacja!$A$2:$A$146,0))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722" s="44" t="n">
        <v>801</v>
      </c>
      <c r="E1722" s="45" t="n">
        <v>2008</v>
      </c>
      <c r="F1722" s="46" t="n">
        <f aca="false">SUM(G1722:H1722)</f>
        <v>0</v>
      </c>
      <c r="G1722" s="46" t="n">
        <f aca="false" t="array" ref="G1722:G1722">SUM(IF(dane!$A$8:$A$1577=D1722,IF(dane!$C$8:$C$1577=E1722,dane!$L$8:$L$1577,0),0))</f>
        <v>0</v>
      </c>
      <c r="H1722" s="46" t="n">
        <f aca="false" t="array" ref="H1722:H1722">SUM(IF(dane!$A$8:$A$1577=D1722,IF(dane!$C$8:$C$1577=E1722,dane!$M$8:$M$1577,0),0))</f>
        <v>0</v>
      </c>
      <c r="K1722" s="55"/>
    </row>
    <row r="1723" s="47" customFormat="true" ht="63.75" hidden="true" customHeight="true" outlineLevel="0" collapsed="false">
      <c r="A1723" s="42" t="s">
        <v>118</v>
      </c>
      <c r="B1723" s="42"/>
      <c r="C1723" s="43" t="str">
        <f aca="false">INDEX((klasyfikacja!$B$2:$B$146),MATCH(A1723,klasyfikacja!$A$2:$A$146,0))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723" s="44" t="n">
        <v>801</v>
      </c>
      <c r="E1723" s="45" t="n">
        <v>2009</v>
      </c>
      <c r="F1723" s="46" t="n">
        <f aca="false">SUM(G1723:H1723)</f>
        <v>0</v>
      </c>
      <c r="G1723" s="46" t="n">
        <f aca="false" t="array" ref="G1723:G1723">SUM(IF(dane!$A$8:$A$1577=D1723,IF(dane!$C$8:$C$1577=E1723,dane!$L$8:$L$1577,0),0))</f>
        <v>0</v>
      </c>
      <c r="H1723" s="46" t="n">
        <f aca="false" t="array" ref="H1723:H1723">SUM(IF(dane!$A$8:$A$1577=D1723,IF(dane!$C$8:$C$1577=E1723,dane!$M$8:$M$1577,0),0))</f>
        <v>0</v>
      </c>
      <c r="K1723" s="55"/>
    </row>
    <row r="1724" s="47" customFormat="true" ht="25.5" hidden="true" customHeight="true" outlineLevel="0" collapsed="false">
      <c r="A1724" s="42" t="s">
        <v>119</v>
      </c>
      <c r="B1724" s="42"/>
      <c r="C1724" s="43" t="str">
        <f aca="false">INDEX((klasyfikacja!$B$2:$B$146),MATCH(A1724,klasyfikacja!$A$2:$A$146,0))</f>
        <v>Dotacja celowa otrzymana z budżetu państwa na realizację zadań bieżących z zakresu administracji rządowej oraz innych zadań zleconych gminie (związkom gmin, związkom powiatowo-gminnym) ustawami</v>
      </c>
      <c r="D1724" s="44" t="n">
        <v>801</v>
      </c>
      <c r="E1724" s="45" t="n">
        <v>2010</v>
      </c>
      <c r="F1724" s="46" t="n">
        <f aca="false">SUM(G1724:H1724)</f>
        <v>0</v>
      </c>
      <c r="G1724" s="46" t="n">
        <f aca="false" t="array" ref="G1724:G1724">SUM(IF(dane!$A$8:$A$1577=D1724,IF(dane!$C$8:$C$1577=E1724,dane!$L$8:$L$1577,0),0))</f>
        <v>0</v>
      </c>
      <c r="H1724" s="46" t="n">
        <f aca="false" t="array" ref="H1724:H1724">SUM(IF(dane!$A$8:$A$1577=D1724,IF(dane!$C$8:$C$1577=E1724,dane!$M$8:$M$1577,0),0))</f>
        <v>0</v>
      </c>
      <c r="K1724" s="55"/>
    </row>
    <row r="1725" s="47" customFormat="true" ht="25.5" hidden="true" customHeight="true" outlineLevel="0" collapsed="false">
      <c r="A1725" s="42" t="s">
        <v>120</v>
      </c>
      <c r="B1725" s="42"/>
      <c r="C1725" s="43" t="str">
        <f aca="false">INDEX((klasyfikacja!$B$2:$B$146),MATCH(A1725,klasyfikacja!$A$2:$A$146,0))</f>
        <v>Dotacja celowa otrzymana z budżetu państwa na zadania bieżące realizowane przez gminę na podstawie porozumień z organami administracji rządowej</v>
      </c>
      <c r="D1725" s="44" t="n">
        <v>801</v>
      </c>
      <c r="E1725" s="45" t="n">
        <v>2020</v>
      </c>
      <c r="F1725" s="46" t="n">
        <f aca="false">SUM(G1725:H1725)</f>
        <v>0</v>
      </c>
      <c r="G1725" s="46" t="n">
        <f aca="false" t="array" ref="G1725:G1725">SUM(IF(dane!$A$8:$A$1577=D1725,IF(dane!$C$8:$C$1577=E1725,dane!$L$8:$L$1577,0),0))</f>
        <v>0</v>
      </c>
      <c r="H1725" s="46" t="n">
        <f aca="false" t="array" ref="H1725:H1725">SUM(IF(dane!$A$8:$A$1577=D1725,IF(dane!$C$8:$C$1577=E1725,dane!$M$8:$M$1577,0),0))</f>
        <v>0</v>
      </c>
      <c r="K1725" s="55"/>
    </row>
    <row r="1726" s="47" customFormat="true" ht="25.5" hidden="true" customHeight="true" outlineLevel="0" collapsed="false">
      <c r="A1726" s="42" t="s">
        <v>121</v>
      </c>
      <c r="B1726" s="42"/>
      <c r="C1726" s="43" t="str">
        <f aca="false">INDEX((klasyfikacja!$B$2:$B$146),MATCH(A1726,klasyfikacja!$A$2:$A$146,0))</f>
        <v>Dotacja celowa otrzymana z budżetu państwa na realizację własnych zadań bieżących gmin (związków gmin, związków powiatowo-gminnych)</v>
      </c>
      <c r="D1726" s="44" t="n">
        <v>801</v>
      </c>
      <c r="E1726" s="45" t="n">
        <v>2030</v>
      </c>
      <c r="F1726" s="46" t="n">
        <f aca="false">SUM(G1726:H1726)</f>
        <v>0</v>
      </c>
      <c r="G1726" s="46" t="n">
        <f aca="false" t="array" ref="G1726:G1726">SUM(IF(dane!$A$8:$A$1577=D1726,IF(dane!$C$8:$C$1577=E1726,dane!$L$8:$L$1577,0),0))</f>
        <v>0</v>
      </c>
      <c r="H1726" s="46" t="n">
        <f aca="false" t="array" ref="H1726:H1726">SUM(IF(dane!$A$8:$A$1577=D1726,IF(dane!$C$8:$C$1577=E1726,dane!$M$8:$M$1577,0),0))</f>
        <v>0</v>
      </c>
      <c r="K1726" s="55"/>
    </row>
    <row r="1727" s="47" customFormat="true" ht="25.5" hidden="true" customHeight="true" outlineLevel="0" collapsed="false">
      <c r="A1727" s="42" t="s">
        <v>122</v>
      </c>
      <c r="B1727" s="42"/>
      <c r="C1727" s="43" t="str">
        <f aca="false">INDEX((klasyfikacja!$B$2:$B$146),MATCH(A1727,klasyfikacja!$A$2:$A$146,0))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727" s="44" t="n">
        <v>801</v>
      </c>
      <c r="E1727" s="45" t="n">
        <v>2040</v>
      </c>
      <c r="F1727" s="46" t="n">
        <f aca="false">SUM(G1727:H1727)</f>
        <v>0</v>
      </c>
      <c r="G1727" s="46" t="n">
        <f aca="false" t="array" ref="G1727:G1727">SUM(IF(dane!$A$8:$A$1577=D1727,IF(dane!$C$8:$C$1577=E1727,dane!$L$8:$L$1577,0),0))</f>
        <v>0</v>
      </c>
      <c r="H1727" s="46" t="n">
        <f aca="false" t="array" ref="H1727:H1727">SUM(IF(dane!$A$8:$A$1577=D1727,IF(dane!$C$8:$C$1577=E1727,dane!$M$8:$M$1577,0),0))</f>
        <v>0</v>
      </c>
      <c r="K1727" s="55"/>
    </row>
    <row r="1728" s="47" customFormat="true" ht="41.25" hidden="false" customHeight="true" outlineLevel="0" collapsed="false">
      <c r="A1728" s="58" t="n">
        <v>2057</v>
      </c>
      <c r="B1728" s="42"/>
      <c r="C1728" s="59" t="e">
        <f aca="false">INDEX((klasyfikacja!$B$2:$B$146),MATCH(A1728,klasyfikacja!$A$2:$A$146,0))</f>
        <v>#N/A</v>
      </c>
      <c r="D1728" s="44" t="n">
        <v>801</v>
      </c>
      <c r="E1728" s="45" t="n">
        <v>2057</v>
      </c>
      <c r="F1728" s="60" t="n">
        <f aca="false">SUM(G1728:H1728)</f>
        <v>700630</v>
      </c>
      <c r="G1728" s="61" t="n">
        <f aca="false" t="array" ref="G1728:G1728">SUM(IF(dane!$A$8:$A$1577=D1728,IF(dane!$C$8:$C$1577=E1728,dane!$L$8:$L$1577,0),0))</f>
        <v>180400</v>
      </c>
      <c r="H1728" s="61" t="n">
        <f aca="false" t="array" ref="H1728:H1728">SUM(IF(dane!$A$8:$A$1577=D1728,IF(dane!$C$8:$C$1577=E1728,dane!$M$8:$M$1577,0),0))</f>
        <v>520230</v>
      </c>
      <c r="K1728" s="55"/>
    </row>
    <row r="1729" s="47" customFormat="true" ht="37.5" hidden="true" customHeight="true" outlineLevel="0" collapsed="false">
      <c r="A1729" s="42" t="s">
        <v>124</v>
      </c>
      <c r="B1729" s="42"/>
      <c r="C1729" s="43" t="str">
        <f aca="false">INDEX((klasyfikacja!$B$2:$B$146),MATCH(A1729,klasyfikacja!$A$2:$A$146,0))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729" s="44" t="n">
        <v>801</v>
      </c>
      <c r="E1729" s="45" t="n">
        <v>2058</v>
      </c>
      <c r="F1729" s="46" t="n">
        <f aca="false">SUM(G1729:H1729)</f>
        <v>0</v>
      </c>
      <c r="G1729" s="46" t="n">
        <f aca="false" t="array" ref="G1729:G1729">SUM(IF(dane!$A$8:$A$1577=D1729,IF(dane!$C$8:$C$1577=E1729,dane!$L$8:$L$1577,0),0))</f>
        <v>0</v>
      </c>
      <c r="H1729" s="46" t="n">
        <f aca="false" t="array" ref="H1729:H1729">SUM(IF(dane!$A$8:$A$1577=D1729,IF(dane!$C$8:$C$1577=E1729,dane!$M$8:$M$1577,0),0))</f>
        <v>0</v>
      </c>
      <c r="K1729" s="55"/>
    </row>
    <row r="1730" s="47" customFormat="true" ht="65.25" hidden="false" customHeight="true" outlineLevel="0" collapsed="false">
      <c r="A1730" s="62" t="n">
        <v>2059</v>
      </c>
      <c r="B1730" s="42"/>
      <c r="C1730" s="63" t="e">
        <f aca="false">INDEX((klasyfikacja!$B$2:$B$146),MATCH(A1730,klasyfikacja!$A$2:$A$146,0))</f>
        <v>#N/A</v>
      </c>
      <c r="D1730" s="44" t="n">
        <v>801</v>
      </c>
      <c r="E1730" s="45" t="n">
        <v>2059</v>
      </c>
      <c r="F1730" s="64" t="n">
        <f aca="false">SUM(G1730:H1730)</f>
        <v>148760</v>
      </c>
      <c r="G1730" s="65" t="n">
        <f aca="false" t="array" ref="G1730:G1730">SUM(IF(dane!$A$8:$A$1577=D1730,IF(dane!$C$8:$C$1577=E1730,dane!$L$8:$L$1577,0),0))</f>
        <v>38220</v>
      </c>
      <c r="H1730" s="65" t="n">
        <f aca="false" t="array" ref="H1730:H1730">SUM(IF(dane!$A$8:$A$1577=D1730,IF(dane!$C$8:$C$1577=E1730,dane!$M$8:$M$1577,0),0))</f>
        <v>110540</v>
      </c>
      <c r="K1730" s="55"/>
    </row>
    <row r="1731" s="47" customFormat="true" ht="37.5" hidden="true" customHeight="true" outlineLevel="0" collapsed="false">
      <c r="A1731" s="42" t="s">
        <v>126</v>
      </c>
      <c r="B1731" s="42"/>
      <c r="C1731" s="43" t="str">
        <f aca="false">INDEX((klasyfikacja!$B$2:$B$146),MATCH(A1731,klasyfikacja!$A$2:$A$146,0))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731" s="44" t="n">
        <v>801</v>
      </c>
      <c r="E1731" s="45" t="n">
        <v>2060</v>
      </c>
      <c r="F1731" s="46" t="n">
        <f aca="false">SUM(G1731:H1731)</f>
        <v>0</v>
      </c>
      <c r="G1731" s="46" t="n">
        <f aca="false" t="array" ref="G1731:G1731">SUM(IF(dane!$A$8:$A$1577=D1731,IF(dane!$C$8:$C$1577=E1731,dane!$L$8:$L$1577,0),0))</f>
        <v>0</v>
      </c>
      <c r="H1731" s="46" t="n">
        <f aca="false" t="array" ref="H1731:H1731">SUM(IF(dane!$A$8:$A$1577=D1731,IF(dane!$C$8:$C$1577=E1731,dane!$M$8:$M$1577,0),0))</f>
        <v>0</v>
      </c>
      <c r="K1731" s="55"/>
    </row>
    <row r="1732" s="47" customFormat="true" ht="25.5" hidden="true" customHeight="false" outlineLevel="0" collapsed="false">
      <c r="A1732" s="42" t="s">
        <v>208</v>
      </c>
      <c r="B1732" s="42"/>
      <c r="C1732" s="43" t="str">
        <f aca="false">INDEX((klasyfikacja!$B$2:$B$146),MATCH(A1732,klasyfikacja!$A$2:$A$146,0))</f>
        <v>Środki z Funduszu Pomocy na finansowanie lub dofinansowanie zadań bieżących w zakresie pomocy obywatelom Ukrainy</v>
      </c>
      <c r="D1732" s="44" t="n">
        <v>801</v>
      </c>
      <c r="E1732" s="45" t="n">
        <v>2100</v>
      </c>
      <c r="F1732" s="46" t="n">
        <f aca="false">SUM(G1732:H1732)</f>
        <v>0</v>
      </c>
      <c r="G1732" s="46" t="n">
        <f aca="false" t="array" ref="G1732:G1732">SUM(IF(dane!$A$8:$A$1577=D1732,IF(dane!$C$8:$C$1577=E1732,dane!$L$8:$L$1577,0),0))</f>
        <v>0</v>
      </c>
      <c r="H1732" s="46" t="n">
        <f aca="false" t="array" ref="H1732:H1732">SUM(IF(dane!$A$8:$A$1577=D1732,IF(dane!$C$8:$C$1577=E1732,dane!$M$8:$M$1577,0),0))</f>
        <v>0</v>
      </c>
      <c r="K1732" s="55"/>
    </row>
    <row r="1733" s="47" customFormat="true" ht="25.5" hidden="true" customHeight="true" outlineLevel="0" collapsed="false">
      <c r="A1733" s="42" t="s">
        <v>199</v>
      </c>
      <c r="B1733" s="42"/>
      <c r="C1733" s="43" t="str">
        <f aca="false">INDEX((klasyfikacja!$B$2:$B$146),MATCH(A1733,klasyfikacja!$A$2:$A$146,0))</f>
        <v>Dotacja celowa otrzymana z budżetu państwa na zadania bieżące z zakresu administracji rządowej oraz inne zadania zlecone ustawami realizowane przez powiat</v>
      </c>
      <c r="D1733" s="44" t="n">
        <v>801</v>
      </c>
      <c r="E1733" s="45" t="n">
        <v>2110</v>
      </c>
      <c r="F1733" s="46" t="n">
        <f aca="false">SUM(G1733:H1733)</f>
        <v>0</v>
      </c>
      <c r="G1733" s="46" t="n">
        <f aca="false" t="array" ref="G1733:G1733">SUM(IF(dane!$A$8:$A$1577=D1733,IF(dane!$C$8:$C$1577=E1733,dane!$L$8:$L$1577,0),0))</f>
        <v>0</v>
      </c>
      <c r="H1733" s="46" t="n">
        <f aca="false" t="array" ref="H1733:H1733">SUM(IF(dane!$A$8:$A$1577=D1733,IF(dane!$C$8:$C$1577=E1733,dane!$M$8:$M$1577,0),0))</f>
        <v>0</v>
      </c>
      <c r="K1733" s="55"/>
    </row>
    <row r="1734" s="47" customFormat="true" ht="25.5" hidden="true" customHeight="false" outlineLevel="0" collapsed="false">
      <c r="A1734" s="42" t="s">
        <v>127</v>
      </c>
      <c r="B1734" s="42"/>
      <c r="C1734" s="43" t="str">
        <f aca="false">INDEX((klasyfikacja!$B$2:$B$146),MATCH(A1734,klasyfikacja!$A$2:$A$146,0))</f>
        <v>Dotacja celowa otrzymana z budżetu państwa na zadania bieżące realizowane przez powiat na podstawie porozumień z organami administracji rządowej</v>
      </c>
      <c r="D1734" s="44" t="n">
        <v>801</v>
      </c>
      <c r="E1734" s="45" t="n">
        <v>2120</v>
      </c>
      <c r="F1734" s="46" t="n">
        <f aca="false">SUM(G1734:H1734)</f>
        <v>0</v>
      </c>
      <c r="G1734" s="46" t="n">
        <f aca="false" t="array" ref="G1734:G1734">SUM(IF(dane!$A$8:$A$1577=D1734,IF(dane!$C$8:$C$1577=E1734,dane!$L$8:$L$1577,0),0))</f>
        <v>0</v>
      </c>
      <c r="H1734" s="46" t="n">
        <f aca="false" t="array" ref="H1734:H1734">SUM(IF(dane!$A$8:$A$1577=D1734,IF(dane!$C$8:$C$1577=E1734,dane!$M$8:$M$1577,0),0))</f>
        <v>0</v>
      </c>
      <c r="K1734" s="55"/>
    </row>
    <row r="1735" s="47" customFormat="true" ht="12.75" hidden="true" customHeight="true" outlineLevel="0" collapsed="false">
      <c r="A1735" s="42" t="s">
        <v>128</v>
      </c>
      <c r="B1735" s="42"/>
      <c r="C1735" s="43" t="str">
        <f aca="false">INDEX((klasyfikacja!$B$2:$B$146),MATCH(A1735,klasyfikacja!$A$2:$A$146,0))</f>
        <v>Dotacja celowa otrzymana z budżetu państwa na realizację bieżących zadań własnych powiatu</v>
      </c>
      <c r="D1735" s="44" t="n">
        <v>801</v>
      </c>
      <c r="E1735" s="45" t="n">
        <v>2130</v>
      </c>
      <c r="F1735" s="46" t="n">
        <f aca="false">SUM(G1735:H1735)</f>
        <v>0</v>
      </c>
      <c r="G1735" s="46" t="n">
        <f aca="false" t="array" ref="G1735:G1735">SUM(IF(dane!$A$8:$A$1577=D1735,IF(dane!$C$8:$C$1577=E1735,dane!$L$8:$L$1577,0),0))</f>
        <v>0</v>
      </c>
      <c r="H1735" s="46" t="n">
        <f aca="false" t="array" ref="H1735:H1735">SUM(IF(dane!$A$8:$A$1577=D1735,IF(dane!$C$8:$C$1577=E1735,dane!$M$8:$M$1577,0),0))</f>
        <v>0</v>
      </c>
      <c r="K1735" s="55"/>
    </row>
    <row r="1736" s="47" customFormat="true" ht="12.75" hidden="true" customHeight="true" outlineLevel="0" collapsed="false">
      <c r="A1736" s="42" t="s">
        <v>129</v>
      </c>
      <c r="B1736" s="42"/>
      <c r="C1736" s="43" t="str">
        <f aca="false">INDEX((klasyfikacja!$B$2:$B$146),MATCH(A1736,klasyfikacja!$A$2:$A$146,0))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736" s="44" t="n">
        <v>801</v>
      </c>
      <c r="E1736" s="45" t="n">
        <v>2160</v>
      </c>
      <c r="F1736" s="46" t="n">
        <f aca="false">SUM(G1736:H1736)</f>
        <v>0</v>
      </c>
      <c r="G1736" s="46" t="n">
        <f aca="false" t="array" ref="G1736:G1736">SUM(IF(dane!$A$8:$A$1577=D1736,IF(dane!$C$8:$C$1577=E1736,dane!$L$8:$L$1577,0),0))</f>
        <v>0</v>
      </c>
      <c r="H1736" s="46" t="n">
        <f aca="false" t="array" ref="H1736:H1736">SUM(IF(dane!$A$8:$A$1577=D1736,IF(dane!$C$8:$C$1577=E1736,dane!$M$8:$M$1577,0),0))</f>
        <v>0</v>
      </c>
      <c r="K1736" s="55"/>
    </row>
    <row r="1737" s="47" customFormat="true" ht="12.75" hidden="true" customHeight="true" outlineLevel="0" collapsed="false">
      <c r="A1737" s="42" t="s">
        <v>130</v>
      </c>
      <c r="B1737" s="42"/>
      <c r="C1737" s="43" t="str">
        <f aca="false">INDEX((klasyfikacja!$B$2:$B$146),MATCH(A1737,klasyfikacja!$A$2:$A$146,0))</f>
        <v>Środki z Funduszu Przeciwdziałania COVID-19 na finansowanie lub dofinansowanie realizacji zadań związanych z przeciwdziałaniem COVID-19</v>
      </c>
      <c r="D1737" s="44" t="n">
        <v>801</v>
      </c>
      <c r="E1737" s="45" t="n">
        <v>2180</v>
      </c>
      <c r="F1737" s="46" t="n">
        <f aca="false">SUM(G1737:H1737)</f>
        <v>0</v>
      </c>
      <c r="G1737" s="46" t="n">
        <f aca="false" t="array" ref="G1737:G1737">SUM(IF(dane!$A$8:$A$1577=D1737,IF(dane!$C$8:$C$1577=E1737,dane!$L$8:$L$1577,0),0))</f>
        <v>0</v>
      </c>
      <c r="H1737" s="46" t="n">
        <f aca="false" t="array" ref="H1737:H1737">SUM(IF(dane!$A$8:$A$1577=D1737,IF(dane!$C$8:$C$1577=E1737,dane!$M$8:$M$1577,0),0))</f>
        <v>0</v>
      </c>
      <c r="K1737" s="55"/>
    </row>
    <row r="1738" s="47" customFormat="true" ht="12.75" hidden="true" customHeight="true" outlineLevel="0" collapsed="false">
      <c r="A1738" s="42" t="s">
        <v>131</v>
      </c>
      <c r="B1738" s="42"/>
      <c r="C1738" s="43" t="str">
        <f aca="false">INDEX((klasyfikacja!$B$2:$B$146),MATCH(A1738,klasyfikacja!$A$2:$A$146,0))</f>
        <v>Dotacja celowa otrzymana z gminy na zadania bieżące realizowane na podstawie porozumień (umów) między jednostkami samorządu terytorialnego</v>
      </c>
      <c r="D1738" s="44" t="n">
        <v>801</v>
      </c>
      <c r="E1738" s="45" t="n">
        <v>2310</v>
      </c>
      <c r="F1738" s="46" t="n">
        <f aca="false">SUM(G1738:H1738)</f>
        <v>0</v>
      </c>
      <c r="G1738" s="46" t="n">
        <f aca="false" t="array" ref="G1738:G1738">SUM(IF(dane!$A$8:$A$1577=D1738,IF(dane!$C$8:$C$1577=E1738,dane!$L$8:$L$1577,0),0))</f>
        <v>0</v>
      </c>
      <c r="H1738" s="46" t="n">
        <f aca="false" t="array" ref="H1738:H1738">SUM(IF(dane!$A$8:$A$1577=D1738,IF(dane!$C$8:$C$1577=E1738,dane!$M$8:$M$1577,0),0))</f>
        <v>0</v>
      </c>
      <c r="K1738" s="55"/>
    </row>
    <row r="1739" s="47" customFormat="true" ht="12.75" hidden="true" customHeight="true" outlineLevel="0" collapsed="false">
      <c r="A1739" s="42" t="s">
        <v>132</v>
      </c>
      <c r="B1739" s="42"/>
      <c r="C1739" s="43" t="str">
        <f aca="false">INDEX((klasyfikacja!$B$2:$B$146),MATCH(A1739,klasyfikacja!$A$2:$A$146,0))</f>
        <v>Dotacja celowa otrzymana z powiatu na zadania bieżące realizowane na podstawie porozumień (umów) między jednostkami samorządu terytorialnego</v>
      </c>
      <c r="D1739" s="44" t="n">
        <v>801</v>
      </c>
      <c r="E1739" s="45" t="n">
        <v>2320</v>
      </c>
      <c r="F1739" s="46" t="n">
        <f aca="false">SUM(G1739:H1739)</f>
        <v>0</v>
      </c>
      <c r="G1739" s="46" t="n">
        <f aca="false" t="array" ref="G1739:G1739">SUM(IF(dane!$A$8:$A$1577=D1739,IF(dane!$C$8:$C$1577=E1739,dane!$L$8:$L$1577,0),0))</f>
        <v>0</v>
      </c>
      <c r="H1739" s="46" t="n">
        <f aca="false" t="array" ref="H1739:H1739">SUM(IF(dane!$A$8:$A$1577=D1739,IF(dane!$C$8:$C$1577=E1739,dane!$M$8:$M$1577,0),0))</f>
        <v>0</v>
      </c>
      <c r="K1739" s="55"/>
    </row>
    <row r="1740" s="47" customFormat="true" ht="12.75" hidden="true" customHeight="true" outlineLevel="0" collapsed="false">
      <c r="A1740" s="42" t="s">
        <v>133</v>
      </c>
      <c r="B1740" s="42"/>
      <c r="C1740" s="43" t="str">
        <f aca="false">INDEX((klasyfikacja!$B$2:$B$146),MATCH(A1740,klasyfikacja!$A$2:$A$146,0))</f>
        <v>Dotacja celowa otrzymana od samorządu województwa na zadania bieżące realizowane na podstawie porozumień (umów) między jednostkami samorządu terytorialnego</v>
      </c>
      <c r="D1740" s="44" t="n">
        <v>801</v>
      </c>
      <c r="E1740" s="45" t="n">
        <v>2330</v>
      </c>
      <c r="F1740" s="46" t="n">
        <f aca="false">SUM(G1740:H1740)</f>
        <v>0</v>
      </c>
      <c r="G1740" s="46" t="n">
        <f aca="false" t="array" ref="G1740:G1740">SUM(IF(dane!$A$8:$A$1577=D1740,IF(dane!$C$8:$C$1577=E1740,dane!$L$8:$L$1577,0),0))</f>
        <v>0</v>
      </c>
      <c r="H1740" s="46" t="n">
        <f aca="false" t="array" ref="H1740:H1740">SUM(IF(dane!$A$8:$A$1577=D1740,IF(dane!$C$8:$C$1577=E1740,dane!$M$8:$M$1577,0),0))</f>
        <v>0</v>
      </c>
      <c r="K1740" s="55"/>
    </row>
    <row r="1741" s="47" customFormat="true" ht="12.75" hidden="true" customHeight="true" outlineLevel="0" collapsed="false">
      <c r="A1741" s="42" t="s">
        <v>134</v>
      </c>
      <c r="B1741" s="42"/>
      <c r="C1741" s="43" t="str">
        <f aca="false">INDEX((klasyfikacja!$B$2:$B$146),MATCH(A1741,klasyfikacja!$A$2:$A$146,0))</f>
        <v>Dochody jednostek samorządu terytorialnego związane z realizacją zadań z zakresu administracji rządowej oraz innych zadań zleconych ustawami</v>
      </c>
      <c r="D1741" s="44" t="n">
        <v>801</v>
      </c>
      <c r="E1741" s="45" t="n">
        <v>2360</v>
      </c>
      <c r="F1741" s="46" t="n">
        <f aca="false">SUM(G1741:H1741)</f>
        <v>0</v>
      </c>
      <c r="G1741" s="46" t="n">
        <f aca="false" t="array" ref="G1741:G1741">SUM(IF(dane!$A$8:$A$1577=D1741,IF(dane!$C$8:$C$1577=E1741,dane!$L$8:$L$1577,0),0))</f>
        <v>0</v>
      </c>
      <c r="H1741" s="46" t="n">
        <f aca="false" t="array" ref="H1741:H1741">SUM(IF(dane!$A$8:$A$1577=D1741,IF(dane!$C$8:$C$1577=E1741,dane!$M$8:$M$1577,0),0))</f>
        <v>0</v>
      </c>
      <c r="K1741" s="55"/>
    </row>
    <row r="1742" s="47" customFormat="true" ht="12.75" hidden="true" customHeight="true" outlineLevel="0" collapsed="false">
      <c r="A1742" s="42" t="s">
        <v>135</v>
      </c>
      <c r="B1742" s="42"/>
      <c r="C1742" s="43" t="str">
        <f aca="false">INDEX((klasyfikacja!$B$2:$B$146),MATCH(A1742,klasyfikacja!$A$2:$A$146,0))</f>
        <v>Wpływy do budżetu nadwyżki środków obrotowych samorządowego zakładu budżetowego</v>
      </c>
      <c r="D1742" s="44" t="n">
        <v>801</v>
      </c>
      <c r="E1742" s="45" t="n">
        <v>2370</v>
      </c>
      <c r="F1742" s="46" t="n">
        <f aca="false">SUM(G1742:H1742)</f>
        <v>0</v>
      </c>
      <c r="G1742" s="46" t="n">
        <f aca="false" t="array" ref="G1742:G1742">SUM(IF(dane!$A$8:$A$1577=D1742,IF(dane!$C$8:$C$1577=E1742,dane!$L$8:$L$1577,0),0))</f>
        <v>0</v>
      </c>
      <c r="H1742" s="46" t="n">
        <f aca="false" t="array" ref="H1742:H1742">SUM(IF(dane!$A$8:$A$1577=D1742,IF(dane!$C$8:$C$1577=E1742,dane!$M$8:$M$1577,0),0))</f>
        <v>0</v>
      </c>
      <c r="K1742" s="55"/>
    </row>
    <row r="1743" s="47" customFormat="true" ht="25.5" hidden="false" customHeight="false" outlineLevel="0" collapsed="false">
      <c r="A1743" s="42" t="n">
        <v>2400</v>
      </c>
      <c r="B1743" s="42"/>
      <c r="C1743" s="43" t="e">
        <f aca="false">INDEX((klasyfikacja!$B$2:$B$146),MATCH(A1743,klasyfikacja!$A$2:$A$146,0))</f>
        <v>#N/A</v>
      </c>
      <c r="D1743" s="44" t="n">
        <v>801</v>
      </c>
      <c r="E1743" s="45" t="n">
        <v>2400</v>
      </c>
      <c r="F1743" s="56" t="n">
        <f aca="false">SUM(G1743:H1743)</f>
        <v>1000000</v>
      </c>
      <c r="G1743" s="46" t="n">
        <f aca="false" t="array" ref="G1743:G1743">SUM(IF(dane!$A$8:$A$1577=D1743,IF(dane!$C$8:$C$1577=E1743,dane!$L$8:$L$1577,0),0))</f>
        <v>0</v>
      </c>
      <c r="H1743" s="46" t="n">
        <f aca="false" t="array" ref="H1743:H1743">SUM(IF(dane!$A$8:$A$1577=D1743,IF(dane!$C$8:$C$1577=E1743,dane!$M$8:$M$1577,0),0))</f>
        <v>1000000</v>
      </c>
      <c r="K1743" s="55"/>
    </row>
    <row r="1744" s="47" customFormat="true" ht="25.5" hidden="true" customHeight="true" outlineLevel="0" collapsed="false">
      <c r="A1744" s="42" t="s">
        <v>136</v>
      </c>
      <c r="B1744" s="42"/>
      <c r="C1744" s="43" t="str">
        <f aca="false">INDEX((klasyfikacja!$B$2:$B$146),MATCH(A1744,klasyfikacja!$A$2:$A$146,0))</f>
        <v>Dotacja otrzymana z państwowego funduszu celowego na realizację zadań bieżących jednostek sektora finansów publicznych</v>
      </c>
      <c r="D1744" s="44" t="n">
        <v>801</v>
      </c>
      <c r="E1744" s="45" t="n">
        <v>2440</v>
      </c>
      <c r="F1744" s="46" t="n">
        <f aca="false">SUM(G1744:H1744)</f>
        <v>0</v>
      </c>
      <c r="G1744" s="46" t="n">
        <f aca="false" t="array" ref="G1744:G1744">SUM(IF(dane!$A$8:$A$1577=D1744,IF(dane!$C$8:$C$1577=E1744,dane!$L$8:$L$1577,0),0))</f>
        <v>0</v>
      </c>
      <c r="H1744" s="46" t="n">
        <f aca="false" t="array" ref="H1744:H1744">SUM(IF(dane!$A$8:$A$1577=D1744,IF(dane!$C$8:$C$1577=E1744,dane!$M$8:$M$1577,0),0))</f>
        <v>0</v>
      </c>
      <c r="K1744" s="55"/>
    </row>
    <row r="1745" s="47" customFormat="true" ht="38.25" hidden="true" customHeight="true" outlineLevel="0" collapsed="false">
      <c r="A1745" s="42" t="s">
        <v>137</v>
      </c>
      <c r="B1745" s="42"/>
      <c r="C1745" s="43" t="str">
        <f aca="false">INDEX((klasyfikacja!$B$2:$B$146),MATCH(A1745,klasyfikacja!$A$2:$A$146,0))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745" s="44" t="n">
        <v>801</v>
      </c>
      <c r="E1745" s="45" t="n">
        <v>2442</v>
      </c>
      <c r="F1745" s="46" t="n">
        <f aca="false">SUM(G1745:H1745)</f>
        <v>0</v>
      </c>
      <c r="G1745" s="46" t="n">
        <f aca="false" t="array" ref="G1745:G1745">SUM(IF(dane!$A$8:$A$1577=D1745,IF(dane!$C$8:$C$1577=E1745,dane!$L$8:$L$1577,0),0))</f>
        <v>0</v>
      </c>
      <c r="H1745" s="46" t="n">
        <f aca="false" t="array" ref="H1745:H1745">SUM(IF(dane!$A$8:$A$1577=D1745,IF(dane!$C$8:$C$1577=E1745,dane!$M$8:$M$1577,0),0))</f>
        <v>0</v>
      </c>
      <c r="K1745" s="55"/>
    </row>
    <row r="1746" s="47" customFormat="true" ht="26.25" hidden="true" customHeight="true" outlineLevel="0" collapsed="false">
      <c r="A1746" s="42" t="s">
        <v>138</v>
      </c>
      <c r="B1746" s="42"/>
      <c r="C1746" s="43" t="str">
        <f aca="false">INDEX((klasyfikacja!$B$2:$B$146),MATCH(A1746,klasyfikacja!$A$2:$A$146,0))</f>
        <v>Środki otrzymane od pozostałych jednostek zaliczanych do sektora finansów publicznych na realizację zadań bieżących jednostek zaliczanych do sektora finansów publicznych</v>
      </c>
      <c r="D1746" s="44" t="n">
        <v>801</v>
      </c>
      <c r="E1746" s="45" t="n">
        <v>2460</v>
      </c>
      <c r="F1746" s="46" t="n">
        <f aca="false">SUM(G1746:H1746)</f>
        <v>0</v>
      </c>
      <c r="G1746" s="46" t="n">
        <f aca="false" t="array" ref="G1746:G1746">SUM(IF(dane!$A$8:$A$1577=D1746,IF(dane!$C$8:$C$1577=E1746,dane!$L$8:$L$1577,0),0))</f>
        <v>0</v>
      </c>
      <c r="H1746" s="46" t="n">
        <f aca="false" t="array" ref="H1746:H1746">SUM(IF(dane!$A$8:$A$1577=D1746,IF(dane!$C$8:$C$1577=E1746,dane!$M$8:$M$1577,0),0))</f>
        <v>0</v>
      </c>
      <c r="K1746" s="55"/>
    </row>
    <row r="1747" s="47" customFormat="true" ht="38.25" hidden="true" customHeight="false" outlineLevel="0" collapsed="false">
      <c r="A1747" s="42" t="s">
        <v>210</v>
      </c>
      <c r="B1747" s="42"/>
      <c r="C1747" s="43" t="str">
        <f aca="false">INDEX((klasyfikacja!$B$2:$B$146),MATCH(A1747,klasyfikacja!$A$2:$A$146,0))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1747" s="44" t="n">
        <v>801</v>
      </c>
      <c r="E1747" s="45" t="n">
        <v>2533</v>
      </c>
      <c r="F1747" s="46" t="n">
        <f aca="false">SUM(G1747:H1747)</f>
        <v>0</v>
      </c>
      <c r="G1747" s="46" t="n">
        <f aca="false" t="array" ref="G1747:G1747">SUM(IF(dane!$A$8:$A$1577=D1747,IF(dane!$C$8:$C$1577=E1747,dane!$L$8:$L$1577,0),0))</f>
        <v>0</v>
      </c>
      <c r="H1747" s="46" t="n">
        <f aca="false" t="array" ref="H1747:H1747">SUM(IF(dane!$A$8:$A$1577=D1747,IF(dane!$C$8:$C$1577=E1747,dane!$M$8:$M$1577,0),0))</f>
        <v>0</v>
      </c>
      <c r="K1747" s="55"/>
    </row>
    <row r="1748" s="47" customFormat="true" ht="12.75" hidden="true" customHeight="true" outlineLevel="0" collapsed="false">
      <c r="A1748" s="42" t="s">
        <v>139</v>
      </c>
      <c r="B1748" s="42"/>
      <c r="C1748" s="43" t="str">
        <f aca="false">INDEX((klasyfikacja!$B$2:$B$146),MATCH(A1748,klasyfikacja!$A$2:$A$146,0))</f>
        <v>Rekompensaty utraconych dochodów w podatkach i opłatach lokalnych</v>
      </c>
      <c r="D1748" s="44" t="n">
        <v>801</v>
      </c>
      <c r="E1748" s="45" t="n">
        <v>2680</v>
      </c>
      <c r="F1748" s="46" t="n">
        <f aca="false">SUM(G1748:H1748)</f>
        <v>0</v>
      </c>
      <c r="G1748" s="46" t="n">
        <f aca="false" t="array" ref="G1748:G1748">SUM(IF(dane!$A$8:$A$1577=D1748,IF(dane!$C$8:$C$1577=E1748,dane!$L$8:$L$1577,0),0))</f>
        <v>0</v>
      </c>
      <c r="H1748" s="46" t="n">
        <f aca="false" t="array" ref="H1748:H1748">SUM(IF(dane!$A$8:$A$1577=D1748,IF(dane!$C$8:$C$1577=E1748,dane!$M$8:$M$1577,0),0))</f>
        <v>0</v>
      </c>
      <c r="K1748" s="55"/>
    </row>
    <row r="1749" s="47" customFormat="true" ht="12.75" hidden="true" customHeight="true" outlineLevel="0" collapsed="false">
      <c r="A1749" s="42" t="s">
        <v>140</v>
      </c>
      <c r="B1749" s="42"/>
      <c r="C1749" s="43" t="str">
        <f aca="false">INDEX((klasyfikacja!$B$2:$B$146),MATCH(A1749,klasyfikacja!$A$2:$A$146,0))</f>
        <v>Środki z Funduszu Pracy otrzymane na realizację zadań wynikających z odrębnych ustaw</v>
      </c>
      <c r="D1749" s="44" t="n">
        <v>801</v>
      </c>
      <c r="E1749" s="45" t="n">
        <v>2690</v>
      </c>
      <c r="F1749" s="46" t="n">
        <f aca="false">SUM(G1749:H1749)</f>
        <v>0</v>
      </c>
      <c r="G1749" s="46" t="n">
        <f aca="false" t="array" ref="G1749:G1749">SUM(IF(dane!$A$8:$A$1577=D1749,IF(dane!$C$8:$C$1577=E1749,dane!$L$8:$L$1577,0),0))</f>
        <v>0</v>
      </c>
      <c r="H1749" s="46" t="n">
        <f aca="false" t="array" ref="H1749:H1749">SUM(IF(dane!$A$8:$A$1577=D1749,IF(dane!$C$8:$C$1577=E1749,dane!$M$8:$M$1577,0),0))</f>
        <v>0</v>
      </c>
      <c r="K1749" s="55"/>
    </row>
    <row r="1750" s="47" customFormat="true" ht="26.25" hidden="false" customHeight="true" outlineLevel="0" collapsed="false">
      <c r="A1750" s="42" t="n">
        <v>2700</v>
      </c>
      <c r="B1750" s="42"/>
      <c r="C1750" s="43" t="e">
        <f aca="false">INDEX((klasyfikacja!$B$2:$B$146),MATCH(A1750,klasyfikacja!$A$2:$A$146,0))</f>
        <v>#N/A</v>
      </c>
      <c r="D1750" s="44" t="n">
        <v>801</v>
      </c>
      <c r="E1750" s="45" t="n">
        <v>2700</v>
      </c>
      <c r="F1750" s="56" t="n">
        <f aca="false">SUM(G1750:H1750)</f>
        <v>200000</v>
      </c>
      <c r="G1750" s="46" t="n">
        <f aca="false" t="array" ref="G1750:G1750">SUM(IF(dane!$A$8:$A$1577=D1750,IF(dane!$C$8:$C$1577=E1750,dane!$L$8:$L$1577,0),0))</f>
        <v>0</v>
      </c>
      <c r="H1750" s="46" t="n">
        <f aca="false" t="array" ref="H1750:H1750">SUM(IF(dane!$A$8:$A$1577=D1750,IF(dane!$C$8:$C$1577=E1750,dane!$M$8:$M$1577,0),0))</f>
        <v>200000</v>
      </c>
      <c r="K1750" s="55"/>
    </row>
    <row r="1751" s="47" customFormat="true" ht="39" hidden="false" customHeight="true" outlineLevel="0" collapsed="false">
      <c r="A1751" s="42" t="n">
        <v>2701</v>
      </c>
      <c r="B1751" s="42"/>
      <c r="C1751" s="43" t="e">
        <f aca="false">INDEX((klasyfikacja!$B$2:$B$146),MATCH(A1751,klasyfikacja!$A$2:$A$146,0))</f>
        <v>#N/A</v>
      </c>
      <c r="D1751" s="44" t="n">
        <v>801</v>
      </c>
      <c r="E1751" s="45" t="n">
        <v>2701</v>
      </c>
      <c r="F1751" s="56" t="n">
        <f aca="false">SUM(G1751:H1751)</f>
        <v>6148240</v>
      </c>
      <c r="G1751" s="46" t="n">
        <f aca="false" t="array" ref="G1751:G1751">SUM(IF(dane!$A$8:$A$1577=D1751,IF(dane!$C$8:$C$1577=E1751,dane!$L$8:$L$1577,0),0))</f>
        <v>841870</v>
      </c>
      <c r="H1751" s="46" t="n">
        <f aca="false" t="array" ref="H1751:H1751">SUM(IF(dane!$A$8:$A$1577=D1751,IF(dane!$C$8:$C$1577=E1751,dane!$M$8:$M$1577,0),0))</f>
        <v>5306370</v>
      </c>
      <c r="K1751" s="55"/>
    </row>
    <row r="1752" s="47" customFormat="true" ht="42" hidden="true" customHeight="true" outlineLevel="0" collapsed="false">
      <c r="A1752" s="42" t="s">
        <v>212</v>
      </c>
      <c r="B1752" s="42"/>
      <c r="C1752" s="43" t="str">
        <f aca="false">INDEX((klasyfikacja!$B$2:$B$146),MATCH(A1752,klasyfikacja!$A$2:$A$146,0))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1752" s="44" t="n">
        <v>801</v>
      </c>
      <c r="E1752" s="45" t="n">
        <v>2703</v>
      </c>
      <c r="F1752" s="56" t="n">
        <f aca="false">SUM(G1752:H1752)</f>
        <v>0</v>
      </c>
      <c r="G1752" s="46" t="n">
        <f aca="false" t="array" ref="G1752:G1752">SUM(IF(dane!$A$8:$A$1577=D1752,IF(dane!$C$8:$C$1577=E1752,dane!$L$8:$L$1577,0),0))</f>
        <v>0</v>
      </c>
      <c r="H1752" s="46" t="n">
        <f aca="false" t="array" ref="H1752:H1752">SUM(IF(dane!$A$8:$A$1577=D1752,IF(dane!$C$8:$C$1577=E1752,dane!$M$8:$M$1577,0),0))</f>
        <v>0</v>
      </c>
      <c r="K1752" s="55"/>
    </row>
    <row r="1753" s="47" customFormat="true" ht="12.75" hidden="true" customHeight="true" outlineLevel="0" collapsed="false">
      <c r="A1753" s="42" t="s">
        <v>143</v>
      </c>
      <c r="B1753" s="42"/>
      <c r="C1753" s="43" t="str">
        <f aca="false">INDEX((klasyfikacja!$B$2:$B$146),MATCH(A1753,klasyfikacja!$A$2:$A$146,0))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753" s="44" t="n">
        <v>801</v>
      </c>
      <c r="E1753" s="45" t="n">
        <v>2705</v>
      </c>
      <c r="F1753" s="46" t="n">
        <f aca="false">SUM(G1753:H1753)</f>
        <v>0</v>
      </c>
      <c r="G1753" s="46" t="n">
        <f aca="false" t="array" ref="G1753:G1753">SUM(IF(dane!$A$8:$A$1577=D1753,IF(dane!$C$8:$C$1577=E1753,dane!$L$8:$L$1577,0),0))</f>
        <v>0</v>
      </c>
      <c r="H1753" s="46" t="n">
        <f aca="false" t="array" ref="H1753:H1753">SUM(IF(dane!$A$8:$A$1577=D1753,IF(dane!$C$8:$C$1577=E1753,dane!$M$8:$M$1577,0),0))</f>
        <v>0</v>
      </c>
      <c r="K1753" s="55"/>
    </row>
    <row r="1754" s="47" customFormat="true" ht="12.75" hidden="true" customHeight="true" outlineLevel="0" collapsed="false">
      <c r="A1754" s="42" t="s">
        <v>144</v>
      </c>
      <c r="B1754" s="42"/>
      <c r="C1754" s="43" t="str">
        <f aca="false">INDEX((klasyfikacja!$B$2:$B$146),MATCH(A1754,klasyfikacja!$A$2:$A$146,0))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754" s="44" t="n">
        <v>801</v>
      </c>
      <c r="E1754" s="45" t="n">
        <v>2706</v>
      </c>
      <c r="F1754" s="46" t="n">
        <f aca="false">SUM(G1754:H1754)</f>
        <v>0</v>
      </c>
      <c r="G1754" s="46" t="n">
        <f aca="false" t="array" ref="G1754:G1754">SUM(IF(dane!$A$8:$A$1577=D1754,IF(dane!$C$8:$C$1577=E1754,dane!$L$8:$L$1577,0),0))</f>
        <v>0</v>
      </c>
      <c r="H1754" s="46" t="n">
        <f aca="false" t="array" ref="H1754:H1754">SUM(IF(dane!$A$8:$A$1577=D1754,IF(dane!$C$8:$C$1577=E1754,dane!$M$8:$M$1577,0),0))</f>
        <v>0</v>
      </c>
      <c r="K1754" s="55"/>
    </row>
    <row r="1755" s="47" customFormat="true" ht="38.25" hidden="true" customHeight="true" outlineLevel="0" collapsed="false">
      <c r="A1755" s="42" t="s">
        <v>145</v>
      </c>
      <c r="B1755" s="42"/>
      <c r="C1755" s="43" t="str">
        <f aca="false">INDEX((klasyfikacja!$B$2:$B$146),MATCH(A1755,klasyfikacja!$A$2:$A$146,0))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755" s="44" t="n">
        <v>801</v>
      </c>
      <c r="E1755" s="45" t="n">
        <v>2707</v>
      </c>
      <c r="F1755" s="46" t="n">
        <f aca="false">SUM(G1755:H1755)</f>
        <v>0</v>
      </c>
      <c r="G1755" s="46" t="n">
        <f aca="false" t="array" ref="G1755:G1755">SUM(IF(dane!$A$8:$A$1577=D1755,IF(dane!$C$8:$C$1577=E1755,dane!$L$8:$L$1577,0),0))</f>
        <v>0</v>
      </c>
      <c r="H1755" s="46" t="n">
        <f aca="false" t="array" ref="H1755:H1755">SUM(IF(dane!$A$8:$A$1577=D1755,IF(dane!$C$8:$C$1577=E1755,dane!$M$8:$M$1577,0),0))</f>
        <v>0</v>
      </c>
      <c r="K1755" s="55"/>
    </row>
    <row r="1756" s="47" customFormat="true" ht="12.75" hidden="true" customHeight="true" outlineLevel="0" collapsed="false">
      <c r="A1756" s="42" t="s">
        <v>146</v>
      </c>
      <c r="B1756" s="42"/>
      <c r="C1756" s="43" t="str">
        <f aca="false">INDEX((klasyfikacja!$B$2:$B$146),MATCH(A1756,klasyfikacja!$A$2:$A$146,0))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756" s="44" t="n">
        <v>801</v>
      </c>
      <c r="E1756" s="45" t="n">
        <v>2708</v>
      </c>
      <c r="F1756" s="46" t="n">
        <f aca="false">SUM(G1756:H1756)</f>
        <v>0</v>
      </c>
      <c r="G1756" s="46" t="n">
        <f aca="false" t="array" ref="G1756:G1756">SUM(IF(dane!$A$8:$A$1577=D1756,IF(dane!$C$8:$C$1577=E1756,dane!$L$8:$L$1577,0),0))</f>
        <v>0</v>
      </c>
      <c r="H1756" s="46" t="n">
        <f aca="false" t="array" ref="H1756:H1756">SUM(IF(dane!$A$8:$A$1577=D1756,IF(dane!$C$8:$C$1577=E1756,dane!$M$8:$M$1577,0),0))</f>
        <v>0</v>
      </c>
      <c r="K1756" s="55"/>
    </row>
    <row r="1757" s="47" customFormat="true" ht="25.5" hidden="true" customHeight="true" outlineLevel="0" collapsed="false">
      <c r="A1757" s="42" t="s">
        <v>147</v>
      </c>
      <c r="B1757" s="42"/>
      <c r="C1757" s="43" t="str">
        <f aca="false">INDEX((klasyfikacja!$B$2:$B$146),MATCH(A1757,klasyfikacja!$A$2:$A$146,0))</f>
        <v>Dotacja celowa otrzymana z tytułu pomocy finansowej udzielanej między jednostkami samorządu terytorialnego na dofinansowanie własnych zadań bieżących</v>
      </c>
      <c r="D1757" s="44" t="n">
        <v>801</v>
      </c>
      <c r="E1757" s="45" t="n">
        <v>2710</v>
      </c>
      <c r="F1757" s="46" t="n">
        <f aca="false">SUM(G1757:H1757)</f>
        <v>0</v>
      </c>
      <c r="G1757" s="46" t="n">
        <f aca="false" t="array" ref="G1757:G1757">SUM(IF(dane!$A$8:$A$1577=D1757,IF(dane!$C$8:$C$1577=E1757,dane!$L$8:$L$1577,0),0))</f>
        <v>0</v>
      </c>
      <c r="H1757" s="46" t="n">
        <f aca="false" t="array" ref="H1757:H1757">SUM(IF(dane!$A$8:$A$1577=D1757,IF(dane!$C$8:$C$1577=E1757,dane!$M$8:$M$1577,0),0))</f>
        <v>0</v>
      </c>
      <c r="K1757" s="55"/>
    </row>
    <row r="1758" s="57" customFormat="true" ht="12.75" hidden="true" customHeight="true" outlineLevel="0" collapsed="false">
      <c r="A1758" s="42" t="s">
        <v>148</v>
      </c>
      <c r="B1758" s="42"/>
      <c r="C1758" s="43" t="str">
        <f aca="false">INDEX((klasyfikacja!$B$2:$B$146),MATCH(A1758,klasyfikacja!$A$2:$A$146,0))</f>
        <v>Środki na uzupełnienie dochodów gmin</v>
      </c>
      <c r="D1758" s="44" t="n">
        <v>801</v>
      </c>
      <c r="E1758" s="45" t="n">
        <v>2750</v>
      </c>
      <c r="F1758" s="46" t="n">
        <f aca="false">SUM(G1758:H1758)</f>
        <v>0</v>
      </c>
      <c r="G1758" s="46" t="n">
        <f aca="false" t="array" ref="G1758:G1758">SUM(IF(dane!$A$8:$A$1577=D1758,IF(dane!$C$8:$C$1577=E1758,dane!$L$8:$L$1577,0),0))</f>
        <v>0</v>
      </c>
      <c r="H1758" s="46" t="n">
        <f aca="false" t="array" ref="H1758:H1758">SUM(IF(dane!$A$8:$A$1577=D1758,IF(dane!$C$8:$C$1577=E1758,dane!$M$8:$M$1577,0),0))</f>
        <v>0</v>
      </c>
    </row>
    <row r="1759" s="57" customFormat="true" ht="12.75" hidden="true" customHeight="true" outlineLevel="0" collapsed="false">
      <c r="A1759" s="42" t="s">
        <v>149</v>
      </c>
      <c r="B1759" s="42"/>
      <c r="C1759" s="43" t="str">
        <f aca="false">INDEX((klasyfikacja!$B$2:$B$146),MATCH(A1759,klasyfikacja!$A$2:$A$146,0))</f>
        <v>Środki na uzupełnienie dochodów powiatów</v>
      </c>
      <c r="D1759" s="44" t="n">
        <v>801</v>
      </c>
      <c r="E1759" s="45" t="n">
        <v>2760</v>
      </c>
      <c r="F1759" s="46" t="n">
        <f aca="false">SUM(G1759:H1759)</f>
        <v>0</v>
      </c>
      <c r="G1759" s="46" t="n">
        <f aca="false" t="array" ref="G1759:G1759">SUM(IF(dane!$A$8:$A$1577=D1759,IF(dane!$C$8:$C$1577=E1759,dane!$L$8:$L$1577,0),0))</f>
        <v>0</v>
      </c>
      <c r="H1759" s="46" t="n">
        <f aca="false" t="array" ref="H1759:H1759">SUM(IF(dane!$A$8:$A$1577=D1759,IF(dane!$C$8:$C$1577=E1759,dane!$M$8:$M$1577,0),0))</f>
        <v>0</v>
      </c>
    </row>
    <row r="1760" s="57" customFormat="true" ht="12.75" hidden="true" customHeight="true" outlineLevel="0" collapsed="false">
      <c r="A1760" s="42" t="s">
        <v>150</v>
      </c>
      <c r="B1760" s="42"/>
      <c r="C1760" s="43" t="str">
        <f aca="false">INDEX((klasyfikacja!$B$2:$B$146),MATCH(A1760,klasyfikacja!$A$2:$A$146,0))</f>
        <v>Środki na utrzymanie rzecznych przepraw promowych oraz na remonty, utrzymanie, ochronę i zarządzanie drogami krajowymi i wojewódzkimi w granicach miast na prawach powiatu</v>
      </c>
      <c r="D1760" s="44" t="n">
        <v>801</v>
      </c>
      <c r="E1760" s="45" t="n">
        <v>2790</v>
      </c>
      <c r="F1760" s="46" t="n">
        <f aca="false">SUM(G1760:H1760)</f>
        <v>0</v>
      </c>
      <c r="G1760" s="46" t="n">
        <f aca="false" t="array" ref="G1760:G1760">SUM(IF(dane!$A$8:$A$1577=D1760,IF(dane!$C$8:$C$1577=E1760,dane!$L$8:$L$1577,0),0))</f>
        <v>0</v>
      </c>
      <c r="H1760" s="46" t="n">
        <f aca="false" t="array" ref="H1760:H1760">SUM(IF(dane!$A$8:$A$1577=D1760,IF(dane!$C$8:$C$1577=E1760,dane!$M$8:$M$1577,0),0))</f>
        <v>0</v>
      </c>
    </row>
    <row r="1761" s="57" customFormat="true" ht="12.75" hidden="true" customHeight="true" outlineLevel="0" collapsed="false">
      <c r="A1761" s="42" t="s">
        <v>151</v>
      </c>
      <c r="B1761" s="42"/>
      <c r="C1761" s="43" t="str">
        <f aca="false">INDEX((klasyfikacja!$B$2:$B$146),MATCH(A1761,klasyfikacja!$A$2:$A$146,0))</f>
        <v>Dotacja z budżetu państwa dla gmin uzdrowiskowych</v>
      </c>
      <c r="D1761" s="44" t="n">
        <v>801</v>
      </c>
      <c r="E1761" s="45" t="n">
        <v>2870</v>
      </c>
      <c r="F1761" s="46" t="n">
        <f aca="false">SUM(G1761:H1761)</f>
        <v>0</v>
      </c>
      <c r="G1761" s="46" t="n">
        <f aca="false" t="array" ref="G1761:G1761">SUM(IF(dane!$A$8:$A$1577=D1761,IF(dane!$C$8:$C$1577=E1761,dane!$L$8:$L$1577,0),0))</f>
        <v>0</v>
      </c>
      <c r="H1761" s="46" t="n">
        <f aca="false" t="array" ref="H1761:H1761">SUM(IF(dane!$A$8:$A$1577=D1761,IF(dane!$C$8:$C$1577=E1761,dane!$M$8:$M$1577,0),0))</f>
        <v>0</v>
      </c>
    </row>
    <row r="1762" s="57" customFormat="true" ht="38.25" hidden="true" customHeight="true" outlineLevel="0" collapsed="false">
      <c r="A1762" s="42" t="s">
        <v>152</v>
      </c>
      <c r="B1762" s="42"/>
      <c r="C1762" s="43" t="str">
        <f aca="false">INDEX((klasyfikacja!$B$2:$B$146),MATCH(A1762,klasyfikacja!$A$2:$A$146,0))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1762" s="44" t="n">
        <v>801</v>
      </c>
      <c r="E1762" s="45" t="n">
        <v>2910</v>
      </c>
      <c r="F1762" s="46" t="n">
        <f aca="false">SUM(G1762:H1762)</f>
        <v>0</v>
      </c>
      <c r="G1762" s="46" t="n">
        <f aca="false" t="array" ref="G1762:G1762">SUM(IF(dane!$A$8:$A$1577=D1762,IF(dane!$C$8:$C$1577=E1762,dane!$L$8:$L$1577,0),0))</f>
        <v>0</v>
      </c>
      <c r="H1762" s="46" t="n">
        <f aca="false" t="array" ref="H1762:H1762">SUM(IF(dane!$A$8:$A$1577=D1762,IF(dane!$C$8:$C$1577=E1762,dane!$M$8:$M$1577,0),0))</f>
        <v>0</v>
      </c>
    </row>
    <row r="1763" s="57" customFormat="true" ht="38.25" hidden="true" customHeight="true" outlineLevel="0" collapsed="false">
      <c r="A1763" s="42" t="s">
        <v>153</v>
      </c>
      <c r="B1763" s="42"/>
      <c r="C1763" s="43" t="str">
        <f aca="false">INDEX((klasyfikacja!$B$2:$B$146),MATCH(A1763,klasyfikacja!$A$2:$A$146,0))</f>
        <v>Subwencje ogólne z budżetu państwa</v>
      </c>
      <c r="D1763" s="44" t="n">
        <v>801</v>
      </c>
      <c r="E1763" s="45" t="n">
        <v>2920</v>
      </c>
      <c r="F1763" s="46" t="n">
        <f aca="false">SUM(G1763:H1763)</f>
        <v>0</v>
      </c>
      <c r="G1763" s="46" t="n">
        <f aca="false" t="array" ref="G1763:G1763">SUM(IF(dane!$A$8:$A$1577=D1763,IF(dane!$C$8:$C$1577=E1763,dane!$L$8:$L$1577,0),0))</f>
        <v>0</v>
      </c>
      <c r="H1763" s="46" t="n">
        <f aca="false" t="array" ref="H1763:H1763">SUM(IF(dane!$A$8:$A$1577=D1763,IF(dane!$C$8:$C$1577=E1763,dane!$M$8:$M$1577,0),0))</f>
        <v>0</v>
      </c>
    </row>
    <row r="1764" s="57" customFormat="true" ht="12.75" hidden="true" customHeight="true" outlineLevel="0" collapsed="false">
      <c r="A1764" s="42" t="s">
        <v>154</v>
      </c>
      <c r="B1764" s="42"/>
      <c r="C1764" s="43" t="str">
        <f aca="false">INDEX((klasyfikacja!$B$2:$B$146),MATCH(A1764,klasyfikacja!$A$2:$A$146,0))</f>
        <v>Wpływy ze zwrotów niewykorzystanych dotacji oraz płatności</v>
      </c>
      <c r="D1764" s="44" t="n">
        <v>801</v>
      </c>
      <c r="E1764" s="45" t="n">
        <v>2950</v>
      </c>
      <c r="F1764" s="46" t="n">
        <f aca="false">SUM(G1764:H1764)</f>
        <v>0</v>
      </c>
      <c r="G1764" s="46" t="n">
        <f aca="false" t="array" ref="G1764:G1764">SUM(IF(dane!$A$8:$A$1577=D1764,IF(dane!$C$8:$C$1577=E1764,dane!$L$8:$L$1577,0),0))</f>
        <v>0</v>
      </c>
      <c r="H1764" s="46" t="n">
        <f aca="false" t="array" ref="H1764:H1764">SUM(IF(dane!$A$8:$A$1577=D1764,IF(dane!$C$8:$C$1577=E1764,dane!$M$8:$M$1577,0),0))</f>
        <v>0</v>
      </c>
    </row>
    <row r="1765" s="57" customFormat="true" ht="18" hidden="true" customHeight="true" outlineLevel="0" collapsed="false">
      <c r="A1765" s="39"/>
      <c r="B1765" s="39"/>
      <c r="C1765" s="40" t="s">
        <v>155</v>
      </c>
      <c r="D1765" s="44"/>
      <c r="E1765" s="48"/>
      <c r="F1765" s="41" t="n">
        <f aca="false">SUM(G1765:H1765)</f>
        <v>0</v>
      </c>
      <c r="G1765" s="41" t="n">
        <f aca="false">SUM(G1766:G1800)</f>
        <v>0</v>
      </c>
      <c r="H1765" s="41" t="n">
        <f aca="false">SUM(H1766:H1800)</f>
        <v>0</v>
      </c>
    </row>
    <row r="1766" s="57" customFormat="true" ht="12.75" hidden="true" customHeight="true" outlineLevel="0" collapsed="false">
      <c r="A1766" s="42" t="s">
        <v>156</v>
      </c>
      <c r="B1766" s="42"/>
      <c r="C1766" s="43" t="str">
        <f aca="false">INDEX((klasyfikacja!$B$2:$B$146),MATCH(A1766,klasyfikacja!$A$2:$A$146,0))</f>
        <v>Wpływy z tytułu przekształcenia prawa użytkowania wieczystego w prawo własności</v>
      </c>
      <c r="D1766" s="44" t="n">
        <v>801</v>
      </c>
      <c r="E1766" s="45" t="s">
        <v>157</v>
      </c>
      <c r="F1766" s="46" t="n">
        <f aca="false">SUM(G1766:H1766)</f>
        <v>0</v>
      </c>
      <c r="G1766" s="46" t="n">
        <f aca="false" t="array" ref="G1766:G1766">SUM(IF(dane!$A$8:$A$1577=D1766,IF(dane!$C$8:$C$1577=E1766,dane!$L$8:$L$1577,0),0))</f>
        <v>0</v>
      </c>
      <c r="H1766" s="46" t="n">
        <f aca="false" t="array" ref="H1766:H1766">SUM(IF(dane!$A$8:$A$1577=D1766,IF(dane!$C$8:$C$1577=E1766,dane!$M$8:$M$1577,0),0))</f>
        <v>0</v>
      </c>
    </row>
    <row r="1767" s="57" customFormat="true" ht="12.75" hidden="true" customHeight="true" outlineLevel="0" collapsed="false">
      <c r="A1767" s="42" t="s">
        <v>158</v>
      </c>
      <c r="B1767" s="42"/>
      <c r="C1767" s="43" t="str">
        <f aca="false">INDEX((klasyfikacja!$B$2:$B$146),MATCH(A1767,klasyfikacja!$A$2:$A$146,0))</f>
        <v>Wpłaty z tytułu odpłatnego nabycia prawa własności oraz prawa użytkowania wieczystego nieruchomości</v>
      </c>
      <c r="D1767" s="44" t="n">
        <v>801</v>
      </c>
      <c r="E1767" s="45" t="s">
        <v>159</v>
      </c>
      <c r="F1767" s="46" t="n">
        <f aca="false">SUM(G1767:H1767)</f>
        <v>0</v>
      </c>
      <c r="G1767" s="46" t="n">
        <f aca="false" t="array" ref="G1767:G1767">SUM(IF(dane!$A$8:$A$1577=D1767,IF(dane!$C$8:$C$1577=E1767,dane!$L$8:$L$1577,0),0))</f>
        <v>0</v>
      </c>
      <c r="H1767" s="46" t="n">
        <f aca="false" t="array" ref="H1767:H1767">SUM(IF(dane!$A$8:$A$1577=D1767,IF(dane!$C$8:$C$1577=E1767,dane!$M$8:$M$1577,0),0))</f>
        <v>0</v>
      </c>
    </row>
    <row r="1768" s="57" customFormat="true" ht="12.75" hidden="true" customHeight="true" outlineLevel="0" collapsed="false">
      <c r="A1768" s="42" t="s">
        <v>160</v>
      </c>
      <c r="B1768" s="42"/>
      <c r="C1768" s="43" t="str">
        <f aca="false">INDEX((klasyfikacja!$B$2:$B$146),MATCH(A1768,klasyfikacja!$A$2:$A$146,0))</f>
        <v>Wpływy ze zbycia praw majątkowych</v>
      </c>
      <c r="D1768" s="44" t="n">
        <v>801</v>
      </c>
      <c r="E1768" s="45" t="s">
        <v>161</v>
      </c>
      <c r="F1768" s="46" t="n">
        <f aca="false">SUM(G1768:H1768)</f>
        <v>0</v>
      </c>
      <c r="G1768" s="46" t="n">
        <f aca="false" t="array" ref="G1768:G1768">SUM(IF(dane!$A$8:$A$1577=D1768,IF(dane!$C$8:$C$1577=E1768,dane!$L$8:$L$1577,0),0))</f>
        <v>0</v>
      </c>
      <c r="H1768" s="46" t="n">
        <f aca="false" t="array" ref="H1768:H1768">SUM(IF(dane!$A$8:$A$1577=D1768,IF(dane!$C$8:$C$1577=E1768,dane!$M$8:$M$1577,0),0))</f>
        <v>0</v>
      </c>
    </row>
    <row r="1769" s="57" customFormat="true" ht="12.75" hidden="true" customHeight="true" outlineLevel="0" collapsed="false">
      <c r="A1769" s="42" t="s">
        <v>162</v>
      </c>
      <c r="B1769" s="42"/>
      <c r="C1769" s="43" t="str">
        <f aca="false">INDEX((klasyfikacja!$B$2:$B$146),MATCH(A1769,klasyfikacja!$A$2:$A$146,0))</f>
        <v>Wpływy z tytułu odszkodowania za przejęte nieruchomości pod inwestycje celu publicznego</v>
      </c>
      <c r="D1769" s="44" t="n">
        <v>801</v>
      </c>
      <c r="E1769" s="45" t="s">
        <v>163</v>
      </c>
      <c r="F1769" s="46" t="n">
        <f aca="false">SUM(G1769:H1769)</f>
        <v>0</v>
      </c>
      <c r="G1769" s="46" t="n">
        <f aca="false" t="array" ref="G1769:G1769">SUM(IF(dane!$A$8:$A$1577=D1769,IF(dane!$C$8:$C$1577=E1769,dane!$L$8:$L$1577,0),0))</f>
        <v>0</v>
      </c>
      <c r="H1769" s="46" t="n">
        <f aca="false" t="array" ref="H1769:H1769">SUM(IF(dane!$A$8:$A$1577=D1769,IF(dane!$C$8:$C$1577=E1769,dane!$M$8:$M$1577,0),0))</f>
        <v>0</v>
      </c>
    </row>
    <row r="1770" s="57" customFormat="true" ht="12.75" hidden="true" customHeight="true" outlineLevel="0" collapsed="false">
      <c r="A1770" s="42" t="s">
        <v>164</v>
      </c>
      <c r="B1770" s="42"/>
      <c r="C1770" s="43" t="str">
        <f aca="false">INDEX((klasyfikacja!$B$2:$B$146),MATCH(A1770,klasyfikacja!$A$2:$A$146,0))</f>
        <v>Wpływy ze sprzedaży składników majątkowych</v>
      </c>
      <c r="D1770" s="44" t="n">
        <v>801</v>
      </c>
      <c r="E1770" s="45" t="s">
        <v>165</v>
      </c>
      <c r="F1770" s="46" t="n">
        <f aca="false">SUM(G1770:H1770)</f>
        <v>0</v>
      </c>
      <c r="G1770" s="46" t="n">
        <f aca="false" t="array" ref="G1770:G1770">SUM(IF(dane!$A$8:$A$1577=D1770,IF(dane!$C$8:$C$1577=E1770,dane!$L$8:$L$1577,0),0))</f>
        <v>0</v>
      </c>
      <c r="H1770" s="46" t="n">
        <f aca="false" t="array" ref="H1770:H1770">SUM(IF(dane!$A$8:$A$1577=D1770,IF(dane!$C$8:$C$1577=E1770,dane!$M$8:$M$1577,0),0))</f>
        <v>0</v>
      </c>
    </row>
    <row r="1771" s="57" customFormat="true" ht="12.75" hidden="true" customHeight="true" outlineLevel="0" collapsed="false">
      <c r="A1771" s="42" t="s">
        <v>166</v>
      </c>
      <c r="B1771" s="42"/>
      <c r="C1771" s="43" t="str">
        <f aca="false">INDEX((klasyfikacja!$B$2:$B$146),MATCH(A1771,klasyfikacja!$A$2:$A$146,0))</f>
        <v>Środki z Funduszu Przeciwdziałania COVID-19 na finansowanie lub dofinansowanie kosztów realizacji inwestycji i zakupów inwestycyjnych związanych z przeciwdziałaniem COVID-19</v>
      </c>
      <c r="D1771" s="44" t="n">
        <v>801</v>
      </c>
      <c r="E1771" s="45" t="n">
        <v>6090</v>
      </c>
      <c r="F1771" s="46" t="n">
        <f aca="false">SUM(G1771:H1771)</f>
        <v>0</v>
      </c>
      <c r="G1771" s="46" t="n">
        <f aca="false" t="array" ref="G1771:G1771">SUM(IF(dane!$A$8:$A$1577=D1771,IF(dane!$C$8:$C$1577=E1771,dane!$L$8:$L$1577,0),0))</f>
        <v>0</v>
      </c>
      <c r="H1771" s="46" t="n">
        <f aca="false" t="array" ref="H1771:H1771">SUM(IF(dane!$A$8:$A$1577=D1771,IF(dane!$C$8:$C$1577=E1771,dane!$M$8:$M$1577,0),0))</f>
        <v>0</v>
      </c>
    </row>
    <row r="1772" s="57" customFormat="true" ht="12.75" hidden="true" customHeight="true" outlineLevel="0" collapsed="false">
      <c r="A1772" s="42" t="s">
        <v>167</v>
      </c>
      <c r="B1772" s="42"/>
      <c r="C1772" s="43" t="str">
        <f aca="false">INDEX((klasyfikacja!$B$2:$B$146),MATCH(A1772,klasyfikacja!$A$2:$A$146,0))</f>
        <v>Środki na inwestycje na drogach publicznych powiatowych i wojewódzkich oraz na drogach powiatowych, wojewódzkich i krajowych w granicach miast na prawach powiatu</v>
      </c>
      <c r="D1772" s="44" t="n">
        <v>801</v>
      </c>
      <c r="E1772" s="45" t="n">
        <v>6180</v>
      </c>
      <c r="F1772" s="46" t="n">
        <f aca="false">SUM(G1772:H1772)</f>
        <v>0</v>
      </c>
      <c r="G1772" s="46" t="n">
        <f aca="false" t="array" ref="G1772:G1772">SUM(IF(dane!$A$8:$A$1577=D1772,IF(dane!$C$8:$C$1577=E1772,dane!$L$8:$L$1577,0),0))</f>
        <v>0</v>
      </c>
      <c r="H1772" s="46" t="n">
        <f aca="false" t="array" ref="H1772:H1772">SUM(IF(dane!$A$8:$A$1577=D1772,IF(dane!$C$8:$C$1577=E1772,dane!$M$8:$M$1577,0),0))</f>
        <v>0</v>
      </c>
    </row>
    <row r="1773" s="57" customFormat="true" ht="37.5" hidden="true" customHeight="true" outlineLevel="0" collapsed="false">
      <c r="A1773" s="42" t="s">
        <v>168</v>
      </c>
      <c r="B1773" s="42"/>
      <c r="C1773" s="43" t="str">
        <f aca="false">INDEX((klasyfikacja!$B$2:$B$146),MATCH(A1773,klasyfikacja!$A$2:$A$146,0))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773" s="44" t="n">
        <v>801</v>
      </c>
      <c r="E1773" s="45" t="n">
        <v>6207</v>
      </c>
      <c r="F1773" s="46" t="n">
        <f aca="false">SUM(G1773:H1773)</f>
        <v>0</v>
      </c>
      <c r="G1773" s="46" t="n">
        <f aca="false" t="array" ref="G1773:G1773">SUM(IF(dane!$A$8:$A$1577=D1773,IF(dane!$C$8:$C$1577=E1773,dane!$L$8:$L$1577,0),0))</f>
        <v>0</v>
      </c>
      <c r="H1773" s="46" t="n">
        <f aca="false" t="array" ref="H1773:H1773">SUM(IF(dane!$A$8:$A$1577=D1773,IF(dane!$C$8:$C$1577=E1773,dane!$M$8:$M$1577,0),0))</f>
        <v>0</v>
      </c>
    </row>
    <row r="1774" s="57" customFormat="true" ht="63.75" hidden="true" customHeight="true" outlineLevel="0" collapsed="false">
      <c r="A1774" s="42" t="s">
        <v>169</v>
      </c>
      <c r="B1774" s="42"/>
      <c r="C1774" s="43" t="str">
        <f aca="false">INDEX((klasyfikacja!$B$2:$B$146),MATCH(A1774,klasyfikacja!$A$2:$A$146,0))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774" s="44" t="n">
        <v>801</v>
      </c>
      <c r="E1774" s="45" t="n">
        <v>6208</v>
      </c>
      <c r="F1774" s="46" t="n">
        <f aca="false">SUM(G1774:H1774)</f>
        <v>0</v>
      </c>
      <c r="G1774" s="46" t="n">
        <f aca="false" t="array" ref="G1774:G1774">SUM(IF(dane!$A$8:$A$1577=D1774,IF(dane!$C$8:$C$1577=E1774,dane!$L$8:$L$1577,0),0))</f>
        <v>0</v>
      </c>
      <c r="H1774" s="46" t="n">
        <f aca="false" t="array" ref="H1774:H1774">SUM(IF(dane!$A$8:$A$1577=D1774,IF(dane!$C$8:$C$1577=E1774,dane!$M$8:$M$1577,0),0))</f>
        <v>0</v>
      </c>
    </row>
    <row r="1775" s="57" customFormat="true" ht="63.75" hidden="true" customHeight="true" outlineLevel="0" collapsed="false">
      <c r="A1775" s="42" t="s">
        <v>170</v>
      </c>
      <c r="B1775" s="42"/>
      <c r="C1775" s="43" t="str">
        <f aca="false">INDEX((klasyfikacja!$B$2:$B$146),MATCH(A1775,klasyfikacja!$A$2:$A$146,0))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775" s="44" t="n">
        <v>801</v>
      </c>
      <c r="E1775" s="45" t="n">
        <v>6209</v>
      </c>
      <c r="F1775" s="46" t="n">
        <f aca="false">SUM(G1775:H1775)</f>
        <v>0</v>
      </c>
      <c r="G1775" s="46" t="n">
        <f aca="false" t="array" ref="G1775:G1775">SUM(IF(dane!$A$8:$A$1577=D1775,IF(dane!$C$8:$C$1577=E1775,dane!$L$8:$L$1577,0),0))</f>
        <v>0</v>
      </c>
      <c r="H1775" s="46" t="n">
        <f aca="false" t="array" ref="H1775:H1775">SUM(IF(dane!$A$8:$A$1577=D1775,IF(dane!$C$8:$C$1577=E1775,dane!$M$8:$M$1577,0),0))</f>
        <v>0</v>
      </c>
    </row>
    <row r="1776" s="57" customFormat="true" ht="39" hidden="true" customHeight="true" outlineLevel="0" collapsed="false">
      <c r="A1776" s="42" t="s">
        <v>171</v>
      </c>
      <c r="B1776" s="42"/>
      <c r="C1776" s="43" t="str">
        <f aca="false">INDEX((klasyfikacja!$B$2:$B$146),MATCH(A1776,klasyfikacja!$A$2:$A$146,0))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776" s="44" t="n">
        <v>801</v>
      </c>
      <c r="E1776" s="45" t="n">
        <v>6257</v>
      </c>
      <c r="F1776" s="46" t="n">
        <f aca="false">SUM(G1776:H1776)</f>
        <v>0</v>
      </c>
      <c r="G1776" s="46" t="n">
        <f aca="false" t="array" ref="G1776:G1776">SUM(IF(dane!$A$8:$A$1577=D1776,IF(dane!$C$8:$C$1577=E1776,dane!$L$8:$L$1577,0),0))</f>
        <v>0</v>
      </c>
      <c r="H1776" s="46" t="n">
        <f aca="false" t="array" ref="H1776:H1776">SUM(IF(dane!$A$8:$A$1577=D1776,IF(dane!$C$8:$C$1577=E1776,dane!$M$8:$M$1577,0),0))</f>
        <v>0</v>
      </c>
    </row>
    <row r="1777" s="57" customFormat="true" ht="37.5" hidden="true" customHeight="true" outlineLevel="0" collapsed="false">
      <c r="A1777" s="42" t="s">
        <v>172</v>
      </c>
      <c r="B1777" s="42"/>
      <c r="C1777" s="43" t="str">
        <f aca="false">INDEX((klasyfikacja!$B$2:$B$146),MATCH(A1777,klasyfikacja!$A$2:$A$146,0))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777" s="44" t="n">
        <v>801</v>
      </c>
      <c r="E1777" s="45" t="n">
        <v>6258</v>
      </c>
      <c r="F1777" s="46" t="n">
        <f aca="false">SUM(G1777:H1777)</f>
        <v>0</v>
      </c>
      <c r="G1777" s="46" t="n">
        <f aca="false" t="array" ref="G1777:G1777">SUM(IF(dane!$A$8:$A$1577=D1777,IF(dane!$C$8:$C$1577=E1777,dane!$L$8:$L$1577,0),0))</f>
        <v>0</v>
      </c>
      <c r="H1777" s="46" t="n">
        <f aca="false" t="array" ref="H1777:H1777">SUM(IF(dane!$A$8:$A$1577=D1777,IF(dane!$C$8:$C$1577=E1777,dane!$M$8:$M$1577,0),0))</f>
        <v>0</v>
      </c>
    </row>
    <row r="1778" s="57" customFormat="true" ht="64.5" hidden="true" customHeight="true" outlineLevel="0" collapsed="false">
      <c r="A1778" s="42" t="s">
        <v>173</v>
      </c>
      <c r="B1778" s="42"/>
      <c r="C1778" s="43" t="str">
        <f aca="false">INDEX((klasyfikacja!$B$2:$B$146),MATCH(A1778,klasyfikacja!$A$2:$A$146,0))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778" s="44" t="n">
        <v>801</v>
      </c>
      <c r="E1778" s="45" t="n">
        <v>6259</v>
      </c>
      <c r="F1778" s="46" t="n">
        <f aca="false">SUM(G1778:H1778)</f>
        <v>0</v>
      </c>
      <c r="G1778" s="46" t="n">
        <f aca="false" t="array" ref="G1778:G1778">SUM(IF(dane!$A$8:$A$1577=D1778,IF(dane!$C$8:$C$1577=E1778,dane!$L$8:$L$1577,0),0))</f>
        <v>0</v>
      </c>
      <c r="H1778" s="46" t="n">
        <f aca="false" t="array" ref="H1778:H1778">SUM(IF(dane!$A$8:$A$1577=D1778,IF(dane!$C$8:$C$1577=E1778,dane!$M$8:$M$1577,0),0))</f>
        <v>0</v>
      </c>
    </row>
    <row r="1779" s="57" customFormat="true" ht="25.5" hidden="true" customHeight="true" outlineLevel="0" collapsed="false">
      <c r="A1779" s="42" t="s">
        <v>174</v>
      </c>
      <c r="B1779" s="42"/>
      <c r="C1779" s="43" t="str">
        <f aca="false">INDEX((klasyfikacja!$B$2:$B$146),MATCH(A1779,klasyfikacja!$A$2:$A$146,0))</f>
        <v>Dotacja otrzymana z państwowego funduszu celowego na finansowanie lub dofinansowanie kosztów realizacji inwestycji i zakupów inwestycyjnych jednostek sektora finansów publicznych</v>
      </c>
      <c r="D1779" s="44" t="n">
        <v>801</v>
      </c>
      <c r="E1779" s="45" t="n">
        <v>6260</v>
      </c>
      <c r="F1779" s="46" t="n">
        <f aca="false">SUM(G1779:H1779)</f>
        <v>0</v>
      </c>
      <c r="G1779" s="46" t="n">
        <f aca="false" t="array" ref="G1779:G1779">SUM(IF(dane!$A$8:$A$1577=D1779,IF(dane!$C$8:$C$1577=E1779,dane!$L$8:$L$1577,0),0))</f>
        <v>0</v>
      </c>
      <c r="H1779" s="46" t="n">
        <f aca="false" t="array" ref="H1779:H1779">SUM(IF(dane!$A$8:$A$1577=D1779,IF(dane!$C$8:$C$1577=E1779,dane!$M$8:$M$1577,0),0))</f>
        <v>0</v>
      </c>
    </row>
    <row r="1780" s="57" customFormat="true" ht="25.5" hidden="true" customHeight="true" outlineLevel="0" collapsed="false">
      <c r="A1780" s="42" t="s">
        <v>175</v>
      </c>
      <c r="B1780" s="42"/>
      <c r="C1780" s="43" t="str">
        <f aca="false">INDEX((klasyfikacja!$B$2:$B$146),MATCH(A1780,klasyfikacja!$A$2:$A$146,0))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780" s="44" t="n">
        <v>801</v>
      </c>
      <c r="E1780" s="45" t="n">
        <v>6280</v>
      </c>
      <c r="F1780" s="46" t="n">
        <f aca="false">SUM(G1780:H1780)</f>
        <v>0</v>
      </c>
      <c r="G1780" s="46" t="n">
        <f aca="false" t="array" ref="G1780:G1780">SUM(IF(dane!$A$8:$A$1577=D1780,IF(dane!$C$8:$C$1577=E1780,dane!$L$8:$L$1577,0),0))</f>
        <v>0</v>
      </c>
      <c r="H1780" s="46" t="n">
        <f aca="false" t="array" ref="H1780:H1780">SUM(IF(dane!$A$8:$A$1577=D1780,IF(dane!$C$8:$C$1577=E1780,dane!$M$8:$M$1577,0),0))</f>
        <v>0</v>
      </c>
    </row>
    <row r="1781" s="57" customFormat="true" ht="12.75" hidden="true" customHeight="true" outlineLevel="0" collapsed="false">
      <c r="A1781" s="42" t="s">
        <v>176</v>
      </c>
      <c r="B1781" s="42"/>
      <c r="C1781" s="43" t="str">
        <f aca="false">INDEX((klasyfikacja!$B$2:$B$146),MATCH(A1781,klasyfikacja!$A$2:$A$146,0))</f>
        <v>Środki na dofinansowanie własnych inwestycji gmin, powiatów (związków gmin, związków powiatowo-gminnych, związków powiatów), samorządów województw, pozyskane z innych źródeł</v>
      </c>
      <c r="D1781" s="44" t="n">
        <v>801</v>
      </c>
      <c r="E1781" s="45" t="n">
        <v>6290</v>
      </c>
      <c r="F1781" s="46" t="n">
        <f aca="false">SUM(G1781:H1781)</f>
        <v>0</v>
      </c>
      <c r="G1781" s="46" t="n">
        <f aca="false" t="array" ref="G1781:G1781">SUM(IF(dane!$A$8:$A$1577=D1781,IF(dane!$C$8:$C$1577=E1781,dane!$L$8:$L$1577,0),0))</f>
        <v>0</v>
      </c>
      <c r="H1781" s="46" t="n">
        <f aca="false" t="array" ref="H1781:H1781">SUM(IF(dane!$A$8:$A$1577=D1781,IF(dane!$C$8:$C$1577=E1781,dane!$M$8:$M$1577,0),0))</f>
        <v>0</v>
      </c>
    </row>
    <row r="1782" s="57" customFormat="true" ht="12.75" hidden="true" customHeight="true" outlineLevel="0" collapsed="false">
      <c r="A1782" s="42" t="s">
        <v>177</v>
      </c>
      <c r="B1782" s="42"/>
      <c r="C1782" s="43" t="str">
        <f aca="false">INDEX((klasyfikacja!$B$2:$B$146),MATCH(A1782,klasyfikacja!$A$2:$A$146,0))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782" s="44" t="n">
        <v>801</v>
      </c>
      <c r="E1782" s="45" t="n">
        <v>6291</v>
      </c>
      <c r="F1782" s="46" t="n">
        <f aca="false">SUM(G1782:H1782)</f>
        <v>0</v>
      </c>
      <c r="G1782" s="46" t="n">
        <f aca="false" t="array" ref="G1782:G1782">SUM(IF(dane!$A$8:$A$1577=D1782,IF(dane!$C$8:$C$1577=E1782,dane!$L$8:$L$1577,0),0))</f>
        <v>0</v>
      </c>
      <c r="H1782" s="46" t="n">
        <f aca="false" t="array" ref="H1782:H1782">SUM(IF(dane!$A$8:$A$1577=D1782,IF(dane!$C$8:$C$1577=E1782,dane!$M$8:$M$1577,0),0))</f>
        <v>0</v>
      </c>
    </row>
    <row r="1783" s="57" customFormat="true" ht="12.75" hidden="true" customHeight="true" outlineLevel="0" collapsed="false">
      <c r="A1783" s="42" t="s">
        <v>178</v>
      </c>
      <c r="B1783" s="42"/>
      <c r="C1783" s="43" t="str">
        <f aca="false">INDEX((klasyfikacja!$B$2:$B$146),MATCH(A1783,klasyfikacja!$A$2:$A$146,0))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783" s="44" t="n">
        <v>801</v>
      </c>
      <c r="E1783" s="45" t="n">
        <v>6296</v>
      </c>
      <c r="F1783" s="46" t="n">
        <f aca="false">SUM(G1783:H1783)</f>
        <v>0</v>
      </c>
      <c r="G1783" s="46" t="n">
        <f aca="false" t="array" ref="G1783:G1783">SUM(IF(dane!$A$8:$A$1577=D1783,IF(dane!$C$8:$C$1577=E1783,dane!$L$8:$L$1577,0),0))</f>
        <v>0</v>
      </c>
      <c r="H1783" s="46" t="n">
        <f aca="false" t="array" ref="H1783:H1783">SUM(IF(dane!$A$8:$A$1577=D1783,IF(dane!$C$8:$C$1577=E1783,dane!$M$8:$M$1577,0),0))</f>
        <v>0</v>
      </c>
    </row>
    <row r="1784" s="57" customFormat="true" ht="12.75" hidden="true" customHeight="true" outlineLevel="0" collapsed="false">
      <c r="A1784" s="42" t="s">
        <v>179</v>
      </c>
      <c r="B1784" s="42"/>
      <c r="C1784" s="43" t="str">
        <f aca="false">INDEX((klasyfikacja!$B$2:$B$146),MATCH(A1784,klasyfikacja!$A$2:$A$146,0))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784" s="44" t="n">
        <v>801</v>
      </c>
      <c r="E1784" s="45" t="n">
        <v>6297</v>
      </c>
      <c r="F1784" s="46" t="n">
        <f aca="false">SUM(G1784:H1784)</f>
        <v>0</v>
      </c>
      <c r="G1784" s="46" t="n">
        <f aca="false" t="array" ref="G1784:G1784">SUM(IF(dane!$A$8:$A$1577=D1784,IF(dane!$C$8:$C$1577=E1784,dane!$L$8:$L$1577,0),0))</f>
        <v>0</v>
      </c>
      <c r="H1784" s="46" t="n">
        <f aca="false" t="array" ref="H1784:H1784">SUM(IF(dane!$A$8:$A$1577=D1784,IF(dane!$C$8:$C$1577=E1784,dane!$M$8:$M$1577,0),0))</f>
        <v>0</v>
      </c>
    </row>
    <row r="1785" s="57" customFormat="true" ht="12.75" hidden="true" customHeight="true" outlineLevel="0" collapsed="false">
      <c r="A1785" s="42" t="s">
        <v>180</v>
      </c>
      <c r="B1785" s="42"/>
      <c r="C1785" s="43" t="str">
        <f aca="false">INDEX((klasyfikacja!$B$2:$B$146),MATCH(A1785,klasyfikacja!$A$2:$A$146,0))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785" s="44" t="n">
        <v>801</v>
      </c>
      <c r="E1785" s="45" t="n">
        <v>6298</v>
      </c>
      <c r="F1785" s="46" t="n">
        <f aca="false">SUM(G1785:H1785)</f>
        <v>0</v>
      </c>
      <c r="G1785" s="46" t="n">
        <f aca="false" t="array" ref="G1785:G1785">SUM(IF(dane!$A$8:$A$1577=D1785,IF(dane!$C$8:$C$1577=E1785,dane!$L$8:$L$1577,0),0))</f>
        <v>0</v>
      </c>
      <c r="H1785" s="46" t="n">
        <f aca="false" t="array" ref="H1785:H1785">SUM(IF(dane!$A$8:$A$1577=D1785,IF(dane!$C$8:$C$1577=E1785,dane!$M$8:$M$1577,0),0))</f>
        <v>0</v>
      </c>
    </row>
    <row r="1786" s="57" customFormat="true" ht="12.75" hidden="true" customHeight="true" outlineLevel="0" collapsed="false">
      <c r="A1786" s="42" t="s">
        <v>181</v>
      </c>
      <c r="B1786" s="42"/>
      <c r="C1786" s="43" t="str">
        <f aca="false">INDEX((klasyfikacja!$B$2:$B$146),MATCH(A1786,klasyfikacja!$A$2:$A$146,0))</f>
        <v>Dotacja celowa otrzymana z tytułu pomocy finansowej udzielanej między jednostkami samorządu terytorialnego na dofinansowanie własnych zadań inwestycyjnych i zakupów inwestycyjnych</v>
      </c>
      <c r="D1786" s="44" t="n">
        <v>801</v>
      </c>
      <c r="E1786" s="45" t="n">
        <v>6300</v>
      </c>
      <c r="F1786" s="46" t="n">
        <f aca="false">SUM(G1786:H1786)</f>
        <v>0</v>
      </c>
      <c r="G1786" s="46" t="n">
        <f aca="false" t="array" ref="G1786:G1786">SUM(IF(dane!$A$8:$A$1577=D1786,IF(dane!$C$8:$C$1577=E1786,dane!$L$8:$L$1577,0),0))</f>
        <v>0</v>
      </c>
      <c r="H1786" s="46" t="n">
        <f aca="false" t="array" ref="H1786:H1786">SUM(IF(dane!$A$8:$A$1577=D1786,IF(dane!$C$8:$C$1577=E1786,dane!$M$8:$M$1577,0),0))</f>
        <v>0</v>
      </c>
    </row>
    <row r="1787" s="57" customFormat="true" ht="12.75" hidden="true" customHeight="true" outlineLevel="0" collapsed="false">
      <c r="A1787" s="42" t="s">
        <v>182</v>
      </c>
      <c r="B1787" s="42"/>
      <c r="C1787" s="43" t="str">
        <f aca="false">INDEX((klasyfikacja!$B$2:$B$146),MATCH(A1787,klasyfikacja!$A$2:$A$146,0))</f>
        <v>Dotacja celowa otrzymana z budżetu państwa na inwestycje i zakupy inwestycyjne z zakresu administracji rządowej oraz innych zadań zleconych gminom ustawami</v>
      </c>
      <c r="D1787" s="44" t="n">
        <v>801</v>
      </c>
      <c r="E1787" s="45" t="n">
        <v>6310</v>
      </c>
      <c r="F1787" s="46" t="n">
        <f aca="false">SUM(G1787:H1787)</f>
        <v>0</v>
      </c>
      <c r="G1787" s="46" t="n">
        <f aca="false" t="array" ref="G1787:G1787">SUM(IF(dane!$A$8:$A$1577=D1787,IF(dane!$C$8:$C$1577=E1787,dane!$L$8:$L$1577,0),0))</f>
        <v>0</v>
      </c>
      <c r="H1787" s="46" t="n">
        <f aca="false" t="array" ref="H1787:H1787">SUM(IF(dane!$A$8:$A$1577=D1787,IF(dane!$C$8:$C$1577=E1787,dane!$M$8:$M$1577,0),0))</f>
        <v>0</v>
      </c>
    </row>
    <row r="1788" s="57" customFormat="true" ht="12.75" hidden="true" customHeight="true" outlineLevel="0" collapsed="false">
      <c r="A1788" s="42" t="s">
        <v>183</v>
      </c>
      <c r="B1788" s="42"/>
      <c r="C1788" s="43" t="str">
        <f aca="false">INDEX((klasyfikacja!$B$2:$B$146),MATCH(A1788,klasyfikacja!$A$2:$A$146,0))</f>
        <v>Dotacja celowa otrzymana z budżetu państwa na inwestycje i zakupy inwestycyjne realizowane przez gminę na podstawie porozumień z organami administracji rządowej</v>
      </c>
      <c r="D1788" s="44" t="n">
        <v>801</v>
      </c>
      <c r="E1788" s="45" t="n">
        <v>6320</v>
      </c>
      <c r="F1788" s="46" t="n">
        <f aca="false">SUM(G1788:H1788)</f>
        <v>0</v>
      </c>
      <c r="G1788" s="46" t="n">
        <f aca="false" t="array" ref="G1788:G1788">SUM(IF(dane!$A$8:$A$1577=D1788,IF(dane!$C$8:$C$1577=E1788,dane!$L$8:$L$1577,0),0))</f>
        <v>0</v>
      </c>
      <c r="H1788" s="46" t="n">
        <f aca="false" t="array" ref="H1788:H1788">SUM(IF(dane!$A$8:$A$1577=D1788,IF(dane!$C$8:$C$1577=E1788,dane!$M$8:$M$1577,0),0))</f>
        <v>0</v>
      </c>
    </row>
    <row r="1789" s="57" customFormat="true" ht="25.5" hidden="true" customHeight="true" outlineLevel="0" collapsed="false">
      <c r="A1789" s="42" t="s">
        <v>184</v>
      </c>
      <c r="B1789" s="42"/>
      <c r="C1789" s="43" t="str">
        <f aca="false">INDEX((klasyfikacja!$B$2:$B$146),MATCH(A1789,klasyfikacja!$A$2:$A$146,0))</f>
        <v>Dotacja celowa otrzymana z budżetu państwa na realizację inwestycji i zakupów inwestycyjnych własnych gmin (związków gmin, związków powiatowo-gminnych)</v>
      </c>
      <c r="D1789" s="44" t="n">
        <v>801</v>
      </c>
      <c r="E1789" s="45" t="n">
        <v>6330</v>
      </c>
      <c r="F1789" s="46" t="n">
        <f aca="false">SUM(G1789:H1789)</f>
        <v>0</v>
      </c>
      <c r="G1789" s="46" t="n">
        <f aca="false" t="array" ref="G1789:G1789">SUM(IF(dane!$A$8:$A$1577=D1789,IF(dane!$C$8:$C$1577=E1789,dane!$L$8:$L$1577,0),0))</f>
        <v>0</v>
      </c>
      <c r="H1789" s="46" t="n">
        <f aca="false" t="array" ref="H1789:H1789">SUM(IF(dane!$A$8:$A$1577=D1789,IF(dane!$C$8:$C$1577=E1789,dane!$M$8:$M$1577,0),0))</f>
        <v>0</v>
      </c>
    </row>
    <row r="1790" s="57" customFormat="true" ht="38.25" hidden="true" customHeight="true" outlineLevel="0" collapsed="false">
      <c r="A1790" s="42" t="s">
        <v>185</v>
      </c>
      <c r="B1790" s="42"/>
      <c r="C1790" s="43" t="str">
        <f aca="false">INDEX((klasyfikacja!$B$2:$B$146),MATCH(A1790,klasyfikacja!$A$2:$A$146,0))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790" s="44" t="n">
        <v>801</v>
      </c>
      <c r="E1790" s="45" t="n">
        <v>6340</v>
      </c>
      <c r="F1790" s="46" t="n">
        <f aca="false">SUM(G1790:H1790)</f>
        <v>0</v>
      </c>
      <c r="G1790" s="46" t="n">
        <f aca="false" t="array" ref="G1790:G1790">SUM(IF(dane!$A$8:$A$1577=D1790,IF(dane!$C$8:$C$1577=E1790,dane!$L$8:$L$1577,0),0))</f>
        <v>0</v>
      </c>
      <c r="H1790" s="46" t="n">
        <f aca="false" t="array" ref="H1790:H1790">SUM(IF(dane!$A$8:$A$1577=D1790,IF(dane!$C$8:$C$1577=E1790,dane!$M$8:$M$1577,0),0))</f>
        <v>0</v>
      </c>
    </row>
    <row r="1791" s="57" customFormat="true" ht="12.75" hidden="true" customHeight="true" outlineLevel="0" collapsed="false">
      <c r="A1791" s="42" t="s">
        <v>186</v>
      </c>
      <c r="B1791" s="42"/>
      <c r="C1791" s="43" t="str">
        <f aca="false">INDEX((klasyfikacja!$B$2:$B$146),MATCH(A1791,klasyfikacja!$A$2:$A$146,0))</f>
        <v>Dotacja celowa otrzymana z budżetu państwa na inwestycje i zakupy inwestycyjne z zakresu administracji rządowej oraz inne zadania zlecone ustawami realizowane przez powiat</v>
      </c>
      <c r="D1791" s="44" t="n">
        <v>801</v>
      </c>
      <c r="E1791" s="45" t="n">
        <v>6410</v>
      </c>
      <c r="F1791" s="46" t="n">
        <f aca="false">SUM(G1791:H1791)</f>
        <v>0</v>
      </c>
      <c r="G1791" s="46" t="n">
        <f aca="false" t="array" ref="G1791:G1791">SUM(IF(dane!$A$8:$A$1577=D1791,IF(dane!$C$8:$C$1577=E1791,dane!$L$8:$L$1577,0),0))</f>
        <v>0</v>
      </c>
      <c r="H1791" s="46" t="n">
        <f aca="false" t="array" ref="H1791:H1791">SUM(IF(dane!$A$8:$A$1577=D1791,IF(dane!$C$8:$C$1577=E1791,dane!$M$8:$M$1577,0),0))</f>
        <v>0</v>
      </c>
    </row>
    <row r="1792" s="57" customFormat="true" ht="12.75" hidden="true" customHeight="true" outlineLevel="0" collapsed="false">
      <c r="A1792" s="42" t="s">
        <v>187</v>
      </c>
      <c r="B1792" s="42"/>
      <c r="C1792" s="43" t="str">
        <f aca="false">INDEX((klasyfikacja!$B$2:$B$146),MATCH(A1792,klasyfikacja!$A$2:$A$146,0))</f>
        <v>Dotacja celowa otrzymana z budżetu państwa na inwestycje i zakupy inwestycyjne realizowane przez powiat na podstawie porozumień z organami administracji rządowej</v>
      </c>
      <c r="D1792" s="44" t="n">
        <v>801</v>
      </c>
      <c r="E1792" s="45" t="n">
        <v>6420</v>
      </c>
      <c r="F1792" s="46" t="n">
        <f aca="false">SUM(G1792:H1792)</f>
        <v>0</v>
      </c>
      <c r="G1792" s="46" t="n">
        <f aca="false" t="array" ref="G1792:G1792">SUM(IF(dane!$A$8:$A$1577=D1792,IF(dane!$C$8:$C$1577=E1792,dane!$L$8:$L$1577,0),0))</f>
        <v>0</v>
      </c>
      <c r="H1792" s="46" t="n">
        <f aca="false" t="array" ref="H1792:H1792">SUM(IF(dane!$A$8:$A$1577=D1792,IF(dane!$C$8:$C$1577=E1792,dane!$M$8:$M$1577,0),0))</f>
        <v>0</v>
      </c>
    </row>
    <row r="1793" s="57" customFormat="true" ht="12.75" hidden="true" customHeight="true" outlineLevel="0" collapsed="false">
      <c r="A1793" s="42" t="s">
        <v>188</v>
      </c>
      <c r="B1793" s="42"/>
      <c r="C1793" s="43" t="str">
        <f aca="false">INDEX((klasyfikacja!$B$2:$B$146),MATCH(A1793,klasyfikacja!$A$2:$A$146,0))</f>
        <v>Dotacja celowa otrzymana z budżetu państwa na realizację inwestycji i zakupów inwestycyjnych własnych powiatu</v>
      </c>
      <c r="D1793" s="44" t="n">
        <v>801</v>
      </c>
      <c r="E1793" s="45" t="n">
        <v>6430</v>
      </c>
      <c r="F1793" s="46" t="n">
        <f aca="false">SUM(G1793:H1793)</f>
        <v>0</v>
      </c>
      <c r="G1793" s="46" t="n">
        <f aca="false" t="array" ref="G1793:G1793">SUM(IF(dane!$A$8:$A$1577=D1793,IF(dane!$C$8:$C$1577=E1793,dane!$L$8:$L$1577,0),0))</f>
        <v>0</v>
      </c>
      <c r="H1793" s="46" t="n">
        <f aca="false" t="array" ref="H1793:H1793">SUM(IF(dane!$A$8:$A$1577=D1793,IF(dane!$C$8:$C$1577=E1793,dane!$M$8:$M$1577,0),0))</f>
        <v>0</v>
      </c>
    </row>
    <row r="1794" s="57" customFormat="true" ht="12.75" hidden="true" customHeight="true" outlineLevel="0" collapsed="false">
      <c r="A1794" s="42" t="s">
        <v>189</v>
      </c>
      <c r="B1794" s="42"/>
      <c r="C1794" s="43" t="str">
        <f aca="false">INDEX((klasyfikacja!$B$2:$B$146),MATCH(A1794,klasyfikacja!$A$2:$A$146,0))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794" s="44" t="n">
        <v>801</v>
      </c>
      <c r="E1794" s="45" t="n">
        <v>6440</v>
      </c>
      <c r="F1794" s="46" t="n">
        <f aca="false">SUM(G1794:H1794)</f>
        <v>0</v>
      </c>
      <c r="G1794" s="46" t="n">
        <f aca="false" t="array" ref="G1794:G1794">SUM(IF(dane!$A$8:$A$1577=D1794,IF(dane!$C$8:$C$1577=E1794,dane!$L$8:$L$1577,0),0))</f>
        <v>0</v>
      </c>
      <c r="H1794" s="46" t="n">
        <f aca="false" t="array" ref="H1794:H1794">SUM(IF(dane!$A$8:$A$1577=D1794,IF(dane!$C$8:$C$1577=E1794,dane!$M$8:$M$1577,0),0))</f>
        <v>0</v>
      </c>
    </row>
    <row r="1795" s="57" customFormat="true" ht="12.75" hidden="true" customHeight="true" outlineLevel="0" collapsed="false">
      <c r="A1795" s="42" t="s">
        <v>190</v>
      </c>
      <c r="B1795" s="42"/>
      <c r="C1795" s="43" t="str">
        <f aca="false">INDEX((klasyfikacja!$B$2:$B$146),MATCH(A1795,klasyfikacja!$A$2:$A$146,0))</f>
        <v>Dotacja celowa otrzymana z gminy na inwestycje i zakupy inwestycyjne realizowane na podstawie porozumień (umów) między jednostkami samorządu terytorialnego</v>
      </c>
      <c r="D1795" s="44" t="n">
        <v>801</v>
      </c>
      <c r="E1795" s="45" t="n">
        <v>6610</v>
      </c>
      <c r="F1795" s="46" t="n">
        <f aca="false">SUM(G1795:H1795)</f>
        <v>0</v>
      </c>
      <c r="G1795" s="46" t="n">
        <f aca="false" t="array" ref="G1795:G1795">SUM(IF(dane!$A$8:$A$1577=D1795,IF(dane!$C$8:$C$1577=E1795,dane!$L$8:$L$1577,0),0))</f>
        <v>0</v>
      </c>
      <c r="H1795" s="46" t="n">
        <f aca="false" t="array" ref="H1795:H1795">SUM(IF(dane!$A$8:$A$1577=D1795,IF(dane!$C$8:$C$1577=E1795,dane!$M$8:$M$1577,0),0))</f>
        <v>0</v>
      </c>
    </row>
    <row r="1796" s="57" customFormat="true" ht="12.75" hidden="true" customHeight="true" outlineLevel="0" collapsed="false">
      <c r="A1796" s="42" t="s">
        <v>191</v>
      </c>
      <c r="B1796" s="42"/>
      <c r="C1796" s="43" t="str">
        <f aca="false">INDEX((klasyfikacja!$B$2:$B$146),MATCH(A1796,klasyfikacja!$A$2:$A$146,0))</f>
        <v>Dotacja celowa otrzymana z powiatu na inwestycje i zakupy inwestycyjne realizowane na podstawie porozumień (umów) między jednostkami samorządu terytorialnego</v>
      </c>
      <c r="D1796" s="44" t="n">
        <v>801</v>
      </c>
      <c r="E1796" s="45" t="n">
        <v>6620</v>
      </c>
      <c r="F1796" s="46" t="n">
        <f aca="false">SUM(G1796:H1796)</f>
        <v>0</v>
      </c>
      <c r="G1796" s="46" t="n">
        <f aca="false" t="array" ref="G1796:G1796">SUM(IF(dane!$A$8:$A$1577=D1796,IF(dane!$C$8:$C$1577=E1796,dane!$L$8:$L$1577,0),0))</f>
        <v>0</v>
      </c>
      <c r="H1796" s="46" t="n">
        <f aca="false" t="array" ref="H1796:H1796">SUM(IF(dane!$A$8:$A$1577=D1796,IF(dane!$C$8:$C$1577=E1796,dane!$M$8:$M$1577,0),0))</f>
        <v>0</v>
      </c>
    </row>
    <row r="1797" s="57" customFormat="true" ht="12.75" hidden="true" customHeight="true" outlineLevel="0" collapsed="false">
      <c r="A1797" s="42" t="s">
        <v>192</v>
      </c>
      <c r="B1797" s="42"/>
      <c r="C1797" s="43" t="str">
        <f aca="false">INDEX((klasyfikacja!$B$2:$B$146),MATCH(A1797,klasyfikacja!$A$2:$A$146,0))</f>
        <v>Dotacja celowa otrzymana z samorządu województwa na inwestycje i zakupy inwestycyjne realizowane na podstawie porozumień (umów) między jednostkami samorządu terytorialnego</v>
      </c>
      <c r="D1797" s="44" t="n">
        <v>801</v>
      </c>
      <c r="E1797" s="45" t="n">
        <v>6630</v>
      </c>
      <c r="F1797" s="46" t="n">
        <f aca="false">SUM(G1797:H1797)</f>
        <v>0</v>
      </c>
      <c r="G1797" s="46" t="n">
        <f aca="false" t="array" ref="G1797:G1797">SUM(IF(dane!$A$8:$A$1577=D1797,IF(dane!$C$8:$C$1577=E1797,dane!$L$8:$L$1577,0),0))</f>
        <v>0</v>
      </c>
      <c r="H1797" s="46" t="n">
        <f aca="false" t="array" ref="H1797:H1797">SUM(IF(dane!$A$8:$A$1577=D1797,IF(dane!$C$8:$C$1577=E1797,dane!$M$8:$M$1577,0),0))</f>
        <v>0</v>
      </c>
    </row>
    <row r="1798" s="57" customFormat="true" ht="12.75" hidden="true" customHeight="true" outlineLevel="0" collapsed="false">
      <c r="A1798" s="42" t="s">
        <v>193</v>
      </c>
      <c r="B1798" s="42"/>
      <c r="C1798" s="43" t="str">
        <f aca="false">INDEX((klasyfikacja!$B$2:$B$146),MATCH(A1798,klasyfikacja!$A$2:$A$146,0))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798" s="44" t="n">
        <v>801</v>
      </c>
      <c r="E1798" s="45" t="n">
        <v>6660</v>
      </c>
      <c r="F1798" s="46" t="n">
        <f aca="false">SUM(G1798:H1798)</f>
        <v>0</v>
      </c>
      <c r="G1798" s="46" t="n">
        <f aca="false" t="array" ref="G1798:G1798">SUM(IF(dane!$A$8:$A$1577=D1798,IF(dane!$C$8:$C$1577=E1798,dane!$L$8:$L$1577,0),0))</f>
        <v>0</v>
      </c>
      <c r="H1798" s="46" t="n">
        <f aca="false" t="array" ref="H1798:H1798">SUM(IF(dane!$A$8:$A$1577=D1798,IF(dane!$C$8:$C$1577=E1798,dane!$M$8:$M$1577,0),0))</f>
        <v>0</v>
      </c>
    </row>
    <row r="1799" s="57" customFormat="true" ht="12.75" hidden="true" customHeight="true" outlineLevel="0" collapsed="false">
      <c r="A1799" s="42" t="s">
        <v>194</v>
      </c>
      <c r="B1799" s="42"/>
      <c r="C1799" s="43" t="str">
        <f aca="false">INDEX((klasyfikacja!$B$2:$B$146),MATCH(A1799,klasyfikacja!$A$2:$A$146,0))</f>
        <v>Wpłata środków finansowych z niewykorzystanych w terminie wydatków, które nie wygasają z upływem roku budżetowego</v>
      </c>
      <c r="D1799" s="44" t="n">
        <v>801</v>
      </c>
      <c r="E1799" s="45" t="n">
        <v>6680</v>
      </c>
      <c r="F1799" s="46" t="n">
        <f aca="false">SUM(G1799:H1799)</f>
        <v>0</v>
      </c>
      <c r="G1799" s="46" t="n">
        <f aca="false" t="array" ref="G1799:G1799">SUM(IF(dane!$A$8:$A$1577=D1799,IF(dane!$C$8:$C$1577=E1799,dane!$L$8:$L$1577,0),0))</f>
        <v>0</v>
      </c>
      <c r="H1799" s="46" t="n">
        <f aca="false" t="array" ref="H1799:H1799">SUM(IF(dane!$A$8:$A$1577=D1799,IF(dane!$C$8:$C$1577=E1799,dane!$M$8:$M$1577,0),0))</f>
        <v>0</v>
      </c>
    </row>
    <row r="1800" s="57" customFormat="true" ht="12.75" hidden="true" customHeight="true" outlineLevel="0" collapsed="false">
      <c r="A1800" s="42" t="s">
        <v>195</v>
      </c>
      <c r="B1800" s="42"/>
      <c r="C1800" s="43" t="str">
        <f aca="false">INDEX((klasyfikacja!$B$2:$B$146),MATCH(A1800,klasyfikacja!$A$2:$A$146,0))</f>
        <v>Wpływy ze zwrotów niewykorzystanych dotacji oraz płatności, dotyczące dochodów majątkowych</v>
      </c>
      <c r="D1800" s="49" t="n">
        <v>801</v>
      </c>
      <c r="E1800" s="50" t="n">
        <v>6690</v>
      </c>
      <c r="F1800" s="46" t="n">
        <f aca="false">SUM(G1800:H1800)</f>
        <v>0</v>
      </c>
      <c r="G1800" s="46" t="n">
        <f aca="false" t="array" ref="G1800:G1800">SUM(IF(dane!$A$8:$A$1577=D1800,IF(dane!$C$8:$C$1577=E1800,dane!$L$8:$L$1577,0),0))</f>
        <v>0</v>
      </c>
      <c r="H1800" s="46" t="n">
        <f aca="false" t="array" ref="H1800:H1800">SUM(IF(dane!$A$8:$A$1577=D1800,IF(dane!$C$8:$C$1577=E1800,dane!$M$8:$M$1577,0),0))</f>
        <v>0</v>
      </c>
    </row>
    <row r="1801" s="38" customFormat="true" ht="30.75" hidden="false" customHeight="true" outlineLevel="0" collapsed="false">
      <c r="A1801" s="33" t="n">
        <v>851</v>
      </c>
      <c r="B1801" s="33" t="n">
        <v>1</v>
      </c>
      <c r="C1801" s="34" t="s">
        <v>222</v>
      </c>
      <c r="D1801" s="35"/>
      <c r="E1801" s="35"/>
      <c r="F1801" s="36" t="n">
        <f aca="false">SUM(G1801:H1801)</f>
        <v>1154000</v>
      </c>
      <c r="G1801" s="37" t="n">
        <f aca="false">SUM(G1802+G1893)</f>
        <v>834000</v>
      </c>
      <c r="H1801" s="37" t="n">
        <f aca="false">SUM(H1802+H1893)</f>
        <v>320000</v>
      </c>
    </row>
    <row r="1802" s="47" customFormat="true" ht="18" hidden="false" customHeight="true" outlineLevel="0" collapsed="false">
      <c r="A1802" s="39"/>
      <c r="B1802" s="39"/>
      <c r="C1802" s="40" t="s">
        <v>20</v>
      </c>
      <c r="D1802" s="35"/>
      <c r="E1802" s="35"/>
      <c r="F1802" s="41" t="n">
        <f aca="false">SUM(G1802:H1802)</f>
        <v>1134000</v>
      </c>
      <c r="G1802" s="41" t="n">
        <f aca="false">SUM(G1803:G1892)</f>
        <v>834000</v>
      </c>
      <c r="H1802" s="41" t="n">
        <f aca="false">SUM(H1803:H1892)</f>
        <v>300000</v>
      </c>
      <c r="K1802" s="55"/>
    </row>
    <row r="1803" s="47" customFormat="true" ht="12.75" hidden="true" customHeight="true" outlineLevel="0" collapsed="false">
      <c r="A1803" s="42" t="s">
        <v>21</v>
      </c>
      <c r="B1803" s="42"/>
      <c r="C1803" s="43" t="str">
        <f aca="false">INDEX((klasyfikacja!$B$2:$B$146),MATCH(A1803,klasyfikacja!$A$2:$A$146,0))</f>
        <v>Wpływy z podatku dochodowego od osób fizycznych</v>
      </c>
      <c r="D1803" s="44" t="n">
        <v>851</v>
      </c>
      <c r="E1803" s="45" t="s">
        <v>22</v>
      </c>
      <c r="F1803" s="46" t="n">
        <f aca="false">SUM(G1803:H1803)</f>
        <v>0</v>
      </c>
      <c r="G1803" s="46" t="n">
        <f aca="false" t="array" ref="G1803:G1803">SUM(IF(dane!$A$8:$A$1577=D1803,IF(dane!$C$8:$C$1577=E1803,dane!$L$8:$L$1577,0),0))</f>
        <v>0</v>
      </c>
      <c r="H1803" s="46" t="n">
        <f aca="false" t="array" ref="H1803:H1803">SUM(IF(dane!$A$8:$A$1577=D1803,IF(dane!$C$8:$C$1577=E1803,dane!$M$8:$M$1577,0),0))</f>
        <v>0</v>
      </c>
      <c r="K1803" s="55"/>
    </row>
    <row r="1804" s="47" customFormat="true" ht="12.75" hidden="true" customHeight="true" outlineLevel="0" collapsed="false">
      <c r="A1804" s="42" t="s">
        <v>23</v>
      </c>
      <c r="B1804" s="42"/>
      <c r="C1804" s="43" t="str">
        <f aca="false">INDEX((klasyfikacja!$B$2:$B$146),MATCH(A1804,klasyfikacja!$A$2:$A$146,0))</f>
        <v>Wpływy z podatku dochodowego od osób prawnych</v>
      </c>
      <c r="D1804" s="44" t="n">
        <v>851</v>
      </c>
      <c r="E1804" s="45" t="s">
        <v>24</v>
      </c>
      <c r="F1804" s="46" t="n">
        <f aca="false">SUM(G1804:H1804)</f>
        <v>0</v>
      </c>
      <c r="G1804" s="46" t="n">
        <f aca="false" t="array" ref="G1804:G1804">SUM(IF(dane!$A$8:$A$1577=D1804,IF(dane!$C$8:$C$1577=E1804,dane!$L$8:$L$1577,0),0))</f>
        <v>0</v>
      </c>
      <c r="H1804" s="46" t="n">
        <f aca="false" t="array" ref="H1804:H1804">SUM(IF(dane!$A$8:$A$1577=D1804,IF(dane!$C$8:$C$1577=E1804,dane!$M$8:$M$1577,0),0))</f>
        <v>0</v>
      </c>
      <c r="K1804" s="55"/>
    </row>
    <row r="1805" s="47" customFormat="true" ht="12.75" hidden="true" customHeight="true" outlineLevel="0" collapsed="false">
      <c r="A1805" s="42" t="s">
        <v>25</v>
      </c>
      <c r="B1805" s="42"/>
      <c r="C1805" s="43" t="str">
        <f aca="false">INDEX((klasyfikacja!$B$2:$B$146),MATCH(A1805,klasyfikacja!$A$2:$A$146,0))</f>
        <v>Wpływy z części opłaty za zezwolenie na sprzedaż napojów alkoholowych w obrocie hurtowym</v>
      </c>
      <c r="D1805" s="44" t="n">
        <v>851</v>
      </c>
      <c r="E1805" s="45" t="s">
        <v>26</v>
      </c>
      <c r="F1805" s="46" t="n">
        <f aca="false">SUM(G1805:H1805)</f>
        <v>0</v>
      </c>
      <c r="G1805" s="46" t="n">
        <f aca="false" t="array" ref="G1805:G1805">SUM(IF(dane!$A$8:$A$1577=D1805,IF(dane!$C$8:$C$1577=E1805,dane!$L$8:$L$1577,0),0))</f>
        <v>0</v>
      </c>
      <c r="H1805" s="46" t="n">
        <f aca="false" t="array" ref="H1805:H1805">SUM(IF(dane!$A$8:$A$1577=D1805,IF(dane!$C$8:$C$1577=E1805,dane!$M$8:$M$1577,0),0))</f>
        <v>0</v>
      </c>
      <c r="K1805" s="55"/>
    </row>
    <row r="1806" s="47" customFormat="true" ht="12.75" hidden="true" customHeight="true" outlineLevel="0" collapsed="false">
      <c r="A1806" s="42" t="s">
        <v>27</v>
      </c>
      <c r="B1806" s="42"/>
      <c r="C1806" s="43" t="str">
        <f aca="false">INDEX((klasyfikacja!$B$2:$B$146),MATCH(A1806,klasyfikacja!$A$2:$A$146,0))</f>
        <v>Wpływy z podatku od nieruchomości</v>
      </c>
      <c r="D1806" s="44" t="n">
        <v>851</v>
      </c>
      <c r="E1806" s="45" t="s">
        <v>28</v>
      </c>
      <c r="F1806" s="46" t="n">
        <f aca="false">SUM(G1806:H1806)</f>
        <v>0</v>
      </c>
      <c r="G1806" s="46" t="n">
        <f aca="false" t="array" ref="G1806:G1806">SUM(IF(dane!$A$8:$A$1577=D1806,IF(dane!$C$8:$C$1577=E1806,dane!$L$8:$L$1577,0),0))</f>
        <v>0</v>
      </c>
      <c r="H1806" s="46" t="n">
        <f aca="false" t="array" ref="H1806:H1806">SUM(IF(dane!$A$8:$A$1577=D1806,IF(dane!$C$8:$C$1577=E1806,dane!$M$8:$M$1577,0),0))</f>
        <v>0</v>
      </c>
      <c r="K1806" s="55"/>
    </row>
    <row r="1807" s="47" customFormat="true" ht="12.75" hidden="true" customHeight="true" outlineLevel="0" collapsed="false">
      <c r="A1807" s="42" t="s">
        <v>29</v>
      </c>
      <c r="B1807" s="42"/>
      <c r="C1807" s="43" t="str">
        <f aca="false">INDEX((klasyfikacja!$B$2:$B$146),MATCH(A1807,klasyfikacja!$A$2:$A$146,0))</f>
        <v>Wpływy z podatku rolnego</v>
      </c>
      <c r="D1807" s="44" t="n">
        <v>851</v>
      </c>
      <c r="E1807" s="45" t="s">
        <v>30</v>
      </c>
      <c r="F1807" s="46" t="n">
        <f aca="false">SUM(G1807:H1807)</f>
        <v>0</v>
      </c>
      <c r="G1807" s="46" t="n">
        <f aca="false" t="array" ref="G1807:G1807">SUM(IF(dane!$A$8:$A$1577=D1807,IF(dane!$C$8:$C$1577=E1807,dane!$L$8:$L$1577,0),0))</f>
        <v>0</v>
      </c>
      <c r="H1807" s="46" t="n">
        <f aca="false" t="array" ref="H1807:H1807">SUM(IF(dane!$A$8:$A$1577=D1807,IF(dane!$C$8:$C$1577=E1807,dane!$M$8:$M$1577,0),0))</f>
        <v>0</v>
      </c>
      <c r="K1807" s="55"/>
    </row>
    <row r="1808" s="47" customFormat="true" ht="12.75" hidden="true" customHeight="true" outlineLevel="0" collapsed="false">
      <c r="A1808" s="42" t="s">
        <v>31</v>
      </c>
      <c r="B1808" s="42"/>
      <c r="C1808" s="43" t="str">
        <f aca="false">INDEX((klasyfikacja!$B$2:$B$146),MATCH(A1808,klasyfikacja!$A$2:$A$146,0))</f>
        <v>Wpływy z podatku leśnego</v>
      </c>
      <c r="D1808" s="44" t="n">
        <v>851</v>
      </c>
      <c r="E1808" s="45" t="s">
        <v>32</v>
      </c>
      <c r="F1808" s="46" t="n">
        <f aca="false">SUM(G1808:H1808)</f>
        <v>0</v>
      </c>
      <c r="G1808" s="46" t="n">
        <f aca="false" t="array" ref="G1808:G1808">SUM(IF(dane!$A$8:$A$1577=D1808,IF(dane!$C$8:$C$1577=E1808,dane!$L$8:$L$1577,0),0))</f>
        <v>0</v>
      </c>
      <c r="H1808" s="46" t="n">
        <f aca="false" t="array" ref="H1808:H1808">SUM(IF(dane!$A$8:$A$1577=D1808,IF(dane!$C$8:$C$1577=E1808,dane!$M$8:$M$1577,0),0))</f>
        <v>0</v>
      </c>
      <c r="K1808" s="55"/>
    </row>
    <row r="1809" s="47" customFormat="true" ht="12.75" hidden="true" customHeight="true" outlineLevel="0" collapsed="false">
      <c r="A1809" s="42" t="s">
        <v>33</v>
      </c>
      <c r="B1809" s="42"/>
      <c r="C1809" s="43" t="str">
        <f aca="false">INDEX((klasyfikacja!$B$2:$B$146),MATCH(A1809,klasyfikacja!$A$2:$A$146,0))</f>
        <v>Wpływy z podatku od środków transportowych</v>
      </c>
      <c r="D1809" s="44" t="n">
        <v>851</v>
      </c>
      <c r="E1809" s="45" t="s">
        <v>34</v>
      </c>
      <c r="F1809" s="46" t="n">
        <f aca="false">SUM(G1809:H1809)</f>
        <v>0</v>
      </c>
      <c r="G1809" s="46" t="n">
        <f aca="false" t="array" ref="G1809:G1809">SUM(IF(dane!$A$8:$A$1577=D1809,IF(dane!$C$8:$C$1577=E1809,dane!$L$8:$L$1577,0),0))</f>
        <v>0</v>
      </c>
      <c r="H1809" s="46" t="n">
        <f aca="false" t="array" ref="H1809:H1809">SUM(IF(dane!$A$8:$A$1577=D1809,IF(dane!$C$8:$C$1577=E1809,dane!$M$8:$M$1577,0),0))</f>
        <v>0</v>
      </c>
      <c r="K1809" s="55"/>
    </row>
    <row r="1810" s="47" customFormat="true" ht="12.75" hidden="true" customHeight="true" outlineLevel="0" collapsed="false">
      <c r="A1810" s="42" t="s">
        <v>35</v>
      </c>
      <c r="B1810" s="42"/>
      <c r="C1810" s="43" t="str">
        <f aca="false">INDEX((klasyfikacja!$B$2:$B$146),MATCH(A1810,klasyfikacja!$A$2:$A$146,0))</f>
        <v>Wpływy z podatku od działalności gospodarczej osób fizycznych, opłacanego w formie karty podatkowej</v>
      </c>
      <c r="D1810" s="44" t="n">
        <v>851</v>
      </c>
      <c r="E1810" s="45" t="s">
        <v>36</v>
      </c>
      <c r="F1810" s="46" t="n">
        <f aca="false">SUM(G1810:H1810)</f>
        <v>0</v>
      </c>
      <c r="G1810" s="46" t="n">
        <f aca="false" t="array" ref="G1810:G1810">SUM(IF(dane!$A$8:$A$1577=D1810,IF(dane!$C$8:$C$1577=E1810,dane!$L$8:$L$1577,0),0))</f>
        <v>0</v>
      </c>
      <c r="H1810" s="46" t="n">
        <f aca="false" t="array" ref="H1810:H1810">SUM(IF(dane!$A$8:$A$1577=D1810,IF(dane!$C$8:$C$1577=E1810,dane!$M$8:$M$1577,0),0))</f>
        <v>0</v>
      </c>
      <c r="K1810" s="55"/>
    </row>
    <row r="1811" s="47" customFormat="true" ht="12.75" hidden="true" customHeight="true" outlineLevel="0" collapsed="false">
      <c r="A1811" s="42" t="s">
        <v>37</v>
      </c>
      <c r="B1811" s="42"/>
      <c r="C1811" s="43" t="str">
        <f aca="false">INDEX((klasyfikacja!$B$2:$B$146),MATCH(A1811,klasyfikacja!$A$2:$A$146,0))</f>
        <v>Wpływy z podatku od spadków i darowizn</v>
      </c>
      <c r="D1811" s="44" t="n">
        <v>851</v>
      </c>
      <c r="E1811" s="45" t="s">
        <v>38</v>
      </c>
      <c r="F1811" s="46" t="n">
        <f aca="false">SUM(G1811:H1811)</f>
        <v>0</v>
      </c>
      <c r="G1811" s="46" t="n">
        <f aca="false" t="array" ref="G1811:G1811">SUM(IF(dane!$A$8:$A$1577=D1811,IF(dane!$C$8:$C$1577=E1811,dane!$L$8:$L$1577,0),0))</f>
        <v>0</v>
      </c>
      <c r="H1811" s="46" t="n">
        <f aca="false" t="array" ref="H1811:H1811">SUM(IF(dane!$A$8:$A$1577=D1811,IF(dane!$C$8:$C$1577=E1811,dane!$M$8:$M$1577,0),0))</f>
        <v>0</v>
      </c>
      <c r="K1811" s="55"/>
    </row>
    <row r="1812" s="47" customFormat="true" ht="12.75" hidden="true" customHeight="true" outlineLevel="0" collapsed="false">
      <c r="A1812" s="42" t="s">
        <v>39</v>
      </c>
      <c r="B1812" s="42"/>
      <c r="C1812" s="43" t="str">
        <f aca="false">INDEX((klasyfikacja!$B$2:$B$146),MATCH(A1812,klasyfikacja!$A$2:$A$146,0))</f>
        <v>Wpływy z opłaty od posiadania psów</v>
      </c>
      <c r="D1812" s="44" t="n">
        <v>851</v>
      </c>
      <c r="E1812" s="45" t="s">
        <v>40</v>
      </c>
      <c r="F1812" s="46" t="n">
        <f aca="false">SUM(G1812:H1812)</f>
        <v>0</v>
      </c>
      <c r="G1812" s="46" t="n">
        <f aca="false" t="array" ref="G1812:G1812">SUM(IF(dane!$A$8:$A$1577=D1812,IF(dane!$C$8:$C$1577=E1812,dane!$L$8:$L$1577,0),0))</f>
        <v>0</v>
      </c>
      <c r="H1812" s="46" t="n">
        <f aca="false" t="array" ref="H1812:H1812">SUM(IF(dane!$A$8:$A$1577=D1812,IF(dane!$C$8:$C$1577=E1812,dane!$M$8:$M$1577,0),0))</f>
        <v>0</v>
      </c>
      <c r="K1812" s="55"/>
    </row>
    <row r="1813" s="47" customFormat="true" ht="12.75" hidden="true" customHeight="true" outlineLevel="0" collapsed="false">
      <c r="A1813" s="42" t="s">
        <v>41</v>
      </c>
      <c r="B1813" s="42"/>
      <c r="C1813" s="43" t="str">
        <f aca="false">INDEX((klasyfikacja!$B$2:$B$146),MATCH(A1813,klasyfikacja!$A$2:$A$146,0))</f>
        <v>Wpływy z opłaty uzdrowiskowej, pobieranej w gminach posiadających status gminy uzdrowiskowej</v>
      </c>
      <c r="D1813" s="44" t="n">
        <v>851</v>
      </c>
      <c r="E1813" s="45" t="s">
        <v>42</v>
      </c>
      <c r="F1813" s="46" t="n">
        <f aca="false">SUM(G1813:H1813)</f>
        <v>0</v>
      </c>
      <c r="G1813" s="46" t="n">
        <f aca="false" t="array" ref="G1813:G1813">SUM(IF(dane!$A$8:$A$1577=D1813,IF(dane!$C$8:$C$1577=E1813,dane!$L$8:$L$1577,0),0))</f>
        <v>0</v>
      </c>
      <c r="H1813" s="46" t="n">
        <f aca="false" t="array" ref="H1813:H1813">SUM(IF(dane!$A$8:$A$1577=D1813,IF(dane!$C$8:$C$1577=E1813,dane!$M$8:$M$1577,0),0))</f>
        <v>0</v>
      </c>
      <c r="K1813" s="55"/>
    </row>
    <row r="1814" s="47" customFormat="true" ht="12.75" hidden="true" customHeight="true" outlineLevel="0" collapsed="false">
      <c r="A1814" s="42" t="s">
        <v>43</v>
      </c>
      <c r="B1814" s="42"/>
      <c r="C1814" s="43" t="str">
        <f aca="false">INDEX((klasyfikacja!$B$2:$B$146),MATCH(A1814,klasyfikacja!$A$2:$A$146,0))</f>
        <v>Wpływy z opłaty produktowej</v>
      </c>
      <c r="D1814" s="44" t="n">
        <v>851</v>
      </c>
      <c r="E1814" s="45" t="s">
        <v>44</v>
      </c>
      <c r="F1814" s="46" t="n">
        <f aca="false">SUM(G1814:H1814)</f>
        <v>0</v>
      </c>
      <c r="G1814" s="46" t="n">
        <f aca="false" t="array" ref="G1814:G1814">SUM(IF(dane!$A$8:$A$1577=D1814,IF(dane!$C$8:$C$1577=E1814,dane!$L$8:$L$1577,0),0))</f>
        <v>0</v>
      </c>
      <c r="H1814" s="46" t="n">
        <f aca="false" t="array" ref="H1814:H1814">SUM(IF(dane!$A$8:$A$1577=D1814,IF(dane!$C$8:$C$1577=E1814,dane!$M$8:$M$1577,0),0))</f>
        <v>0</v>
      </c>
      <c r="K1814" s="55"/>
    </row>
    <row r="1815" s="47" customFormat="true" ht="12.75" hidden="true" customHeight="true" outlineLevel="0" collapsed="false">
      <c r="A1815" s="42" t="s">
        <v>45</v>
      </c>
      <c r="B1815" s="42"/>
      <c r="C1815" s="43" t="str">
        <f aca="false">INDEX((klasyfikacja!$B$2:$B$146),MATCH(A1815,klasyfikacja!$A$2:$A$146,0))</f>
        <v>Wpływy z opłaty skarbowej</v>
      </c>
      <c r="D1815" s="44" t="n">
        <v>851</v>
      </c>
      <c r="E1815" s="45" t="s">
        <v>46</v>
      </c>
      <c r="F1815" s="46" t="n">
        <f aca="false">SUM(G1815:H1815)</f>
        <v>0</v>
      </c>
      <c r="G1815" s="46" t="n">
        <f aca="false" t="array" ref="G1815:G1815">SUM(IF(dane!$A$8:$A$1577=D1815,IF(dane!$C$8:$C$1577=E1815,dane!$L$8:$L$1577,0),0))</f>
        <v>0</v>
      </c>
      <c r="H1815" s="46" t="n">
        <f aca="false" t="array" ref="H1815:H1815">SUM(IF(dane!$A$8:$A$1577=D1815,IF(dane!$C$8:$C$1577=E1815,dane!$M$8:$M$1577,0),0))</f>
        <v>0</v>
      </c>
      <c r="K1815" s="55"/>
    </row>
    <row r="1816" s="47" customFormat="true" ht="12.75" hidden="true" customHeight="true" outlineLevel="0" collapsed="false">
      <c r="A1816" s="42" t="s">
        <v>47</v>
      </c>
      <c r="B1816" s="42"/>
      <c r="C1816" s="43" t="str">
        <f aca="false">INDEX((klasyfikacja!$B$2:$B$146),MATCH(A1816,klasyfikacja!$A$2:$A$146,0))</f>
        <v>Wpływy z opłaty komunikacyjnej</v>
      </c>
      <c r="D1816" s="44" t="n">
        <v>851</v>
      </c>
      <c r="E1816" s="45" t="s">
        <v>48</v>
      </c>
      <c r="F1816" s="46" t="n">
        <f aca="false">SUM(G1816:H1816)</f>
        <v>0</v>
      </c>
      <c r="G1816" s="46" t="n">
        <f aca="false" t="array" ref="G1816:G1816">SUM(IF(dane!$A$8:$A$1577=D1816,IF(dane!$C$8:$C$1577=E1816,dane!$L$8:$L$1577,0),0))</f>
        <v>0</v>
      </c>
      <c r="H1816" s="46" t="n">
        <f aca="false" t="array" ref="H1816:H1816">SUM(IF(dane!$A$8:$A$1577=D1816,IF(dane!$C$8:$C$1577=E1816,dane!$M$8:$M$1577,0),0))</f>
        <v>0</v>
      </c>
      <c r="K1816" s="55"/>
    </row>
    <row r="1817" s="47" customFormat="true" ht="12.75" hidden="true" customHeight="true" outlineLevel="0" collapsed="false">
      <c r="A1817" s="42" t="s">
        <v>49</v>
      </c>
      <c r="B1817" s="42"/>
      <c r="C1817" s="43" t="str">
        <f aca="false">INDEX((klasyfikacja!$B$2:$B$146),MATCH(A1817,klasyfikacja!$A$2:$A$146,0))</f>
        <v>Wpływy z opłaty targowej</v>
      </c>
      <c r="D1817" s="44" t="n">
        <v>851</v>
      </c>
      <c r="E1817" s="45" t="s">
        <v>50</v>
      </c>
      <c r="F1817" s="46" t="n">
        <f aca="false">SUM(G1817:H1817)</f>
        <v>0</v>
      </c>
      <c r="G1817" s="46" t="n">
        <f aca="false" t="array" ref="G1817:G1817">SUM(IF(dane!$A$8:$A$1577=D1817,IF(dane!$C$8:$C$1577=E1817,dane!$L$8:$L$1577,0),0))</f>
        <v>0</v>
      </c>
      <c r="H1817" s="46" t="n">
        <f aca="false" t="array" ref="H1817:H1817">SUM(IF(dane!$A$8:$A$1577=D1817,IF(dane!$C$8:$C$1577=E1817,dane!$M$8:$M$1577,0),0))</f>
        <v>0</v>
      </c>
      <c r="K1817" s="55"/>
    </row>
    <row r="1818" s="47" customFormat="true" ht="12.75" hidden="true" customHeight="true" outlineLevel="0" collapsed="false">
      <c r="A1818" s="42" t="s">
        <v>51</v>
      </c>
      <c r="B1818" s="42"/>
      <c r="C1818" s="43" t="str">
        <f aca="false">INDEX((klasyfikacja!$B$2:$B$146),MATCH(A1818,klasyfikacja!$A$2:$A$146,0))</f>
        <v>Wpływy z opłaty miejscowej</v>
      </c>
      <c r="D1818" s="44" t="n">
        <v>851</v>
      </c>
      <c r="E1818" s="45" t="s">
        <v>52</v>
      </c>
      <c r="F1818" s="46" t="n">
        <f aca="false">SUM(G1818:H1818)</f>
        <v>0</v>
      </c>
      <c r="G1818" s="46" t="n">
        <f aca="false" t="array" ref="G1818:G1818">SUM(IF(dane!$A$8:$A$1577=D1818,IF(dane!$C$8:$C$1577=E1818,dane!$L$8:$L$1577,0),0))</f>
        <v>0</v>
      </c>
      <c r="H1818" s="46" t="n">
        <f aca="false" t="array" ref="H1818:H1818">SUM(IF(dane!$A$8:$A$1577=D1818,IF(dane!$C$8:$C$1577=E1818,dane!$M$8:$M$1577,0),0))</f>
        <v>0</v>
      </c>
      <c r="K1818" s="55"/>
    </row>
    <row r="1819" s="47" customFormat="true" ht="12.75" hidden="true" customHeight="true" outlineLevel="0" collapsed="false">
      <c r="A1819" s="42" t="s">
        <v>53</v>
      </c>
      <c r="B1819" s="42"/>
      <c r="C1819" s="43" t="str">
        <f aca="false">INDEX((klasyfikacja!$B$2:$B$146),MATCH(A1819,klasyfikacja!$A$2:$A$146,0))</f>
        <v>Wpływy z opłaty eksploatacyjnej</v>
      </c>
      <c r="D1819" s="44" t="n">
        <v>851</v>
      </c>
      <c r="E1819" s="45" t="s">
        <v>54</v>
      </c>
      <c r="F1819" s="46" t="n">
        <f aca="false">SUM(G1819:H1819)</f>
        <v>0</v>
      </c>
      <c r="G1819" s="46" t="n">
        <f aca="false" t="array" ref="G1819:G1819">SUM(IF(dane!$A$8:$A$1577=D1819,IF(dane!$C$8:$C$1577=E1819,dane!$L$8:$L$1577,0),0))</f>
        <v>0</v>
      </c>
      <c r="H1819" s="46" t="n">
        <f aca="false" t="array" ref="H1819:H1819">SUM(IF(dane!$A$8:$A$1577=D1819,IF(dane!$C$8:$C$1577=E1819,dane!$M$8:$M$1577,0),0))</f>
        <v>0</v>
      </c>
      <c r="K1819" s="55"/>
    </row>
    <row r="1820" s="47" customFormat="true" ht="12.75" hidden="true" customHeight="true" outlineLevel="0" collapsed="false">
      <c r="A1820" s="42" t="s">
        <v>55</v>
      </c>
      <c r="B1820" s="42"/>
      <c r="C1820" s="43" t="str">
        <f aca="false">INDEX((klasyfikacja!$B$2:$B$146),MATCH(A1820,klasyfikacja!$A$2:$A$146,0))</f>
        <v>Wpływy z opłat za trwały zarząd, użytkowanie i służebności</v>
      </c>
      <c r="D1820" s="44" t="n">
        <v>851</v>
      </c>
      <c r="E1820" s="45" t="s">
        <v>56</v>
      </c>
      <c r="F1820" s="46" t="n">
        <f aca="false">SUM(G1820:H1820)</f>
        <v>0</v>
      </c>
      <c r="G1820" s="46" t="n">
        <f aca="false" t="array" ref="G1820:G1820">SUM(IF(dane!$A$8:$A$1577=D1820,IF(dane!$C$8:$C$1577=E1820,dane!$L$8:$L$1577,0),0))</f>
        <v>0</v>
      </c>
      <c r="H1820" s="46" t="n">
        <f aca="false" t="array" ref="H1820:H1820">SUM(IF(dane!$A$8:$A$1577=D1820,IF(dane!$C$8:$C$1577=E1820,dane!$M$8:$M$1577,0),0))</f>
        <v>0</v>
      </c>
      <c r="K1820" s="55"/>
    </row>
    <row r="1821" s="47" customFormat="true" ht="12.75" hidden="true" customHeight="true" outlineLevel="0" collapsed="false">
      <c r="A1821" s="42" t="s">
        <v>57</v>
      </c>
      <c r="B1821" s="42"/>
      <c r="C1821" s="43" t="str">
        <f aca="false">INDEX((klasyfikacja!$B$2:$B$146),MATCH(A1821,klasyfikacja!$A$2:$A$146,0))</f>
        <v>Wpływy z opłat za zezwolenia na sprzedaż napojów alkoholowych</v>
      </c>
      <c r="D1821" s="44" t="n">
        <v>851</v>
      </c>
      <c r="E1821" s="45" t="s">
        <v>58</v>
      </c>
      <c r="F1821" s="46" t="n">
        <f aca="false">SUM(G1821:H1821)</f>
        <v>0</v>
      </c>
      <c r="G1821" s="46" t="n">
        <f aca="false" t="array" ref="G1821:G1821">SUM(IF(dane!$A$8:$A$1577=D1821,IF(dane!$C$8:$C$1577=E1821,dane!$L$8:$L$1577,0),0))</f>
        <v>0</v>
      </c>
      <c r="H1821" s="46" t="n">
        <f aca="false" t="array" ref="H1821:H1821">SUM(IF(dane!$A$8:$A$1577=D1821,IF(dane!$C$8:$C$1577=E1821,dane!$M$8:$M$1577,0),0))</f>
        <v>0</v>
      </c>
      <c r="K1821" s="55"/>
    </row>
    <row r="1822" s="47" customFormat="true" ht="12.75" hidden="true" customHeight="true" outlineLevel="0" collapsed="false">
      <c r="A1822" s="42" t="s">
        <v>59</v>
      </c>
      <c r="B1822" s="42"/>
      <c r="C1822" s="43" t="str">
        <f aca="false">INDEX((klasyfikacja!$B$2:$B$146),MATCH(A1822,klasyfikacja!$A$2:$A$146,0))</f>
        <v>Wpływy z innych lokalnych opłat pobieranych przez jednostki samorządu terytorialnego na podstawie odrębnych ustaw</v>
      </c>
      <c r="D1822" s="44" t="n">
        <v>851</v>
      </c>
      <c r="E1822" s="45" t="s">
        <v>60</v>
      </c>
      <c r="F1822" s="46" t="n">
        <f aca="false">SUM(G1822:H1822)</f>
        <v>0</v>
      </c>
      <c r="G1822" s="46" t="n">
        <f aca="false" t="array" ref="G1822:G1822">SUM(IF(dane!$A$8:$A$1577=D1822,IF(dane!$C$8:$C$1577=E1822,dane!$L$8:$L$1577,0),0))</f>
        <v>0</v>
      </c>
      <c r="H1822" s="46" t="n">
        <f aca="false" t="array" ref="H1822:H1822">SUM(IF(dane!$A$8:$A$1577=D1822,IF(dane!$C$8:$C$1577=E1822,dane!$M$8:$M$1577,0),0))</f>
        <v>0</v>
      </c>
      <c r="K1822" s="55"/>
    </row>
    <row r="1823" s="47" customFormat="true" ht="12.75" hidden="true" customHeight="true" outlineLevel="0" collapsed="false">
      <c r="A1823" s="42" t="s">
        <v>61</v>
      </c>
      <c r="B1823" s="42"/>
      <c r="C1823" s="43" t="str">
        <f aca="false">INDEX((klasyfikacja!$B$2:$B$146),MATCH(A1823,klasyfikacja!$A$2:$A$146,0))</f>
        <v>Wpływy z podatku od czynności cywilnoprawnych</v>
      </c>
      <c r="D1823" s="44" t="n">
        <v>851</v>
      </c>
      <c r="E1823" s="45" t="s">
        <v>62</v>
      </c>
      <c r="F1823" s="46" t="n">
        <f aca="false">SUM(G1823:H1823)</f>
        <v>0</v>
      </c>
      <c r="G1823" s="46" t="n">
        <f aca="false" t="array" ref="G1823:G1823">SUM(IF(dane!$A$8:$A$1577=D1823,IF(dane!$C$8:$C$1577=E1823,dane!$L$8:$L$1577,0),0))</f>
        <v>0</v>
      </c>
      <c r="H1823" s="46" t="n">
        <f aca="false" t="array" ref="H1823:H1823">SUM(IF(dane!$A$8:$A$1577=D1823,IF(dane!$C$8:$C$1577=E1823,dane!$M$8:$M$1577,0),0))</f>
        <v>0</v>
      </c>
      <c r="K1823" s="55"/>
    </row>
    <row r="1824" s="47" customFormat="true" ht="12.75" hidden="true" customHeight="true" outlineLevel="0" collapsed="false">
      <c r="A1824" s="42" t="s">
        <v>63</v>
      </c>
      <c r="B1824" s="42"/>
      <c r="C1824" s="43" t="str">
        <f aca="false">INDEX((klasyfikacja!$B$2:$B$146),MATCH(A1824,klasyfikacja!$A$2:$A$146,0))</f>
        <v>Wpływy z opłat z tytułu użytkowania wieczystego nieruchomości</v>
      </c>
      <c r="D1824" s="44" t="n">
        <v>851</v>
      </c>
      <c r="E1824" s="45" t="s">
        <v>64</v>
      </c>
      <c r="F1824" s="46" t="n">
        <f aca="false">SUM(G1824:H1824)</f>
        <v>0</v>
      </c>
      <c r="G1824" s="46" t="n">
        <f aca="false" t="array" ref="G1824:G1824">SUM(IF(dane!$A$8:$A$1577=D1824,IF(dane!$C$8:$C$1577=E1824,dane!$L$8:$L$1577,0),0))</f>
        <v>0</v>
      </c>
      <c r="H1824" s="46" t="n">
        <f aca="false" t="array" ref="H1824:H1824">SUM(IF(dane!$A$8:$A$1577=D1824,IF(dane!$C$8:$C$1577=E1824,dane!$M$8:$M$1577,0),0))</f>
        <v>0</v>
      </c>
      <c r="K1824" s="55"/>
    </row>
    <row r="1825" s="47" customFormat="true" ht="12.75" hidden="true" customHeight="true" outlineLevel="0" collapsed="false">
      <c r="A1825" s="42" t="s">
        <v>65</v>
      </c>
      <c r="B1825" s="42"/>
      <c r="C1825" s="43" t="str">
        <f aca="false">INDEX((klasyfikacja!$B$2:$B$146),MATCH(A1825,klasyfikacja!$A$2:$A$146,0))</f>
        <v>Wpływy z tytułu grzywien, mandatów i innych kar pieniężnych od osób fizycznych</v>
      </c>
      <c r="D1825" s="44" t="n">
        <v>851</v>
      </c>
      <c r="E1825" s="45" t="s">
        <v>66</v>
      </c>
      <c r="F1825" s="46" t="n">
        <f aca="false">SUM(G1825:H1825)</f>
        <v>0</v>
      </c>
      <c r="G1825" s="46" t="n">
        <f aca="false" t="array" ref="G1825:G1825">SUM(IF(dane!$A$8:$A$1577=D1825,IF(dane!$C$8:$C$1577=E1825,dane!$L$8:$L$1577,0),0))</f>
        <v>0</v>
      </c>
      <c r="H1825" s="46" t="n">
        <f aca="false" t="array" ref="H1825:H1825">SUM(IF(dane!$A$8:$A$1577=D1825,IF(dane!$C$8:$C$1577=E1825,dane!$M$8:$M$1577,0),0))</f>
        <v>0</v>
      </c>
      <c r="K1825" s="55"/>
    </row>
    <row r="1826" s="47" customFormat="true" ht="12.75" hidden="true" customHeight="true" outlineLevel="0" collapsed="false">
      <c r="A1826" s="42" t="s">
        <v>67</v>
      </c>
      <c r="B1826" s="42"/>
      <c r="C1826" s="43" t="str">
        <f aca="false">INDEX((klasyfikacja!$B$2:$B$146),MATCH(A1826,klasyfikacja!$A$2:$A$146,0))</f>
        <v>Wpływy z tytułu grzywien i innych kar pieniężnych od osób prawnych i innych jednostek organizacyjnych</v>
      </c>
      <c r="D1826" s="44" t="n">
        <v>851</v>
      </c>
      <c r="E1826" s="45" t="s">
        <v>68</v>
      </c>
      <c r="F1826" s="46" t="n">
        <f aca="false">SUM(G1826:H1826)</f>
        <v>0</v>
      </c>
      <c r="G1826" s="46" t="n">
        <f aca="false" t="array" ref="G1826:G1826">SUM(IF(dane!$A$8:$A$1577=D1826,IF(dane!$C$8:$C$1577=E1826,dane!$L$8:$L$1577,0),0))</f>
        <v>0</v>
      </c>
      <c r="H1826" s="46" t="n">
        <f aca="false" t="array" ref="H1826:H1826">SUM(IF(dane!$A$8:$A$1577=D1826,IF(dane!$C$8:$C$1577=E1826,dane!$M$8:$M$1577,0),0))</f>
        <v>0</v>
      </c>
      <c r="K1826" s="55"/>
    </row>
    <row r="1827" s="47" customFormat="true" ht="12.75" hidden="true" customHeight="true" outlineLevel="0" collapsed="false">
      <c r="A1827" s="42" t="s">
        <v>69</v>
      </c>
      <c r="B1827" s="42"/>
      <c r="C1827" s="43" t="str">
        <f aca="false">INDEX((klasyfikacja!$B$2:$B$146),MATCH(A1827,klasyfikacja!$A$2:$A$146,0))</f>
        <v>Wpływy z opłat za koncesje i licencje</v>
      </c>
      <c r="D1827" s="44" t="n">
        <v>851</v>
      </c>
      <c r="E1827" s="45" t="s">
        <v>70</v>
      </c>
      <c r="F1827" s="46" t="n">
        <f aca="false">SUM(G1827:H1827)</f>
        <v>0</v>
      </c>
      <c r="G1827" s="46" t="n">
        <f aca="false" t="array" ref="G1827:G1827">SUM(IF(dane!$A$8:$A$1577=D1827,IF(dane!$C$8:$C$1577=E1827,dane!$L$8:$L$1577,0),0))</f>
        <v>0</v>
      </c>
      <c r="H1827" s="46" t="n">
        <f aca="false" t="array" ref="H1827:H1827">SUM(IF(dane!$A$8:$A$1577=D1827,IF(dane!$C$8:$C$1577=E1827,dane!$M$8:$M$1577,0),0))</f>
        <v>0</v>
      </c>
      <c r="K1827" s="55"/>
    </row>
    <row r="1828" s="47" customFormat="true" ht="12.75" hidden="true" customHeight="true" outlineLevel="0" collapsed="false">
      <c r="A1828" s="42" t="s">
        <v>71</v>
      </c>
      <c r="B1828" s="42"/>
      <c r="C1828" s="43" t="str">
        <f aca="false">INDEX((klasyfikacja!$B$2:$B$146),MATCH(A1828,klasyfikacja!$A$2:$A$146,0))</f>
        <v>Wpływy z opłat egzaminacyjnych oraz opłat za wydawanie świadectw, dyplomów, zaświadczeń, certyfikatów i ich duplikatów</v>
      </c>
      <c r="D1828" s="44" t="n">
        <v>851</v>
      </c>
      <c r="E1828" s="45" t="s">
        <v>72</v>
      </c>
      <c r="F1828" s="46" t="n">
        <f aca="false">SUM(G1828:H1828)</f>
        <v>0</v>
      </c>
      <c r="G1828" s="46" t="n">
        <f aca="false" t="array" ref="G1828:G1828">SUM(IF(dane!$A$8:$A$1577=D1828,IF(dane!$C$8:$C$1577=E1828,dane!$L$8:$L$1577,0),0))</f>
        <v>0</v>
      </c>
      <c r="H1828" s="46" t="n">
        <f aca="false" t="array" ref="H1828:H1828">SUM(IF(dane!$A$8:$A$1577=D1828,IF(dane!$C$8:$C$1577=E1828,dane!$M$8:$M$1577,0),0))</f>
        <v>0</v>
      </c>
      <c r="K1828" s="55"/>
    </row>
    <row r="1829" s="47" customFormat="true" ht="12.75" hidden="true" customHeight="true" outlineLevel="0" collapsed="false">
      <c r="A1829" s="42" t="s">
        <v>73</v>
      </c>
      <c r="B1829" s="42"/>
      <c r="C1829" s="43" t="str">
        <f aca="false">INDEX((klasyfikacja!$B$2:$B$146),MATCH(A1829,klasyfikacja!$A$2:$A$146,0))</f>
        <v>Wpływy z opłat za zezwolenia, akredytacje oraz opłaty ewidencyjne, w tym opłaty za częstotliwości</v>
      </c>
      <c r="D1829" s="44" t="n">
        <v>851</v>
      </c>
      <c r="E1829" s="45" t="s">
        <v>74</v>
      </c>
      <c r="F1829" s="46" t="n">
        <f aca="false">SUM(G1829:H1829)</f>
        <v>0</v>
      </c>
      <c r="G1829" s="46" t="n">
        <f aca="false" t="array" ref="G1829:G1829">SUM(IF(dane!$A$8:$A$1577=D1829,IF(dane!$C$8:$C$1577=E1829,dane!$L$8:$L$1577,0),0))</f>
        <v>0</v>
      </c>
      <c r="H1829" s="46" t="n">
        <f aca="false" t="array" ref="H1829:H1829">SUM(IF(dane!$A$8:$A$1577=D1829,IF(dane!$C$8:$C$1577=E1829,dane!$M$8:$M$1577,0),0))</f>
        <v>0</v>
      </c>
      <c r="K1829" s="55"/>
    </row>
    <row r="1830" s="47" customFormat="true" ht="12.75" hidden="true" customHeight="true" outlineLevel="0" collapsed="false">
      <c r="A1830" s="42" t="s">
        <v>75</v>
      </c>
      <c r="B1830" s="42"/>
      <c r="C1830" s="43" t="str">
        <f aca="false">INDEX((klasyfikacja!$B$2:$B$146),MATCH(A1830,klasyfikacja!$A$2:$A$146,0))</f>
        <v>Wpływy z tytułu opłat i kosztów sądowych oraz innych opłat uiszczanych na rzecz Skarbu Państwa z tytułu postępowania sądowego i prokuratorskiego</v>
      </c>
      <c r="D1830" s="44" t="n">
        <v>851</v>
      </c>
      <c r="E1830" s="45" t="s">
        <v>76</v>
      </c>
      <c r="F1830" s="46" t="n">
        <f aca="false">SUM(G1830:H1830)</f>
        <v>0</v>
      </c>
      <c r="G1830" s="46" t="n">
        <f aca="false" t="array" ref="G1830:G1830">SUM(IF(dane!$A$8:$A$1577=D1830,IF(dane!$C$8:$C$1577=E1830,dane!$L$8:$L$1577,0),0))</f>
        <v>0</v>
      </c>
      <c r="H1830" s="46" t="n">
        <f aca="false" t="array" ref="H1830:H1830">SUM(IF(dane!$A$8:$A$1577=D1830,IF(dane!$C$8:$C$1577=E1830,dane!$M$8:$M$1577,0),0))</f>
        <v>0</v>
      </c>
      <c r="K1830" s="55"/>
    </row>
    <row r="1831" s="47" customFormat="true" ht="12.75" hidden="false" customHeight="true" outlineLevel="0" collapsed="false">
      <c r="A1831" s="42" t="n">
        <v>640</v>
      </c>
      <c r="B1831" s="42"/>
      <c r="C1831" s="43" t="e">
        <f aca="false">INDEX((klasyfikacja!$B$2:$B$146),MATCH(A1831,klasyfikacja!$A$2:$A$146,0))</f>
        <v>#N/A</v>
      </c>
      <c r="D1831" s="44" t="n">
        <v>851</v>
      </c>
      <c r="E1831" s="45" t="s">
        <v>78</v>
      </c>
      <c r="F1831" s="46" t="n">
        <f aca="false">SUM(G1831:H1831)</f>
        <v>20000</v>
      </c>
      <c r="G1831" s="46" t="n">
        <f aca="false" t="array" ref="G1831:G1831">SUM(IF(dane!$A$8:$A$1577=D1831,IF(dane!$C$8:$C$1577=E1831,dane!$L$8:$L$1577,0),0))</f>
        <v>20000</v>
      </c>
      <c r="H1831" s="46" t="n">
        <f aca="false" t="array" ref="H1831:H1831">SUM(IF(dane!$A$8:$A$1577=D1831,IF(dane!$C$8:$C$1577=E1831,dane!$M$8:$M$1577,0),0))</f>
        <v>0</v>
      </c>
      <c r="K1831" s="55"/>
    </row>
    <row r="1832" s="47" customFormat="true" ht="12.75" hidden="true" customHeight="true" outlineLevel="0" collapsed="false">
      <c r="A1832" s="42" t="s">
        <v>79</v>
      </c>
      <c r="B1832" s="42"/>
      <c r="C1832" s="43" t="str">
        <f aca="false">INDEX((klasyfikacja!$B$2:$B$146),MATCH(A1832,klasyfikacja!$A$2:$A$146,0))</f>
        <v>Wpływy z opłat za wydanie prawa jazdy oraz innych dokumentów uprawniających do kierowania pojazdami</v>
      </c>
      <c r="D1832" s="44" t="n">
        <v>851</v>
      </c>
      <c r="E1832" s="45" t="s">
        <v>80</v>
      </c>
      <c r="F1832" s="46" t="n">
        <f aca="false">SUM(G1832:H1832)</f>
        <v>0</v>
      </c>
      <c r="G1832" s="46" t="n">
        <f aca="false" t="array" ref="G1832:G1832">SUM(IF(dane!$A$8:$A$1577=D1832,IF(dane!$C$8:$C$1577=E1832,dane!$L$8:$L$1577,0),0))</f>
        <v>0</v>
      </c>
      <c r="H1832" s="46" t="n">
        <f aca="false" t="array" ref="H1832:H1832">SUM(IF(dane!$A$8:$A$1577=D1832,IF(dane!$C$8:$C$1577=E1832,dane!$M$8:$M$1577,0),0))</f>
        <v>0</v>
      </c>
      <c r="K1832" s="55"/>
    </row>
    <row r="1833" s="47" customFormat="true" ht="12.75" hidden="true" customHeight="true" outlineLevel="0" collapsed="false">
      <c r="A1833" s="42" t="s">
        <v>81</v>
      </c>
      <c r="B1833" s="42"/>
      <c r="C1833" s="43" t="str">
        <f aca="false">INDEX((klasyfikacja!$B$2:$B$146),MATCH(A1833,klasyfikacja!$A$2:$A$146,0))</f>
        <v>Wpływy z opłat za korzystanie z wychowania przedszkolnego</v>
      </c>
      <c r="D1833" s="44" t="n">
        <v>851</v>
      </c>
      <c r="E1833" s="45" t="s">
        <v>82</v>
      </c>
      <c r="F1833" s="46" t="n">
        <f aca="false">SUM(G1833:H1833)</f>
        <v>0</v>
      </c>
      <c r="G1833" s="46" t="n">
        <f aca="false" t="array" ref="G1833:G1833">SUM(IF(dane!$A$8:$A$1577=D1833,IF(dane!$C$8:$C$1577=E1833,dane!$L$8:$L$1577,0),0))</f>
        <v>0</v>
      </c>
      <c r="H1833" s="46" t="n">
        <f aca="false" t="array" ref="H1833:H1833">SUM(IF(dane!$A$8:$A$1577=D1833,IF(dane!$C$8:$C$1577=E1833,dane!$M$8:$M$1577,0),0))</f>
        <v>0</v>
      </c>
      <c r="K1833" s="55"/>
    </row>
    <row r="1834" s="47" customFormat="true" ht="12.75" hidden="true" customHeight="true" outlineLevel="0" collapsed="false">
      <c r="A1834" s="42" t="s">
        <v>83</v>
      </c>
      <c r="B1834" s="42"/>
      <c r="C1834" s="43" t="str">
        <f aca="false">INDEX((klasyfikacja!$B$2:$B$146),MATCH(A1834,klasyfikacja!$A$2:$A$146,0))</f>
        <v>Wpływy z opłat za korzystanie z wyżywienia w jednostkach realizujących zadania z zakresu wychowania przedszkolnego</v>
      </c>
      <c r="D1834" s="44" t="n">
        <v>851</v>
      </c>
      <c r="E1834" s="45" t="s">
        <v>84</v>
      </c>
      <c r="F1834" s="46" t="n">
        <f aca="false">SUM(G1834:H1834)</f>
        <v>0</v>
      </c>
      <c r="G1834" s="46" t="n">
        <f aca="false" t="array" ref="G1834:G1834">SUM(IF(dane!$A$8:$A$1577=D1834,IF(dane!$C$8:$C$1577=E1834,dane!$L$8:$L$1577,0),0))</f>
        <v>0</v>
      </c>
      <c r="H1834" s="46" t="n">
        <f aca="false" t="array" ref="H1834:H1834">SUM(IF(dane!$A$8:$A$1577=D1834,IF(dane!$C$8:$C$1577=E1834,dane!$M$8:$M$1577,0),0))</f>
        <v>0</v>
      </c>
      <c r="K1834" s="55"/>
    </row>
    <row r="1835" s="47" customFormat="true" ht="12.75" hidden="true" customHeight="true" outlineLevel="0" collapsed="false">
      <c r="A1835" s="42" t="s">
        <v>85</v>
      </c>
      <c r="B1835" s="42"/>
      <c r="C1835" s="43" t="str">
        <f aca="false">INDEX((klasyfikacja!$B$2:$B$146),MATCH(A1835,klasyfikacja!$A$2:$A$146,0))</f>
        <v>Wpływy od rodziców z tytułu opłaty za pobyt dziecka w pieczy zastępczej</v>
      </c>
      <c r="D1835" s="44" t="n">
        <v>851</v>
      </c>
      <c r="E1835" s="45" t="s">
        <v>86</v>
      </c>
      <c r="F1835" s="46" t="n">
        <f aca="false">SUM(G1835:H1835)</f>
        <v>0</v>
      </c>
      <c r="G1835" s="46" t="n">
        <f aca="false" t="array" ref="G1835:G1835">SUM(IF(dane!$A$8:$A$1577=D1835,IF(dane!$C$8:$C$1577=E1835,dane!$L$8:$L$1577,0),0))</f>
        <v>0</v>
      </c>
      <c r="H1835" s="46" t="n">
        <f aca="false" t="array" ref="H1835:H1835">SUM(IF(dane!$A$8:$A$1577=D1835,IF(dane!$C$8:$C$1577=E1835,dane!$M$8:$M$1577,0),0))</f>
        <v>0</v>
      </c>
      <c r="K1835" s="55"/>
    </row>
    <row r="1836" s="47" customFormat="true" ht="12.75" hidden="true" customHeight="true" outlineLevel="0" collapsed="false">
      <c r="A1836" s="42" t="s">
        <v>198</v>
      </c>
      <c r="B1836" s="42"/>
      <c r="C1836" s="43" t="str">
        <f aca="false">INDEX((klasyfikacja!$B$2:$B$146),MATCH(A1836,klasyfikacja!$A$2:$A$146,0))</f>
        <v>Wpływy z różnych opłat</v>
      </c>
      <c r="D1836" s="44" t="n">
        <v>851</v>
      </c>
      <c r="E1836" s="45" t="s">
        <v>87</v>
      </c>
      <c r="F1836" s="46" t="n">
        <f aca="false">SUM(G1836:H1836)</f>
        <v>0</v>
      </c>
      <c r="G1836" s="46" t="n">
        <f aca="false" t="array" ref="G1836:G1836">SUM(IF(dane!$A$8:$A$1577=D1836,IF(dane!$C$8:$C$1577=E1836,dane!$L$8:$L$1577,0),0))</f>
        <v>0</v>
      </c>
      <c r="H1836" s="46" t="n">
        <f aca="false" t="array" ref="H1836:H1836">SUM(IF(dane!$A$8:$A$1577=D1836,IF(dane!$C$8:$C$1577=E1836,dane!$M$8:$M$1577,0),0))</f>
        <v>0</v>
      </c>
      <c r="K1836" s="55"/>
    </row>
    <row r="1837" s="47" customFormat="true" ht="26.25" hidden="true" customHeight="true" outlineLevel="0" collapsed="false">
      <c r="A1837" s="42" t="s">
        <v>88</v>
      </c>
      <c r="B1837" s="42"/>
      <c r="C1837" s="43" t="str">
        <f aca="false">INDEX((klasyfikacja!$B$2:$B$146),MATCH(A1837,klasyfikacja!$A$2:$A$146,0))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1837" s="44" t="n">
        <v>851</v>
      </c>
      <c r="E1837" s="45" t="s">
        <v>89</v>
      </c>
      <c r="F1837" s="46" t="n">
        <f aca="false">SUM(G1837:H1837)</f>
        <v>0</v>
      </c>
      <c r="G1837" s="46" t="n">
        <f aca="false" t="array" ref="G1837:G1837">SUM(IF(dane!$A$8:$A$1577=D1837,IF(dane!$C$8:$C$1577=E1837,dane!$L$8:$L$1577,0),0))</f>
        <v>0</v>
      </c>
      <c r="H1837" s="46" t="n">
        <f aca="false" t="array" ref="H1837:H1837">SUM(IF(dane!$A$8:$A$1577=D1837,IF(dane!$C$8:$C$1577=E1837,dane!$M$8:$M$1577,0),0))</f>
        <v>0</v>
      </c>
      <c r="K1837" s="55"/>
    </row>
    <row r="1838" s="47" customFormat="true" ht="12.75" hidden="false" customHeight="true" outlineLevel="0" collapsed="false">
      <c r="A1838" s="42" t="n">
        <v>830</v>
      </c>
      <c r="B1838" s="42"/>
      <c r="C1838" s="43" t="e">
        <f aca="false">INDEX((klasyfikacja!$B$2:$B$146),MATCH(A1838,klasyfikacja!$A$2:$A$146,0))</f>
        <v>#N/A</v>
      </c>
      <c r="D1838" s="44" t="n">
        <v>851</v>
      </c>
      <c r="E1838" s="45" t="s">
        <v>91</v>
      </c>
      <c r="F1838" s="56" t="n">
        <f aca="false">SUM(G1838:H1838)</f>
        <v>810000</v>
      </c>
      <c r="G1838" s="46" t="n">
        <f aca="false" t="array" ref="G1838:G1838">SUM(IF(dane!$A$8:$A$1577=D1838,IF(dane!$C$8:$C$1577=E1838,dane!$L$8:$L$1577,0),0))</f>
        <v>810000</v>
      </c>
      <c r="H1838" s="46" t="n">
        <f aca="false" t="array" ref="H1838:H1838">SUM(IF(dane!$A$8:$A$1577=D1838,IF(dane!$C$8:$C$1577=E1838,dane!$M$8:$M$1577,0),0))</f>
        <v>0</v>
      </c>
      <c r="K1838" s="55"/>
    </row>
    <row r="1839" s="47" customFormat="true" ht="12.75" hidden="true" customHeight="true" outlineLevel="0" collapsed="false">
      <c r="A1839" s="42" t="s">
        <v>92</v>
      </c>
      <c r="B1839" s="42"/>
      <c r="C1839" s="43" t="str">
        <f aca="false">INDEX((klasyfikacja!$B$2:$B$146),MATCH(A1839,klasyfikacja!$A$2:$A$146,0))</f>
        <v>Wpływy ze sprzedaży wyrobów</v>
      </c>
      <c r="D1839" s="44" t="n">
        <v>851</v>
      </c>
      <c r="E1839" s="45" t="s">
        <v>93</v>
      </c>
      <c r="F1839" s="46" t="n">
        <f aca="false">SUM(G1839:H1839)</f>
        <v>0</v>
      </c>
      <c r="G1839" s="46" t="n">
        <f aca="false" t="array" ref="G1839:G1839">SUM(IF(dane!$A$8:$A$1577=D1839,IF(dane!$C$8:$C$1577=E1839,dane!$L$8:$L$1577,0),0))</f>
        <v>0</v>
      </c>
      <c r="H1839" s="46" t="n">
        <f aca="false" t="array" ref="H1839:H1839">SUM(IF(dane!$A$8:$A$1577=D1839,IF(dane!$C$8:$C$1577=E1839,dane!$M$8:$M$1577,0),0))</f>
        <v>0</v>
      </c>
      <c r="K1839" s="55"/>
    </row>
    <row r="1840" s="47" customFormat="true" ht="12.75" hidden="true" customHeight="true" outlineLevel="0" collapsed="false">
      <c r="A1840" s="42" t="s">
        <v>94</v>
      </c>
      <c r="B1840" s="42"/>
      <c r="C1840" s="43" t="str">
        <f aca="false">INDEX((klasyfikacja!$B$2:$B$146),MATCH(A1840,klasyfikacja!$A$2:$A$146,0))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840" s="44" t="n">
        <v>851</v>
      </c>
      <c r="E1840" s="45" t="s">
        <v>95</v>
      </c>
      <c r="F1840" s="46" t="n">
        <f aca="false">SUM(G1840:H1840)</f>
        <v>0</v>
      </c>
      <c r="G1840" s="46" t="n">
        <f aca="false" t="array" ref="G1840:G1840">SUM(IF(dane!$A$8:$A$1577=D1840,IF(dane!$C$8:$C$1577=E1840,dane!$L$8:$L$1577,0),0))</f>
        <v>0</v>
      </c>
      <c r="H1840" s="46" t="n">
        <f aca="false" t="array" ref="H1840:H1840">SUM(IF(dane!$A$8:$A$1577=D1840,IF(dane!$C$8:$C$1577=E1840,dane!$M$8:$M$1577,0),0))</f>
        <v>0</v>
      </c>
      <c r="K1840" s="55"/>
    </row>
    <row r="1841" s="47" customFormat="true" ht="12.75" hidden="true" customHeight="true" outlineLevel="0" collapsed="false">
      <c r="A1841" s="42" t="s">
        <v>96</v>
      </c>
      <c r="B1841" s="42"/>
      <c r="C1841" s="43" t="str">
        <f aca="false">INDEX((klasyfikacja!$B$2:$B$146),MATCH(A1841,klasyfikacja!$A$2:$A$146,0))</f>
        <v>Wpływy z odsetek od nieterminowych wpłat z tytułu podatków i opłat</v>
      </c>
      <c r="D1841" s="44" t="n">
        <v>851</v>
      </c>
      <c r="E1841" s="45" t="s">
        <v>97</v>
      </c>
      <c r="F1841" s="46" t="n">
        <f aca="false">SUM(G1841:H1841)</f>
        <v>0</v>
      </c>
      <c r="G1841" s="46" t="n">
        <f aca="false" t="array" ref="G1841:G1841">SUM(IF(dane!$A$8:$A$1577=D1841,IF(dane!$C$8:$C$1577=E1841,dane!$L$8:$L$1577,0),0))</f>
        <v>0</v>
      </c>
      <c r="H1841" s="46" t="n">
        <f aca="false" t="array" ref="H1841:H1841">SUM(IF(dane!$A$8:$A$1577=D1841,IF(dane!$C$8:$C$1577=E1841,dane!$M$8:$M$1577,0),0))</f>
        <v>0</v>
      </c>
      <c r="K1841" s="55"/>
    </row>
    <row r="1842" s="47" customFormat="true" ht="12.75" hidden="true" customHeight="true" outlineLevel="0" collapsed="false">
      <c r="A1842" s="42" t="s">
        <v>98</v>
      </c>
      <c r="B1842" s="42"/>
      <c r="C1842" s="43" t="str">
        <f aca="false">INDEX((klasyfikacja!$B$2:$B$146),MATCH(A1842,klasyfikacja!$A$2:$A$146,0))</f>
        <v>Wpływy z pozostałych odsetek</v>
      </c>
      <c r="D1842" s="44" t="n">
        <v>851</v>
      </c>
      <c r="E1842" s="45" t="s">
        <v>99</v>
      </c>
      <c r="F1842" s="46" t="n">
        <f aca="false">SUM(G1842:H1842)</f>
        <v>0</v>
      </c>
      <c r="G1842" s="46" t="n">
        <f aca="false" t="array" ref="G1842:G1842">SUM(IF(dane!$A$8:$A$1577=D1842,IF(dane!$C$8:$C$1577=E1842,dane!$L$8:$L$1577,0),0))</f>
        <v>0</v>
      </c>
      <c r="H1842" s="46" t="n">
        <f aca="false" t="array" ref="H1842:H1842">SUM(IF(dane!$A$8:$A$1577=D1842,IF(dane!$C$8:$C$1577=E1842,dane!$M$8:$M$1577,0),0))</f>
        <v>0</v>
      </c>
      <c r="K1842" s="55"/>
    </row>
    <row r="1843" s="47" customFormat="true" ht="12.75" hidden="true" customHeight="true" outlineLevel="0" collapsed="false">
      <c r="A1843" s="42" t="s">
        <v>100</v>
      </c>
      <c r="B1843" s="42"/>
      <c r="C1843" s="43" t="str">
        <f aca="false">INDEX((klasyfikacja!$B$2:$B$146),MATCH(A1843,klasyfikacja!$A$2:$A$146,0))</f>
        <v>Wpływy z pozostałych odsetek (Finansowanie programów ze środków bezzwrotnych pochodzących z Unii Europejskiej)</v>
      </c>
      <c r="D1843" s="44" t="n">
        <v>851</v>
      </c>
      <c r="E1843" s="45" t="s">
        <v>101</v>
      </c>
      <c r="F1843" s="46" t="n">
        <f aca="false">SUM(G1843:H1843)</f>
        <v>0</v>
      </c>
      <c r="G1843" s="46" t="n">
        <f aca="false" t="array" ref="G1843:G1843">SUM(IF(dane!$A$8:$A$1577=D1843,IF(dane!$C$8:$C$1577=E1843,dane!$L$8:$L$1577,0),0))</f>
        <v>0</v>
      </c>
      <c r="H1843" s="46" t="n">
        <f aca="false" t="array" ref="H1843:H1843">SUM(IF(dane!$A$8:$A$1577=D1843,IF(dane!$C$8:$C$1577=E1843,dane!$M$8:$M$1577,0),0))</f>
        <v>0</v>
      </c>
      <c r="K1843" s="55"/>
    </row>
    <row r="1844" s="47" customFormat="true" ht="12.75" hidden="false" customHeight="true" outlineLevel="0" collapsed="false">
      <c r="A1844" s="42" t="n">
        <v>940</v>
      </c>
      <c r="B1844" s="42"/>
      <c r="C1844" s="43" t="e">
        <f aca="false">INDEX((klasyfikacja!$B$2:$B$146),MATCH(A1844,klasyfikacja!$A$2:$A$146,0))</f>
        <v>#N/A</v>
      </c>
      <c r="D1844" s="44" t="n">
        <v>851</v>
      </c>
      <c r="E1844" s="45" t="s">
        <v>103</v>
      </c>
      <c r="F1844" s="46" t="n">
        <f aca="false">SUM(G1844:H1844)</f>
        <v>301000</v>
      </c>
      <c r="G1844" s="46" t="n">
        <f aca="false" t="array" ref="G1844:G1844">SUM(IF(dane!$A$8:$A$1577=D1844,IF(dane!$C$8:$C$1577=E1844,dane!$L$8:$L$1577,0),0))</f>
        <v>1000</v>
      </c>
      <c r="H1844" s="46" t="n">
        <f aca="false" t="array" ref="H1844:H1844">SUM(IF(dane!$A$8:$A$1577=D1844,IF(dane!$C$8:$C$1577=E1844,dane!$M$8:$M$1577,0),0))</f>
        <v>300000</v>
      </c>
      <c r="K1844" s="55"/>
    </row>
    <row r="1845" s="47" customFormat="true" ht="12.75" hidden="true" customHeight="true" outlineLevel="0" collapsed="false">
      <c r="A1845" s="42" t="s">
        <v>104</v>
      </c>
      <c r="B1845" s="42"/>
      <c r="C1845" s="43" t="str">
        <f aca="false">INDEX((klasyfikacja!$B$2:$B$146),MATCH(A1845,klasyfikacja!$A$2:$A$146,0))</f>
        <v>Wpływy z tytułu kar i odszkodowań wynikających z umów</v>
      </c>
      <c r="D1845" s="44" t="n">
        <v>851</v>
      </c>
      <c r="E1845" s="45" t="s">
        <v>105</v>
      </c>
      <c r="F1845" s="46" t="n">
        <f aca="false">SUM(G1845:H1845)</f>
        <v>0</v>
      </c>
      <c r="G1845" s="46" t="n">
        <f aca="false" t="array" ref="G1845:G1845">SUM(IF(dane!$A$8:$A$1577=D1845,IF(dane!$C$8:$C$1577=E1845,dane!$L$8:$L$1577,0),0))</f>
        <v>0</v>
      </c>
      <c r="H1845" s="46" t="n">
        <f aca="false" t="array" ref="H1845:H1845">SUM(IF(dane!$A$8:$A$1577=D1845,IF(dane!$C$8:$C$1577=E1845,dane!$M$8:$M$1577,0),0))</f>
        <v>0</v>
      </c>
      <c r="K1845" s="55"/>
    </row>
    <row r="1846" s="47" customFormat="true" ht="12.75" hidden="true" customHeight="true" outlineLevel="0" collapsed="false">
      <c r="A1846" s="42" t="s">
        <v>106</v>
      </c>
      <c r="B1846" s="42"/>
      <c r="C1846" s="43" t="str">
        <f aca="false">INDEX((klasyfikacja!$B$2:$B$146),MATCH(A1846,klasyfikacja!$A$2:$A$146,0))</f>
        <v>Wpływy z otrzymanych spadków, zapisów i darowizn w postaci pieniężnej</v>
      </c>
      <c r="D1846" s="44" t="n">
        <v>851</v>
      </c>
      <c r="E1846" s="45" t="s">
        <v>107</v>
      </c>
      <c r="F1846" s="46" t="n">
        <f aca="false">SUM(G1846:H1846)</f>
        <v>0</v>
      </c>
      <c r="G1846" s="46" t="n">
        <f aca="false" t="array" ref="G1846:G1846">SUM(IF(dane!$A$8:$A$1577=D1846,IF(dane!$C$8:$C$1577=E1846,dane!$L$8:$L$1577,0),0))</f>
        <v>0</v>
      </c>
      <c r="H1846" s="46" t="n">
        <f aca="false" t="array" ref="H1846:H1846">SUM(IF(dane!$A$8:$A$1577=D1846,IF(dane!$C$8:$C$1577=E1846,dane!$M$8:$M$1577,0),0))</f>
        <v>0</v>
      </c>
      <c r="K1846" s="55"/>
    </row>
    <row r="1847" s="47" customFormat="true" ht="12.75" hidden="false" customHeight="true" outlineLevel="0" collapsed="false">
      <c r="A1847" s="42" t="n">
        <v>970</v>
      </c>
      <c r="B1847" s="42"/>
      <c r="C1847" s="43" t="e">
        <f aca="false">INDEX((klasyfikacja!$B$2:$B$146),MATCH(A1847,klasyfikacja!$A$2:$A$146,0))</f>
        <v>#N/A</v>
      </c>
      <c r="D1847" s="44" t="n">
        <v>851</v>
      </c>
      <c r="E1847" s="45" t="s">
        <v>109</v>
      </c>
      <c r="F1847" s="46" t="n">
        <f aca="false">SUM(G1847:H1847)</f>
        <v>3000</v>
      </c>
      <c r="G1847" s="46" t="n">
        <f aca="false" t="array" ref="G1847:G1847">SUM(IF(dane!$A$8:$A$1577=D1847,IF(dane!$C$8:$C$1577=E1847,dane!$L$8:$L$1577,0),0))</f>
        <v>3000</v>
      </c>
      <c r="H1847" s="46" t="n">
        <f aca="false" t="array" ref="H1847:H1847">SUM(IF(dane!$A$8:$A$1577=D1847,IF(dane!$C$8:$C$1577=E1847,dane!$M$8:$M$1577,0),0))</f>
        <v>0</v>
      </c>
      <c r="K1847" s="55"/>
    </row>
    <row r="1848" s="47" customFormat="true" ht="12.75" hidden="true" customHeight="true" outlineLevel="0" collapsed="false">
      <c r="A1848" s="42" t="s">
        <v>110</v>
      </c>
      <c r="B1848" s="42"/>
      <c r="C1848" s="43" t="str">
        <f aca="false">INDEX((klasyfikacja!$B$2:$B$146),MATCH(A1848,klasyfikacja!$A$2:$A$146,0))</f>
        <v>Wpływy z różnych dochodów (Finansowanie programów ze środków bezzwrotnych pochodzących z Unii Europejskiej)</v>
      </c>
      <c r="D1848" s="44" t="n">
        <v>851</v>
      </c>
      <c r="E1848" s="45" t="s">
        <v>111</v>
      </c>
      <c r="F1848" s="46" t="n">
        <f aca="false">SUM(G1848:H1848)</f>
        <v>0</v>
      </c>
      <c r="G1848" s="46" t="n">
        <f aca="false" t="array" ref="G1848:G1848">SUM(IF(dane!$A$8:$A$1577=D1848,IF(dane!$C$8:$C$1577=E1848,dane!$L$8:$L$1577,0),0))</f>
        <v>0</v>
      </c>
      <c r="H1848" s="46" t="n">
        <f aca="false" t="array" ref="H1848:H1848">SUM(IF(dane!$A$8:$A$1577=D1848,IF(dane!$C$8:$C$1577=E1848,dane!$M$8:$M$1577,0),0))</f>
        <v>0</v>
      </c>
      <c r="K1848" s="55"/>
    </row>
    <row r="1849" s="47" customFormat="true" ht="12.75" hidden="true" customHeight="true" outlineLevel="0" collapsed="false">
      <c r="A1849" s="42" t="s">
        <v>112</v>
      </c>
      <c r="B1849" s="42"/>
      <c r="C1849" s="43" t="str">
        <f aca="false">INDEX((klasyfikacja!$B$2:$B$146),MATCH(A1849,klasyfikacja!$A$2:$A$146,0))</f>
        <v>Wpływy z różnych dochodów (Płatności w zakresie budżetu środków europejskich)</v>
      </c>
      <c r="D1849" s="44" t="n">
        <v>851</v>
      </c>
      <c r="E1849" s="45" t="s">
        <v>113</v>
      </c>
      <c r="F1849" s="46" t="n">
        <f aca="false">SUM(G1849:H1849)</f>
        <v>0</v>
      </c>
      <c r="G1849" s="46" t="n">
        <f aca="false" t="array" ref="G1849:G1849">SUM(IF(dane!$A$8:$A$1577=D1849,IF(dane!$C$8:$C$1577=E1849,dane!$L$8:$L$1577,0),0))</f>
        <v>0</v>
      </c>
      <c r="H1849" s="46" t="n">
        <f aca="false" t="array" ref="H1849:H1849">SUM(IF(dane!$A$8:$A$1577=D1849,IF(dane!$C$8:$C$1577=E1849,dane!$M$8:$M$1577,0),0))</f>
        <v>0</v>
      </c>
      <c r="K1849" s="55"/>
    </row>
    <row r="1850" s="47" customFormat="true" ht="12.75" hidden="true" customHeight="true" outlineLevel="0" collapsed="false">
      <c r="A1850" s="42" t="s">
        <v>114</v>
      </c>
      <c r="B1850" s="42"/>
      <c r="C1850" s="43" t="str">
        <f aca="false">INDEX((klasyfikacja!$B$2:$B$146),MATCH(A1850,klasyfikacja!$A$2:$A$146,0))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850" s="44" t="n">
        <v>851</v>
      </c>
      <c r="E1850" s="45" t="s">
        <v>115</v>
      </c>
      <c r="F1850" s="46" t="n">
        <f aca="false">SUM(G1850:H1850)</f>
        <v>0</v>
      </c>
      <c r="G1850" s="46" t="n">
        <f aca="false" t="array" ref="G1850:G1850">SUM(IF(dane!$A$8:$A$1577=D1850,IF(dane!$C$8:$C$1577=E1850,dane!$L$8:$L$1577,0),0))</f>
        <v>0</v>
      </c>
      <c r="H1850" s="46" t="n">
        <f aca="false" t="array" ref="H1850:H1850">SUM(IF(dane!$A$8:$A$1577=D1850,IF(dane!$C$8:$C$1577=E1850,dane!$M$8:$M$1577,0),0))</f>
        <v>0</v>
      </c>
      <c r="K1850" s="55"/>
    </row>
    <row r="1851" s="47" customFormat="true" ht="37.5" hidden="true" customHeight="true" outlineLevel="0" collapsed="false">
      <c r="A1851" s="42" t="s">
        <v>116</v>
      </c>
      <c r="B1851" s="42"/>
      <c r="C1851" s="43" t="str">
        <f aca="false">INDEX((klasyfikacja!$B$2:$B$146),MATCH(A1851,klasyfikacja!$A$2:$A$146,0))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851" s="44" t="n">
        <v>851</v>
      </c>
      <c r="E1851" s="45" t="n">
        <v>2007</v>
      </c>
      <c r="F1851" s="46" t="n">
        <f aca="false">SUM(G1851:H1851)</f>
        <v>0</v>
      </c>
      <c r="G1851" s="46" t="n">
        <f aca="false" t="array" ref="G1851:G1851">SUM(IF(dane!$A$8:$A$1577=D1851,IF(dane!$C$8:$C$1577=E1851,dane!$L$8:$L$1577,0),0))</f>
        <v>0</v>
      </c>
      <c r="H1851" s="46" t="n">
        <f aca="false" t="array" ref="H1851:H1851">SUM(IF(dane!$A$8:$A$1577=D1851,IF(dane!$C$8:$C$1577=E1851,dane!$M$8:$M$1577,0),0))</f>
        <v>0</v>
      </c>
      <c r="K1851" s="55"/>
    </row>
    <row r="1852" s="47" customFormat="true" ht="12.75" hidden="true" customHeight="true" outlineLevel="0" collapsed="false">
      <c r="A1852" s="42" t="s">
        <v>117</v>
      </c>
      <c r="B1852" s="42"/>
      <c r="C1852" s="43" t="str">
        <f aca="false">INDEX((klasyfikacja!$B$2:$B$146),MATCH(A1852,klasyfikacja!$A$2:$A$146,0))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852" s="44" t="n">
        <v>851</v>
      </c>
      <c r="E1852" s="45" t="n">
        <v>2008</v>
      </c>
      <c r="F1852" s="46" t="n">
        <f aca="false">SUM(G1852:H1852)</f>
        <v>0</v>
      </c>
      <c r="G1852" s="46" t="n">
        <f aca="false" t="array" ref="G1852:G1852">SUM(IF(dane!$A$8:$A$1577=D1852,IF(dane!$C$8:$C$1577=E1852,dane!$L$8:$L$1577,0),0))</f>
        <v>0</v>
      </c>
      <c r="H1852" s="46" t="n">
        <f aca="false" t="array" ref="H1852:H1852">SUM(IF(dane!$A$8:$A$1577=D1852,IF(dane!$C$8:$C$1577=E1852,dane!$M$8:$M$1577,0),0))</f>
        <v>0</v>
      </c>
      <c r="K1852" s="55"/>
    </row>
    <row r="1853" s="47" customFormat="true" ht="12.75" hidden="true" customHeight="true" outlineLevel="0" collapsed="false">
      <c r="A1853" s="42" t="s">
        <v>118</v>
      </c>
      <c r="B1853" s="42"/>
      <c r="C1853" s="43" t="str">
        <f aca="false">INDEX((klasyfikacja!$B$2:$B$146),MATCH(A1853,klasyfikacja!$A$2:$A$146,0))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853" s="44" t="n">
        <v>851</v>
      </c>
      <c r="E1853" s="45" t="n">
        <v>2009</v>
      </c>
      <c r="F1853" s="46" t="n">
        <f aca="false">SUM(G1853:H1853)</f>
        <v>0</v>
      </c>
      <c r="G1853" s="46" t="n">
        <f aca="false" t="array" ref="G1853:G1853">SUM(IF(dane!$A$8:$A$1577=D1853,IF(dane!$C$8:$C$1577=E1853,dane!$L$8:$L$1577,0),0))</f>
        <v>0</v>
      </c>
      <c r="H1853" s="46" t="n">
        <f aca="false" t="array" ref="H1853:H1853">SUM(IF(dane!$A$8:$A$1577=D1853,IF(dane!$C$8:$C$1577=E1853,dane!$M$8:$M$1577,0),0))</f>
        <v>0</v>
      </c>
      <c r="K1853" s="55"/>
    </row>
    <row r="1854" s="47" customFormat="true" ht="25.5" hidden="true" customHeight="true" outlineLevel="0" collapsed="false">
      <c r="A1854" s="42" t="s">
        <v>119</v>
      </c>
      <c r="B1854" s="42"/>
      <c r="C1854" s="43" t="str">
        <f aca="false">INDEX((klasyfikacja!$B$2:$B$146),MATCH(A1854,klasyfikacja!$A$2:$A$146,0))</f>
        <v>Dotacja celowa otrzymana z budżetu państwa na realizację zadań bieżących z zakresu administracji rządowej oraz innych zadań zleconych gminie (związkom gmin, związkom powiatowo-gminnym) ustawami</v>
      </c>
      <c r="D1854" s="44" t="n">
        <v>851</v>
      </c>
      <c r="E1854" s="45" t="n">
        <v>2010</v>
      </c>
      <c r="F1854" s="56" t="n">
        <f aca="false">SUM(G1854:H1854)</f>
        <v>0</v>
      </c>
      <c r="G1854" s="46" t="n">
        <f aca="false" t="array" ref="G1854:G1854">SUM(IF(dane!$A$8:$A$1577=D1854,IF(dane!$C$8:$C$1577=E1854,dane!$L$8:$L$1577,0),0))</f>
        <v>0</v>
      </c>
      <c r="H1854" s="46" t="n">
        <f aca="false" t="array" ref="H1854:H1854">SUM(IF(dane!$A$8:$A$1577=D1854,IF(dane!$C$8:$C$1577=E1854,dane!$M$8:$M$1577,0),0))</f>
        <v>0</v>
      </c>
      <c r="K1854" s="55"/>
    </row>
    <row r="1855" s="47" customFormat="true" ht="12.75" hidden="true" customHeight="true" outlineLevel="0" collapsed="false">
      <c r="A1855" s="42" t="s">
        <v>120</v>
      </c>
      <c r="B1855" s="42"/>
      <c r="C1855" s="43" t="str">
        <f aca="false">INDEX((klasyfikacja!$B$2:$B$146),MATCH(A1855,klasyfikacja!$A$2:$A$146,0))</f>
        <v>Dotacja celowa otrzymana z budżetu państwa na zadania bieżące realizowane przez gminę na podstawie porozumień z organami administracji rządowej</v>
      </c>
      <c r="D1855" s="44" t="n">
        <v>851</v>
      </c>
      <c r="E1855" s="45" t="n">
        <v>2020</v>
      </c>
      <c r="F1855" s="46" t="n">
        <f aca="false">SUM(G1855:H1855)</f>
        <v>0</v>
      </c>
      <c r="G1855" s="46" t="n">
        <f aca="false" t="array" ref="G1855:G1855">SUM(IF(dane!$A$8:$A$1577=D1855,IF(dane!$C$8:$C$1577=E1855,dane!$L$8:$L$1577,0),0))</f>
        <v>0</v>
      </c>
      <c r="H1855" s="46" t="n">
        <f aca="false" t="array" ref="H1855:H1855">SUM(IF(dane!$A$8:$A$1577=D1855,IF(dane!$C$8:$C$1577=E1855,dane!$M$8:$M$1577,0),0))</f>
        <v>0</v>
      </c>
      <c r="K1855" s="55"/>
    </row>
    <row r="1856" s="47" customFormat="true" ht="25.5" hidden="true" customHeight="true" outlineLevel="0" collapsed="false">
      <c r="A1856" s="42" t="s">
        <v>121</v>
      </c>
      <c r="B1856" s="42"/>
      <c r="C1856" s="43" t="str">
        <f aca="false">INDEX((klasyfikacja!$B$2:$B$146),MATCH(A1856,klasyfikacja!$A$2:$A$146,0))</f>
        <v>Dotacja celowa otrzymana z budżetu państwa na realizację własnych zadań bieżących gmin (związków gmin, związków powiatowo-gminnych)</v>
      </c>
      <c r="D1856" s="44" t="n">
        <v>851</v>
      </c>
      <c r="E1856" s="45" t="n">
        <v>2030</v>
      </c>
      <c r="F1856" s="46" t="n">
        <f aca="false">SUM(G1856:H1856)</f>
        <v>0</v>
      </c>
      <c r="G1856" s="46" t="n">
        <f aca="false" t="array" ref="G1856:G1856">SUM(IF(dane!$A$8:$A$1577=D1856,IF(dane!$C$8:$C$1577=E1856,dane!$L$8:$L$1577,0),0))</f>
        <v>0</v>
      </c>
      <c r="H1856" s="46" t="n">
        <f aca="false" t="array" ref="H1856:H1856">SUM(IF(dane!$A$8:$A$1577=D1856,IF(dane!$C$8:$C$1577=E1856,dane!$M$8:$M$1577,0),0))</f>
        <v>0</v>
      </c>
      <c r="K1856" s="55"/>
    </row>
    <row r="1857" s="47" customFormat="true" ht="25.5" hidden="true" customHeight="true" outlineLevel="0" collapsed="false">
      <c r="A1857" s="42" t="s">
        <v>122</v>
      </c>
      <c r="B1857" s="42"/>
      <c r="C1857" s="43" t="str">
        <f aca="false">INDEX((klasyfikacja!$B$2:$B$146),MATCH(A1857,klasyfikacja!$A$2:$A$146,0))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857" s="44" t="n">
        <v>851</v>
      </c>
      <c r="E1857" s="45" t="n">
        <v>2040</v>
      </c>
      <c r="F1857" s="46" t="n">
        <f aca="false">SUM(G1857:H1857)</f>
        <v>0</v>
      </c>
      <c r="G1857" s="46" t="n">
        <f aca="false" t="array" ref="G1857:G1857">SUM(IF(dane!$A$8:$A$1577=D1857,IF(dane!$C$8:$C$1577=E1857,dane!$L$8:$L$1577,0),0))</f>
        <v>0</v>
      </c>
      <c r="H1857" s="46" t="n">
        <f aca="false" t="array" ref="H1857:H1857">SUM(IF(dane!$A$8:$A$1577=D1857,IF(dane!$C$8:$C$1577=E1857,dane!$M$8:$M$1577,0),0))</f>
        <v>0</v>
      </c>
      <c r="K1857" s="55"/>
    </row>
    <row r="1858" s="47" customFormat="true" ht="37.5" hidden="true" customHeight="true" outlineLevel="0" collapsed="false">
      <c r="A1858" s="42" t="s">
        <v>123</v>
      </c>
      <c r="B1858" s="42"/>
      <c r="C1858" s="43" t="str">
        <f aca="false">INDEX((klasyfikacja!$B$2:$B$146),MATCH(A1858,klasyfikacja!$A$2:$A$146,0))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858" s="44" t="n">
        <v>851</v>
      </c>
      <c r="E1858" s="45" t="n">
        <v>2057</v>
      </c>
      <c r="F1858" s="46" t="n">
        <f aca="false">SUM(G1858:H1858)</f>
        <v>0</v>
      </c>
      <c r="G1858" s="46" t="n">
        <f aca="false" t="array" ref="G1858:G1858">SUM(IF(dane!$A$8:$A$1577=D1858,IF(dane!$C$8:$C$1577=E1858,dane!$L$8:$L$1577,0),0))</f>
        <v>0</v>
      </c>
      <c r="H1858" s="46" t="n">
        <f aca="false" t="array" ref="H1858:H1858">SUM(IF(dane!$A$8:$A$1577=D1858,IF(dane!$C$8:$C$1577=E1858,dane!$M$8:$M$1577,0),0))</f>
        <v>0</v>
      </c>
      <c r="K1858" s="55"/>
    </row>
    <row r="1859" s="47" customFormat="true" ht="37.5" hidden="true" customHeight="true" outlineLevel="0" collapsed="false">
      <c r="A1859" s="42" t="s">
        <v>124</v>
      </c>
      <c r="B1859" s="42"/>
      <c r="C1859" s="43" t="str">
        <f aca="false">INDEX((klasyfikacja!$B$2:$B$146),MATCH(A1859,klasyfikacja!$A$2:$A$146,0))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859" s="44" t="n">
        <v>851</v>
      </c>
      <c r="E1859" s="45" t="n">
        <v>2058</v>
      </c>
      <c r="F1859" s="46" t="n">
        <f aca="false">SUM(G1859:H1859)</f>
        <v>0</v>
      </c>
      <c r="G1859" s="46" t="n">
        <f aca="false" t="array" ref="G1859:G1859">SUM(IF(dane!$A$8:$A$1577=D1859,IF(dane!$C$8:$C$1577=E1859,dane!$L$8:$L$1577,0),0))</f>
        <v>0</v>
      </c>
      <c r="H1859" s="46" t="n">
        <f aca="false" t="array" ref="H1859:H1859">SUM(IF(dane!$A$8:$A$1577=D1859,IF(dane!$C$8:$C$1577=E1859,dane!$M$8:$M$1577,0),0))</f>
        <v>0</v>
      </c>
      <c r="K1859" s="55"/>
    </row>
    <row r="1860" s="47" customFormat="true" ht="63.75" hidden="true" customHeight="false" outlineLevel="0" collapsed="false">
      <c r="A1860" s="42" t="s">
        <v>125</v>
      </c>
      <c r="B1860" s="42"/>
      <c r="C1860" s="43" t="str">
        <f aca="false">INDEX((klasyfikacja!$B$2:$B$146),MATCH(A1860,klasyfikacja!$A$2:$A$146,0))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860" s="44" t="n">
        <v>851</v>
      </c>
      <c r="E1860" s="45" t="n">
        <v>2059</v>
      </c>
      <c r="F1860" s="46" t="n">
        <f aca="false">SUM(G1860:H1860)</f>
        <v>0</v>
      </c>
      <c r="G1860" s="46" t="n">
        <f aca="false" t="array" ref="G1860:G1860">SUM(IF(dane!$A$8:$A$1577=D1860,IF(dane!$C$8:$C$1577=E1860,dane!$L$8:$L$1577,0),0))</f>
        <v>0</v>
      </c>
      <c r="H1860" s="46" t="n">
        <f aca="false" t="array" ref="H1860:H1860">SUM(IF(dane!$A$8:$A$1577=D1860,IF(dane!$C$8:$C$1577=E1860,dane!$M$8:$M$1577,0),0))</f>
        <v>0</v>
      </c>
      <c r="K1860" s="55"/>
    </row>
    <row r="1861" s="47" customFormat="true" ht="37.5" hidden="true" customHeight="true" outlineLevel="0" collapsed="false">
      <c r="A1861" s="42" t="s">
        <v>126</v>
      </c>
      <c r="B1861" s="42"/>
      <c r="C1861" s="43" t="str">
        <f aca="false">INDEX((klasyfikacja!$B$2:$B$146),MATCH(A1861,klasyfikacja!$A$2:$A$146,0))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861" s="44" t="n">
        <v>851</v>
      </c>
      <c r="E1861" s="45" t="n">
        <v>2060</v>
      </c>
      <c r="F1861" s="46" t="n">
        <f aca="false">SUM(G1861:H1861)</f>
        <v>0</v>
      </c>
      <c r="G1861" s="46" t="n">
        <f aca="false" t="array" ref="G1861:G1861">SUM(IF(dane!$A$8:$A$1577=D1861,IF(dane!$C$8:$C$1577=E1861,dane!$L$8:$L$1577,0),0))</f>
        <v>0</v>
      </c>
      <c r="H1861" s="46" t="n">
        <f aca="false" t="array" ref="H1861:H1861">SUM(IF(dane!$A$8:$A$1577=D1861,IF(dane!$C$8:$C$1577=E1861,dane!$M$8:$M$1577,0),0))</f>
        <v>0</v>
      </c>
      <c r="K1861" s="55"/>
    </row>
    <row r="1862" s="47" customFormat="true" ht="25.5" hidden="true" customHeight="true" outlineLevel="0" collapsed="false">
      <c r="A1862" s="42" t="s">
        <v>199</v>
      </c>
      <c r="B1862" s="42"/>
      <c r="C1862" s="43" t="str">
        <f aca="false">INDEX((klasyfikacja!$B$2:$B$146),MATCH(A1862,klasyfikacja!$A$2:$A$146,0))</f>
        <v>Dotacja celowa otrzymana z budżetu państwa na zadania bieżące z zakresu administracji rządowej oraz inne zadania zlecone ustawami realizowane przez powiat</v>
      </c>
      <c r="D1862" s="44" t="n">
        <v>851</v>
      </c>
      <c r="E1862" s="45" t="n">
        <v>2110</v>
      </c>
      <c r="F1862" s="46" t="n">
        <f aca="false">SUM(G1862:H1862)</f>
        <v>0</v>
      </c>
      <c r="G1862" s="46" t="n">
        <f aca="false" t="array" ref="G1862:G1862">SUM(IF(dane!$A$8:$A$1577=D1862,IF(dane!$C$8:$C$1577=E1862,dane!$L$8:$L$1577,0),0))</f>
        <v>0</v>
      </c>
      <c r="H1862" s="46" t="n">
        <f aca="false" t="array" ref="H1862:H1862">SUM(IF(dane!$A$8:$A$1577=D1862,IF(dane!$C$8:$C$1577=E1862,dane!$M$8:$M$1577,0),0))</f>
        <v>0</v>
      </c>
      <c r="K1862" s="55"/>
    </row>
    <row r="1863" s="47" customFormat="true" ht="12.75" hidden="true" customHeight="true" outlineLevel="0" collapsed="false">
      <c r="A1863" s="42" t="s">
        <v>127</v>
      </c>
      <c r="B1863" s="42"/>
      <c r="C1863" s="43" t="str">
        <f aca="false">INDEX((klasyfikacja!$B$2:$B$146),MATCH(A1863,klasyfikacja!$A$2:$A$146,0))</f>
        <v>Dotacja celowa otrzymana z budżetu państwa na zadania bieżące realizowane przez powiat na podstawie porozumień z organami administracji rządowej</v>
      </c>
      <c r="D1863" s="44" t="n">
        <v>851</v>
      </c>
      <c r="E1863" s="45" t="n">
        <v>2120</v>
      </c>
      <c r="F1863" s="46" t="n">
        <f aca="false">SUM(G1863:H1863)</f>
        <v>0</v>
      </c>
      <c r="G1863" s="46" t="n">
        <f aca="false" t="array" ref="G1863:G1863">SUM(IF(dane!$A$8:$A$1577=D1863,IF(dane!$C$8:$C$1577=E1863,dane!$L$8:$L$1577,0),0))</f>
        <v>0</v>
      </c>
      <c r="H1863" s="46" t="n">
        <f aca="false" t="array" ref="H1863:H1863">SUM(IF(dane!$A$8:$A$1577=D1863,IF(dane!$C$8:$C$1577=E1863,dane!$M$8:$M$1577,0),0))</f>
        <v>0</v>
      </c>
      <c r="K1863" s="55"/>
    </row>
    <row r="1864" s="47" customFormat="true" ht="12.75" hidden="true" customHeight="true" outlineLevel="0" collapsed="false">
      <c r="A1864" s="42" t="s">
        <v>128</v>
      </c>
      <c r="B1864" s="42"/>
      <c r="C1864" s="43" t="str">
        <f aca="false">INDEX((klasyfikacja!$B$2:$B$146),MATCH(A1864,klasyfikacja!$A$2:$A$146,0))</f>
        <v>Dotacja celowa otrzymana z budżetu państwa na realizację bieżących zadań własnych powiatu</v>
      </c>
      <c r="D1864" s="44" t="n">
        <v>851</v>
      </c>
      <c r="E1864" s="45" t="n">
        <v>2130</v>
      </c>
      <c r="F1864" s="46" t="n">
        <f aca="false">SUM(G1864:H1864)</f>
        <v>0</v>
      </c>
      <c r="G1864" s="46" t="n">
        <f aca="false" t="array" ref="G1864:G1864">SUM(IF(dane!$A$8:$A$1577=D1864,IF(dane!$C$8:$C$1577=E1864,dane!$L$8:$L$1577,0),0))</f>
        <v>0</v>
      </c>
      <c r="H1864" s="46" t="n">
        <f aca="false" t="array" ref="H1864:H1864">SUM(IF(dane!$A$8:$A$1577=D1864,IF(dane!$C$8:$C$1577=E1864,dane!$M$8:$M$1577,0),0))</f>
        <v>0</v>
      </c>
      <c r="K1864" s="55"/>
    </row>
    <row r="1865" s="47" customFormat="true" ht="12.75" hidden="true" customHeight="true" outlineLevel="0" collapsed="false">
      <c r="A1865" s="42" t="s">
        <v>129</v>
      </c>
      <c r="B1865" s="42"/>
      <c r="C1865" s="43" t="str">
        <f aca="false">INDEX((klasyfikacja!$B$2:$B$146),MATCH(A1865,klasyfikacja!$A$2:$A$146,0))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865" s="44" t="n">
        <v>851</v>
      </c>
      <c r="E1865" s="45" t="n">
        <v>2160</v>
      </c>
      <c r="F1865" s="46" t="n">
        <f aca="false">SUM(G1865:H1865)</f>
        <v>0</v>
      </c>
      <c r="G1865" s="46" t="n">
        <f aca="false" t="array" ref="G1865:G1865">SUM(IF(dane!$A$8:$A$1577=D1865,IF(dane!$C$8:$C$1577=E1865,dane!$L$8:$L$1577,0),0))</f>
        <v>0</v>
      </c>
      <c r="H1865" s="46" t="n">
        <f aca="false" t="array" ref="H1865:H1865">SUM(IF(dane!$A$8:$A$1577=D1865,IF(dane!$C$8:$C$1577=E1865,dane!$M$8:$M$1577,0),0))</f>
        <v>0</v>
      </c>
      <c r="K1865" s="55"/>
    </row>
    <row r="1866" s="47" customFormat="true" ht="12.75" hidden="true" customHeight="true" outlineLevel="0" collapsed="false">
      <c r="A1866" s="42" t="s">
        <v>130</v>
      </c>
      <c r="B1866" s="42"/>
      <c r="C1866" s="43" t="str">
        <f aca="false">INDEX((klasyfikacja!$B$2:$B$146),MATCH(A1866,klasyfikacja!$A$2:$A$146,0))</f>
        <v>Środki z Funduszu Przeciwdziałania COVID-19 na finansowanie lub dofinansowanie realizacji zadań związanych z przeciwdziałaniem COVID-19</v>
      </c>
      <c r="D1866" s="44" t="n">
        <v>851</v>
      </c>
      <c r="E1866" s="45" t="n">
        <v>2180</v>
      </c>
      <c r="F1866" s="46" t="n">
        <f aca="false">SUM(G1866:H1866)</f>
        <v>0</v>
      </c>
      <c r="G1866" s="46" t="n">
        <f aca="false" t="array" ref="G1866:G1866">SUM(IF(dane!$A$8:$A$1577=D1866,IF(dane!$C$8:$C$1577=E1866,dane!$L$8:$L$1577,0),0))</f>
        <v>0</v>
      </c>
      <c r="H1866" s="46" t="n">
        <f aca="false" t="array" ref="H1866:H1866">SUM(IF(dane!$A$8:$A$1577=D1866,IF(dane!$C$8:$C$1577=E1866,dane!$M$8:$M$1577,0),0))</f>
        <v>0</v>
      </c>
      <c r="K1866" s="55"/>
    </row>
    <row r="1867" s="47" customFormat="true" ht="25.5" hidden="true" customHeight="true" outlineLevel="0" collapsed="false">
      <c r="A1867" s="42" t="s">
        <v>131</v>
      </c>
      <c r="B1867" s="42"/>
      <c r="C1867" s="43" t="str">
        <f aca="false">INDEX((klasyfikacja!$B$2:$B$146),MATCH(A1867,klasyfikacja!$A$2:$A$146,0))</f>
        <v>Dotacja celowa otrzymana z gminy na zadania bieżące realizowane na podstawie porozumień (umów) między jednostkami samorządu terytorialnego</v>
      </c>
      <c r="D1867" s="44" t="n">
        <v>851</v>
      </c>
      <c r="E1867" s="45" t="n">
        <v>2310</v>
      </c>
      <c r="F1867" s="46" t="n">
        <f aca="false">SUM(G1867:H1867)</f>
        <v>0</v>
      </c>
      <c r="G1867" s="46" t="n">
        <f aca="false" t="array" ref="G1867:G1867">SUM(IF(dane!$A$8:$A$1577=D1867,IF(dane!$C$8:$C$1577=E1867,dane!$L$8:$L$1577,0),0))</f>
        <v>0</v>
      </c>
      <c r="H1867" s="46" t="n">
        <f aca="false" t="array" ref="H1867:H1867">SUM(IF(dane!$A$8:$A$1577=D1867,IF(dane!$C$8:$C$1577=E1867,dane!$M$8:$M$1577,0),0))</f>
        <v>0</v>
      </c>
      <c r="K1867" s="55"/>
    </row>
    <row r="1868" s="47" customFormat="true" ht="12.75" hidden="true" customHeight="true" outlineLevel="0" collapsed="false">
      <c r="A1868" s="42" t="s">
        <v>132</v>
      </c>
      <c r="B1868" s="42"/>
      <c r="C1868" s="43" t="str">
        <f aca="false">INDEX((klasyfikacja!$B$2:$B$146),MATCH(A1868,klasyfikacja!$A$2:$A$146,0))</f>
        <v>Dotacja celowa otrzymana z powiatu na zadania bieżące realizowane na podstawie porozumień (umów) między jednostkami samorządu terytorialnego</v>
      </c>
      <c r="D1868" s="44" t="n">
        <v>851</v>
      </c>
      <c r="E1868" s="45" t="n">
        <v>2320</v>
      </c>
      <c r="F1868" s="46" t="n">
        <f aca="false">SUM(G1868:H1868)</f>
        <v>0</v>
      </c>
      <c r="G1868" s="46" t="n">
        <f aca="false" t="array" ref="G1868:G1868">SUM(IF(dane!$A$8:$A$1577=D1868,IF(dane!$C$8:$C$1577=E1868,dane!$L$8:$L$1577,0),0))</f>
        <v>0</v>
      </c>
      <c r="H1868" s="46" t="n">
        <f aca="false" t="array" ref="H1868:H1868">SUM(IF(dane!$A$8:$A$1577=D1868,IF(dane!$C$8:$C$1577=E1868,dane!$M$8:$M$1577,0),0))</f>
        <v>0</v>
      </c>
      <c r="K1868" s="55"/>
    </row>
    <row r="1869" s="47" customFormat="true" ht="12.75" hidden="true" customHeight="true" outlineLevel="0" collapsed="false">
      <c r="A1869" s="42" t="s">
        <v>133</v>
      </c>
      <c r="B1869" s="42"/>
      <c r="C1869" s="43" t="str">
        <f aca="false">INDEX((klasyfikacja!$B$2:$B$146),MATCH(A1869,klasyfikacja!$A$2:$A$146,0))</f>
        <v>Dotacja celowa otrzymana od samorządu województwa na zadania bieżące realizowane na podstawie porozumień (umów) między jednostkami samorządu terytorialnego</v>
      </c>
      <c r="D1869" s="44" t="n">
        <v>851</v>
      </c>
      <c r="E1869" s="45" t="n">
        <v>2330</v>
      </c>
      <c r="F1869" s="46" t="n">
        <f aca="false">SUM(G1869:H1869)</f>
        <v>0</v>
      </c>
      <c r="G1869" s="46" t="n">
        <f aca="false" t="array" ref="G1869:G1869">SUM(IF(dane!$A$8:$A$1577=D1869,IF(dane!$C$8:$C$1577=E1869,dane!$L$8:$L$1577,0),0))</f>
        <v>0</v>
      </c>
      <c r="H1869" s="46" t="n">
        <f aca="false" t="array" ref="H1869:H1869">SUM(IF(dane!$A$8:$A$1577=D1869,IF(dane!$C$8:$C$1577=E1869,dane!$M$8:$M$1577,0),0))</f>
        <v>0</v>
      </c>
      <c r="K1869" s="55"/>
    </row>
    <row r="1870" s="47" customFormat="true" ht="12.75" hidden="true" customHeight="true" outlineLevel="0" collapsed="false">
      <c r="A1870" s="42" t="s">
        <v>134</v>
      </c>
      <c r="B1870" s="42"/>
      <c r="C1870" s="43" t="str">
        <f aca="false">INDEX((klasyfikacja!$B$2:$B$146),MATCH(A1870,klasyfikacja!$A$2:$A$146,0))</f>
        <v>Dochody jednostek samorządu terytorialnego związane z realizacją zadań z zakresu administracji rządowej oraz innych zadań zleconych ustawami</v>
      </c>
      <c r="D1870" s="44" t="n">
        <v>851</v>
      </c>
      <c r="E1870" s="45" t="n">
        <v>2360</v>
      </c>
      <c r="F1870" s="46" t="n">
        <f aca="false">SUM(G1870:H1870)</f>
        <v>0</v>
      </c>
      <c r="G1870" s="46" t="n">
        <f aca="false" t="array" ref="G1870:G1870">SUM(IF(dane!$A$8:$A$1577=D1870,IF(dane!$C$8:$C$1577=E1870,dane!$L$8:$L$1577,0),0))</f>
        <v>0</v>
      </c>
      <c r="H1870" s="46" t="n">
        <f aca="false" t="array" ref="H1870:H1870">SUM(IF(dane!$A$8:$A$1577=D1870,IF(dane!$C$8:$C$1577=E1870,dane!$M$8:$M$1577,0),0))</f>
        <v>0</v>
      </c>
      <c r="K1870" s="55"/>
    </row>
    <row r="1871" s="47" customFormat="true" ht="12.75" hidden="true" customHeight="true" outlineLevel="0" collapsed="false">
      <c r="A1871" s="42" t="s">
        <v>135</v>
      </c>
      <c r="B1871" s="42"/>
      <c r="C1871" s="43" t="str">
        <f aca="false">INDEX((klasyfikacja!$B$2:$B$146),MATCH(A1871,klasyfikacja!$A$2:$A$146,0))</f>
        <v>Wpływy do budżetu nadwyżki środków obrotowych samorządowego zakładu budżetowego</v>
      </c>
      <c r="D1871" s="44" t="n">
        <v>851</v>
      </c>
      <c r="E1871" s="45" t="n">
        <v>2370</v>
      </c>
      <c r="F1871" s="46" t="n">
        <f aca="false">SUM(G1871:H1871)</f>
        <v>0</v>
      </c>
      <c r="G1871" s="46" t="n">
        <f aca="false" t="array" ref="G1871:G1871">SUM(IF(dane!$A$8:$A$1577=D1871,IF(dane!$C$8:$C$1577=E1871,dane!$L$8:$L$1577,0),0))</f>
        <v>0</v>
      </c>
      <c r="H1871" s="46" t="n">
        <f aca="false" t="array" ref="H1871:H1871">SUM(IF(dane!$A$8:$A$1577=D1871,IF(dane!$C$8:$C$1577=E1871,dane!$M$8:$M$1577,0),0))</f>
        <v>0</v>
      </c>
      <c r="K1871" s="55"/>
    </row>
    <row r="1872" s="47" customFormat="true" ht="12.75" hidden="true" customHeight="true" outlineLevel="0" collapsed="false">
      <c r="A1872" s="42" t="s">
        <v>136</v>
      </c>
      <c r="B1872" s="42"/>
      <c r="C1872" s="43" t="str">
        <f aca="false">INDEX((klasyfikacja!$B$2:$B$146),MATCH(A1872,klasyfikacja!$A$2:$A$146,0))</f>
        <v>Dotacja otrzymana z państwowego funduszu celowego na realizację zadań bieżących jednostek sektora finansów publicznych</v>
      </c>
      <c r="D1872" s="44" t="n">
        <v>851</v>
      </c>
      <c r="E1872" s="45" t="n">
        <v>2440</v>
      </c>
      <c r="F1872" s="46" t="n">
        <f aca="false">SUM(G1872:H1872)</f>
        <v>0</v>
      </c>
      <c r="G1872" s="46" t="n">
        <f aca="false" t="array" ref="G1872:G1872">SUM(IF(dane!$A$8:$A$1577=D1872,IF(dane!$C$8:$C$1577=E1872,dane!$L$8:$L$1577,0),0))</f>
        <v>0</v>
      </c>
      <c r="H1872" s="46" t="n">
        <f aca="false" t="array" ref="H1872:H1872">SUM(IF(dane!$A$8:$A$1577=D1872,IF(dane!$C$8:$C$1577=E1872,dane!$M$8:$M$1577,0),0))</f>
        <v>0</v>
      </c>
      <c r="K1872" s="55"/>
    </row>
    <row r="1873" s="47" customFormat="true" ht="12.75" hidden="true" customHeight="true" outlineLevel="0" collapsed="false">
      <c r="A1873" s="42" t="s">
        <v>137</v>
      </c>
      <c r="B1873" s="42"/>
      <c r="C1873" s="43" t="str">
        <f aca="false">INDEX((klasyfikacja!$B$2:$B$146),MATCH(A1873,klasyfikacja!$A$2:$A$146,0))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1873" s="44" t="n">
        <v>851</v>
      </c>
      <c r="E1873" s="45" t="n">
        <v>2442</v>
      </c>
      <c r="F1873" s="46" t="n">
        <f aca="false">SUM(G1873:H1873)</f>
        <v>0</v>
      </c>
      <c r="G1873" s="46" t="n">
        <f aca="false" t="array" ref="G1873:G1873">SUM(IF(dane!$A$8:$A$1577=D1873,IF(dane!$C$8:$C$1577=E1873,dane!$L$8:$L$1577,0),0))</f>
        <v>0</v>
      </c>
      <c r="H1873" s="46" t="n">
        <f aca="false" t="array" ref="H1873:H1873">SUM(IF(dane!$A$8:$A$1577=D1873,IF(dane!$C$8:$C$1577=E1873,dane!$M$8:$M$1577,0),0))</f>
        <v>0</v>
      </c>
      <c r="K1873" s="55"/>
    </row>
    <row r="1874" s="47" customFormat="true" ht="38.25" hidden="true" customHeight="false" outlineLevel="0" collapsed="false">
      <c r="A1874" s="42" t="s">
        <v>210</v>
      </c>
      <c r="B1874" s="42"/>
      <c r="C1874" s="43" t="str">
        <f aca="false">INDEX((klasyfikacja!$B$2:$B$146),MATCH(A1874,klasyfikacja!$A$2:$A$146,0))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1874" s="44" t="n">
        <v>851</v>
      </c>
      <c r="E1874" s="45" t="n">
        <v>2533</v>
      </c>
      <c r="F1874" s="46" t="n">
        <f aca="false">SUM(G1874:H1874)</f>
        <v>0</v>
      </c>
      <c r="G1874" s="46" t="n">
        <f aca="false" t="array" ref="G1874:G1874">SUM(IF(dane!$A$8:$A$1577=D1874,IF(dane!$C$8:$C$1577=E1874,dane!$L$8:$L$1577,0),0))</f>
        <v>0</v>
      </c>
      <c r="H1874" s="46" t="n">
        <f aca="false" t="array" ref="H1874:H1874">SUM(IF(dane!$A$8:$A$1577=D1874,IF(dane!$C$8:$C$1577=E1874,dane!$M$8:$M$1577,0),0))</f>
        <v>0</v>
      </c>
      <c r="K1874" s="55"/>
    </row>
    <row r="1875" s="47" customFormat="true" ht="12.75" hidden="true" customHeight="true" outlineLevel="0" collapsed="false">
      <c r="A1875" s="42" t="s">
        <v>138</v>
      </c>
      <c r="B1875" s="42"/>
      <c r="C1875" s="43" t="str">
        <f aca="false">INDEX((klasyfikacja!$B$2:$B$146),MATCH(A1875,klasyfikacja!$A$2:$A$146,0))</f>
        <v>Środki otrzymane od pozostałych jednostek zaliczanych do sektora finansów publicznych na realizację zadań bieżących jednostek zaliczanych do sektora finansów publicznych</v>
      </c>
      <c r="D1875" s="44" t="n">
        <v>851</v>
      </c>
      <c r="E1875" s="45" t="n">
        <v>2460</v>
      </c>
      <c r="F1875" s="46" t="n">
        <f aca="false">SUM(G1875:H1875)</f>
        <v>0</v>
      </c>
      <c r="G1875" s="46" t="n">
        <f aca="false" t="array" ref="G1875:G1875">SUM(IF(dane!$A$8:$A$1577=D1875,IF(dane!$C$8:$C$1577=E1875,dane!$L$8:$L$1577,0),0))</f>
        <v>0</v>
      </c>
      <c r="H1875" s="46" t="n">
        <f aca="false" t="array" ref="H1875:H1875">SUM(IF(dane!$A$8:$A$1577=D1875,IF(dane!$C$8:$C$1577=E1875,dane!$M$8:$M$1577,0),0))</f>
        <v>0</v>
      </c>
      <c r="K1875" s="55"/>
    </row>
    <row r="1876" s="47" customFormat="true" ht="12.75" hidden="true" customHeight="true" outlineLevel="0" collapsed="false">
      <c r="A1876" s="42" t="s">
        <v>139</v>
      </c>
      <c r="B1876" s="42"/>
      <c r="C1876" s="43" t="str">
        <f aca="false">INDEX((klasyfikacja!$B$2:$B$146),MATCH(A1876,klasyfikacja!$A$2:$A$146,0))</f>
        <v>Rekompensaty utraconych dochodów w podatkach i opłatach lokalnych</v>
      </c>
      <c r="D1876" s="44" t="n">
        <v>851</v>
      </c>
      <c r="E1876" s="45" t="n">
        <v>2680</v>
      </c>
      <c r="F1876" s="46" t="n">
        <f aca="false">SUM(G1876:H1876)</f>
        <v>0</v>
      </c>
      <c r="G1876" s="46" t="n">
        <f aca="false" t="array" ref="G1876:G1876">SUM(IF(dane!$A$8:$A$1577=D1876,IF(dane!$C$8:$C$1577=E1876,dane!$L$8:$L$1577,0),0))</f>
        <v>0</v>
      </c>
      <c r="H1876" s="46" t="n">
        <f aca="false" t="array" ref="H1876:H1876">SUM(IF(dane!$A$8:$A$1577=D1876,IF(dane!$C$8:$C$1577=E1876,dane!$M$8:$M$1577,0),0))</f>
        <v>0</v>
      </c>
      <c r="K1876" s="55"/>
    </row>
    <row r="1877" s="47" customFormat="true" ht="12.75" hidden="true" customHeight="true" outlineLevel="0" collapsed="false">
      <c r="A1877" s="42" t="s">
        <v>140</v>
      </c>
      <c r="B1877" s="42"/>
      <c r="C1877" s="43" t="str">
        <f aca="false">INDEX((klasyfikacja!$B$2:$B$146),MATCH(A1877,klasyfikacja!$A$2:$A$146,0))</f>
        <v>Środki z Funduszu Pracy otrzymane na realizację zadań wynikających z odrębnych ustaw</v>
      </c>
      <c r="D1877" s="44" t="n">
        <v>851</v>
      </c>
      <c r="E1877" s="45" t="n">
        <v>2690</v>
      </c>
      <c r="F1877" s="46" t="n">
        <f aca="false">SUM(G1877:H1877)</f>
        <v>0</v>
      </c>
      <c r="G1877" s="46" t="n">
        <f aca="false" t="array" ref="G1877:G1877">SUM(IF(dane!$A$8:$A$1577=D1877,IF(dane!$C$8:$C$1577=E1877,dane!$L$8:$L$1577,0),0))</f>
        <v>0</v>
      </c>
      <c r="H1877" s="46" t="n">
        <f aca="false" t="array" ref="H1877:H1877">SUM(IF(dane!$A$8:$A$1577=D1877,IF(dane!$C$8:$C$1577=E1877,dane!$M$8:$M$1577,0),0))</f>
        <v>0</v>
      </c>
      <c r="K1877" s="55"/>
    </row>
    <row r="1878" s="47" customFormat="true" ht="12.75" hidden="true" customHeight="true" outlineLevel="0" collapsed="false">
      <c r="A1878" s="42" t="s">
        <v>141</v>
      </c>
      <c r="B1878" s="42"/>
      <c r="C1878" s="43" t="str">
        <f aca="false">INDEX((klasyfikacja!$B$2:$B$146),MATCH(A1878,klasyfikacja!$A$2:$A$146,0))</f>
        <v>Środki na dofinansowanie własnych zadań bieżących gmin, powiatów (związków gmin, związków powiatowo-gminnych, związków powiatów), samorządów województw, pozyskane z innych źródeł</v>
      </c>
      <c r="D1878" s="44" t="n">
        <v>851</v>
      </c>
      <c r="E1878" s="45" t="n">
        <v>2700</v>
      </c>
      <c r="F1878" s="46" t="n">
        <f aca="false">SUM(G1878:H1878)</f>
        <v>0</v>
      </c>
      <c r="G1878" s="46" t="n">
        <f aca="false" t="array" ref="G1878:G1878">SUM(IF(dane!$A$8:$A$1577=D1878,IF(dane!$C$8:$C$1577=E1878,dane!$L$8:$L$1577,0),0))</f>
        <v>0</v>
      </c>
      <c r="H1878" s="46" t="n">
        <f aca="false" t="array" ref="H1878:H1878">SUM(IF(dane!$A$8:$A$1577=D1878,IF(dane!$C$8:$C$1577=E1878,dane!$M$8:$M$1577,0),0))</f>
        <v>0</v>
      </c>
      <c r="K1878" s="55"/>
    </row>
    <row r="1879" s="47" customFormat="true" ht="12.75" hidden="true" customHeight="true" outlineLevel="0" collapsed="false">
      <c r="A1879" s="42" t="s">
        <v>142</v>
      </c>
      <c r="B1879" s="42"/>
      <c r="C1879" s="43" t="str">
        <f aca="false">INDEX((klasyfikacja!$B$2:$B$146),MATCH(A1879,klasyfikacja!$A$2:$A$146,0))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1879" s="44" t="n">
        <v>851</v>
      </c>
      <c r="E1879" s="45" t="n">
        <v>2701</v>
      </c>
      <c r="F1879" s="46" t="n">
        <f aca="false">SUM(G1879:H1879)</f>
        <v>0</v>
      </c>
      <c r="G1879" s="46" t="n">
        <f aca="false" t="array" ref="G1879:G1879">SUM(IF(dane!$A$8:$A$1577=D1879,IF(dane!$C$8:$C$1577=E1879,dane!$L$8:$L$1577,0),0))</f>
        <v>0</v>
      </c>
      <c r="H1879" s="46" t="n">
        <f aca="false" t="array" ref="H1879:H1879">SUM(IF(dane!$A$8:$A$1577=D1879,IF(dane!$C$8:$C$1577=E1879,dane!$M$8:$M$1577,0),0))</f>
        <v>0</v>
      </c>
      <c r="K1879" s="55"/>
    </row>
    <row r="1880" s="47" customFormat="true" ht="51" hidden="true" customHeight="false" outlineLevel="0" collapsed="false">
      <c r="A1880" s="42" t="s">
        <v>212</v>
      </c>
      <c r="B1880" s="42"/>
      <c r="C1880" s="43" t="str">
        <f aca="false">INDEX((klasyfikacja!$B$2:$B$146),MATCH(A1880,klasyfikacja!$A$2:$A$146,0))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1880" s="44" t="n">
        <v>851</v>
      </c>
      <c r="E1880" s="45" t="n">
        <v>2703</v>
      </c>
      <c r="F1880" s="46" t="n">
        <f aca="false">SUM(G1880:H1880)</f>
        <v>0</v>
      </c>
      <c r="G1880" s="46" t="n">
        <f aca="false" t="array" ref="G1880:G1880">SUM(IF(dane!$A$8:$A$1577=D1880,IF(dane!$C$8:$C$1577=E1880,dane!$L$8:$L$1577,0),0))</f>
        <v>0</v>
      </c>
      <c r="H1880" s="46" t="n">
        <f aca="false" t="array" ref="H1880:H1880">SUM(IF(dane!$A$8:$A$1577=D1880,IF(dane!$C$8:$C$1577=E1880,dane!$M$8:$M$1577,0),0))</f>
        <v>0</v>
      </c>
      <c r="K1880" s="55"/>
    </row>
    <row r="1881" s="47" customFormat="true" ht="12.75" hidden="true" customHeight="true" outlineLevel="0" collapsed="false">
      <c r="A1881" s="42" t="s">
        <v>143</v>
      </c>
      <c r="B1881" s="42"/>
      <c r="C1881" s="43" t="str">
        <f aca="false">INDEX((klasyfikacja!$B$2:$B$146),MATCH(A1881,klasyfikacja!$A$2:$A$146,0))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1881" s="44" t="n">
        <v>851</v>
      </c>
      <c r="E1881" s="45" t="n">
        <v>2705</v>
      </c>
      <c r="F1881" s="46" t="n">
        <f aca="false">SUM(G1881:H1881)</f>
        <v>0</v>
      </c>
      <c r="G1881" s="46" t="n">
        <f aca="false" t="array" ref="G1881:G1881">SUM(IF(dane!$A$8:$A$1577=D1881,IF(dane!$C$8:$C$1577=E1881,dane!$L$8:$L$1577,0),0))</f>
        <v>0</v>
      </c>
      <c r="H1881" s="46" t="n">
        <f aca="false" t="array" ref="H1881:H1881">SUM(IF(dane!$A$8:$A$1577=D1881,IF(dane!$C$8:$C$1577=E1881,dane!$M$8:$M$1577,0),0))</f>
        <v>0</v>
      </c>
      <c r="K1881" s="55"/>
    </row>
    <row r="1882" s="47" customFormat="true" ht="12.75" hidden="true" customHeight="true" outlineLevel="0" collapsed="false">
      <c r="A1882" s="42" t="s">
        <v>144</v>
      </c>
      <c r="B1882" s="42"/>
      <c r="C1882" s="43" t="str">
        <f aca="false">INDEX((klasyfikacja!$B$2:$B$146),MATCH(A1882,klasyfikacja!$A$2:$A$146,0))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1882" s="44" t="n">
        <v>851</v>
      </c>
      <c r="E1882" s="45" t="n">
        <v>2706</v>
      </c>
      <c r="F1882" s="46" t="n">
        <f aca="false">SUM(G1882:H1882)</f>
        <v>0</v>
      </c>
      <c r="G1882" s="46" t="n">
        <f aca="false" t="array" ref="G1882:G1882">SUM(IF(dane!$A$8:$A$1577=D1882,IF(dane!$C$8:$C$1577=E1882,dane!$L$8:$L$1577,0),0))</f>
        <v>0</v>
      </c>
      <c r="H1882" s="46" t="n">
        <f aca="false" t="array" ref="H1882:H1882">SUM(IF(dane!$A$8:$A$1577=D1882,IF(dane!$C$8:$C$1577=E1882,dane!$M$8:$M$1577,0),0))</f>
        <v>0</v>
      </c>
      <c r="K1882" s="55"/>
    </row>
    <row r="1883" s="47" customFormat="true" ht="38.25" hidden="true" customHeight="true" outlineLevel="0" collapsed="false">
      <c r="A1883" s="42" t="s">
        <v>145</v>
      </c>
      <c r="B1883" s="42"/>
      <c r="C1883" s="43" t="str">
        <f aca="false">INDEX((klasyfikacja!$B$2:$B$146),MATCH(A1883,klasyfikacja!$A$2:$A$146,0))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1883" s="44" t="n">
        <v>851</v>
      </c>
      <c r="E1883" s="45" t="n">
        <v>2707</v>
      </c>
      <c r="F1883" s="46" t="n">
        <f aca="false">SUM(G1883:H1883)</f>
        <v>0</v>
      </c>
      <c r="G1883" s="46" t="n">
        <f aca="false" t="array" ref="G1883:G1883">SUM(IF(dane!$A$8:$A$1577=D1883,IF(dane!$C$8:$C$1577=E1883,dane!$L$8:$L$1577,0),0))</f>
        <v>0</v>
      </c>
      <c r="H1883" s="46" t="n">
        <f aca="false" t="array" ref="H1883:H1883">SUM(IF(dane!$A$8:$A$1577=D1883,IF(dane!$C$8:$C$1577=E1883,dane!$M$8:$M$1577,0),0))</f>
        <v>0</v>
      </c>
      <c r="K1883" s="55"/>
    </row>
    <row r="1884" s="47" customFormat="true" ht="12.75" hidden="true" customHeight="true" outlineLevel="0" collapsed="false">
      <c r="A1884" s="42" t="s">
        <v>146</v>
      </c>
      <c r="B1884" s="42"/>
      <c r="C1884" s="43" t="str">
        <f aca="false">INDEX((klasyfikacja!$B$2:$B$146),MATCH(A1884,klasyfikacja!$A$2:$A$146,0))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884" s="44" t="n">
        <v>851</v>
      </c>
      <c r="E1884" s="45" t="n">
        <v>2708</v>
      </c>
      <c r="F1884" s="46" t="n">
        <f aca="false">SUM(G1884:H1884)</f>
        <v>0</v>
      </c>
      <c r="G1884" s="46" t="n">
        <f aca="false" t="array" ref="G1884:G1884">SUM(IF(dane!$A$8:$A$1577=D1884,IF(dane!$C$8:$C$1577=E1884,dane!$L$8:$L$1577,0),0))</f>
        <v>0</v>
      </c>
      <c r="H1884" s="46" t="n">
        <f aca="false" t="array" ref="H1884:H1884">SUM(IF(dane!$A$8:$A$1577=D1884,IF(dane!$C$8:$C$1577=E1884,dane!$M$8:$M$1577,0),0))</f>
        <v>0</v>
      </c>
      <c r="K1884" s="55"/>
    </row>
    <row r="1885" s="47" customFormat="true" ht="25.5" hidden="true" customHeight="true" outlineLevel="0" collapsed="false">
      <c r="A1885" s="42" t="s">
        <v>147</v>
      </c>
      <c r="B1885" s="42"/>
      <c r="C1885" s="43" t="str">
        <f aca="false">INDEX((klasyfikacja!$B$2:$B$146),MATCH(A1885,klasyfikacja!$A$2:$A$146,0))</f>
        <v>Dotacja celowa otrzymana z tytułu pomocy finansowej udzielanej między jednostkami samorządu terytorialnego na dofinansowanie własnych zadań bieżących</v>
      </c>
      <c r="D1885" s="44" t="n">
        <v>851</v>
      </c>
      <c r="E1885" s="45" t="n">
        <v>2710</v>
      </c>
      <c r="F1885" s="46" t="n">
        <f aca="false">SUM(G1885:H1885)</f>
        <v>0</v>
      </c>
      <c r="G1885" s="46" t="n">
        <f aca="false" t="array" ref="G1885:G1885">SUM(IF(dane!$A$8:$A$1577=D1885,IF(dane!$C$8:$C$1577=E1885,dane!$L$8:$L$1577,0),0))</f>
        <v>0</v>
      </c>
      <c r="H1885" s="46" t="n">
        <f aca="false" t="array" ref="H1885:H1885">SUM(IF(dane!$A$8:$A$1577=D1885,IF(dane!$C$8:$C$1577=E1885,dane!$M$8:$M$1577,0),0))</f>
        <v>0</v>
      </c>
      <c r="K1885" s="55"/>
    </row>
    <row r="1886" s="57" customFormat="true" ht="12.75" hidden="true" customHeight="true" outlineLevel="0" collapsed="false">
      <c r="A1886" s="42" t="s">
        <v>148</v>
      </c>
      <c r="B1886" s="42"/>
      <c r="C1886" s="43" t="str">
        <f aca="false">INDEX((klasyfikacja!$B$2:$B$146),MATCH(A1886,klasyfikacja!$A$2:$A$146,0))</f>
        <v>Środki na uzupełnienie dochodów gmin</v>
      </c>
      <c r="D1886" s="44" t="n">
        <v>851</v>
      </c>
      <c r="E1886" s="45" t="n">
        <v>2750</v>
      </c>
      <c r="F1886" s="46" t="n">
        <f aca="false">SUM(G1886:H1886)</f>
        <v>0</v>
      </c>
      <c r="G1886" s="46" t="n">
        <f aca="false" t="array" ref="G1886:G1886">SUM(IF(dane!$A$8:$A$1577=D1886,IF(dane!$C$8:$C$1577=E1886,dane!$L$8:$L$1577,0),0))</f>
        <v>0</v>
      </c>
      <c r="H1886" s="46" t="n">
        <f aca="false" t="array" ref="H1886:H1886">SUM(IF(dane!$A$8:$A$1577=D1886,IF(dane!$C$8:$C$1577=E1886,dane!$M$8:$M$1577,0),0))</f>
        <v>0</v>
      </c>
    </row>
    <row r="1887" s="57" customFormat="true" ht="12.75" hidden="true" customHeight="true" outlineLevel="0" collapsed="false">
      <c r="A1887" s="42" t="s">
        <v>149</v>
      </c>
      <c r="B1887" s="42"/>
      <c r="C1887" s="43" t="str">
        <f aca="false">INDEX((klasyfikacja!$B$2:$B$146),MATCH(A1887,klasyfikacja!$A$2:$A$146,0))</f>
        <v>Środki na uzupełnienie dochodów powiatów</v>
      </c>
      <c r="D1887" s="44" t="n">
        <v>851</v>
      </c>
      <c r="E1887" s="45" t="n">
        <v>2760</v>
      </c>
      <c r="F1887" s="46" t="n">
        <f aca="false">SUM(G1887:H1887)</f>
        <v>0</v>
      </c>
      <c r="G1887" s="46" t="n">
        <f aca="false" t="array" ref="G1887:G1887">SUM(IF(dane!$A$8:$A$1577=D1887,IF(dane!$C$8:$C$1577=E1887,dane!$L$8:$L$1577,0),0))</f>
        <v>0</v>
      </c>
      <c r="H1887" s="46" t="n">
        <f aca="false" t="array" ref="H1887:H1887">SUM(IF(dane!$A$8:$A$1577=D1887,IF(dane!$C$8:$C$1577=E1887,dane!$M$8:$M$1577,0),0))</f>
        <v>0</v>
      </c>
    </row>
    <row r="1888" s="57" customFormat="true" ht="12.75" hidden="true" customHeight="true" outlineLevel="0" collapsed="false">
      <c r="A1888" s="42" t="s">
        <v>150</v>
      </c>
      <c r="B1888" s="42"/>
      <c r="C1888" s="43" t="str">
        <f aca="false">INDEX((klasyfikacja!$B$2:$B$146),MATCH(A1888,klasyfikacja!$A$2:$A$146,0))</f>
        <v>Środki na utrzymanie rzecznych przepraw promowych oraz na remonty, utrzymanie, ochronę i zarządzanie drogami krajowymi i wojewódzkimi w granicach miast na prawach powiatu</v>
      </c>
      <c r="D1888" s="44" t="n">
        <v>851</v>
      </c>
      <c r="E1888" s="45" t="n">
        <v>2790</v>
      </c>
      <c r="F1888" s="46" t="n">
        <f aca="false">SUM(G1888:H1888)</f>
        <v>0</v>
      </c>
      <c r="G1888" s="46" t="n">
        <f aca="false" t="array" ref="G1888:G1888">SUM(IF(dane!$A$8:$A$1577=D1888,IF(dane!$C$8:$C$1577=E1888,dane!$L$8:$L$1577,0),0))</f>
        <v>0</v>
      </c>
      <c r="H1888" s="46" t="n">
        <f aca="false" t="array" ref="H1888:H1888">SUM(IF(dane!$A$8:$A$1577=D1888,IF(dane!$C$8:$C$1577=E1888,dane!$M$8:$M$1577,0),0))</f>
        <v>0</v>
      </c>
    </row>
    <row r="1889" s="57" customFormat="true" ht="12.75" hidden="true" customHeight="true" outlineLevel="0" collapsed="false">
      <c r="A1889" s="42" t="s">
        <v>151</v>
      </c>
      <c r="B1889" s="42"/>
      <c r="C1889" s="43" t="str">
        <f aca="false">INDEX((klasyfikacja!$B$2:$B$146),MATCH(A1889,klasyfikacja!$A$2:$A$146,0))</f>
        <v>Dotacja z budżetu państwa dla gmin uzdrowiskowych</v>
      </c>
      <c r="D1889" s="44" t="n">
        <v>851</v>
      </c>
      <c r="E1889" s="45" t="n">
        <v>2870</v>
      </c>
      <c r="F1889" s="46" t="n">
        <f aca="false">SUM(G1889:H1889)</f>
        <v>0</v>
      </c>
      <c r="G1889" s="46" t="n">
        <f aca="false" t="array" ref="G1889:G1889">SUM(IF(dane!$A$8:$A$1577=D1889,IF(dane!$C$8:$C$1577=E1889,dane!$L$8:$L$1577,0),0))</f>
        <v>0</v>
      </c>
      <c r="H1889" s="46" t="n">
        <f aca="false" t="array" ref="H1889:H1889">SUM(IF(dane!$A$8:$A$1577=D1889,IF(dane!$C$8:$C$1577=E1889,dane!$M$8:$M$1577,0),0))</f>
        <v>0</v>
      </c>
    </row>
    <row r="1890" s="57" customFormat="true" ht="26.25" hidden="true" customHeight="true" outlineLevel="0" collapsed="false">
      <c r="A1890" s="42" t="s">
        <v>152</v>
      </c>
      <c r="B1890" s="42"/>
      <c r="C1890" s="43" t="str">
        <f aca="false">INDEX((klasyfikacja!$B$2:$B$146),MATCH(A1890,klasyfikacja!$A$2:$A$146,0))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1890" s="44" t="n">
        <v>851</v>
      </c>
      <c r="E1890" s="45" t="n">
        <v>2910</v>
      </c>
      <c r="F1890" s="46" t="n">
        <f aca="false">SUM(G1890:H1890)</f>
        <v>0</v>
      </c>
      <c r="G1890" s="46" t="n">
        <f aca="false" t="array" ref="G1890:G1890">SUM(IF(dane!$A$8:$A$1577=D1890,IF(dane!$C$8:$C$1577=E1890,dane!$L$8:$L$1577,0),0))</f>
        <v>0</v>
      </c>
      <c r="H1890" s="46" t="n">
        <f aca="false" t="array" ref="H1890:H1890">SUM(IF(dane!$A$8:$A$1577=D1890,IF(dane!$C$8:$C$1577=E1890,dane!$M$8:$M$1577,0),0))</f>
        <v>0</v>
      </c>
    </row>
    <row r="1891" s="57" customFormat="true" ht="12.75" hidden="true" customHeight="true" outlineLevel="0" collapsed="false">
      <c r="A1891" s="42" t="s">
        <v>153</v>
      </c>
      <c r="B1891" s="42"/>
      <c r="C1891" s="43" t="str">
        <f aca="false">INDEX((klasyfikacja!$B$2:$B$146),MATCH(A1891,klasyfikacja!$A$2:$A$146,0))</f>
        <v>Subwencje ogólne z budżetu państwa</v>
      </c>
      <c r="D1891" s="44" t="n">
        <v>851</v>
      </c>
      <c r="E1891" s="45" t="n">
        <v>2920</v>
      </c>
      <c r="F1891" s="46" t="n">
        <f aca="false">SUM(G1891:H1891)</f>
        <v>0</v>
      </c>
      <c r="G1891" s="46" t="n">
        <f aca="false" t="array" ref="G1891:G1891">SUM(IF(dane!$A$8:$A$1577=D1891,IF(dane!$C$8:$C$1577=E1891,dane!$L$8:$L$1577,0),0))</f>
        <v>0</v>
      </c>
      <c r="H1891" s="46" t="n">
        <f aca="false" t="array" ref="H1891:H1891">SUM(IF(dane!$A$8:$A$1577=D1891,IF(dane!$C$8:$C$1577=E1891,dane!$M$8:$M$1577,0),0))</f>
        <v>0</v>
      </c>
    </row>
    <row r="1892" s="57" customFormat="true" ht="12.75" hidden="true" customHeight="true" outlineLevel="0" collapsed="false">
      <c r="A1892" s="42" t="s">
        <v>154</v>
      </c>
      <c r="B1892" s="42"/>
      <c r="C1892" s="43" t="str">
        <f aca="false">INDEX((klasyfikacja!$B$2:$B$146),MATCH(A1892,klasyfikacja!$A$2:$A$146,0))</f>
        <v>Wpływy ze zwrotów niewykorzystanych dotacji oraz płatności</v>
      </c>
      <c r="D1892" s="44" t="n">
        <v>851</v>
      </c>
      <c r="E1892" s="45" t="n">
        <v>2950</v>
      </c>
      <c r="F1892" s="46" t="n">
        <f aca="false">SUM(G1892:H1892)</f>
        <v>0</v>
      </c>
      <c r="G1892" s="46" t="n">
        <f aca="false" t="array" ref="G1892:G1892">SUM(IF(dane!$A$8:$A$1577=D1892,IF(dane!$C$8:$C$1577=E1892,dane!$L$8:$L$1577,0),0))</f>
        <v>0</v>
      </c>
      <c r="H1892" s="46" t="n">
        <f aca="false" t="array" ref="H1892:H1892">SUM(IF(dane!$A$8:$A$1577=D1892,IF(dane!$C$8:$C$1577=E1892,dane!$M$8:$M$1577,0),0))</f>
        <v>0</v>
      </c>
    </row>
    <row r="1893" s="57" customFormat="true" ht="18" hidden="false" customHeight="true" outlineLevel="0" collapsed="false">
      <c r="A1893" s="39"/>
      <c r="B1893" s="39"/>
      <c r="C1893" s="40" t="s">
        <v>155</v>
      </c>
      <c r="D1893" s="44"/>
      <c r="E1893" s="48"/>
      <c r="F1893" s="41" t="n">
        <f aca="false">SUM(G1893:H1893)</f>
        <v>20000</v>
      </c>
      <c r="G1893" s="41" t="n">
        <f aca="false">SUM(G1894:G1928)</f>
        <v>0</v>
      </c>
      <c r="H1893" s="41" t="n">
        <f aca="false">SUM(H1894:H1928)</f>
        <v>20000</v>
      </c>
    </row>
    <row r="1894" s="57" customFormat="true" ht="12.75" hidden="true" customHeight="true" outlineLevel="0" collapsed="false">
      <c r="A1894" s="42" t="s">
        <v>156</v>
      </c>
      <c r="B1894" s="42"/>
      <c r="C1894" s="43" t="str">
        <f aca="false">INDEX((klasyfikacja!$B$2:$B$146),MATCH(A1894,klasyfikacja!$A$2:$A$146,0))</f>
        <v>Wpływy z tytułu przekształcenia prawa użytkowania wieczystego w prawo własności</v>
      </c>
      <c r="D1894" s="44" t="n">
        <v>851</v>
      </c>
      <c r="E1894" s="45" t="s">
        <v>157</v>
      </c>
      <c r="F1894" s="46" t="n">
        <f aca="false">SUM(G1894:H1894)</f>
        <v>0</v>
      </c>
      <c r="G1894" s="46" t="n">
        <f aca="false" t="array" ref="G1894:G1894">SUM(IF(dane!$A$8:$A$1577=D1894,IF(dane!$C$8:$C$1577=E1894,dane!$L$8:$L$1577,0),0))</f>
        <v>0</v>
      </c>
      <c r="H1894" s="46" t="n">
        <f aca="false" t="array" ref="H1894:H1894">SUM(IF(dane!$A$8:$A$1577=D1894,IF(dane!$C$8:$C$1577=E1894,dane!$M$8:$M$1577,0),0))</f>
        <v>0</v>
      </c>
    </row>
    <row r="1895" s="57" customFormat="true" ht="12.75" hidden="true" customHeight="true" outlineLevel="0" collapsed="false">
      <c r="A1895" s="42" t="s">
        <v>158</v>
      </c>
      <c r="B1895" s="42"/>
      <c r="C1895" s="43" t="str">
        <f aca="false">INDEX((klasyfikacja!$B$2:$B$146),MATCH(A1895,klasyfikacja!$A$2:$A$146,0))</f>
        <v>Wpłaty z tytułu odpłatnego nabycia prawa własności oraz prawa użytkowania wieczystego nieruchomości</v>
      </c>
      <c r="D1895" s="44" t="n">
        <v>851</v>
      </c>
      <c r="E1895" s="45" t="s">
        <v>159</v>
      </c>
      <c r="F1895" s="46" t="n">
        <f aca="false">SUM(G1895:H1895)</f>
        <v>0</v>
      </c>
      <c r="G1895" s="46" t="n">
        <f aca="false" t="array" ref="G1895:G1895">SUM(IF(dane!$A$8:$A$1577=D1895,IF(dane!$C$8:$C$1577=E1895,dane!$L$8:$L$1577,0),0))</f>
        <v>0</v>
      </c>
      <c r="H1895" s="46" t="n">
        <f aca="false" t="array" ref="H1895:H1895">SUM(IF(dane!$A$8:$A$1577=D1895,IF(dane!$C$8:$C$1577=E1895,dane!$M$8:$M$1577,0),0))</f>
        <v>0</v>
      </c>
    </row>
    <row r="1896" s="57" customFormat="true" ht="12.75" hidden="true" customHeight="true" outlineLevel="0" collapsed="false">
      <c r="A1896" s="42" t="s">
        <v>160</v>
      </c>
      <c r="B1896" s="42"/>
      <c r="C1896" s="43" t="str">
        <f aca="false">INDEX((klasyfikacja!$B$2:$B$146),MATCH(A1896,klasyfikacja!$A$2:$A$146,0))</f>
        <v>Wpływy ze zbycia praw majątkowych</v>
      </c>
      <c r="D1896" s="44" t="n">
        <v>851</v>
      </c>
      <c r="E1896" s="45" t="s">
        <v>161</v>
      </c>
      <c r="F1896" s="46" t="n">
        <f aca="false">SUM(G1896:H1896)</f>
        <v>0</v>
      </c>
      <c r="G1896" s="46" t="n">
        <f aca="false" t="array" ref="G1896:G1896">SUM(IF(dane!$A$8:$A$1577=D1896,IF(dane!$C$8:$C$1577=E1896,dane!$L$8:$L$1577,0),0))</f>
        <v>0</v>
      </c>
      <c r="H1896" s="46" t="n">
        <f aca="false" t="array" ref="H1896:H1896">SUM(IF(dane!$A$8:$A$1577=D1896,IF(dane!$C$8:$C$1577=E1896,dane!$M$8:$M$1577,0),0))</f>
        <v>0</v>
      </c>
    </row>
    <row r="1897" s="57" customFormat="true" ht="12.75" hidden="true" customHeight="true" outlineLevel="0" collapsed="false">
      <c r="A1897" s="42" t="s">
        <v>162</v>
      </c>
      <c r="B1897" s="42"/>
      <c r="C1897" s="43" t="str">
        <f aca="false">INDEX((klasyfikacja!$B$2:$B$146),MATCH(A1897,klasyfikacja!$A$2:$A$146,0))</f>
        <v>Wpływy z tytułu odszkodowania za przejęte nieruchomości pod inwestycje celu publicznego</v>
      </c>
      <c r="D1897" s="44" t="n">
        <v>851</v>
      </c>
      <c r="E1897" s="45" t="s">
        <v>163</v>
      </c>
      <c r="F1897" s="46" t="n">
        <f aca="false">SUM(G1897:H1897)</f>
        <v>0</v>
      </c>
      <c r="G1897" s="46" t="n">
        <f aca="false" t="array" ref="G1897:G1897">SUM(IF(dane!$A$8:$A$1577=D1897,IF(dane!$C$8:$C$1577=E1897,dane!$L$8:$L$1577,0),0))</f>
        <v>0</v>
      </c>
      <c r="H1897" s="46" t="n">
        <f aca="false" t="array" ref="H1897:H1897">SUM(IF(dane!$A$8:$A$1577=D1897,IF(dane!$C$8:$C$1577=E1897,dane!$M$8:$M$1577,0),0))</f>
        <v>0</v>
      </c>
    </row>
    <row r="1898" s="57" customFormat="true" ht="12.75" hidden="true" customHeight="true" outlineLevel="0" collapsed="false">
      <c r="A1898" s="42" t="s">
        <v>164</v>
      </c>
      <c r="B1898" s="42"/>
      <c r="C1898" s="43" t="str">
        <f aca="false">INDEX((klasyfikacja!$B$2:$B$146),MATCH(A1898,klasyfikacja!$A$2:$A$146,0))</f>
        <v>Wpływy ze sprzedaży składników majątkowych</v>
      </c>
      <c r="D1898" s="44" t="n">
        <v>851</v>
      </c>
      <c r="E1898" s="45" t="s">
        <v>165</v>
      </c>
      <c r="F1898" s="46" t="n">
        <f aca="false">SUM(G1898:H1898)</f>
        <v>0</v>
      </c>
      <c r="G1898" s="46" t="n">
        <f aca="false" t="array" ref="G1898:G1898">SUM(IF(dane!$A$8:$A$1577=D1898,IF(dane!$C$8:$C$1577=E1898,dane!$L$8:$L$1577,0),0))</f>
        <v>0</v>
      </c>
      <c r="H1898" s="46" t="n">
        <f aca="false" t="array" ref="H1898:H1898">SUM(IF(dane!$A$8:$A$1577=D1898,IF(dane!$C$8:$C$1577=E1898,dane!$M$8:$M$1577,0),0))</f>
        <v>0</v>
      </c>
    </row>
    <row r="1899" s="57" customFormat="true" ht="12.75" hidden="true" customHeight="true" outlineLevel="0" collapsed="false">
      <c r="A1899" s="42" t="s">
        <v>166</v>
      </c>
      <c r="B1899" s="42"/>
      <c r="C1899" s="43" t="str">
        <f aca="false">INDEX((klasyfikacja!$B$2:$B$146),MATCH(A1899,klasyfikacja!$A$2:$A$146,0))</f>
        <v>Środki z Funduszu Przeciwdziałania COVID-19 na finansowanie lub dofinansowanie kosztów realizacji inwestycji i zakupów inwestycyjnych związanych z przeciwdziałaniem COVID-19</v>
      </c>
      <c r="D1899" s="44" t="n">
        <v>851</v>
      </c>
      <c r="E1899" s="45" t="n">
        <v>6090</v>
      </c>
      <c r="F1899" s="46" t="n">
        <f aca="false">SUM(G1899:H1899)</f>
        <v>0</v>
      </c>
      <c r="G1899" s="46" t="n">
        <f aca="false" t="array" ref="G1899:G1899">SUM(IF(dane!$A$8:$A$1577=D1899,IF(dane!$C$8:$C$1577=E1899,dane!$L$8:$L$1577,0),0))</f>
        <v>0</v>
      </c>
      <c r="H1899" s="46" t="n">
        <f aca="false" t="array" ref="H1899:H1899">SUM(IF(dane!$A$8:$A$1577=D1899,IF(dane!$C$8:$C$1577=E1899,dane!$M$8:$M$1577,0),0))</f>
        <v>0</v>
      </c>
    </row>
    <row r="1900" s="57" customFormat="true" ht="12.75" hidden="true" customHeight="true" outlineLevel="0" collapsed="false">
      <c r="A1900" s="42" t="s">
        <v>167</v>
      </c>
      <c r="B1900" s="42"/>
      <c r="C1900" s="43" t="str">
        <f aca="false">INDEX((klasyfikacja!$B$2:$B$146),MATCH(A1900,klasyfikacja!$A$2:$A$146,0))</f>
        <v>Środki na inwestycje na drogach publicznych powiatowych i wojewódzkich oraz na drogach powiatowych, wojewódzkich i krajowych w granicach miast na prawach powiatu</v>
      </c>
      <c r="D1900" s="44" t="n">
        <v>851</v>
      </c>
      <c r="E1900" s="45" t="n">
        <v>6180</v>
      </c>
      <c r="F1900" s="46" t="n">
        <f aca="false">SUM(G1900:H1900)</f>
        <v>0</v>
      </c>
      <c r="G1900" s="46" t="n">
        <f aca="false" t="array" ref="G1900:G1900">SUM(IF(dane!$A$8:$A$1577=D1900,IF(dane!$C$8:$C$1577=E1900,dane!$L$8:$L$1577,0),0))</f>
        <v>0</v>
      </c>
      <c r="H1900" s="46" t="n">
        <f aca="false" t="array" ref="H1900:H1900">SUM(IF(dane!$A$8:$A$1577=D1900,IF(dane!$C$8:$C$1577=E1900,dane!$M$8:$M$1577,0),0))</f>
        <v>0</v>
      </c>
    </row>
    <row r="1901" s="57" customFormat="true" ht="37.5" hidden="true" customHeight="true" outlineLevel="0" collapsed="false">
      <c r="A1901" s="42" t="s">
        <v>168</v>
      </c>
      <c r="B1901" s="42"/>
      <c r="C1901" s="43" t="str">
        <f aca="false">INDEX((klasyfikacja!$B$2:$B$146),MATCH(A1901,klasyfikacja!$A$2:$A$146,0))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1901" s="44" t="n">
        <v>851</v>
      </c>
      <c r="E1901" s="45" t="n">
        <v>6207</v>
      </c>
      <c r="F1901" s="46" t="n">
        <f aca="false">SUM(G1901:H1901)</f>
        <v>0</v>
      </c>
      <c r="G1901" s="46" t="n">
        <f aca="false" t="array" ref="G1901:G1901">SUM(IF(dane!$A$8:$A$1577=D1901,IF(dane!$C$8:$C$1577=E1901,dane!$L$8:$L$1577,0),0))</f>
        <v>0</v>
      </c>
      <c r="H1901" s="46" t="n">
        <f aca="false" t="array" ref="H1901:H1901">SUM(IF(dane!$A$8:$A$1577=D1901,IF(dane!$C$8:$C$1577=E1901,dane!$M$8:$M$1577,0),0))</f>
        <v>0</v>
      </c>
    </row>
    <row r="1902" s="57" customFormat="true" ht="63.75" hidden="true" customHeight="true" outlineLevel="0" collapsed="false">
      <c r="A1902" s="42" t="s">
        <v>169</v>
      </c>
      <c r="B1902" s="42"/>
      <c r="C1902" s="43" t="str">
        <f aca="false">INDEX((klasyfikacja!$B$2:$B$146),MATCH(A1902,klasyfikacja!$A$2:$A$146,0))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1902" s="44" t="n">
        <v>851</v>
      </c>
      <c r="E1902" s="45" t="n">
        <v>6208</v>
      </c>
      <c r="F1902" s="46" t="n">
        <f aca="false">SUM(G1902:H1902)</f>
        <v>0</v>
      </c>
      <c r="G1902" s="46" t="n">
        <f aca="false" t="array" ref="G1902:G1902">SUM(IF(dane!$A$8:$A$1577=D1902,IF(dane!$C$8:$C$1577=E1902,dane!$L$8:$L$1577,0),0))</f>
        <v>0</v>
      </c>
      <c r="H1902" s="46" t="n">
        <f aca="false" t="array" ref="H1902:H1902">SUM(IF(dane!$A$8:$A$1577=D1902,IF(dane!$C$8:$C$1577=E1902,dane!$M$8:$M$1577,0),0))</f>
        <v>0</v>
      </c>
    </row>
    <row r="1903" s="57" customFormat="true" ht="63.75" hidden="true" customHeight="true" outlineLevel="0" collapsed="false">
      <c r="A1903" s="42" t="s">
        <v>170</v>
      </c>
      <c r="B1903" s="42"/>
      <c r="C1903" s="43" t="str">
        <f aca="false">INDEX((klasyfikacja!$B$2:$B$146),MATCH(A1903,klasyfikacja!$A$2:$A$146,0))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1903" s="44" t="n">
        <v>851</v>
      </c>
      <c r="E1903" s="45" t="n">
        <v>6209</v>
      </c>
      <c r="F1903" s="46" t="n">
        <f aca="false">SUM(G1903:H1903)</f>
        <v>0</v>
      </c>
      <c r="G1903" s="46" t="n">
        <f aca="false" t="array" ref="G1903:G1903">SUM(IF(dane!$A$8:$A$1577=D1903,IF(dane!$C$8:$C$1577=E1903,dane!$L$8:$L$1577,0),0))</f>
        <v>0</v>
      </c>
      <c r="H1903" s="46" t="n">
        <f aca="false" t="array" ref="H1903:H1903">SUM(IF(dane!$A$8:$A$1577=D1903,IF(dane!$C$8:$C$1577=E1903,dane!$M$8:$M$1577,0),0))</f>
        <v>0</v>
      </c>
    </row>
    <row r="1904" s="57" customFormat="true" ht="37.5" hidden="true" customHeight="true" outlineLevel="0" collapsed="false">
      <c r="A1904" s="42" t="s">
        <v>171</v>
      </c>
      <c r="B1904" s="42"/>
      <c r="C1904" s="43" t="str">
        <f aca="false">INDEX((klasyfikacja!$B$2:$B$146),MATCH(A1904,klasyfikacja!$A$2:$A$146,0))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904" s="44" t="n">
        <v>851</v>
      </c>
      <c r="E1904" s="45" t="n">
        <v>6257</v>
      </c>
      <c r="F1904" s="46" t="n">
        <f aca="false">SUM(G1904:H1904)</f>
        <v>0</v>
      </c>
      <c r="G1904" s="46" t="n">
        <f aca="false" t="array" ref="G1904:G1904">SUM(IF(dane!$A$8:$A$1577=D1904,IF(dane!$C$8:$C$1577=E1904,dane!$L$8:$L$1577,0),0))</f>
        <v>0</v>
      </c>
      <c r="H1904" s="46" t="n">
        <f aca="false" t="array" ref="H1904:H1904">SUM(IF(dane!$A$8:$A$1577=D1904,IF(dane!$C$8:$C$1577=E1904,dane!$M$8:$M$1577,0),0))</f>
        <v>0</v>
      </c>
    </row>
    <row r="1905" s="57" customFormat="true" ht="37.5" hidden="true" customHeight="true" outlineLevel="0" collapsed="false">
      <c r="A1905" s="42" t="s">
        <v>172</v>
      </c>
      <c r="B1905" s="42"/>
      <c r="C1905" s="43" t="str">
        <f aca="false">INDEX((klasyfikacja!$B$2:$B$146),MATCH(A1905,klasyfikacja!$A$2:$A$146,0))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905" s="44" t="n">
        <v>851</v>
      </c>
      <c r="E1905" s="45" t="n">
        <v>6258</v>
      </c>
      <c r="F1905" s="46" t="n">
        <f aca="false">SUM(G1905:H1905)</f>
        <v>0</v>
      </c>
      <c r="G1905" s="46" t="n">
        <f aca="false" t="array" ref="G1905:G1905">SUM(IF(dane!$A$8:$A$1577=D1905,IF(dane!$C$8:$C$1577=E1905,dane!$L$8:$L$1577,0),0))</f>
        <v>0</v>
      </c>
      <c r="H1905" s="46" t="n">
        <f aca="false" t="array" ref="H1905:H1905">SUM(IF(dane!$A$8:$A$1577=D1905,IF(dane!$C$8:$C$1577=E1905,dane!$M$8:$M$1577,0),0))</f>
        <v>0</v>
      </c>
    </row>
    <row r="1906" s="57" customFormat="true" ht="37.5" hidden="true" customHeight="true" outlineLevel="0" collapsed="false">
      <c r="A1906" s="42" t="s">
        <v>173</v>
      </c>
      <c r="B1906" s="42"/>
      <c r="C1906" s="43" t="str">
        <f aca="false">INDEX((klasyfikacja!$B$2:$B$146),MATCH(A1906,klasyfikacja!$A$2:$A$146,0))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906" s="44" t="n">
        <v>851</v>
      </c>
      <c r="E1906" s="45" t="n">
        <v>6259</v>
      </c>
      <c r="F1906" s="46" t="n">
        <f aca="false">SUM(G1906:H1906)</f>
        <v>0</v>
      </c>
      <c r="G1906" s="46" t="n">
        <f aca="false" t="array" ref="G1906:G1906">SUM(IF(dane!$A$8:$A$1577=D1906,IF(dane!$C$8:$C$1577=E1906,dane!$L$8:$L$1577,0),0))</f>
        <v>0</v>
      </c>
      <c r="H1906" s="46" t="n">
        <f aca="false" t="array" ref="H1906:H1906">SUM(IF(dane!$A$8:$A$1577=D1906,IF(dane!$C$8:$C$1577=E1906,dane!$M$8:$M$1577,0),0))</f>
        <v>0</v>
      </c>
    </row>
    <row r="1907" s="57" customFormat="true" ht="12.75" hidden="true" customHeight="true" outlineLevel="0" collapsed="false">
      <c r="A1907" s="42" t="s">
        <v>174</v>
      </c>
      <c r="B1907" s="42"/>
      <c r="C1907" s="43" t="str">
        <f aca="false">INDEX((klasyfikacja!$B$2:$B$146),MATCH(A1907,klasyfikacja!$A$2:$A$146,0))</f>
        <v>Dotacja otrzymana z państwowego funduszu celowego na finansowanie lub dofinansowanie kosztów realizacji inwestycji i zakupów inwestycyjnych jednostek sektora finansów publicznych</v>
      </c>
      <c r="D1907" s="44" t="n">
        <v>851</v>
      </c>
      <c r="E1907" s="45" t="n">
        <v>6260</v>
      </c>
      <c r="F1907" s="46" t="n">
        <f aca="false">SUM(G1907:H1907)</f>
        <v>0</v>
      </c>
      <c r="G1907" s="46" t="n">
        <f aca="false" t="array" ref="G1907:G1907">SUM(IF(dane!$A$8:$A$1577=D1907,IF(dane!$C$8:$C$1577=E1907,dane!$L$8:$L$1577,0),0))</f>
        <v>0</v>
      </c>
      <c r="H1907" s="46" t="n">
        <f aca="false" t="array" ref="H1907:H1907">SUM(IF(dane!$A$8:$A$1577=D1907,IF(dane!$C$8:$C$1577=E1907,dane!$M$8:$M$1577,0),0))</f>
        <v>0</v>
      </c>
    </row>
    <row r="1908" s="57" customFormat="true" ht="12.75" hidden="true" customHeight="true" outlineLevel="0" collapsed="false">
      <c r="A1908" s="42" t="s">
        <v>175</v>
      </c>
      <c r="B1908" s="42"/>
      <c r="C1908" s="43" t="str">
        <f aca="false">INDEX((klasyfikacja!$B$2:$B$146),MATCH(A1908,klasyfikacja!$A$2:$A$146,0))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1908" s="44" t="n">
        <v>851</v>
      </c>
      <c r="E1908" s="45" t="n">
        <v>6280</v>
      </c>
      <c r="F1908" s="46" t="n">
        <f aca="false">SUM(G1908:H1908)</f>
        <v>0</v>
      </c>
      <c r="G1908" s="46" t="n">
        <f aca="false" t="array" ref="G1908:G1908">SUM(IF(dane!$A$8:$A$1577=D1908,IF(dane!$C$8:$C$1577=E1908,dane!$L$8:$L$1577,0),0))</f>
        <v>0</v>
      </c>
      <c r="H1908" s="46" t="n">
        <f aca="false" t="array" ref="H1908:H1908">SUM(IF(dane!$A$8:$A$1577=D1908,IF(dane!$C$8:$C$1577=E1908,dane!$M$8:$M$1577,0),0))</f>
        <v>0</v>
      </c>
    </row>
    <row r="1909" s="57" customFormat="true" ht="25.5" hidden="true" customHeight="false" outlineLevel="0" collapsed="false">
      <c r="A1909" s="42" t="s">
        <v>176</v>
      </c>
      <c r="B1909" s="42"/>
      <c r="C1909" s="43" t="str">
        <f aca="false">INDEX((klasyfikacja!$B$2:$B$146),MATCH(A1909,klasyfikacja!$A$2:$A$146,0))</f>
        <v>Środki na dofinansowanie własnych inwestycji gmin, powiatów (związków gmin, związków powiatowo-gminnych, związków powiatów), samorządów województw, pozyskane z innych źródeł</v>
      </c>
      <c r="D1909" s="44" t="n">
        <v>851</v>
      </c>
      <c r="E1909" s="45" t="n">
        <v>6290</v>
      </c>
      <c r="F1909" s="46" t="n">
        <f aca="false">SUM(G1909:H1909)</f>
        <v>0</v>
      </c>
      <c r="G1909" s="46" t="n">
        <f aca="false" t="array" ref="G1909:G1909">SUM(IF(dane!$A$8:$A$1577=D1909,IF(dane!$C$8:$C$1577=E1909,dane!$L$8:$L$1577,0),0))</f>
        <v>0</v>
      </c>
      <c r="H1909" s="46" t="n">
        <f aca="false" t="array" ref="H1909:H1909">SUM(IF(dane!$A$8:$A$1577=D1909,IF(dane!$C$8:$C$1577=E1909,dane!$M$8:$M$1577,0),0))</f>
        <v>0</v>
      </c>
    </row>
    <row r="1910" s="57" customFormat="true" ht="12.75" hidden="true" customHeight="true" outlineLevel="0" collapsed="false">
      <c r="A1910" s="42" t="s">
        <v>177</v>
      </c>
      <c r="B1910" s="42"/>
      <c r="C1910" s="43" t="str">
        <f aca="false">INDEX((klasyfikacja!$B$2:$B$146),MATCH(A1910,klasyfikacja!$A$2:$A$146,0))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1910" s="44" t="n">
        <v>851</v>
      </c>
      <c r="E1910" s="45" t="n">
        <v>6291</v>
      </c>
      <c r="F1910" s="46" t="n">
        <f aca="false">SUM(G1910:H1910)</f>
        <v>0</v>
      </c>
      <c r="G1910" s="46" t="n">
        <f aca="false" t="array" ref="G1910:G1910">SUM(IF(dane!$A$8:$A$1577=D1910,IF(dane!$C$8:$C$1577=E1910,dane!$L$8:$L$1577,0),0))</f>
        <v>0</v>
      </c>
      <c r="H1910" s="46" t="n">
        <f aca="false" t="array" ref="H1910:H1910">SUM(IF(dane!$A$8:$A$1577=D1910,IF(dane!$C$8:$C$1577=E1910,dane!$M$8:$M$1577,0),0))</f>
        <v>0</v>
      </c>
    </row>
    <row r="1911" s="57" customFormat="true" ht="12.75" hidden="true" customHeight="true" outlineLevel="0" collapsed="false">
      <c r="A1911" s="42" t="s">
        <v>178</v>
      </c>
      <c r="B1911" s="42"/>
      <c r="C1911" s="43" t="str">
        <f aca="false">INDEX((klasyfikacja!$B$2:$B$146),MATCH(A1911,klasyfikacja!$A$2:$A$146,0))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1911" s="44" t="n">
        <v>851</v>
      </c>
      <c r="E1911" s="45" t="n">
        <v>6296</v>
      </c>
      <c r="F1911" s="46" t="n">
        <f aca="false">SUM(G1911:H1911)</f>
        <v>0</v>
      </c>
      <c r="G1911" s="46" t="n">
        <f aca="false" t="array" ref="G1911:G1911">SUM(IF(dane!$A$8:$A$1577=D1911,IF(dane!$C$8:$C$1577=E1911,dane!$L$8:$L$1577,0),0))</f>
        <v>0</v>
      </c>
      <c r="H1911" s="46" t="n">
        <f aca="false" t="array" ref="H1911:H1911">SUM(IF(dane!$A$8:$A$1577=D1911,IF(dane!$C$8:$C$1577=E1911,dane!$M$8:$M$1577,0),0))</f>
        <v>0</v>
      </c>
    </row>
    <row r="1912" s="57" customFormat="true" ht="38.25" hidden="true" customHeight="true" outlineLevel="0" collapsed="false">
      <c r="A1912" s="42" t="s">
        <v>179</v>
      </c>
      <c r="B1912" s="42"/>
      <c r="C1912" s="43" t="str">
        <f aca="false">INDEX((klasyfikacja!$B$2:$B$146),MATCH(A1912,klasyfikacja!$A$2:$A$146,0))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1912" s="44" t="n">
        <v>851</v>
      </c>
      <c r="E1912" s="45" t="n">
        <v>6297</v>
      </c>
      <c r="F1912" s="46" t="n">
        <f aca="false">SUM(G1912:H1912)</f>
        <v>0</v>
      </c>
      <c r="G1912" s="46" t="n">
        <f aca="false" t="array" ref="G1912:G1912">SUM(IF(dane!$A$8:$A$1577=D1912,IF(dane!$C$8:$C$1577=E1912,dane!$L$8:$L$1577,0),0))</f>
        <v>0</v>
      </c>
      <c r="H1912" s="46" t="n">
        <f aca="false" t="array" ref="H1912:H1912">SUM(IF(dane!$A$8:$A$1577=D1912,IF(dane!$C$8:$C$1577=E1912,dane!$M$8:$M$1577,0),0))</f>
        <v>0</v>
      </c>
    </row>
    <row r="1913" s="57" customFormat="true" ht="12.75" hidden="true" customHeight="true" outlineLevel="0" collapsed="false">
      <c r="A1913" s="42" t="s">
        <v>180</v>
      </c>
      <c r="B1913" s="42"/>
      <c r="C1913" s="43" t="str">
        <f aca="false">INDEX((klasyfikacja!$B$2:$B$146),MATCH(A1913,klasyfikacja!$A$2:$A$146,0))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1913" s="44" t="n">
        <v>851</v>
      </c>
      <c r="E1913" s="45" t="n">
        <v>6298</v>
      </c>
      <c r="F1913" s="46" t="n">
        <f aca="false">SUM(G1913:H1913)</f>
        <v>0</v>
      </c>
      <c r="G1913" s="46" t="n">
        <f aca="false" t="array" ref="G1913:G1913">SUM(IF(dane!$A$8:$A$1577=D1913,IF(dane!$C$8:$C$1577=E1913,dane!$L$8:$L$1577,0),0))</f>
        <v>0</v>
      </c>
      <c r="H1913" s="46" t="n">
        <f aca="false" t="array" ref="H1913:H1913">SUM(IF(dane!$A$8:$A$1577=D1913,IF(dane!$C$8:$C$1577=E1913,dane!$M$8:$M$1577,0),0))</f>
        <v>0</v>
      </c>
    </row>
    <row r="1914" s="57" customFormat="true" ht="12.75" hidden="true" customHeight="true" outlineLevel="0" collapsed="false">
      <c r="A1914" s="42" t="s">
        <v>181</v>
      </c>
      <c r="B1914" s="42"/>
      <c r="C1914" s="43" t="str">
        <f aca="false">INDEX((klasyfikacja!$B$2:$B$146),MATCH(A1914,klasyfikacja!$A$2:$A$146,0))</f>
        <v>Dotacja celowa otrzymana z tytułu pomocy finansowej udzielanej między jednostkami samorządu terytorialnego na dofinansowanie własnych zadań inwestycyjnych i zakupów inwestycyjnych</v>
      </c>
      <c r="D1914" s="44" t="n">
        <v>851</v>
      </c>
      <c r="E1914" s="45" t="n">
        <v>6300</v>
      </c>
      <c r="F1914" s="46" t="n">
        <f aca="false">SUM(G1914:H1914)</f>
        <v>0</v>
      </c>
      <c r="G1914" s="46" t="n">
        <f aca="false" t="array" ref="G1914:G1914">SUM(IF(dane!$A$8:$A$1577=D1914,IF(dane!$C$8:$C$1577=E1914,dane!$L$8:$L$1577,0),0))</f>
        <v>0</v>
      </c>
      <c r="H1914" s="46" t="n">
        <f aca="false" t="array" ref="H1914:H1914">SUM(IF(dane!$A$8:$A$1577=D1914,IF(dane!$C$8:$C$1577=E1914,dane!$M$8:$M$1577,0),0))</f>
        <v>0</v>
      </c>
    </row>
    <row r="1915" s="57" customFormat="true" ht="25.5" hidden="true" customHeight="false" outlineLevel="0" collapsed="false">
      <c r="A1915" s="42" t="s">
        <v>182</v>
      </c>
      <c r="B1915" s="42"/>
      <c r="C1915" s="43" t="str">
        <f aca="false">INDEX((klasyfikacja!$B$2:$B$146),MATCH(A1915,klasyfikacja!$A$2:$A$146,0))</f>
        <v>Dotacja celowa otrzymana z budżetu państwa na inwestycje i zakupy inwestycyjne z zakresu administracji rządowej oraz innych zadań zleconych gminom ustawami</v>
      </c>
      <c r="D1915" s="44" t="n">
        <v>851</v>
      </c>
      <c r="E1915" s="45" t="n">
        <v>6310</v>
      </c>
      <c r="F1915" s="46" t="n">
        <f aca="false">SUM(G1915:H1915)</f>
        <v>0</v>
      </c>
      <c r="G1915" s="46" t="n">
        <f aca="false" t="array" ref="G1915:G1915">SUM(IF(dane!$A$8:$A$1577=D1915,IF(dane!$C$8:$C$1577=E1915,dane!$L$8:$L$1577,0),0))</f>
        <v>0</v>
      </c>
      <c r="H1915" s="46" t="n">
        <f aca="false" t="array" ref="H1915:H1915">SUM(IF(dane!$A$8:$A$1577=D1915,IF(dane!$C$8:$C$1577=E1915,dane!$M$8:$M$1577,0),0))</f>
        <v>0</v>
      </c>
    </row>
    <row r="1916" s="57" customFormat="true" ht="12.75" hidden="true" customHeight="true" outlineLevel="0" collapsed="false">
      <c r="A1916" s="42" t="s">
        <v>183</v>
      </c>
      <c r="B1916" s="42"/>
      <c r="C1916" s="43" t="str">
        <f aca="false">INDEX((klasyfikacja!$B$2:$B$146),MATCH(A1916,klasyfikacja!$A$2:$A$146,0))</f>
        <v>Dotacja celowa otrzymana z budżetu państwa na inwestycje i zakupy inwestycyjne realizowane przez gminę na podstawie porozumień z organami administracji rządowej</v>
      </c>
      <c r="D1916" s="44" t="n">
        <v>851</v>
      </c>
      <c r="E1916" s="45" t="n">
        <v>6320</v>
      </c>
      <c r="F1916" s="46" t="n">
        <f aca="false">SUM(G1916:H1916)</f>
        <v>0</v>
      </c>
      <c r="G1916" s="46" t="n">
        <f aca="false" t="array" ref="G1916:G1916">SUM(IF(dane!$A$8:$A$1577=D1916,IF(dane!$C$8:$C$1577=E1916,dane!$L$8:$L$1577,0),0))</f>
        <v>0</v>
      </c>
      <c r="H1916" s="46" t="n">
        <f aca="false" t="array" ref="H1916:H1916">SUM(IF(dane!$A$8:$A$1577=D1916,IF(dane!$C$8:$C$1577=E1916,dane!$M$8:$M$1577,0),0))</f>
        <v>0</v>
      </c>
    </row>
    <row r="1917" s="57" customFormat="true" ht="12.75" hidden="true" customHeight="true" outlineLevel="0" collapsed="false">
      <c r="A1917" s="42" t="s">
        <v>184</v>
      </c>
      <c r="B1917" s="42"/>
      <c r="C1917" s="43" t="str">
        <f aca="false">INDEX((klasyfikacja!$B$2:$B$146),MATCH(A1917,klasyfikacja!$A$2:$A$146,0))</f>
        <v>Dotacja celowa otrzymana z budżetu państwa na realizację inwestycji i zakupów inwestycyjnych własnych gmin (związków gmin, związków powiatowo-gminnych)</v>
      </c>
      <c r="D1917" s="44" t="n">
        <v>851</v>
      </c>
      <c r="E1917" s="45" t="n">
        <v>6330</v>
      </c>
      <c r="F1917" s="46" t="n">
        <f aca="false">SUM(G1917:H1917)</f>
        <v>0</v>
      </c>
      <c r="G1917" s="46" t="n">
        <f aca="false" t="array" ref="G1917:G1917">SUM(IF(dane!$A$8:$A$1577=D1917,IF(dane!$C$8:$C$1577=E1917,dane!$L$8:$L$1577,0),0))</f>
        <v>0</v>
      </c>
      <c r="H1917" s="46" t="n">
        <f aca="false" t="array" ref="H1917:H1917">SUM(IF(dane!$A$8:$A$1577=D1917,IF(dane!$C$8:$C$1577=E1917,dane!$M$8:$M$1577,0),0))</f>
        <v>0</v>
      </c>
    </row>
    <row r="1918" s="57" customFormat="true" ht="12.75" hidden="true" customHeight="true" outlineLevel="0" collapsed="false">
      <c r="A1918" s="42" t="s">
        <v>185</v>
      </c>
      <c r="B1918" s="42"/>
      <c r="C1918" s="43" t="str">
        <f aca="false">INDEX((klasyfikacja!$B$2:$B$146),MATCH(A1918,klasyfikacja!$A$2:$A$146,0))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1918" s="44" t="n">
        <v>851</v>
      </c>
      <c r="E1918" s="45" t="n">
        <v>6340</v>
      </c>
      <c r="F1918" s="46" t="n">
        <f aca="false">SUM(G1918:H1918)</f>
        <v>0</v>
      </c>
      <c r="G1918" s="46" t="n">
        <f aca="false" t="array" ref="G1918:G1918">SUM(IF(dane!$A$8:$A$1577=D1918,IF(dane!$C$8:$C$1577=E1918,dane!$L$8:$L$1577,0),0))</f>
        <v>0</v>
      </c>
      <c r="H1918" s="46" t="n">
        <f aca="false" t="array" ref="H1918:H1918">SUM(IF(dane!$A$8:$A$1577=D1918,IF(dane!$C$8:$C$1577=E1918,dane!$M$8:$M$1577,0),0))</f>
        <v>0</v>
      </c>
    </row>
    <row r="1919" s="57" customFormat="true" ht="12.75" hidden="true" customHeight="true" outlineLevel="0" collapsed="false">
      <c r="A1919" s="42" t="s">
        <v>186</v>
      </c>
      <c r="B1919" s="42"/>
      <c r="C1919" s="43" t="str">
        <f aca="false">INDEX((klasyfikacja!$B$2:$B$146),MATCH(A1919,klasyfikacja!$A$2:$A$146,0))</f>
        <v>Dotacja celowa otrzymana z budżetu państwa na inwestycje i zakupy inwestycyjne z zakresu administracji rządowej oraz inne zadania zlecone ustawami realizowane przez powiat</v>
      </c>
      <c r="D1919" s="44" t="n">
        <v>851</v>
      </c>
      <c r="E1919" s="45" t="n">
        <v>6410</v>
      </c>
      <c r="F1919" s="46" t="n">
        <f aca="false">SUM(G1919:H1919)</f>
        <v>0</v>
      </c>
      <c r="G1919" s="46" t="n">
        <f aca="false" t="array" ref="G1919:G1919">SUM(IF(dane!$A$8:$A$1577=D1919,IF(dane!$C$8:$C$1577=E1919,dane!$L$8:$L$1577,0),0))</f>
        <v>0</v>
      </c>
      <c r="H1919" s="46" t="n">
        <f aca="false" t="array" ref="H1919:H1919">SUM(IF(dane!$A$8:$A$1577=D1919,IF(dane!$C$8:$C$1577=E1919,dane!$M$8:$M$1577,0),0))</f>
        <v>0</v>
      </c>
    </row>
    <row r="1920" s="57" customFormat="true" ht="12.75" hidden="true" customHeight="true" outlineLevel="0" collapsed="false">
      <c r="A1920" s="42" t="s">
        <v>187</v>
      </c>
      <c r="B1920" s="42"/>
      <c r="C1920" s="43" t="str">
        <f aca="false">INDEX((klasyfikacja!$B$2:$B$146),MATCH(A1920,klasyfikacja!$A$2:$A$146,0))</f>
        <v>Dotacja celowa otrzymana z budżetu państwa na inwestycje i zakupy inwestycyjne realizowane przez powiat na podstawie porozumień z organami administracji rządowej</v>
      </c>
      <c r="D1920" s="44" t="n">
        <v>851</v>
      </c>
      <c r="E1920" s="45" t="n">
        <v>6420</v>
      </c>
      <c r="F1920" s="46" t="n">
        <f aca="false">SUM(G1920:H1920)</f>
        <v>0</v>
      </c>
      <c r="G1920" s="46" t="n">
        <f aca="false" t="array" ref="G1920:G1920">SUM(IF(dane!$A$8:$A$1577=D1920,IF(dane!$C$8:$C$1577=E1920,dane!$L$8:$L$1577,0),0))</f>
        <v>0</v>
      </c>
      <c r="H1920" s="46" t="n">
        <f aca="false" t="array" ref="H1920:H1920">SUM(IF(dane!$A$8:$A$1577=D1920,IF(dane!$C$8:$C$1577=E1920,dane!$M$8:$M$1577,0),0))</f>
        <v>0</v>
      </c>
    </row>
    <row r="1921" s="57" customFormat="true" ht="12.75" hidden="true" customHeight="true" outlineLevel="0" collapsed="false">
      <c r="A1921" s="42" t="s">
        <v>188</v>
      </c>
      <c r="B1921" s="42"/>
      <c r="C1921" s="43" t="str">
        <f aca="false">INDEX((klasyfikacja!$B$2:$B$146),MATCH(A1921,klasyfikacja!$A$2:$A$146,0))</f>
        <v>Dotacja celowa otrzymana z budżetu państwa na realizację inwestycji i zakupów inwestycyjnych własnych powiatu</v>
      </c>
      <c r="D1921" s="44" t="n">
        <v>851</v>
      </c>
      <c r="E1921" s="45" t="n">
        <v>6430</v>
      </c>
      <c r="F1921" s="46" t="n">
        <f aca="false">SUM(G1921:H1921)</f>
        <v>0</v>
      </c>
      <c r="G1921" s="46" t="n">
        <f aca="false" t="array" ref="G1921:G1921">SUM(IF(dane!$A$8:$A$1577=D1921,IF(dane!$C$8:$C$1577=E1921,dane!$L$8:$L$1577,0),0))</f>
        <v>0</v>
      </c>
      <c r="H1921" s="46" t="n">
        <f aca="false" t="array" ref="H1921:H1921">SUM(IF(dane!$A$8:$A$1577=D1921,IF(dane!$C$8:$C$1577=E1921,dane!$M$8:$M$1577,0),0))</f>
        <v>0</v>
      </c>
    </row>
    <row r="1922" s="57" customFormat="true" ht="12.75" hidden="true" customHeight="true" outlineLevel="0" collapsed="false">
      <c r="A1922" s="42" t="s">
        <v>189</v>
      </c>
      <c r="B1922" s="42"/>
      <c r="C1922" s="43" t="str">
        <f aca="false">INDEX((klasyfikacja!$B$2:$B$146),MATCH(A1922,klasyfikacja!$A$2:$A$146,0))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1922" s="44" t="n">
        <v>851</v>
      </c>
      <c r="E1922" s="45" t="n">
        <v>6440</v>
      </c>
      <c r="F1922" s="46" t="n">
        <f aca="false">SUM(G1922:H1922)</f>
        <v>0</v>
      </c>
      <c r="G1922" s="46" t="n">
        <f aca="false" t="array" ref="G1922:G1922">SUM(IF(dane!$A$8:$A$1577=D1922,IF(dane!$C$8:$C$1577=E1922,dane!$L$8:$L$1577,0),0))</f>
        <v>0</v>
      </c>
      <c r="H1922" s="46" t="n">
        <f aca="false" t="array" ref="H1922:H1922">SUM(IF(dane!$A$8:$A$1577=D1922,IF(dane!$C$8:$C$1577=E1922,dane!$M$8:$M$1577,0),0))</f>
        <v>0</v>
      </c>
    </row>
    <row r="1923" s="57" customFormat="true" ht="12.75" hidden="true" customHeight="true" outlineLevel="0" collapsed="false">
      <c r="A1923" s="42" t="s">
        <v>190</v>
      </c>
      <c r="B1923" s="42"/>
      <c r="C1923" s="43" t="str">
        <f aca="false">INDEX((klasyfikacja!$B$2:$B$146),MATCH(A1923,klasyfikacja!$A$2:$A$146,0))</f>
        <v>Dotacja celowa otrzymana z gminy na inwestycje i zakupy inwestycyjne realizowane na podstawie porozumień (umów) między jednostkami samorządu terytorialnego</v>
      </c>
      <c r="D1923" s="44" t="n">
        <v>851</v>
      </c>
      <c r="E1923" s="45" t="n">
        <v>6610</v>
      </c>
      <c r="F1923" s="46" t="n">
        <f aca="false">SUM(G1923:H1923)</f>
        <v>0</v>
      </c>
      <c r="G1923" s="46" t="n">
        <f aca="false" t="array" ref="G1923:G1923">SUM(IF(dane!$A$8:$A$1577=D1923,IF(dane!$C$8:$C$1577=E1923,dane!$L$8:$L$1577,0),0))</f>
        <v>0</v>
      </c>
      <c r="H1923" s="46" t="n">
        <f aca="false" t="array" ref="H1923:H1923">SUM(IF(dane!$A$8:$A$1577=D1923,IF(dane!$C$8:$C$1577=E1923,dane!$M$8:$M$1577,0),0))</f>
        <v>0</v>
      </c>
    </row>
    <row r="1924" s="57" customFormat="true" ht="12.75" hidden="true" customHeight="true" outlineLevel="0" collapsed="false">
      <c r="A1924" s="42" t="s">
        <v>191</v>
      </c>
      <c r="B1924" s="42"/>
      <c r="C1924" s="43" t="str">
        <f aca="false">INDEX((klasyfikacja!$B$2:$B$146),MATCH(A1924,klasyfikacja!$A$2:$A$146,0))</f>
        <v>Dotacja celowa otrzymana z powiatu na inwestycje i zakupy inwestycyjne realizowane na podstawie porozumień (umów) między jednostkami samorządu terytorialnego</v>
      </c>
      <c r="D1924" s="44" t="n">
        <v>851</v>
      </c>
      <c r="E1924" s="45" t="n">
        <v>6620</v>
      </c>
      <c r="F1924" s="46" t="n">
        <f aca="false">SUM(G1924:H1924)</f>
        <v>0</v>
      </c>
      <c r="G1924" s="46" t="n">
        <f aca="false" t="array" ref="G1924:G1924">SUM(IF(dane!$A$8:$A$1577=D1924,IF(dane!$C$8:$C$1577=E1924,dane!$L$8:$L$1577,0),0))</f>
        <v>0</v>
      </c>
      <c r="H1924" s="46" t="n">
        <f aca="false" t="array" ref="H1924:H1924">SUM(IF(dane!$A$8:$A$1577=D1924,IF(dane!$C$8:$C$1577=E1924,dane!$M$8:$M$1577,0),0))</f>
        <v>0</v>
      </c>
    </row>
    <row r="1925" s="57" customFormat="true" ht="12.75" hidden="true" customHeight="true" outlineLevel="0" collapsed="false">
      <c r="A1925" s="42" t="s">
        <v>192</v>
      </c>
      <c r="B1925" s="42"/>
      <c r="C1925" s="43" t="str">
        <f aca="false">INDEX((klasyfikacja!$B$2:$B$146),MATCH(A1925,klasyfikacja!$A$2:$A$146,0))</f>
        <v>Dotacja celowa otrzymana z samorządu województwa na inwestycje i zakupy inwestycyjne realizowane na podstawie porozumień (umów) między jednostkami samorządu terytorialnego</v>
      </c>
      <c r="D1925" s="44" t="n">
        <v>851</v>
      </c>
      <c r="E1925" s="45" t="n">
        <v>6630</v>
      </c>
      <c r="F1925" s="46" t="n">
        <f aca="false">SUM(G1925:H1925)</f>
        <v>0</v>
      </c>
      <c r="G1925" s="46" t="n">
        <f aca="false" t="array" ref="G1925:G1925">SUM(IF(dane!$A$8:$A$1577=D1925,IF(dane!$C$8:$C$1577=E1925,dane!$L$8:$L$1577,0),0))</f>
        <v>0</v>
      </c>
      <c r="H1925" s="46" t="n">
        <f aca="false" t="array" ref="H1925:H1925">SUM(IF(dane!$A$8:$A$1577=D1925,IF(dane!$C$8:$C$1577=E1925,dane!$M$8:$M$1577,0),0))</f>
        <v>0</v>
      </c>
    </row>
    <row r="1926" s="57" customFormat="true" ht="12.75" hidden="true" customHeight="true" outlineLevel="0" collapsed="false">
      <c r="A1926" s="42" t="s">
        <v>193</v>
      </c>
      <c r="B1926" s="42"/>
      <c r="C1926" s="43" t="str">
        <f aca="false">INDEX((klasyfikacja!$B$2:$B$146),MATCH(A1926,klasyfikacja!$A$2:$A$146,0))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1926" s="44" t="n">
        <v>851</v>
      </c>
      <c r="E1926" s="45" t="n">
        <v>6660</v>
      </c>
      <c r="F1926" s="46" t="n">
        <f aca="false">SUM(G1926:H1926)</f>
        <v>0</v>
      </c>
      <c r="G1926" s="46" t="n">
        <f aca="false" t="array" ref="G1926:G1926">SUM(IF(dane!$A$8:$A$1577=D1926,IF(dane!$C$8:$C$1577=E1926,dane!$L$8:$L$1577,0),0))</f>
        <v>0</v>
      </c>
      <c r="H1926" s="46" t="n">
        <f aca="false" t="array" ref="H1926:H1926">SUM(IF(dane!$A$8:$A$1577=D1926,IF(dane!$C$8:$C$1577=E1926,dane!$M$8:$M$1577,0),0))</f>
        <v>0</v>
      </c>
    </row>
    <row r="1927" s="57" customFormat="true" ht="12.75" hidden="true" customHeight="true" outlineLevel="0" collapsed="false">
      <c r="A1927" s="42" t="s">
        <v>194</v>
      </c>
      <c r="B1927" s="42"/>
      <c r="C1927" s="43" t="str">
        <f aca="false">INDEX((klasyfikacja!$B$2:$B$146),MATCH(A1927,klasyfikacja!$A$2:$A$146,0))</f>
        <v>Wpłata środków finansowych z niewykorzystanych w terminie wydatków, które nie wygasają z upływem roku budżetowego</v>
      </c>
      <c r="D1927" s="44" t="n">
        <v>851</v>
      </c>
      <c r="E1927" s="45" t="n">
        <v>6680</v>
      </c>
      <c r="F1927" s="46" t="n">
        <f aca="false">SUM(G1927:H1927)</f>
        <v>0</v>
      </c>
      <c r="G1927" s="46" t="n">
        <f aca="false" t="array" ref="G1927:G1927">SUM(IF(dane!$A$8:$A$1577=D1927,IF(dane!$C$8:$C$1577=E1927,dane!$L$8:$L$1577,0),0))</f>
        <v>0</v>
      </c>
      <c r="H1927" s="46" t="n">
        <f aca="false" t="array" ref="H1927:H1927">SUM(IF(dane!$A$8:$A$1577=D1927,IF(dane!$C$8:$C$1577=E1927,dane!$M$8:$M$1577,0),0))</f>
        <v>0</v>
      </c>
    </row>
    <row r="1928" s="57" customFormat="true" ht="12.75" hidden="false" customHeight="true" outlineLevel="0" collapsed="false">
      <c r="A1928" s="42" t="n">
        <v>6690</v>
      </c>
      <c r="B1928" s="42"/>
      <c r="C1928" s="43" t="e">
        <f aca="false">INDEX((klasyfikacja!$B$2:$B$146),MATCH(A1928,klasyfikacja!$A$2:$A$146,0))</f>
        <v>#N/A</v>
      </c>
      <c r="D1928" s="49" t="n">
        <v>851</v>
      </c>
      <c r="E1928" s="50" t="n">
        <v>6690</v>
      </c>
      <c r="F1928" s="46" t="n">
        <f aca="false">SUM(G1928:H1928)</f>
        <v>20000</v>
      </c>
      <c r="G1928" s="46" t="n">
        <f aca="false" t="array" ref="G1928:G1928">SUM(IF(dane!$A$8:$A$1577=D1928,IF(dane!$C$8:$C$1577=E1928,dane!$L$8:$L$1577,0),0))</f>
        <v>0</v>
      </c>
      <c r="H1928" s="46" t="n">
        <f aca="false" t="array" ref="H1928:H1928">SUM(IF(dane!$A$8:$A$1577=D1928,IF(dane!$C$8:$C$1577=E1928,dane!$M$8:$M$1577,0),0))</f>
        <v>20000</v>
      </c>
    </row>
    <row r="1929" s="38" customFormat="true" ht="30.75" hidden="false" customHeight="true" outlineLevel="0" collapsed="false">
      <c r="A1929" s="33" t="n">
        <v>852</v>
      </c>
      <c r="B1929" s="33" t="n">
        <v>1</v>
      </c>
      <c r="C1929" s="34" t="s">
        <v>223</v>
      </c>
      <c r="D1929" s="35"/>
      <c r="E1929" s="35"/>
      <c r="F1929" s="36" t="n">
        <f aca="false">SUM(G1929:H1929)</f>
        <v>126409911</v>
      </c>
      <c r="G1929" s="37" t="n">
        <f aca="false">SUM(G1930+G2023)</f>
        <v>66225393</v>
      </c>
      <c r="H1929" s="37" t="n">
        <f aca="false">SUM(H1930+H2023)</f>
        <v>60184518</v>
      </c>
    </row>
    <row r="1930" s="47" customFormat="true" ht="18" hidden="false" customHeight="true" outlineLevel="0" collapsed="false">
      <c r="A1930" s="39"/>
      <c r="B1930" s="39"/>
      <c r="C1930" s="40" t="s">
        <v>20</v>
      </c>
      <c r="D1930" s="35"/>
      <c r="E1930" s="35"/>
      <c r="F1930" s="41" t="n">
        <f aca="false">SUM(G1930:H1930)</f>
        <v>126403911</v>
      </c>
      <c r="G1930" s="41" t="n">
        <f aca="false">SUM(G1931:G2022)</f>
        <v>66224393</v>
      </c>
      <c r="H1930" s="41" t="n">
        <f aca="false">SUM(H1931:H2022)</f>
        <v>60179518</v>
      </c>
      <c r="K1930" s="55"/>
    </row>
    <row r="1931" s="47" customFormat="true" ht="12.75" hidden="true" customHeight="true" outlineLevel="0" collapsed="false">
      <c r="A1931" s="42" t="s">
        <v>21</v>
      </c>
      <c r="B1931" s="42"/>
      <c r="C1931" s="43" t="str">
        <f aca="false">INDEX((klasyfikacja!$B$2:$B$146),MATCH(A1931,klasyfikacja!$A$2:$A$146,0))</f>
        <v>Wpływy z podatku dochodowego od osób fizycznych</v>
      </c>
      <c r="D1931" s="44" t="n">
        <v>852</v>
      </c>
      <c r="E1931" s="45" t="s">
        <v>22</v>
      </c>
      <c r="F1931" s="46" t="n">
        <f aca="false">SUM(G1931:H1931)</f>
        <v>0</v>
      </c>
      <c r="G1931" s="46" t="n">
        <f aca="false" t="array" ref="G1931:G1931">SUM(IF(dane!$A$8:$A$1577=D1931,IF(dane!$C$8:$C$1577=E1931,dane!$L$8:$L$1577,0),0))</f>
        <v>0</v>
      </c>
      <c r="H1931" s="46" t="n">
        <f aca="false" t="array" ref="H1931:H1931">SUM(IF(dane!$A$8:$A$1577=D1931,IF(dane!$C$8:$C$1577=E1931,dane!$M$8:$M$1577,0),0))</f>
        <v>0</v>
      </c>
      <c r="K1931" s="55"/>
    </row>
    <row r="1932" s="47" customFormat="true" ht="12.75" hidden="true" customHeight="true" outlineLevel="0" collapsed="false">
      <c r="A1932" s="42" t="s">
        <v>23</v>
      </c>
      <c r="B1932" s="42"/>
      <c r="C1932" s="43" t="str">
        <f aca="false">INDEX((klasyfikacja!$B$2:$B$146),MATCH(A1932,klasyfikacja!$A$2:$A$146,0))</f>
        <v>Wpływy z podatku dochodowego od osób prawnych</v>
      </c>
      <c r="D1932" s="44" t="n">
        <v>852</v>
      </c>
      <c r="E1932" s="45" t="s">
        <v>24</v>
      </c>
      <c r="F1932" s="46" t="n">
        <f aca="false">SUM(G1932:H1932)</f>
        <v>0</v>
      </c>
      <c r="G1932" s="46" t="n">
        <f aca="false" t="array" ref="G1932:G1932">SUM(IF(dane!$A$8:$A$1577=D1932,IF(dane!$C$8:$C$1577=E1932,dane!$L$8:$L$1577,0),0))</f>
        <v>0</v>
      </c>
      <c r="H1932" s="46" t="n">
        <f aca="false" t="array" ref="H1932:H1932">SUM(IF(dane!$A$8:$A$1577=D1932,IF(dane!$C$8:$C$1577=E1932,dane!$M$8:$M$1577,0),0))</f>
        <v>0</v>
      </c>
      <c r="K1932" s="55"/>
    </row>
    <row r="1933" s="47" customFormat="true" ht="12.75" hidden="true" customHeight="true" outlineLevel="0" collapsed="false">
      <c r="A1933" s="42" t="s">
        <v>25</v>
      </c>
      <c r="B1933" s="42"/>
      <c r="C1933" s="43" t="str">
        <f aca="false">INDEX((klasyfikacja!$B$2:$B$146),MATCH(A1933,klasyfikacja!$A$2:$A$146,0))</f>
        <v>Wpływy z części opłaty za zezwolenie na sprzedaż napojów alkoholowych w obrocie hurtowym</v>
      </c>
      <c r="D1933" s="44" t="n">
        <v>852</v>
      </c>
      <c r="E1933" s="45" t="s">
        <v>26</v>
      </c>
      <c r="F1933" s="46" t="n">
        <f aca="false">SUM(G1933:H1933)</f>
        <v>0</v>
      </c>
      <c r="G1933" s="46" t="n">
        <f aca="false" t="array" ref="G1933:G1933">SUM(IF(dane!$A$8:$A$1577=D1933,IF(dane!$C$8:$C$1577=E1933,dane!$L$8:$L$1577,0),0))</f>
        <v>0</v>
      </c>
      <c r="H1933" s="46" t="n">
        <f aca="false" t="array" ref="H1933:H1933">SUM(IF(dane!$A$8:$A$1577=D1933,IF(dane!$C$8:$C$1577=E1933,dane!$M$8:$M$1577,0),0))</f>
        <v>0</v>
      </c>
      <c r="K1933" s="55"/>
    </row>
    <row r="1934" s="47" customFormat="true" ht="12.75" hidden="true" customHeight="true" outlineLevel="0" collapsed="false">
      <c r="A1934" s="42" t="s">
        <v>27</v>
      </c>
      <c r="B1934" s="42"/>
      <c r="C1934" s="43" t="str">
        <f aca="false">INDEX((klasyfikacja!$B$2:$B$146),MATCH(A1934,klasyfikacja!$A$2:$A$146,0))</f>
        <v>Wpływy z podatku od nieruchomości</v>
      </c>
      <c r="D1934" s="44" t="n">
        <v>852</v>
      </c>
      <c r="E1934" s="45" t="s">
        <v>28</v>
      </c>
      <c r="F1934" s="46" t="n">
        <f aca="false">SUM(G1934:H1934)</f>
        <v>0</v>
      </c>
      <c r="G1934" s="46" t="n">
        <f aca="false" t="array" ref="G1934:G1934">SUM(IF(dane!$A$8:$A$1577=D1934,IF(dane!$C$8:$C$1577=E1934,dane!$L$8:$L$1577,0),0))</f>
        <v>0</v>
      </c>
      <c r="H1934" s="46" t="n">
        <f aca="false" t="array" ref="H1934:H1934">SUM(IF(dane!$A$8:$A$1577=D1934,IF(dane!$C$8:$C$1577=E1934,dane!$M$8:$M$1577,0),0))</f>
        <v>0</v>
      </c>
      <c r="K1934" s="55"/>
    </row>
    <row r="1935" s="47" customFormat="true" ht="12.75" hidden="true" customHeight="true" outlineLevel="0" collapsed="false">
      <c r="A1935" s="42" t="s">
        <v>29</v>
      </c>
      <c r="B1935" s="42"/>
      <c r="C1935" s="43" t="str">
        <f aca="false">INDEX((klasyfikacja!$B$2:$B$146),MATCH(A1935,klasyfikacja!$A$2:$A$146,0))</f>
        <v>Wpływy z podatku rolnego</v>
      </c>
      <c r="D1935" s="44" t="n">
        <v>852</v>
      </c>
      <c r="E1935" s="45" t="s">
        <v>30</v>
      </c>
      <c r="F1935" s="46" t="n">
        <f aca="false">SUM(G1935:H1935)</f>
        <v>0</v>
      </c>
      <c r="G1935" s="46" t="n">
        <f aca="false" t="array" ref="G1935:G1935">SUM(IF(dane!$A$8:$A$1577=D1935,IF(dane!$C$8:$C$1577=E1935,dane!$L$8:$L$1577,0),0))</f>
        <v>0</v>
      </c>
      <c r="H1935" s="46" t="n">
        <f aca="false" t="array" ref="H1935:H1935">SUM(IF(dane!$A$8:$A$1577=D1935,IF(dane!$C$8:$C$1577=E1935,dane!$M$8:$M$1577,0),0))</f>
        <v>0</v>
      </c>
      <c r="K1935" s="55"/>
    </row>
    <row r="1936" s="47" customFormat="true" ht="12.75" hidden="true" customHeight="true" outlineLevel="0" collapsed="false">
      <c r="A1936" s="42" t="s">
        <v>31</v>
      </c>
      <c r="B1936" s="42"/>
      <c r="C1936" s="43" t="str">
        <f aca="false">INDEX((klasyfikacja!$B$2:$B$146),MATCH(A1936,klasyfikacja!$A$2:$A$146,0))</f>
        <v>Wpływy z podatku leśnego</v>
      </c>
      <c r="D1936" s="44" t="n">
        <v>852</v>
      </c>
      <c r="E1936" s="45" t="s">
        <v>32</v>
      </c>
      <c r="F1936" s="46" t="n">
        <f aca="false">SUM(G1936:H1936)</f>
        <v>0</v>
      </c>
      <c r="G1936" s="46" t="n">
        <f aca="false" t="array" ref="G1936:G1936">SUM(IF(dane!$A$8:$A$1577=D1936,IF(dane!$C$8:$C$1577=E1936,dane!$L$8:$L$1577,0),0))</f>
        <v>0</v>
      </c>
      <c r="H1936" s="46" t="n">
        <f aca="false" t="array" ref="H1936:H1936">SUM(IF(dane!$A$8:$A$1577=D1936,IF(dane!$C$8:$C$1577=E1936,dane!$M$8:$M$1577,0),0))</f>
        <v>0</v>
      </c>
      <c r="K1936" s="55"/>
    </row>
    <row r="1937" s="47" customFormat="true" ht="12.75" hidden="true" customHeight="true" outlineLevel="0" collapsed="false">
      <c r="A1937" s="42" t="s">
        <v>33</v>
      </c>
      <c r="B1937" s="42"/>
      <c r="C1937" s="43" t="str">
        <f aca="false">INDEX((klasyfikacja!$B$2:$B$146),MATCH(A1937,klasyfikacja!$A$2:$A$146,0))</f>
        <v>Wpływy z podatku od środków transportowych</v>
      </c>
      <c r="D1937" s="44" t="n">
        <v>852</v>
      </c>
      <c r="E1937" s="45" t="s">
        <v>34</v>
      </c>
      <c r="F1937" s="46" t="n">
        <f aca="false">SUM(G1937:H1937)</f>
        <v>0</v>
      </c>
      <c r="G1937" s="46" t="n">
        <f aca="false" t="array" ref="G1937:G1937">SUM(IF(dane!$A$8:$A$1577=D1937,IF(dane!$C$8:$C$1577=E1937,dane!$L$8:$L$1577,0),0))</f>
        <v>0</v>
      </c>
      <c r="H1937" s="46" t="n">
        <f aca="false" t="array" ref="H1937:H1937">SUM(IF(dane!$A$8:$A$1577=D1937,IF(dane!$C$8:$C$1577=E1937,dane!$M$8:$M$1577,0),0))</f>
        <v>0</v>
      </c>
      <c r="K1937" s="55"/>
    </row>
    <row r="1938" s="47" customFormat="true" ht="12.75" hidden="true" customHeight="true" outlineLevel="0" collapsed="false">
      <c r="A1938" s="42" t="s">
        <v>35</v>
      </c>
      <c r="B1938" s="42"/>
      <c r="C1938" s="43" t="str">
        <f aca="false">INDEX((klasyfikacja!$B$2:$B$146),MATCH(A1938,klasyfikacja!$A$2:$A$146,0))</f>
        <v>Wpływy z podatku od działalności gospodarczej osób fizycznych, opłacanego w formie karty podatkowej</v>
      </c>
      <c r="D1938" s="44" t="n">
        <v>852</v>
      </c>
      <c r="E1938" s="45" t="s">
        <v>36</v>
      </c>
      <c r="F1938" s="46" t="n">
        <f aca="false">SUM(G1938:H1938)</f>
        <v>0</v>
      </c>
      <c r="G1938" s="46" t="n">
        <f aca="false" t="array" ref="G1938:G1938">SUM(IF(dane!$A$8:$A$1577=D1938,IF(dane!$C$8:$C$1577=E1938,dane!$L$8:$L$1577,0),0))</f>
        <v>0</v>
      </c>
      <c r="H1938" s="46" t="n">
        <f aca="false" t="array" ref="H1938:H1938">SUM(IF(dane!$A$8:$A$1577=D1938,IF(dane!$C$8:$C$1577=E1938,dane!$M$8:$M$1577,0),0))</f>
        <v>0</v>
      </c>
      <c r="K1938" s="55"/>
    </row>
    <row r="1939" s="47" customFormat="true" ht="12.75" hidden="true" customHeight="true" outlineLevel="0" collapsed="false">
      <c r="A1939" s="42" t="s">
        <v>37</v>
      </c>
      <c r="B1939" s="42"/>
      <c r="C1939" s="43" t="str">
        <f aca="false">INDEX((klasyfikacja!$B$2:$B$146),MATCH(A1939,klasyfikacja!$A$2:$A$146,0))</f>
        <v>Wpływy z podatku od spadków i darowizn</v>
      </c>
      <c r="D1939" s="44" t="n">
        <v>852</v>
      </c>
      <c r="E1939" s="45" t="s">
        <v>38</v>
      </c>
      <c r="F1939" s="46" t="n">
        <f aca="false">SUM(G1939:H1939)</f>
        <v>0</v>
      </c>
      <c r="G1939" s="46" t="n">
        <f aca="false" t="array" ref="G1939:G1939">SUM(IF(dane!$A$8:$A$1577=D1939,IF(dane!$C$8:$C$1577=E1939,dane!$L$8:$L$1577,0),0))</f>
        <v>0</v>
      </c>
      <c r="H1939" s="46" t="n">
        <f aca="false" t="array" ref="H1939:H1939">SUM(IF(dane!$A$8:$A$1577=D1939,IF(dane!$C$8:$C$1577=E1939,dane!$M$8:$M$1577,0),0))</f>
        <v>0</v>
      </c>
      <c r="K1939" s="55"/>
    </row>
    <row r="1940" s="47" customFormat="true" ht="12.75" hidden="true" customHeight="true" outlineLevel="0" collapsed="false">
      <c r="A1940" s="42" t="s">
        <v>39</v>
      </c>
      <c r="B1940" s="42"/>
      <c r="C1940" s="43" t="str">
        <f aca="false">INDEX((klasyfikacja!$B$2:$B$146),MATCH(A1940,klasyfikacja!$A$2:$A$146,0))</f>
        <v>Wpływy z opłaty od posiadania psów</v>
      </c>
      <c r="D1940" s="44" t="n">
        <v>852</v>
      </c>
      <c r="E1940" s="45" t="s">
        <v>40</v>
      </c>
      <c r="F1940" s="46" t="n">
        <f aca="false">SUM(G1940:H1940)</f>
        <v>0</v>
      </c>
      <c r="G1940" s="46" t="n">
        <f aca="false" t="array" ref="G1940:G1940">SUM(IF(dane!$A$8:$A$1577=D1940,IF(dane!$C$8:$C$1577=E1940,dane!$L$8:$L$1577,0),0))</f>
        <v>0</v>
      </c>
      <c r="H1940" s="46" t="n">
        <f aca="false" t="array" ref="H1940:H1940">SUM(IF(dane!$A$8:$A$1577=D1940,IF(dane!$C$8:$C$1577=E1940,dane!$M$8:$M$1577,0),0))</f>
        <v>0</v>
      </c>
      <c r="K1940" s="55"/>
    </row>
    <row r="1941" s="47" customFormat="true" ht="12.75" hidden="true" customHeight="true" outlineLevel="0" collapsed="false">
      <c r="A1941" s="42" t="s">
        <v>41</v>
      </c>
      <c r="B1941" s="42"/>
      <c r="C1941" s="43" t="str">
        <f aca="false">INDEX((klasyfikacja!$B$2:$B$146),MATCH(A1941,klasyfikacja!$A$2:$A$146,0))</f>
        <v>Wpływy z opłaty uzdrowiskowej, pobieranej w gminach posiadających status gminy uzdrowiskowej</v>
      </c>
      <c r="D1941" s="44" t="n">
        <v>852</v>
      </c>
      <c r="E1941" s="45" t="s">
        <v>42</v>
      </c>
      <c r="F1941" s="46" t="n">
        <f aca="false">SUM(G1941:H1941)</f>
        <v>0</v>
      </c>
      <c r="G1941" s="46" t="n">
        <f aca="false" t="array" ref="G1941:G1941">SUM(IF(dane!$A$8:$A$1577=D1941,IF(dane!$C$8:$C$1577=E1941,dane!$L$8:$L$1577,0),0))</f>
        <v>0</v>
      </c>
      <c r="H1941" s="46" t="n">
        <f aca="false" t="array" ref="H1941:H1941">SUM(IF(dane!$A$8:$A$1577=D1941,IF(dane!$C$8:$C$1577=E1941,dane!$M$8:$M$1577,0),0))</f>
        <v>0</v>
      </c>
      <c r="K1941" s="55"/>
    </row>
    <row r="1942" s="47" customFormat="true" ht="12.75" hidden="true" customHeight="true" outlineLevel="0" collapsed="false">
      <c r="A1942" s="42" t="s">
        <v>43</v>
      </c>
      <c r="B1942" s="42"/>
      <c r="C1942" s="43" t="str">
        <f aca="false">INDEX((klasyfikacja!$B$2:$B$146),MATCH(A1942,klasyfikacja!$A$2:$A$146,0))</f>
        <v>Wpływy z opłaty produktowej</v>
      </c>
      <c r="D1942" s="44" t="n">
        <v>852</v>
      </c>
      <c r="E1942" s="45" t="s">
        <v>44</v>
      </c>
      <c r="F1942" s="46" t="n">
        <f aca="false">SUM(G1942:H1942)</f>
        <v>0</v>
      </c>
      <c r="G1942" s="46" t="n">
        <f aca="false" t="array" ref="G1942:G1942">SUM(IF(dane!$A$8:$A$1577=D1942,IF(dane!$C$8:$C$1577=E1942,dane!$L$8:$L$1577,0),0))</f>
        <v>0</v>
      </c>
      <c r="H1942" s="46" t="n">
        <f aca="false" t="array" ref="H1942:H1942">SUM(IF(dane!$A$8:$A$1577=D1942,IF(dane!$C$8:$C$1577=E1942,dane!$M$8:$M$1577,0),0))</f>
        <v>0</v>
      </c>
      <c r="K1942" s="55"/>
    </row>
    <row r="1943" s="47" customFormat="true" ht="12.75" hidden="true" customHeight="true" outlineLevel="0" collapsed="false">
      <c r="A1943" s="42" t="s">
        <v>45</v>
      </c>
      <c r="B1943" s="42"/>
      <c r="C1943" s="43" t="str">
        <f aca="false">INDEX((klasyfikacja!$B$2:$B$146),MATCH(A1943,klasyfikacja!$A$2:$A$146,0))</f>
        <v>Wpływy z opłaty skarbowej</v>
      </c>
      <c r="D1943" s="44" t="n">
        <v>852</v>
      </c>
      <c r="E1943" s="45" t="s">
        <v>46</v>
      </c>
      <c r="F1943" s="46" t="n">
        <f aca="false">SUM(G1943:H1943)</f>
        <v>0</v>
      </c>
      <c r="G1943" s="46" t="n">
        <f aca="false" t="array" ref="G1943:G1943">SUM(IF(dane!$A$8:$A$1577=D1943,IF(dane!$C$8:$C$1577=E1943,dane!$L$8:$L$1577,0),0))</f>
        <v>0</v>
      </c>
      <c r="H1943" s="46" t="n">
        <f aca="false" t="array" ref="H1943:H1943">SUM(IF(dane!$A$8:$A$1577=D1943,IF(dane!$C$8:$C$1577=E1943,dane!$M$8:$M$1577,0),0))</f>
        <v>0</v>
      </c>
      <c r="K1943" s="55"/>
    </row>
    <row r="1944" s="47" customFormat="true" ht="12.75" hidden="true" customHeight="true" outlineLevel="0" collapsed="false">
      <c r="A1944" s="42" t="s">
        <v>47</v>
      </c>
      <c r="B1944" s="42"/>
      <c r="C1944" s="43" t="str">
        <f aca="false">INDEX((klasyfikacja!$B$2:$B$146),MATCH(A1944,klasyfikacja!$A$2:$A$146,0))</f>
        <v>Wpływy z opłaty komunikacyjnej</v>
      </c>
      <c r="D1944" s="44" t="n">
        <v>852</v>
      </c>
      <c r="E1944" s="45" t="s">
        <v>48</v>
      </c>
      <c r="F1944" s="46" t="n">
        <f aca="false">SUM(G1944:H1944)</f>
        <v>0</v>
      </c>
      <c r="G1944" s="46" t="n">
        <f aca="false" t="array" ref="G1944:G1944">SUM(IF(dane!$A$8:$A$1577=D1944,IF(dane!$C$8:$C$1577=E1944,dane!$L$8:$L$1577,0),0))</f>
        <v>0</v>
      </c>
      <c r="H1944" s="46" t="n">
        <f aca="false" t="array" ref="H1944:H1944">SUM(IF(dane!$A$8:$A$1577=D1944,IF(dane!$C$8:$C$1577=E1944,dane!$M$8:$M$1577,0),0))</f>
        <v>0</v>
      </c>
      <c r="K1944" s="55"/>
    </row>
    <row r="1945" s="47" customFormat="true" ht="12.75" hidden="true" customHeight="true" outlineLevel="0" collapsed="false">
      <c r="A1945" s="42" t="s">
        <v>49</v>
      </c>
      <c r="B1945" s="42"/>
      <c r="C1945" s="43" t="str">
        <f aca="false">INDEX((klasyfikacja!$B$2:$B$146),MATCH(A1945,klasyfikacja!$A$2:$A$146,0))</f>
        <v>Wpływy z opłaty targowej</v>
      </c>
      <c r="D1945" s="44" t="n">
        <v>852</v>
      </c>
      <c r="E1945" s="45" t="s">
        <v>50</v>
      </c>
      <c r="F1945" s="46" t="n">
        <f aca="false">SUM(G1945:H1945)</f>
        <v>0</v>
      </c>
      <c r="G1945" s="46" t="n">
        <f aca="false" t="array" ref="G1945:G1945">SUM(IF(dane!$A$8:$A$1577=D1945,IF(dane!$C$8:$C$1577=E1945,dane!$L$8:$L$1577,0),0))</f>
        <v>0</v>
      </c>
      <c r="H1945" s="46" t="n">
        <f aca="false" t="array" ref="H1945:H1945">SUM(IF(dane!$A$8:$A$1577=D1945,IF(dane!$C$8:$C$1577=E1945,dane!$M$8:$M$1577,0),0))</f>
        <v>0</v>
      </c>
      <c r="K1945" s="55"/>
    </row>
    <row r="1946" s="47" customFormat="true" ht="12.75" hidden="true" customHeight="true" outlineLevel="0" collapsed="false">
      <c r="A1946" s="42" t="s">
        <v>51</v>
      </c>
      <c r="B1946" s="42"/>
      <c r="C1946" s="43" t="str">
        <f aca="false">INDEX((klasyfikacja!$B$2:$B$146),MATCH(A1946,klasyfikacja!$A$2:$A$146,0))</f>
        <v>Wpływy z opłaty miejscowej</v>
      </c>
      <c r="D1946" s="44" t="n">
        <v>852</v>
      </c>
      <c r="E1946" s="45" t="s">
        <v>52</v>
      </c>
      <c r="F1946" s="46" t="n">
        <f aca="false">SUM(G1946:H1946)</f>
        <v>0</v>
      </c>
      <c r="G1946" s="46" t="n">
        <f aca="false" t="array" ref="G1946:G1946">SUM(IF(dane!$A$8:$A$1577=D1946,IF(dane!$C$8:$C$1577=E1946,dane!$L$8:$L$1577,0),0))</f>
        <v>0</v>
      </c>
      <c r="H1946" s="46" t="n">
        <f aca="false" t="array" ref="H1946:H1946">SUM(IF(dane!$A$8:$A$1577=D1946,IF(dane!$C$8:$C$1577=E1946,dane!$M$8:$M$1577,0),0))</f>
        <v>0</v>
      </c>
      <c r="K1946" s="55"/>
    </row>
    <row r="1947" s="47" customFormat="true" ht="12.75" hidden="true" customHeight="true" outlineLevel="0" collapsed="false">
      <c r="A1947" s="42" t="s">
        <v>53</v>
      </c>
      <c r="B1947" s="42"/>
      <c r="C1947" s="43" t="str">
        <f aca="false">INDEX((klasyfikacja!$B$2:$B$146),MATCH(A1947,klasyfikacja!$A$2:$A$146,0))</f>
        <v>Wpływy z opłaty eksploatacyjnej</v>
      </c>
      <c r="D1947" s="44" t="n">
        <v>852</v>
      </c>
      <c r="E1947" s="45" t="s">
        <v>54</v>
      </c>
      <c r="F1947" s="46" t="n">
        <f aca="false">SUM(G1947:H1947)</f>
        <v>0</v>
      </c>
      <c r="G1947" s="46" t="n">
        <f aca="false" t="array" ref="G1947:G1947">SUM(IF(dane!$A$8:$A$1577=D1947,IF(dane!$C$8:$C$1577=E1947,dane!$L$8:$L$1577,0),0))</f>
        <v>0</v>
      </c>
      <c r="H1947" s="46" t="n">
        <f aca="false" t="array" ref="H1947:H1947">SUM(IF(dane!$A$8:$A$1577=D1947,IF(dane!$C$8:$C$1577=E1947,dane!$M$8:$M$1577,0),0))</f>
        <v>0</v>
      </c>
      <c r="K1947" s="55"/>
    </row>
    <row r="1948" s="47" customFormat="true" ht="12.75" hidden="true" customHeight="true" outlineLevel="0" collapsed="false">
      <c r="A1948" s="42" t="s">
        <v>55</v>
      </c>
      <c r="B1948" s="42"/>
      <c r="C1948" s="43" t="str">
        <f aca="false">INDEX((klasyfikacja!$B$2:$B$146),MATCH(A1948,klasyfikacja!$A$2:$A$146,0))</f>
        <v>Wpływy z opłat za trwały zarząd, użytkowanie i służebności</v>
      </c>
      <c r="D1948" s="44" t="n">
        <v>852</v>
      </c>
      <c r="E1948" s="45" t="s">
        <v>56</v>
      </c>
      <c r="F1948" s="46" t="n">
        <f aca="false">SUM(G1948:H1948)</f>
        <v>0</v>
      </c>
      <c r="G1948" s="46" t="n">
        <f aca="false" t="array" ref="G1948:G1948">SUM(IF(dane!$A$8:$A$1577=D1948,IF(dane!$C$8:$C$1577=E1948,dane!$L$8:$L$1577,0),0))</f>
        <v>0</v>
      </c>
      <c r="H1948" s="46" t="n">
        <f aca="false" t="array" ref="H1948:H1948">SUM(IF(dane!$A$8:$A$1577=D1948,IF(dane!$C$8:$C$1577=E1948,dane!$M$8:$M$1577,0),0))</f>
        <v>0</v>
      </c>
      <c r="K1948" s="55"/>
    </row>
    <row r="1949" s="47" customFormat="true" ht="12.75" hidden="true" customHeight="true" outlineLevel="0" collapsed="false">
      <c r="A1949" s="42" t="s">
        <v>57</v>
      </c>
      <c r="B1949" s="42"/>
      <c r="C1949" s="43" t="str">
        <f aca="false">INDEX((klasyfikacja!$B$2:$B$146),MATCH(A1949,klasyfikacja!$A$2:$A$146,0))</f>
        <v>Wpływy z opłat za zezwolenia na sprzedaż napojów alkoholowych</v>
      </c>
      <c r="D1949" s="44" t="n">
        <v>852</v>
      </c>
      <c r="E1949" s="45" t="s">
        <v>58</v>
      </c>
      <c r="F1949" s="46" t="n">
        <f aca="false">SUM(G1949:H1949)</f>
        <v>0</v>
      </c>
      <c r="G1949" s="46" t="n">
        <f aca="false" t="array" ref="G1949:G1949">SUM(IF(dane!$A$8:$A$1577=D1949,IF(dane!$C$8:$C$1577=E1949,dane!$L$8:$L$1577,0),0))</f>
        <v>0</v>
      </c>
      <c r="H1949" s="46" t="n">
        <f aca="false" t="array" ref="H1949:H1949">SUM(IF(dane!$A$8:$A$1577=D1949,IF(dane!$C$8:$C$1577=E1949,dane!$M$8:$M$1577,0),0))</f>
        <v>0</v>
      </c>
      <c r="K1949" s="55"/>
    </row>
    <row r="1950" s="47" customFormat="true" ht="12.75" hidden="true" customHeight="true" outlineLevel="0" collapsed="false">
      <c r="A1950" s="42" t="s">
        <v>59</v>
      </c>
      <c r="B1950" s="42"/>
      <c r="C1950" s="43" t="str">
        <f aca="false">INDEX((klasyfikacja!$B$2:$B$146),MATCH(A1950,klasyfikacja!$A$2:$A$146,0))</f>
        <v>Wpływy z innych lokalnych opłat pobieranych przez jednostki samorządu terytorialnego na podstawie odrębnych ustaw</v>
      </c>
      <c r="D1950" s="44" t="n">
        <v>852</v>
      </c>
      <c r="E1950" s="45" t="s">
        <v>60</v>
      </c>
      <c r="F1950" s="46" t="n">
        <f aca="false">SUM(G1950:H1950)</f>
        <v>0</v>
      </c>
      <c r="G1950" s="46" t="n">
        <f aca="false" t="array" ref="G1950:G1950">SUM(IF(dane!$A$8:$A$1577=D1950,IF(dane!$C$8:$C$1577=E1950,dane!$L$8:$L$1577,0),0))</f>
        <v>0</v>
      </c>
      <c r="H1950" s="46" t="n">
        <f aca="false" t="array" ref="H1950:H1950">SUM(IF(dane!$A$8:$A$1577=D1950,IF(dane!$C$8:$C$1577=E1950,dane!$M$8:$M$1577,0),0))</f>
        <v>0</v>
      </c>
      <c r="K1950" s="55"/>
    </row>
    <row r="1951" s="47" customFormat="true" ht="12.75" hidden="true" customHeight="true" outlineLevel="0" collapsed="false">
      <c r="A1951" s="42" t="s">
        <v>61</v>
      </c>
      <c r="B1951" s="42"/>
      <c r="C1951" s="43" t="str">
        <f aca="false">INDEX((klasyfikacja!$B$2:$B$146),MATCH(A1951,klasyfikacja!$A$2:$A$146,0))</f>
        <v>Wpływy z podatku od czynności cywilnoprawnych</v>
      </c>
      <c r="D1951" s="44" t="n">
        <v>852</v>
      </c>
      <c r="E1951" s="45" t="s">
        <v>62</v>
      </c>
      <c r="F1951" s="46" t="n">
        <f aca="false">SUM(G1951:H1951)</f>
        <v>0</v>
      </c>
      <c r="G1951" s="46" t="n">
        <f aca="false" t="array" ref="G1951:G1951">SUM(IF(dane!$A$8:$A$1577=D1951,IF(dane!$C$8:$C$1577=E1951,dane!$L$8:$L$1577,0),0))</f>
        <v>0</v>
      </c>
      <c r="H1951" s="46" t="n">
        <f aca="false" t="array" ref="H1951:H1951">SUM(IF(dane!$A$8:$A$1577=D1951,IF(dane!$C$8:$C$1577=E1951,dane!$M$8:$M$1577,0),0))</f>
        <v>0</v>
      </c>
      <c r="K1951" s="55"/>
    </row>
    <row r="1952" s="47" customFormat="true" ht="12.75" hidden="true" customHeight="true" outlineLevel="0" collapsed="false">
      <c r="A1952" s="42" t="s">
        <v>63</v>
      </c>
      <c r="B1952" s="42"/>
      <c r="C1952" s="43" t="str">
        <f aca="false">INDEX((klasyfikacja!$B$2:$B$146),MATCH(A1952,klasyfikacja!$A$2:$A$146,0))</f>
        <v>Wpływy z opłat z tytułu użytkowania wieczystego nieruchomości</v>
      </c>
      <c r="D1952" s="44" t="n">
        <v>852</v>
      </c>
      <c r="E1952" s="45" t="s">
        <v>64</v>
      </c>
      <c r="F1952" s="46" t="n">
        <f aca="false">SUM(G1952:H1952)</f>
        <v>0</v>
      </c>
      <c r="G1952" s="46" t="n">
        <f aca="false" t="array" ref="G1952:G1952">SUM(IF(dane!$A$8:$A$1577=D1952,IF(dane!$C$8:$C$1577=E1952,dane!$L$8:$L$1577,0),0))</f>
        <v>0</v>
      </c>
      <c r="H1952" s="46" t="n">
        <f aca="false" t="array" ref="H1952:H1952">SUM(IF(dane!$A$8:$A$1577=D1952,IF(dane!$C$8:$C$1577=E1952,dane!$M$8:$M$1577,0),0))</f>
        <v>0</v>
      </c>
      <c r="K1952" s="55"/>
    </row>
    <row r="1953" s="47" customFormat="true" ht="12.75" hidden="true" customHeight="true" outlineLevel="0" collapsed="false">
      <c r="A1953" s="42" t="s">
        <v>65</v>
      </c>
      <c r="B1953" s="42"/>
      <c r="C1953" s="43" t="str">
        <f aca="false">INDEX((klasyfikacja!$B$2:$B$146),MATCH(A1953,klasyfikacja!$A$2:$A$146,0))</f>
        <v>Wpływy z tytułu grzywien, mandatów i innych kar pieniężnych od osób fizycznych</v>
      </c>
      <c r="D1953" s="44" t="n">
        <v>852</v>
      </c>
      <c r="E1953" s="45" t="s">
        <v>66</v>
      </c>
      <c r="F1953" s="46" t="n">
        <f aca="false">SUM(G1953:H1953)</f>
        <v>0</v>
      </c>
      <c r="G1953" s="46" t="n">
        <f aca="false" t="array" ref="G1953:G1953">SUM(IF(dane!$A$8:$A$1577=D1953,IF(dane!$C$8:$C$1577=E1953,dane!$L$8:$L$1577,0),0))</f>
        <v>0</v>
      </c>
      <c r="H1953" s="46" t="n">
        <f aca="false" t="array" ref="H1953:H1953">SUM(IF(dane!$A$8:$A$1577=D1953,IF(dane!$C$8:$C$1577=E1953,dane!$M$8:$M$1577,0),0))</f>
        <v>0</v>
      </c>
      <c r="K1953" s="55"/>
    </row>
    <row r="1954" s="47" customFormat="true" ht="12.75" hidden="true" customHeight="true" outlineLevel="0" collapsed="false">
      <c r="A1954" s="42" t="s">
        <v>67</v>
      </c>
      <c r="B1954" s="42"/>
      <c r="C1954" s="43" t="str">
        <f aca="false">INDEX((klasyfikacja!$B$2:$B$146),MATCH(A1954,klasyfikacja!$A$2:$A$146,0))</f>
        <v>Wpływy z tytułu grzywien i innych kar pieniężnych od osób prawnych i innych jednostek organizacyjnych</v>
      </c>
      <c r="D1954" s="44" t="n">
        <v>852</v>
      </c>
      <c r="E1954" s="45" t="s">
        <v>68</v>
      </c>
      <c r="F1954" s="46" t="n">
        <f aca="false">SUM(G1954:H1954)</f>
        <v>0</v>
      </c>
      <c r="G1954" s="46" t="n">
        <f aca="false" t="array" ref="G1954:G1954">SUM(IF(dane!$A$8:$A$1577=D1954,IF(dane!$C$8:$C$1577=E1954,dane!$L$8:$L$1577,0),0))</f>
        <v>0</v>
      </c>
      <c r="H1954" s="46" t="n">
        <f aca="false" t="array" ref="H1954:H1954">SUM(IF(dane!$A$8:$A$1577=D1954,IF(dane!$C$8:$C$1577=E1954,dane!$M$8:$M$1577,0),0))</f>
        <v>0</v>
      </c>
      <c r="K1954" s="55"/>
    </row>
    <row r="1955" s="47" customFormat="true" ht="12.75" hidden="true" customHeight="true" outlineLevel="0" collapsed="false">
      <c r="A1955" s="42" t="s">
        <v>69</v>
      </c>
      <c r="B1955" s="42"/>
      <c r="C1955" s="43" t="str">
        <f aca="false">INDEX((klasyfikacja!$B$2:$B$146),MATCH(A1955,klasyfikacja!$A$2:$A$146,0))</f>
        <v>Wpływy z opłat za koncesje i licencje</v>
      </c>
      <c r="D1955" s="44" t="n">
        <v>852</v>
      </c>
      <c r="E1955" s="45" t="s">
        <v>70</v>
      </c>
      <c r="F1955" s="46" t="n">
        <f aca="false">SUM(G1955:H1955)</f>
        <v>0</v>
      </c>
      <c r="G1955" s="46" t="n">
        <f aca="false" t="array" ref="G1955:G1955">SUM(IF(dane!$A$8:$A$1577=D1955,IF(dane!$C$8:$C$1577=E1955,dane!$L$8:$L$1577,0),0))</f>
        <v>0</v>
      </c>
      <c r="H1955" s="46" t="n">
        <f aca="false" t="array" ref="H1955:H1955">SUM(IF(dane!$A$8:$A$1577=D1955,IF(dane!$C$8:$C$1577=E1955,dane!$M$8:$M$1577,0),0))</f>
        <v>0</v>
      </c>
      <c r="K1955" s="55"/>
    </row>
    <row r="1956" s="47" customFormat="true" ht="12.75" hidden="true" customHeight="true" outlineLevel="0" collapsed="false">
      <c r="A1956" s="42" t="s">
        <v>71</v>
      </c>
      <c r="B1956" s="42"/>
      <c r="C1956" s="43" t="str">
        <f aca="false">INDEX((klasyfikacja!$B$2:$B$146),MATCH(A1956,klasyfikacja!$A$2:$A$146,0))</f>
        <v>Wpływy z opłat egzaminacyjnych oraz opłat za wydawanie świadectw, dyplomów, zaświadczeń, certyfikatów i ich duplikatów</v>
      </c>
      <c r="D1956" s="44" t="n">
        <v>852</v>
      </c>
      <c r="E1956" s="45" t="s">
        <v>72</v>
      </c>
      <c r="F1956" s="46" t="n">
        <f aca="false">SUM(G1956:H1956)</f>
        <v>0</v>
      </c>
      <c r="G1956" s="46" t="n">
        <f aca="false" t="array" ref="G1956:G1956">SUM(IF(dane!$A$8:$A$1577=D1956,IF(dane!$C$8:$C$1577=E1956,dane!$L$8:$L$1577,0),0))</f>
        <v>0</v>
      </c>
      <c r="H1956" s="46" t="n">
        <f aca="false" t="array" ref="H1956:H1956">SUM(IF(dane!$A$8:$A$1577=D1956,IF(dane!$C$8:$C$1577=E1956,dane!$M$8:$M$1577,0),0))</f>
        <v>0</v>
      </c>
      <c r="K1956" s="55"/>
    </row>
    <row r="1957" s="47" customFormat="true" ht="12.75" hidden="true" customHeight="true" outlineLevel="0" collapsed="false">
      <c r="A1957" s="42" t="s">
        <v>73</v>
      </c>
      <c r="B1957" s="42"/>
      <c r="C1957" s="43" t="str">
        <f aca="false">INDEX((klasyfikacja!$B$2:$B$146),MATCH(A1957,klasyfikacja!$A$2:$A$146,0))</f>
        <v>Wpływy z opłat za zezwolenia, akredytacje oraz opłaty ewidencyjne, w tym opłaty za częstotliwości</v>
      </c>
      <c r="D1957" s="44" t="n">
        <v>852</v>
      </c>
      <c r="E1957" s="45" t="s">
        <v>74</v>
      </c>
      <c r="F1957" s="46" t="n">
        <f aca="false">SUM(G1957:H1957)</f>
        <v>0</v>
      </c>
      <c r="G1957" s="46" t="n">
        <f aca="false" t="array" ref="G1957:G1957">SUM(IF(dane!$A$8:$A$1577=D1957,IF(dane!$C$8:$C$1577=E1957,dane!$L$8:$L$1577,0),0))</f>
        <v>0</v>
      </c>
      <c r="H1957" s="46" t="n">
        <f aca="false" t="array" ref="H1957:H1957">SUM(IF(dane!$A$8:$A$1577=D1957,IF(dane!$C$8:$C$1577=E1957,dane!$M$8:$M$1577,0),0))</f>
        <v>0</v>
      </c>
      <c r="K1957" s="55"/>
    </row>
    <row r="1958" s="47" customFormat="true" ht="25.5" hidden="true" customHeight="false" outlineLevel="0" collapsed="false">
      <c r="A1958" s="42" t="s">
        <v>75</v>
      </c>
      <c r="B1958" s="42"/>
      <c r="C1958" s="43" t="str">
        <f aca="false">INDEX((klasyfikacja!$B$2:$B$146),MATCH(A1958,klasyfikacja!$A$2:$A$146,0))</f>
        <v>Wpływy z tytułu opłat i kosztów sądowych oraz innych opłat uiszczanych na rzecz Skarbu Państwa z tytułu postępowania sądowego i prokuratorskiego</v>
      </c>
      <c r="D1958" s="44" t="n">
        <v>852</v>
      </c>
      <c r="E1958" s="45" t="s">
        <v>76</v>
      </c>
      <c r="F1958" s="46" t="n">
        <f aca="false">SUM(G1958:H1958)</f>
        <v>0</v>
      </c>
      <c r="G1958" s="46" t="n">
        <f aca="false" t="array" ref="G1958:G1958">SUM(IF(dane!$A$8:$A$1577=D1958,IF(dane!$C$8:$C$1577=E1958,dane!$L$8:$L$1577,0),0))</f>
        <v>0</v>
      </c>
      <c r="H1958" s="46" t="n">
        <f aca="false" t="array" ref="H1958:H1958">SUM(IF(dane!$A$8:$A$1577=D1958,IF(dane!$C$8:$C$1577=E1958,dane!$M$8:$M$1577,0),0))</f>
        <v>0</v>
      </c>
      <c r="K1958" s="55"/>
    </row>
    <row r="1959" s="47" customFormat="true" ht="12.75" hidden="false" customHeight="true" outlineLevel="0" collapsed="false">
      <c r="A1959" s="42" t="n">
        <v>640</v>
      </c>
      <c r="B1959" s="42"/>
      <c r="C1959" s="43" t="e">
        <f aca="false">INDEX((klasyfikacja!$B$2:$B$146),MATCH(A1959,klasyfikacja!$A$2:$A$146,0))</f>
        <v>#N/A</v>
      </c>
      <c r="D1959" s="44" t="n">
        <v>852</v>
      </c>
      <c r="E1959" s="45" t="s">
        <v>78</v>
      </c>
      <c r="F1959" s="56" t="n">
        <f aca="false">SUM(G1959:H1959)</f>
        <v>1000</v>
      </c>
      <c r="G1959" s="46" t="n">
        <f aca="false" t="array" ref="G1959:G1959">SUM(IF(dane!$A$8:$A$1577=D1959,IF(dane!$C$8:$C$1577=E1959,dane!$L$8:$L$1577,0),0))</f>
        <v>1000</v>
      </c>
      <c r="H1959" s="46" t="n">
        <f aca="false" t="array" ref="H1959:H1959">SUM(IF(dane!$A$8:$A$1577=D1959,IF(dane!$C$8:$C$1577=E1959,dane!$M$8:$M$1577,0),0))</f>
        <v>0</v>
      </c>
      <c r="K1959" s="55"/>
    </row>
    <row r="1960" s="47" customFormat="true" ht="12.75" hidden="true" customHeight="true" outlineLevel="0" collapsed="false">
      <c r="A1960" s="42" t="s">
        <v>79</v>
      </c>
      <c r="B1960" s="42"/>
      <c r="C1960" s="43" t="str">
        <f aca="false">INDEX((klasyfikacja!$B$2:$B$146),MATCH(A1960,klasyfikacja!$A$2:$A$146,0))</f>
        <v>Wpływy z opłat za wydanie prawa jazdy oraz innych dokumentów uprawniających do kierowania pojazdami</v>
      </c>
      <c r="D1960" s="44" t="n">
        <v>852</v>
      </c>
      <c r="E1960" s="45" t="s">
        <v>80</v>
      </c>
      <c r="F1960" s="46" t="n">
        <f aca="false">SUM(G1960:H1960)</f>
        <v>0</v>
      </c>
      <c r="G1960" s="46" t="n">
        <f aca="false" t="array" ref="G1960:G1960">SUM(IF(dane!$A$8:$A$1577=D1960,IF(dane!$C$8:$C$1577=E1960,dane!$L$8:$L$1577,0),0))</f>
        <v>0</v>
      </c>
      <c r="H1960" s="46" t="n">
        <f aca="false" t="array" ref="H1960:H1960">SUM(IF(dane!$A$8:$A$1577=D1960,IF(dane!$C$8:$C$1577=E1960,dane!$M$8:$M$1577,0),0))</f>
        <v>0</v>
      </c>
      <c r="K1960" s="55"/>
    </row>
    <row r="1961" s="47" customFormat="true" ht="12.75" hidden="true" customHeight="true" outlineLevel="0" collapsed="false">
      <c r="A1961" s="42" t="s">
        <v>81</v>
      </c>
      <c r="B1961" s="42"/>
      <c r="C1961" s="43" t="str">
        <f aca="false">INDEX((klasyfikacja!$B$2:$B$146),MATCH(A1961,klasyfikacja!$A$2:$A$146,0))</f>
        <v>Wpływy z opłat za korzystanie z wychowania przedszkolnego</v>
      </c>
      <c r="D1961" s="44" t="n">
        <v>852</v>
      </c>
      <c r="E1961" s="45" t="s">
        <v>82</v>
      </c>
      <c r="F1961" s="46" t="n">
        <f aca="false">SUM(G1961:H1961)</f>
        <v>0</v>
      </c>
      <c r="G1961" s="46" t="n">
        <f aca="false" t="array" ref="G1961:G1961">SUM(IF(dane!$A$8:$A$1577=D1961,IF(dane!$C$8:$C$1577=E1961,dane!$L$8:$L$1577,0),0))</f>
        <v>0</v>
      </c>
      <c r="H1961" s="46" t="n">
        <f aca="false" t="array" ref="H1961:H1961">SUM(IF(dane!$A$8:$A$1577=D1961,IF(dane!$C$8:$C$1577=E1961,dane!$M$8:$M$1577,0),0))</f>
        <v>0</v>
      </c>
      <c r="K1961" s="55"/>
    </row>
    <row r="1962" s="47" customFormat="true" ht="12.75" hidden="true" customHeight="true" outlineLevel="0" collapsed="false">
      <c r="A1962" s="42" t="s">
        <v>83</v>
      </c>
      <c r="B1962" s="42"/>
      <c r="C1962" s="43" t="str">
        <f aca="false">INDEX((klasyfikacja!$B$2:$B$146),MATCH(A1962,klasyfikacja!$A$2:$A$146,0))</f>
        <v>Wpływy z opłat za korzystanie z wyżywienia w jednostkach realizujących zadania z zakresu wychowania przedszkolnego</v>
      </c>
      <c r="D1962" s="44" t="n">
        <v>852</v>
      </c>
      <c r="E1962" s="45" t="s">
        <v>84</v>
      </c>
      <c r="F1962" s="46" t="n">
        <f aca="false">SUM(G1962:H1962)</f>
        <v>0</v>
      </c>
      <c r="G1962" s="46" t="n">
        <f aca="false" t="array" ref="G1962:G1962">SUM(IF(dane!$A$8:$A$1577=D1962,IF(dane!$C$8:$C$1577=E1962,dane!$L$8:$L$1577,0),0))</f>
        <v>0</v>
      </c>
      <c r="H1962" s="46" t="n">
        <f aca="false" t="array" ref="H1962:H1962">SUM(IF(dane!$A$8:$A$1577=D1962,IF(dane!$C$8:$C$1577=E1962,dane!$M$8:$M$1577,0),0))</f>
        <v>0</v>
      </c>
      <c r="K1962" s="55"/>
    </row>
    <row r="1963" s="47" customFormat="true" ht="12" hidden="true" customHeight="true" outlineLevel="0" collapsed="false">
      <c r="A1963" s="42" t="s">
        <v>85</v>
      </c>
      <c r="B1963" s="42"/>
      <c r="C1963" s="43" t="str">
        <f aca="false">INDEX((klasyfikacja!$B$2:$B$146),MATCH(A1963,klasyfikacja!$A$2:$A$146,0))</f>
        <v>Wpływy od rodziców z tytułu opłaty za pobyt dziecka w pieczy zastępczej</v>
      </c>
      <c r="D1963" s="44" t="n">
        <v>852</v>
      </c>
      <c r="E1963" s="45" t="s">
        <v>86</v>
      </c>
      <c r="F1963" s="46" t="n">
        <f aca="false">SUM(G1963:H1963)</f>
        <v>0</v>
      </c>
      <c r="G1963" s="46" t="n">
        <f aca="false" t="array" ref="G1963:G1963">SUM(IF(dane!$A$8:$A$1577=D1963,IF(dane!$C$8:$C$1577=E1963,dane!$L$8:$L$1577,0),0))</f>
        <v>0</v>
      </c>
      <c r="H1963" s="46" t="n">
        <f aca="false" t="array" ref="H1963:H1963">SUM(IF(dane!$A$8:$A$1577=D1963,IF(dane!$C$8:$C$1577=E1963,dane!$M$8:$M$1577,0),0))</f>
        <v>0</v>
      </c>
      <c r="K1963" s="55"/>
    </row>
    <row r="1964" s="47" customFormat="true" ht="12.75" hidden="false" customHeight="true" outlineLevel="0" collapsed="false">
      <c r="A1964" s="42" t="n">
        <v>690</v>
      </c>
      <c r="B1964" s="42"/>
      <c r="C1964" s="43" t="e">
        <f aca="false">INDEX((klasyfikacja!$B$2:$B$146),MATCH(A1964,klasyfikacja!$A$2:$A$146,0))</f>
        <v>#N/A</v>
      </c>
      <c r="D1964" s="44" t="n">
        <v>852</v>
      </c>
      <c r="E1964" s="45" t="s">
        <v>87</v>
      </c>
      <c r="F1964" s="46" t="n">
        <f aca="false">SUM(G1964:H1964)</f>
        <v>12000</v>
      </c>
      <c r="G1964" s="46" t="n">
        <f aca="false" t="array" ref="G1964:G1964">SUM(IF(dane!$A$8:$A$1577=D1964,IF(dane!$C$8:$C$1577=E1964,dane!$L$8:$L$1577,0),0))</f>
        <v>12000</v>
      </c>
      <c r="H1964" s="46" t="n">
        <f aca="false" t="array" ref="H1964:H1964">SUM(IF(dane!$A$8:$A$1577=D1964,IF(dane!$C$8:$C$1577=E1964,dane!$M$8:$M$1577,0),0))</f>
        <v>0</v>
      </c>
      <c r="K1964" s="55"/>
    </row>
    <row r="1965" s="47" customFormat="true" ht="25.5" hidden="false" customHeight="true" outlineLevel="0" collapsed="false">
      <c r="A1965" s="42" t="n">
        <v>750</v>
      </c>
      <c r="B1965" s="42"/>
      <c r="C1965" s="43" t="e">
        <f aca="false">INDEX((klasyfikacja!$B$2:$B$146),MATCH(A1965,klasyfikacja!$A$2:$A$146,0))</f>
        <v>#N/A</v>
      </c>
      <c r="D1965" s="44" t="n">
        <v>852</v>
      </c>
      <c r="E1965" s="45" t="s">
        <v>89</v>
      </c>
      <c r="F1965" s="46" t="n">
        <f aca="false">SUM(G1965:H1965)</f>
        <v>372000</v>
      </c>
      <c r="G1965" s="46" t="n">
        <f aca="false" t="array" ref="G1965:G1965">SUM(IF(dane!$A$8:$A$1577=D1965,IF(dane!$C$8:$C$1577=E1965,dane!$L$8:$L$1577,0),0))</f>
        <v>179000</v>
      </c>
      <c r="H1965" s="46" t="n">
        <f aca="false" t="array" ref="H1965:H1965">SUM(IF(dane!$A$8:$A$1577=D1965,IF(dane!$C$8:$C$1577=E1965,dane!$M$8:$M$1577,0),0))</f>
        <v>193000</v>
      </c>
      <c r="K1965" s="55"/>
    </row>
    <row r="1966" s="47" customFormat="true" ht="12.75" hidden="false" customHeight="true" outlineLevel="0" collapsed="false">
      <c r="A1966" s="42" t="n">
        <v>830</v>
      </c>
      <c r="B1966" s="42"/>
      <c r="C1966" s="43" t="e">
        <f aca="false">INDEX((klasyfikacja!$B$2:$B$146),MATCH(A1966,klasyfikacja!$A$2:$A$146,0))</f>
        <v>#N/A</v>
      </c>
      <c r="D1966" s="44" t="n">
        <v>852</v>
      </c>
      <c r="E1966" s="45" t="s">
        <v>91</v>
      </c>
      <c r="F1966" s="46" t="n">
        <f aca="false">SUM(G1966:H1966)</f>
        <v>42281000</v>
      </c>
      <c r="G1966" s="46" t="n">
        <f aca="false" t="array" ref="G1966:G1966">SUM(IF(dane!$A$8:$A$1577=D1966,IF(dane!$C$8:$C$1577=E1966,dane!$L$8:$L$1577,0),0))</f>
        <v>5454000</v>
      </c>
      <c r="H1966" s="46" t="n">
        <f aca="false" t="array" ref="H1966:H1966">SUM(IF(dane!$A$8:$A$1577=D1966,IF(dane!$C$8:$C$1577=E1966,dane!$M$8:$M$1577,0),0))</f>
        <v>36827000</v>
      </c>
      <c r="K1966" s="55"/>
    </row>
    <row r="1967" s="47" customFormat="true" ht="12.75" hidden="true" customHeight="true" outlineLevel="0" collapsed="false">
      <c r="A1967" s="42" t="s">
        <v>92</v>
      </c>
      <c r="B1967" s="42"/>
      <c r="C1967" s="43" t="str">
        <f aca="false">INDEX((klasyfikacja!$B$2:$B$146),MATCH(A1967,klasyfikacja!$A$2:$A$146,0))</f>
        <v>Wpływy ze sprzedaży wyrobów</v>
      </c>
      <c r="D1967" s="44" t="n">
        <v>852</v>
      </c>
      <c r="E1967" s="45" t="s">
        <v>93</v>
      </c>
      <c r="F1967" s="46" t="n">
        <f aca="false">SUM(G1967:H1967)</f>
        <v>0</v>
      </c>
      <c r="G1967" s="46" t="n">
        <f aca="false" t="array" ref="G1967:G1967">SUM(IF(dane!$A$8:$A$1577=D1967,IF(dane!$C$8:$C$1577=E1967,dane!$L$8:$L$1577,0),0))</f>
        <v>0</v>
      </c>
      <c r="H1967" s="46" t="n">
        <f aca="false" t="array" ref="H1967:H1967">SUM(IF(dane!$A$8:$A$1577=D1967,IF(dane!$C$8:$C$1577=E1967,dane!$M$8:$M$1577,0),0))</f>
        <v>0</v>
      </c>
      <c r="K1967" s="55"/>
    </row>
    <row r="1968" s="47" customFormat="true" ht="12.75" hidden="true" customHeight="true" outlineLevel="0" collapsed="false">
      <c r="A1968" s="42" t="s">
        <v>94</v>
      </c>
      <c r="B1968" s="42"/>
      <c r="C1968" s="43" t="str">
        <f aca="false">INDEX((klasyfikacja!$B$2:$B$146),MATCH(A1968,klasyfikacja!$A$2:$A$146,0))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1968" s="44" t="n">
        <v>852</v>
      </c>
      <c r="E1968" s="45" t="s">
        <v>95</v>
      </c>
      <c r="F1968" s="46" t="n">
        <f aca="false">SUM(G1968:H1968)</f>
        <v>0</v>
      </c>
      <c r="G1968" s="46" t="n">
        <f aca="false" t="array" ref="G1968:G1968">SUM(IF(dane!$A$8:$A$1577=D1968,IF(dane!$C$8:$C$1577=E1968,dane!$L$8:$L$1577,0),0))</f>
        <v>0</v>
      </c>
      <c r="H1968" s="46" t="n">
        <f aca="false" t="array" ref="H1968:H1968">SUM(IF(dane!$A$8:$A$1577=D1968,IF(dane!$C$8:$C$1577=E1968,dane!$M$8:$M$1577,0),0))</f>
        <v>0</v>
      </c>
      <c r="K1968" s="55"/>
    </row>
    <row r="1969" s="47" customFormat="true" ht="12.75" hidden="true" customHeight="true" outlineLevel="0" collapsed="false">
      <c r="A1969" s="42" t="s">
        <v>96</v>
      </c>
      <c r="B1969" s="42"/>
      <c r="C1969" s="43" t="str">
        <f aca="false">INDEX((klasyfikacja!$B$2:$B$146),MATCH(A1969,klasyfikacja!$A$2:$A$146,0))</f>
        <v>Wpływy z odsetek od nieterminowych wpłat z tytułu podatków i opłat</v>
      </c>
      <c r="D1969" s="44" t="n">
        <v>852</v>
      </c>
      <c r="E1969" s="45" t="s">
        <v>97</v>
      </c>
      <c r="F1969" s="46" t="n">
        <f aca="false">SUM(G1969:H1969)</f>
        <v>0</v>
      </c>
      <c r="G1969" s="46" t="n">
        <f aca="false" t="array" ref="G1969:G1969">SUM(IF(dane!$A$8:$A$1577=D1969,IF(dane!$C$8:$C$1577=E1969,dane!$L$8:$L$1577,0),0))</f>
        <v>0</v>
      </c>
      <c r="H1969" s="46" t="n">
        <f aca="false" t="array" ref="H1969:H1969">SUM(IF(dane!$A$8:$A$1577=D1969,IF(dane!$C$8:$C$1577=E1969,dane!$M$8:$M$1577,0),0))</f>
        <v>0</v>
      </c>
      <c r="K1969" s="55"/>
    </row>
    <row r="1970" s="47" customFormat="true" ht="12.75" hidden="false" customHeight="true" outlineLevel="0" collapsed="false">
      <c r="A1970" s="42" t="n">
        <v>920</v>
      </c>
      <c r="B1970" s="42"/>
      <c r="C1970" s="43" t="e">
        <f aca="false">INDEX((klasyfikacja!$B$2:$B$146),MATCH(A1970,klasyfikacja!$A$2:$A$146,0))</f>
        <v>#N/A</v>
      </c>
      <c r="D1970" s="44" t="n">
        <v>852</v>
      </c>
      <c r="E1970" s="45" t="s">
        <v>99</v>
      </c>
      <c r="F1970" s="46" t="n">
        <f aca="false">SUM(G1970:H1970)</f>
        <v>3000</v>
      </c>
      <c r="G1970" s="46" t="n">
        <f aca="false" t="array" ref="G1970:G1970">SUM(IF(dane!$A$8:$A$1577=D1970,IF(dane!$C$8:$C$1577=E1970,dane!$L$8:$L$1577,0),0))</f>
        <v>1000</v>
      </c>
      <c r="H1970" s="46" t="n">
        <f aca="false" t="array" ref="H1970:H1970">SUM(IF(dane!$A$8:$A$1577=D1970,IF(dane!$C$8:$C$1577=E1970,dane!$M$8:$M$1577,0),0))</f>
        <v>2000</v>
      </c>
      <c r="K1970" s="55"/>
    </row>
    <row r="1971" s="47" customFormat="true" ht="12.75" hidden="true" customHeight="true" outlineLevel="0" collapsed="false">
      <c r="A1971" s="42" t="s">
        <v>100</v>
      </c>
      <c r="B1971" s="42"/>
      <c r="C1971" s="43" t="str">
        <f aca="false">INDEX((klasyfikacja!$B$2:$B$146),MATCH(A1971,klasyfikacja!$A$2:$A$146,0))</f>
        <v>Wpływy z pozostałych odsetek (Finansowanie programów ze środków bezzwrotnych pochodzących z Unii Europejskiej)</v>
      </c>
      <c r="D1971" s="44" t="n">
        <v>852</v>
      </c>
      <c r="E1971" s="45" t="s">
        <v>101</v>
      </c>
      <c r="F1971" s="46" t="n">
        <f aca="false">SUM(G1971:H1971)</f>
        <v>0</v>
      </c>
      <c r="G1971" s="46" t="n">
        <f aca="false" t="array" ref="G1971:G1971">SUM(IF(dane!$A$8:$A$1577=D1971,IF(dane!$C$8:$C$1577=E1971,dane!$L$8:$L$1577,0),0))</f>
        <v>0</v>
      </c>
      <c r="H1971" s="46" t="n">
        <f aca="false" t="array" ref="H1971:H1971">SUM(IF(dane!$A$8:$A$1577=D1971,IF(dane!$C$8:$C$1577=E1971,dane!$M$8:$M$1577,0),0))</f>
        <v>0</v>
      </c>
      <c r="K1971" s="55"/>
    </row>
    <row r="1972" s="47" customFormat="true" ht="12.75" hidden="false" customHeight="true" outlineLevel="0" collapsed="false">
      <c r="A1972" s="42" t="n">
        <v>940</v>
      </c>
      <c r="B1972" s="42"/>
      <c r="C1972" s="43" t="e">
        <f aca="false">INDEX((klasyfikacja!$B$2:$B$146),MATCH(A1972,klasyfikacja!$A$2:$A$146,0))</f>
        <v>#N/A</v>
      </c>
      <c r="D1972" s="44" t="n">
        <v>852</v>
      </c>
      <c r="E1972" s="45" t="s">
        <v>103</v>
      </c>
      <c r="F1972" s="46" t="n">
        <f aca="false">SUM(G1972:H1972)</f>
        <v>649000</v>
      </c>
      <c r="G1972" s="46" t="n">
        <f aca="false" t="array" ref="G1972:G1972">SUM(IF(dane!$A$8:$A$1577=D1972,IF(dane!$C$8:$C$1577=E1972,dane!$L$8:$L$1577,0),0))</f>
        <v>614000</v>
      </c>
      <c r="H1972" s="46" t="n">
        <f aca="false" t="array" ref="H1972:H1972">SUM(IF(dane!$A$8:$A$1577=D1972,IF(dane!$C$8:$C$1577=E1972,dane!$M$8:$M$1577,0),0))</f>
        <v>35000</v>
      </c>
      <c r="K1972" s="55"/>
    </row>
    <row r="1973" s="47" customFormat="true" ht="12.75" hidden="false" customHeight="true" outlineLevel="0" collapsed="false">
      <c r="A1973" s="42" t="n">
        <v>950</v>
      </c>
      <c r="B1973" s="42"/>
      <c r="C1973" s="43" t="e">
        <f aca="false">INDEX((klasyfikacja!$B$2:$B$146),MATCH(A1973,klasyfikacja!$A$2:$A$146,0))</f>
        <v>#N/A</v>
      </c>
      <c r="D1973" s="44" t="n">
        <v>852</v>
      </c>
      <c r="E1973" s="45" t="s">
        <v>105</v>
      </c>
      <c r="F1973" s="46" t="n">
        <f aca="false">SUM(G1973:H1973)</f>
        <v>9000</v>
      </c>
      <c r="G1973" s="46" t="n">
        <f aca="false" t="array" ref="G1973:G1973">SUM(IF(dane!$A$8:$A$1577=D1973,IF(dane!$C$8:$C$1577=E1973,dane!$L$8:$L$1577,0),0))</f>
        <v>1000</v>
      </c>
      <c r="H1973" s="46" t="n">
        <f aca="false" t="array" ref="H1973:H1973">SUM(IF(dane!$A$8:$A$1577=D1973,IF(dane!$C$8:$C$1577=E1973,dane!$M$8:$M$1577,0),0))</f>
        <v>8000</v>
      </c>
      <c r="K1973" s="55"/>
    </row>
    <row r="1974" s="47" customFormat="true" ht="12.75" hidden="false" customHeight="true" outlineLevel="0" collapsed="false">
      <c r="A1974" s="42" t="n">
        <v>960</v>
      </c>
      <c r="B1974" s="42"/>
      <c r="C1974" s="43" t="e">
        <f aca="false">INDEX((klasyfikacja!$B$2:$B$146),MATCH(A1974,klasyfikacja!$A$2:$A$146,0))</f>
        <v>#N/A</v>
      </c>
      <c r="D1974" s="44" t="n">
        <v>852</v>
      </c>
      <c r="E1974" s="45" t="s">
        <v>107</v>
      </c>
      <c r="F1974" s="46" t="n">
        <f aca="false">SUM(G1974:H1974)</f>
        <v>1000</v>
      </c>
      <c r="G1974" s="46" t="n">
        <f aca="false" t="array" ref="G1974:G1974">SUM(IF(dane!$A$8:$A$1577=D1974,IF(dane!$C$8:$C$1577=E1974,dane!$L$8:$L$1577,0),0))</f>
        <v>1000</v>
      </c>
      <c r="H1974" s="46" t="n">
        <f aca="false" t="array" ref="H1974:H1974">SUM(IF(dane!$A$8:$A$1577=D1974,IF(dane!$C$8:$C$1577=E1974,dane!$M$8:$M$1577,0),0))</f>
        <v>0</v>
      </c>
      <c r="K1974" s="55"/>
    </row>
    <row r="1975" s="47" customFormat="true" ht="12.75" hidden="false" customHeight="true" outlineLevel="0" collapsed="false">
      <c r="A1975" s="42" t="n">
        <v>970</v>
      </c>
      <c r="B1975" s="42"/>
      <c r="C1975" s="43" t="e">
        <f aca="false">INDEX((klasyfikacja!$B$2:$B$146),MATCH(A1975,klasyfikacja!$A$2:$A$146,0))</f>
        <v>#N/A</v>
      </c>
      <c r="D1975" s="44" t="n">
        <v>852</v>
      </c>
      <c r="E1975" s="45" t="s">
        <v>109</v>
      </c>
      <c r="F1975" s="56" t="n">
        <f aca="false">SUM(G1975:H1975)</f>
        <v>6168000</v>
      </c>
      <c r="G1975" s="46" t="n">
        <f aca="false" t="array" ref="G1975:G1975">SUM(IF(dane!$A$8:$A$1577=D1975,IF(dane!$C$8:$C$1577=E1975,dane!$L$8:$L$1577,0),0))</f>
        <v>1379000</v>
      </c>
      <c r="H1975" s="46" t="n">
        <f aca="false" t="array" ref="H1975:H1975">SUM(IF(dane!$A$8:$A$1577=D1975,IF(dane!$C$8:$C$1577=E1975,dane!$M$8:$M$1577,0),0))</f>
        <v>4789000</v>
      </c>
      <c r="K1975" s="55"/>
    </row>
    <row r="1976" s="47" customFormat="true" ht="12.75" hidden="true" customHeight="true" outlineLevel="0" collapsed="false">
      <c r="A1976" s="42" t="s">
        <v>110</v>
      </c>
      <c r="B1976" s="42"/>
      <c r="C1976" s="43" t="str">
        <f aca="false">INDEX((klasyfikacja!$B$2:$B$146),MATCH(A1976,klasyfikacja!$A$2:$A$146,0))</f>
        <v>Wpływy z różnych dochodów (Finansowanie programów ze środków bezzwrotnych pochodzących z Unii Europejskiej)</v>
      </c>
      <c r="D1976" s="44" t="n">
        <v>852</v>
      </c>
      <c r="E1976" s="45" t="s">
        <v>111</v>
      </c>
      <c r="F1976" s="46" t="n">
        <f aca="false">SUM(G1976:H1976)</f>
        <v>0</v>
      </c>
      <c r="G1976" s="46" t="n">
        <f aca="false" t="array" ref="G1976:G1976">SUM(IF(dane!$A$8:$A$1577=D1976,IF(dane!$C$8:$C$1577=E1976,dane!$L$8:$L$1577,0),0))</f>
        <v>0</v>
      </c>
      <c r="H1976" s="46" t="n">
        <f aca="false" t="array" ref="H1976:H1976">SUM(IF(dane!$A$8:$A$1577=D1976,IF(dane!$C$8:$C$1577=E1976,dane!$M$8:$M$1577,0),0))</f>
        <v>0</v>
      </c>
      <c r="K1976" s="55"/>
    </row>
    <row r="1977" s="47" customFormat="true" ht="12.75" hidden="true" customHeight="true" outlineLevel="0" collapsed="false">
      <c r="A1977" s="42" t="s">
        <v>112</v>
      </c>
      <c r="B1977" s="42"/>
      <c r="C1977" s="43" t="str">
        <f aca="false">INDEX((klasyfikacja!$B$2:$B$146),MATCH(A1977,klasyfikacja!$A$2:$A$146,0))</f>
        <v>Wpływy z różnych dochodów (Płatności w zakresie budżetu środków europejskich)</v>
      </c>
      <c r="D1977" s="44" t="n">
        <v>852</v>
      </c>
      <c r="E1977" s="45" t="s">
        <v>113</v>
      </c>
      <c r="F1977" s="46" t="n">
        <f aca="false">SUM(G1977:H1977)</f>
        <v>0</v>
      </c>
      <c r="G1977" s="46" t="n">
        <f aca="false" t="array" ref="G1977:G1977">SUM(IF(dane!$A$8:$A$1577=D1977,IF(dane!$C$8:$C$1577=E1977,dane!$L$8:$L$1577,0),0))</f>
        <v>0</v>
      </c>
      <c r="H1977" s="46" t="n">
        <f aca="false" t="array" ref="H1977:H1977">SUM(IF(dane!$A$8:$A$1577=D1977,IF(dane!$C$8:$C$1577=E1977,dane!$M$8:$M$1577,0),0))</f>
        <v>0</v>
      </c>
      <c r="K1977" s="55"/>
    </row>
    <row r="1978" s="47" customFormat="true" ht="12.75" hidden="true" customHeight="true" outlineLevel="0" collapsed="false">
      <c r="A1978" s="42" t="s">
        <v>114</v>
      </c>
      <c r="B1978" s="42"/>
      <c r="C1978" s="43" t="str">
        <f aca="false">INDEX((klasyfikacja!$B$2:$B$146),MATCH(A1978,klasyfikacja!$A$2:$A$146,0))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1978" s="44" t="n">
        <v>852</v>
      </c>
      <c r="E1978" s="45" t="s">
        <v>115</v>
      </c>
      <c r="F1978" s="46" t="n">
        <f aca="false">SUM(G1978:H1978)</f>
        <v>0</v>
      </c>
      <c r="G1978" s="46" t="n">
        <f aca="false" t="array" ref="G1978:G1978">SUM(IF(dane!$A$8:$A$1577=D1978,IF(dane!$C$8:$C$1577=E1978,dane!$L$8:$L$1577,0),0))</f>
        <v>0</v>
      </c>
      <c r="H1978" s="46" t="n">
        <f aca="false" t="array" ref="H1978:H1978">SUM(IF(dane!$A$8:$A$1577=D1978,IF(dane!$C$8:$C$1577=E1978,dane!$M$8:$M$1577,0),0))</f>
        <v>0</v>
      </c>
      <c r="K1978" s="55"/>
    </row>
    <row r="1979" s="47" customFormat="true" ht="51" hidden="true" customHeight="true" outlineLevel="0" collapsed="false">
      <c r="A1979" s="42" t="s">
        <v>116</v>
      </c>
      <c r="B1979" s="42"/>
      <c r="C1979" s="43" t="str">
        <f aca="false">INDEX((klasyfikacja!$B$2:$B$146),MATCH(A1979,klasyfikacja!$A$2:$A$146,0))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1979" s="44" t="n">
        <v>852</v>
      </c>
      <c r="E1979" s="45" t="n">
        <v>2007</v>
      </c>
      <c r="F1979" s="46" t="n">
        <f aca="false">SUM(G1979:H1979)</f>
        <v>0</v>
      </c>
      <c r="G1979" s="46" t="n">
        <f aca="false" t="array" ref="G1979:G1979">SUM(IF(dane!$A$8:$A$1577=D1979,IF(dane!$C$8:$C$1577=E1979,dane!$L$8:$L$1577,0),0))</f>
        <v>0</v>
      </c>
      <c r="H1979" s="46" t="n">
        <f aca="false" t="array" ref="H1979:H1979">SUM(IF(dane!$A$8:$A$1577=D1979,IF(dane!$C$8:$C$1577=E1979,dane!$M$8:$M$1577,0),0))</f>
        <v>0</v>
      </c>
      <c r="K1979" s="55"/>
    </row>
    <row r="1980" s="47" customFormat="true" ht="63.75" hidden="true" customHeight="true" outlineLevel="0" collapsed="false">
      <c r="A1980" s="42" t="s">
        <v>117</v>
      </c>
      <c r="B1980" s="42"/>
      <c r="C1980" s="43" t="str">
        <f aca="false">INDEX((klasyfikacja!$B$2:$B$146),MATCH(A1980,klasyfikacja!$A$2:$A$146,0))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1980" s="44" t="n">
        <v>852</v>
      </c>
      <c r="E1980" s="45" t="n">
        <v>2008</v>
      </c>
      <c r="F1980" s="46" t="n">
        <f aca="false">SUM(G1980:H1980)</f>
        <v>0</v>
      </c>
      <c r="G1980" s="46" t="n">
        <f aca="false" t="array" ref="G1980:G1980">SUM(IF(dane!$A$8:$A$1577=D1980,IF(dane!$C$8:$C$1577=E1980,dane!$L$8:$L$1577,0),0))</f>
        <v>0</v>
      </c>
      <c r="H1980" s="46" t="n">
        <f aca="false" t="array" ref="H1980:H1980">SUM(IF(dane!$A$8:$A$1577=D1980,IF(dane!$C$8:$C$1577=E1980,dane!$M$8:$M$1577,0),0))</f>
        <v>0</v>
      </c>
      <c r="K1980" s="55"/>
    </row>
    <row r="1981" s="47" customFormat="true" ht="53.25" hidden="true" customHeight="true" outlineLevel="0" collapsed="false">
      <c r="A1981" s="42" t="s">
        <v>118</v>
      </c>
      <c r="B1981" s="42"/>
      <c r="C1981" s="43" t="str">
        <f aca="false">INDEX((klasyfikacja!$B$2:$B$146),MATCH(A1981,klasyfikacja!$A$2:$A$146,0))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1981" s="44" t="n">
        <v>852</v>
      </c>
      <c r="E1981" s="45" t="n">
        <v>2009</v>
      </c>
      <c r="F1981" s="46" t="n">
        <f aca="false">SUM(G1981:H1981)</f>
        <v>0</v>
      </c>
      <c r="G1981" s="46" t="n">
        <f aca="false" t="array" ref="G1981:G1981">SUM(IF(dane!$A$8:$A$1577=D1981,IF(dane!$C$8:$C$1577=E1981,dane!$L$8:$L$1577,0),0))</f>
        <v>0</v>
      </c>
      <c r="H1981" s="46" t="n">
        <f aca="false" t="array" ref="H1981:H1981">SUM(IF(dane!$A$8:$A$1577=D1981,IF(dane!$C$8:$C$1577=E1981,dane!$M$8:$M$1577,0),0))</f>
        <v>0</v>
      </c>
      <c r="K1981" s="55"/>
    </row>
    <row r="1982" s="47" customFormat="true" ht="27" hidden="false" customHeight="true" outlineLevel="0" collapsed="false">
      <c r="A1982" s="42" t="n">
        <v>2010</v>
      </c>
      <c r="B1982" s="42"/>
      <c r="C1982" s="43" t="e">
        <f aca="false">INDEX((klasyfikacja!$B$2:$B$146),MATCH(A1982,klasyfikacja!$A$2:$A$146,0))</f>
        <v>#N/A</v>
      </c>
      <c r="D1982" s="44" t="n">
        <v>852</v>
      </c>
      <c r="E1982" s="45" t="n">
        <v>2010</v>
      </c>
      <c r="F1982" s="46" t="n">
        <f aca="false">SUM(G1982:H1982)</f>
        <v>16223548</v>
      </c>
      <c r="G1982" s="46" t="n">
        <f aca="false" t="array" ref="G1982:G1982">SUM(IF(dane!$A$8:$A$1577=D1982,IF(dane!$C$8:$C$1577=E1982,dane!$L$8:$L$1577,0),0))</f>
        <v>16223548</v>
      </c>
      <c r="H1982" s="46" t="n">
        <f aca="false" t="array" ref="H1982:H1982">SUM(IF(dane!$A$8:$A$1577=D1982,IF(dane!$C$8:$C$1577=E1982,dane!$M$8:$M$1577,0),0))</f>
        <v>0</v>
      </c>
      <c r="K1982" s="55"/>
    </row>
    <row r="1983" s="47" customFormat="true" ht="25.5" hidden="true" customHeight="true" outlineLevel="0" collapsed="false">
      <c r="A1983" s="42" t="s">
        <v>120</v>
      </c>
      <c r="B1983" s="42"/>
      <c r="C1983" s="43" t="str">
        <f aca="false">INDEX((klasyfikacja!$B$2:$B$146),MATCH(A1983,klasyfikacja!$A$2:$A$146,0))</f>
        <v>Dotacja celowa otrzymana z budżetu państwa na zadania bieżące realizowane przez gminę na podstawie porozumień z organami administracji rządowej</v>
      </c>
      <c r="D1983" s="44" t="n">
        <v>852</v>
      </c>
      <c r="E1983" s="45" t="n">
        <v>2020</v>
      </c>
      <c r="F1983" s="46" t="n">
        <f aca="false">SUM(G1983:H1983)</f>
        <v>0</v>
      </c>
      <c r="G1983" s="46" t="n">
        <f aca="false" t="array" ref="G1983:G1983">SUM(IF(dane!$A$8:$A$1577=D1983,IF(dane!$C$8:$C$1577=E1983,dane!$L$8:$L$1577,0),0))</f>
        <v>0</v>
      </c>
      <c r="H1983" s="46" t="n">
        <f aca="false" t="array" ref="H1983:H1983">SUM(IF(dane!$A$8:$A$1577=D1983,IF(dane!$C$8:$C$1577=E1983,dane!$M$8:$M$1577,0),0))</f>
        <v>0</v>
      </c>
      <c r="K1983" s="55"/>
    </row>
    <row r="1984" s="47" customFormat="true" ht="27" hidden="false" customHeight="true" outlineLevel="0" collapsed="false">
      <c r="A1984" s="42" t="n">
        <v>2030</v>
      </c>
      <c r="B1984" s="42"/>
      <c r="C1984" s="43" t="e">
        <f aca="false">INDEX((klasyfikacja!$B$2:$B$146),MATCH(A1984,klasyfikacja!$A$2:$A$146,0))</f>
        <v>#N/A</v>
      </c>
      <c r="D1984" s="44" t="n">
        <v>852</v>
      </c>
      <c r="E1984" s="45" t="n">
        <v>2030</v>
      </c>
      <c r="F1984" s="56" t="n">
        <f aca="false">SUM(G1984:H1984)</f>
        <v>42350845</v>
      </c>
      <c r="G1984" s="46" t="n">
        <f aca="false" t="array" ref="G1984:G1984">SUM(IF(dane!$A$8:$A$1577=D1984,IF(dane!$C$8:$C$1577=E1984,dane!$L$8:$L$1577,0),0))</f>
        <v>42350845</v>
      </c>
      <c r="H1984" s="46" t="n">
        <f aca="false" t="array" ref="H1984:H1984">SUM(IF(dane!$A$8:$A$1577=D1984,IF(dane!$C$8:$C$1577=E1984,dane!$M$8:$M$1577,0),0))</f>
        <v>0</v>
      </c>
      <c r="K1984" s="55"/>
    </row>
    <row r="1985" s="47" customFormat="true" ht="51" hidden="true" customHeight="true" outlineLevel="0" collapsed="false">
      <c r="A1985" s="42" t="s">
        <v>224</v>
      </c>
      <c r="B1985" s="42"/>
      <c r="C1985" s="43" t="str">
        <f aca="false">INDEX((klasyfikacja!$B$2:$B$146),MATCH(A1985,klasyfikacja!$A$2:$A$146,0))</f>
        <v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v>
      </c>
      <c r="D1985" s="44" t="n">
        <v>852</v>
      </c>
      <c r="E1985" s="45" t="n">
        <v>2039</v>
      </c>
      <c r="F1985" s="46" t="n">
        <f aca="false">SUM(G1985:H1985)</f>
        <v>0</v>
      </c>
      <c r="G1985" s="46" t="n">
        <f aca="false" t="array" ref="G1985:G1985">SUM(IF(dane!$A$8:$A$1577=D1985,IF(dane!$C$8:$C$1577=E1985,dane!$L$8:$L$1577,0),0))</f>
        <v>0</v>
      </c>
      <c r="H1985" s="46" t="n">
        <f aca="false" t="array" ref="H1985:H1985">SUM(IF(dane!$A$8:$A$1577=D1985,IF(dane!$C$8:$C$1577=E1985,dane!$M$8:$M$1577,0),0))</f>
        <v>0</v>
      </c>
      <c r="K1985" s="55"/>
    </row>
    <row r="1986" s="47" customFormat="true" ht="25.5" hidden="true" customHeight="true" outlineLevel="0" collapsed="false">
      <c r="A1986" s="42" t="s">
        <v>122</v>
      </c>
      <c r="B1986" s="42"/>
      <c r="C1986" s="43" t="str">
        <f aca="false">INDEX((klasyfikacja!$B$2:$B$146),MATCH(A1986,klasyfikacja!$A$2:$A$146,0))</f>
        <v>Dotacja celowa otrzymana z budżetu państwa na realizację zadań bieżących gmin z zakresu edukacyjnej opieki wychowawczej finansowanych w całości przez budżet państwa w ramach programów rządowych</v>
      </c>
      <c r="D1986" s="44" t="n">
        <v>852</v>
      </c>
      <c r="E1986" s="45" t="n">
        <v>2040</v>
      </c>
      <c r="F1986" s="46" t="n">
        <f aca="false">SUM(G1986:H1986)</f>
        <v>0</v>
      </c>
      <c r="G1986" s="46" t="n">
        <f aca="false" t="array" ref="G1986:G1986">SUM(IF(dane!$A$8:$A$1577=D1986,IF(dane!$C$8:$C$1577=E1986,dane!$L$8:$L$1577,0),0))</f>
        <v>0</v>
      </c>
      <c r="H1986" s="46" t="n">
        <f aca="false" t="array" ref="H1986:H1986">SUM(IF(dane!$A$8:$A$1577=D1986,IF(dane!$C$8:$C$1577=E1986,dane!$M$8:$M$1577,0),0))</f>
        <v>0</v>
      </c>
      <c r="K1986" s="55"/>
    </row>
    <row r="1987" s="47" customFormat="true" ht="39" hidden="true" customHeight="true" outlineLevel="0" collapsed="false">
      <c r="A1987" s="42" t="s">
        <v>123</v>
      </c>
      <c r="B1987" s="42"/>
      <c r="C1987" s="43" t="str">
        <f aca="false">INDEX((klasyfikacja!$B$2:$B$146),MATCH(A1987,klasyfikacja!$A$2:$A$146,0))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1987" s="44" t="n">
        <v>852</v>
      </c>
      <c r="E1987" s="45" t="n">
        <v>2057</v>
      </c>
      <c r="F1987" s="56" t="n">
        <f aca="false">SUM(G1987:H1987)</f>
        <v>0</v>
      </c>
      <c r="G1987" s="46" t="n">
        <f aca="false" t="array" ref="G1987:G1987">SUM(IF(dane!$A$8:$A$1577=D1987,IF(dane!$C$8:$C$1577=E1987,dane!$L$8:$L$1577,0),0))</f>
        <v>0</v>
      </c>
      <c r="H1987" s="46" t="n">
        <f aca="false" t="array" ref="H1987:H1987">SUM(IF(dane!$A$8:$A$1577=D1987,IF(dane!$C$8:$C$1577=E1987,dane!$M$8:$M$1577,0),0))</f>
        <v>0</v>
      </c>
      <c r="K1987" s="55"/>
    </row>
    <row r="1988" s="47" customFormat="true" ht="37.5" hidden="true" customHeight="true" outlineLevel="0" collapsed="false">
      <c r="A1988" s="42" t="s">
        <v>124</v>
      </c>
      <c r="B1988" s="42"/>
      <c r="C1988" s="43" t="str">
        <f aca="false">INDEX((klasyfikacja!$B$2:$B$146),MATCH(A1988,klasyfikacja!$A$2:$A$146,0))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1988" s="44" t="n">
        <v>852</v>
      </c>
      <c r="E1988" s="45" t="n">
        <v>2058</v>
      </c>
      <c r="F1988" s="46" t="n">
        <f aca="false">SUM(G1988:H1988)</f>
        <v>0</v>
      </c>
      <c r="G1988" s="46" t="n">
        <f aca="false" t="array" ref="G1988:G1988">SUM(IF(dane!$A$8:$A$1577=D1988,IF(dane!$C$8:$C$1577=E1988,dane!$L$8:$L$1577,0),0))</f>
        <v>0</v>
      </c>
      <c r="H1988" s="46" t="n">
        <f aca="false" t="array" ref="H1988:H1988">SUM(IF(dane!$A$8:$A$1577=D1988,IF(dane!$C$8:$C$1577=E1988,dane!$M$8:$M$1577,0),0))</f>
        <v>0</v>
      </c>
      <c r="K1988" s="55"/>
    </row>
    <row r="1989" s="47" customFormat="true" ht="65.25" hidden="true" customHeight="true" outlineLevel="0" collapsed="false">
      <c r="A1989" s="42" t="s">
        <v>125</v>
      </c>
      <c r="B1989" s="42"/>
      <c r="C1989" s="43" t="str">
        <f aca="false">INDEX((klasyfikacja!$B$2:$B$146),MATCH(A1989,klasyfikacja!$A$2:$A$146,0))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1989" s="44" t="n">
        <v>852</v>
      </c>
      <c r="E1989" s="45" t="n">
        <v>2059</v>
      </c>
      <c r="F1989" s="46" t="n">
        <f aca="false">SUM(G1989:H1989)</f>
        <v>0</v>
      </c>
      <c r="G1989" s="46" t="n">
        <f aca="false" t="array" ref="G1989:G1989">SUM(IF(dane!$A$8:$A$1577=D1989,IF(dane!$C$8:$C$1577=E1989,dane!$L$8:$L$1577,0),0))</f>
        <v>0</v>
      </c>
      <c r="H1989" s="46" t="n">
        <f aca="false" t="array" ref="H1989:H1989">SUM(IF(dane!$A$8:$A$1577=D1989,IF(dane!$C$8:$C$1577=E1989,dane!$M$8:$M$1577,0),0))</f>
        <v>0</v>
      </c>
      <c r="K1989" s="55"/>
    </row>
    <row r="1990" s="47" customFormat="true" ht="37.5" hidden="true" customHeight="true" outlineLevel="0" collapsed="false">
      <c r="A1990" s="42" t="s">
        <v>126</v>
      </c>
      <c r="B1990" s="42"/>
      <c r="C1990" s="43" t="str">
        <f aca="false">INDEX((klasyfikacja!$B$2:$B$146),MATCH(A1990,klasyfikacja!$A$2:$A$146,0))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1990" s="44" t="n">
        <v>852</v>
      </c>
      <c r="E1990" s="45" t="n">
        <v>2060</v>
      </c>
      <c r="F1990" s="46" t="n">
        <f aca="false">SUM(G1990:H1990)</f>
        <v>0</v>
      </c>
      <c r="G1990" s="46" t="n">
        <f aca="false" t="array" ref="G1990:G1990">SUM(IF(dane!$A$8:$A$1577=D1990,IF(dane!$C$8:$C$1577=E1990,dane!$L$8:$L$1577,0),0))</f>
        <v>0</v>
      </c>
      <c r="H1990" s="46" t="n">
        <f aca="false" t="array" ref="H1990:H1990">SUM(IF(dane!$A$8:$A$1577=D1990,IF(dane!$C$8:$C$1577=E1990,dane!$M$8:$M$1577,0),0))</f>
        <v>0</v>
      </c>
      <c r="K1990" s="55"/>
    </row>
    <row r="1991" s="47" customFormat="true" ht="25.5" hidden="true" customHeight="false" outlineLevel="0" collapsed="false">
      <c r="A1991" s="42" t="s">
        <v>208</v>
      </c>
      <c r="B1991" s="42"/>
      <c r="C1991" s="43" t="str">
        <f aca="false">INDEX((klasyfikacja!$B$2:$B$146),MATCH(A1991,klasyfikacja!$A$2:$A$146,0))</f>
        <v>Środki z Funduszu Pomocy na finansowanie lub dofinansowanie zadań bieżących w zakresie pomocy obywatelom Ukrainy</v>
      </c>
      <c r="D1991" s="44" t="n">
        <v>852</v>
      </c>
      <c r="E1991" s="45" t="n">
        <v>2100</v>
      </c>
      <c r="F1991" s="46" t="n">
        <f aca="false">SUM(G1991:H1991)</f>
        <v>0</v>
      </c>
      <c r="G1991" s="46" t="n">
        <f aca="false" t="array" ref="G1991:G1991">SUM(IF(dane!$A$8:$A$1577=D1991,IF(dane!$C$8:$C$1577=E1991,dane!$L$8:$L$1577,0),0))</f>
        <v>0</v>
      </c>
      <c r="H1991" s="46" t="n">
        <f aca="false" t="array" ref="H1991:H1991">SUM(IF(dane!$A$8:$A$1577=D1991,IF(dane!$C$8:$C$1577=E1991,dane!$M$8:$M$1577,0),0))</f>
        <v>0</v>
      </c>
      <c r="K1991" s="55"/>
    </row>
    <row r="1992" s="47" customFormat="true" ht="25.5" hidden="false" customHeight="true" outlineLevel="0" collapsed="false">
      <c r="A1992" s="42" t="n">
        <v>2110</v>
      </c>
      <c r="B1992" s="42"/>
      <c r="C1992" s="43" t="e">
        <f aca="false">INDEX((klasyfikacja!$B$2:$B$146),MATCH(A1992,klasyfikacja!$A$2:$A$146,0))</f>
        <v>#N/A</v>
      </c>
      <c r="D1992" s="44" t="n">
        <v>852</v>
      </c>
      <c r="E1992" s="45" t="n">
        <v>2110</v>
      </c>
      <c r="F1992" s="46" t="n">
        <f aca="false">SUM(G1992:H1992)</f>
        <v>980174</v>
      </c>
      <c r="G1992" s="46" t="n">
        <f aca="false" t="array" ref="G1992:G1992">SUM(IF(dane!$A$8:$A$1577=D1992,IF(dane!$C$8:$C$1577=E1992,dane!$L$8:$L$1577,0),0))</f>
        <v>0</v>
      </c>
      <c r="H1992" s="46" t="n">
        <f aca="false" t="array" ref="H1992:H1992">SUM(IF(dane!$A$8:$A$1577=D1992,IF(dane!$C$8:$C$1577=E1992,dane!$M$8:$M$1577,0),0))</f>
        <v>980174</v>
      </c>
      <c r="K1992" s="55"/>
    </row>
    <row r="1993" s="47" customFormat="true" ht="12.75" hidden="true" customHeight="true" outlineLevel="0" collapsed="false">
      <c r="A1993" s="42" t="s">
        <v>127</v>
      </c>
      <c r="B1993" s="42"/>
      <c r="C1993" s="43" t="str">
        <f aca="false">INDEX((klasyfikacja!$B$2:$B$146),MATCH(A1993,klasyfikacja!$A$2:$A$146,0))</f>
        <v>Dotacja celowa otrzymana z budżetu państwa na zadania bieżące realizowane przez powiat na podstawie porozumień z organami administracji rządowej</v>
      </c>
      <c r="D1993" s="44" t="n">
        <v>852</v>
      </c>
      <c r="E1993" s="45" t="n">
        <v>2120</v>
      </c>
      <c r="F1993" s="46" t="n">
        <f aca="false">SUM(G1993:H1993)</f>
        <v>0</v>
      </c>
      <c r="G1993" s="46" t="n">
        <f aca="false" t="array" ref="G1993:G1993">SUM(IF(dane!$A$8:$A$1577=D1993,IF(dane!$C$8:$C$1577=E1993,dane!$L$8:$L$1577,0),0))</f>
        <v>0</v>
      </c>
      <c r="H1993" s="46" t="n">
        <f aca="false" t="array" ref="H1993:H1993">SUM(IF(dane!$A$8:$A$1577=D1993,IF(dane!$C$8:$C$1577=E1993,dane!$M$8:$M$1577,0),0))</f>
        <v>0</v>
      </c>
      <c r="K1993" s="55"/>
    </row>
    <row r="1994" s="47" customFormat="true" ht="13.5" hidden="false" customHeight="true" outlineLevel="0" collapsed="false">
      <c r="A1994" s="42" t="n">
        <v>2130</v>
      </c>
      <c r="B1994" s="42"/>
      <c r="C1994" s="43" t="e">
        <f aca="false">INDEX((klasyfikacja!$B$2:$B$146),MATCH(A1994,klasyfikacja!$A$2:$A$146,0))</f>
        <v>#N/A</v>
      </c>
      <c r="D1994" s="44" t="n">
        <v>852</v>
      </c>
      <c r="E1994" s="45" t="n">
        <v>2130</v>
      </c>
      <c r="F1994" s="56" t="n">
        <f aca="false">SUM(G1994:H1994)</f>
        <v>16849856</v>
      </c>
      <c r="G1994" s="46" t="n">
        <f aca="false" t="array" ref="G1994:G1994">SUM(IF(dane!$A$8:$A$1577=D1994,IF(dane!$C$8:$C$1577=E1994,dane!$L$8:$L$1577,0),0))</f>
        <v>0</v>
      </c>
      <c r="H1994" s="46" t="n">
        <f aca="false" t="array" ref="H1994:H1994">SUM(IF(dane!$A$8:$A$1577=D1994,IF(dane!$C$8:$C$1577=E1994,dane!$M$8:$M$1577,0),0))</f>
        <v>16849856</v>
      </c>
      <c r="K1994" s="55"/>
    </row>
    <row r="1995" s="47" customFormat="true" ht="38.25" hidden="true" customHeight="true" outlineLevel="0" collapsed="false">
      <c r="A1995" s="42" t="s">
        <v>129</v>
      </c>
      <c r="B1995" s="42"/>
      <c r="C1995" s="43" t="str">
        <f aca="false">INDEX((klasyfikacja!$B$2:$B$146),MATCH(A1995,klasyfikacja!$A$2:$A$146,0))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1995" s="44" t="n">
        <v>852</v>
      </c>
      <c r="E1995" s="45" t="n">
        <v>2160</v>
      </c>
      <c r="F1995" s="46" t="n">
        <f aca="false">SUM(G1995:H1995)</f>
        <v>0</v>
      </c>
      <c r="G1995" s="46" t="n">
        <f aca="false" t="array" ref="G1995:G1995">SUM(IF(dane!$A$8:$A$1577=D1995,IF(dane!$C$8:$C$1577=E1995,dane!$L$8:$L$1577,0),0))</f>
        <v>0</v>
      </c>
      <c r="H1995" s="46" t="n">
        <f aca="false" t="array" ref="H1995:H1995">SUM(IF(dane!$A$8:$A$1577=D1995,IF(dane!$C$8:$C$1577=E1995,dane!$M$8:$M$1577,0),0))</f>
        <v>0</v>
      </c>
      <c r="K1995" s="55"/>
    </row>
    <row r="1996" s="47" customFormat="true" ht="25.5" hidden="true" customHeight="false" outlineLevel="0" collapsed="false">
      <c r="A1996" s="42" t="s">
        <v>130</v>
      </c>
      <c r="B1996" s="42"/>
      <c r="C1996" s="43" t="str">
        <f aca="false">INDEX((klasyfikacja!$B$2:$B$146),MATCH(A1996,klasyfikacja!$A$2:$A$146,0))</f>
        <v>Środki z Funduszu Przeciwdziałania COVID-19 na finansowanie lub dofinansowanie realizacji zadań związanych z przeciwdziałaniem COVID-19</v>
      </c>
      <c r="D1996" s="44" t="n">
        <v>852</v>
      </c>
      <c r="E1996" s="45" t="n">
        <v>2180</v>
      </c>
      <c r="F1996" s="46" t="n">
        <f aca="false">SUM(G1996:H1996)</f>
        <v>0</v>
      </c>
      <c r="G1996" s="46" t="n">
        <f aca="false" t="array" ref="G1996:G1996">SUM(IF(dane!$A$8:$A$1577=D1996,IF(dane!$C$8:$C$1577=E1996,dane!$L$8:$L$1577,0),0))</f>
        <v>0</v>
      </c>
      <c r="H1996" s="46" t="n">
        <f aca="false" t="array" ref="H1996:H1996">SUM(IF(dane!$A$8:$A$1577=D1996,IF(dane!$C$8:$C$1577=E1996,dane!$M$8:$M$1577,0),0))</f>
        <v>0</v>
      </c>
      <c r="K1996" s="55"/>
    </row>
    <row r="1997" s="47" customFormat="true" ht="12.75" hidden="true" customHeight="true" outlineLevel="0" collapsed="false">
      <c r="A1997" s="42" t="s">
        <v>131</v>
      </c>
      <c r="B1997" s="42"/>
      <c r="C1997" s="43" t="str">
        <f aca="false">INDEX((klasyfikacja!$B$2:$B$146),MATCH(A1997,klasyfikacja!$A$2:$A$146,0))</f>
        <v>Dotacja celowa otrzymana z gminy na zadania bieżące realizowane na podstawie porozumień (umów) między jednostkami samorządu terytorialnego</v>
      </c>
      <c r="D1997" s="44" t="n">
        <v>852</v>
      </c>
      <c r="E1997" s="45" t="n">
        <v>2310</v>
      </c>
      <c r="F1997" s="46" t="n">
        <f aca="false">SUM(G1997:H1997)</f>
        <v>0</v>
      </c>
      <c r="G1997" s="46" t="n">
        <f aca="false" t="array" ref="G1997:G1997">SUM(IF(dane!$A$8:$A$1577=D1997,IF(dane!$C$8:$C$1577=E1997,dane!$L$8:$L$1577,0),0))</f>
        <v>0</v>
      </c>
      <c r="H1997" s="46" t="n">
        <f aca="false" t="array" ref="H1997:H1997">SUM(IF(dane!$A$8:$A$1577=D1997,IF(dane!$C$8:$C$1577=E1997,dane!$M$8:$M$1577,0),0))</f>
        <v>0</v>
      </c>
      <c r="K1997" s="55"/>
    </row>
    <row r="1998" s="47" customFormat="true" ht="25.5" hidden="false" customHeight="true" outlineLevel="0" collapsed="false">
      <c r="A1998" s="42" t="n">
        <v>2320</v>
      </c>
      <c r="B1998" s="42"/>
      <c r="C1998" s="43" t="e">
        <f aca="false">INDEX((klasyfikacja!$B$2:$B$146),MATCH(A1998,klasyfikacja!$A$2:$A$146,0))</f>
        <v>#N/A</v>
      </c>
      <c r="D1998" s="44" t="n">
        <v>852</v>
      </c>
      <c r="E1998" s="45" t="n">
        <v>2320</v>
      </c>
      <c r="F1998" s="46" t="n">
        <f aca="false">SUM(G1998:H1998)</f>
        <v>155000</v>
      </c>
      <c r="G1998" s="46" t="n">
        <f aca="false" t="array" ref="G1998:G1998">SUM(IF(dane!$A$8:$A$1577=D1998,IF(dane!$C$8:$C$1577=E1998,dane!$L$8:$L$1577,0),0))</f>
        <v>0</v>
      </c>
      <c r="H1998" s="46" t="n">
        <f aca="false" t="array" ref="H1998:H1998">SUM(IF(dane!$A$8:$A$1577=D1998,IF(dane!$C$8:$C$1577=E1998,dane!$M$8:$M$1577,0),0))</f>
        <v>155000</v>
      </c>
      <c r="K1998" s="55"/>
    </row>
    <row r="1999" s="47" customFormat="true" ht="12.75" hidden="true" customHeight="true" outlineLevel="0" collapsed="false">
      <c r="A1999" s="42" t="s">
        <v>133</v>
      </c>
      <c r="B1999" s="42"/>
      <c r="C1999" s="43" t="str">
        <f aca="false">INDEX((klasyfikacja!$B$2:$B$146),MATCH(A1999,klasyfikacja!$A$2:$A$146,0))</f>
        <v>Dotacja celowa otrzymana od samorządu województwa na zadania bieżące realizowane na podstawie porozumień (umów) między jednostkami samorządu terytorialnego</v>
      </c>
      <c r="D1999" s="44" t="n">
        <v>852</v>
      </c>
      <c r="E1999" s="45" t="n">
        <v>2330</v>
      </c>
      <c r="F1999" s="46" t="n">
        <f aca="false">SUM(G1999:H1999)</f>
        <v>0</v>
      </c>
      <c r="G1999" s="46" t="n">
        <f aca="false" t="array" ref="G1999:G1999">SUM(IF(dane!$A$8:$A$1577=D1999,IF(dane!$C$8:$C$1577=E1999,dane!$L$8:$L$1577,0),0))</f>
        <v>0</v>
      </c>
      <c r="H1999" s="46" t="n">
        <f aca="false" t="array" ref="H1999:H1999">SUM(IF(dane!$A$8:$A$1577=D1999,IF(dane!$C$8:$C$1577=E1999,dane!$M$8:$M$1577,0),0))</f>
        <v>0</v>
      </c>
      <c r="K1999" s="55"/>
    </row>
    <row r="2000" s="47" customFormat="true" ht="25.5" hidden="false" customHeight="true" outlineLevel="0" collapsed="false">
      <c r="A2000" s="42" t="n">
        <v>2360</v>
      </c>
      <c r="B2000" s="42"/>
      <c r="C2000" s="43" t="e">
        <f aca="false">INDEX((klasyfikacja!$B$2:$B$146),MATCH(A2000,klasyfikacja!$A$2:$A$146,0))</f>
        <v>#N/A</v>
      </c>
      <c r="D2000" s="44" t="n">
        <v>852</v>
      </c>
      <c r="E2000" s="45" t="n">
        <v>2360</v>
      </c>
      <c r="F2000" s="56" t="n">
        <f aca="false">SUM(G2000:H2000)</f>
        <v>8000</v>
      </c>
      <c r="G2000" s="46" t="n">
        <f aca="false" t="array" ref="G2000:G2000">SUM(IF(dane!$A$8:$A$1577=D2000,IF(dane!$C$8:$C$1577=E2000,dane!$L$8:$L$1577,0),0))</f>
        <v>8000</v>
      </c>
      <c r="H2000" s="46" t="n">
        <f aca="false" t="array" ref="H2000:H2000">SUM(IF(dane!$A$8:$A$1577=D2000,IF(dane!$C$8:$C$1577=E2000,dane!$M$8:$M$1577,0),0))</f>
        <v>0</v>
      </c>
      <c r="K2000" s="55"/>
    </row>
    <row r="2001" s="47" customFormat="true" ht="12.75" hidden="true" customHeight="true" outlineLevel="0" collapsed="false">
      <c r="A2001" s="42" t="s">
        <v>135</v>
      </c>
      <c r="B2001" s="42"/>
      <c r="C2001" s="43" t="str">
        <f aca="false">INDEX((klasyfikacja!$B$2:$B$146),MATCH(A2001,klasyfikacja!$A$2:$A$146,0))</f>
        <v>Wpływy do budżetu nadwyżki środków obrotowych samorządowego zakładu budżetowego</v>
      </c>
      <c r="D2001" s="44" t="n">
        <v>852</v>
      </c>
      <c r="E2001" s="45" t="n">
        <v>2370</v>
      </c>
      <c r="F2001" s="46" t="n">
        <f aca="false">SUM(G2001:H2001)</f>
        <v>0</v>
      </c>
      <c r="G2001" s="46" t="n">
        <f aca="false" t="array" ref="G2001:G2001">SUM(IF(dane!$A$8:$A$1577=D2001,IF(dane!$C$8:$C$1577=E2001,dane!$L$8:$L$1577,0),0))</f>
        <v>0</v>
      </c>
      <c r="H2001" s="46" t="n">
        <f aca="false" t="array" ref="H2001:H2001">SUM(IF(dane!$A$8:$A$1577=D2001,IF(dane!$C$8:$C$1577=E2001,dane!$M$8:$M$1577,0),0))</f>
        <v>0</v>
      </c>
      <c r="K2001" s="55"/>
    </row>
    <row r="2002" s="47" customFormat="true" ht="12.75" hidden="true" customHeight="true" outlineLevel="0" collapsed="false">
      <c r="A2002" s="42" t="s">
        <v>136</v>
      </c>
      <c r="B2002" s="42"/>
      <c r="C2002" s="43" t="str">
        <f aca="false">INDEX((klasyfikacja!$B$2:$B$146),MATCH(A2002,klasyfikacja!$A$2:$A$146,0))</f>
        <v>Dotacja otrzymana z państwowego funduszu celowego na realizację zadań bieżących jednostek sektora finansów publicznych</v>
      </c>
      <c r="D2002" s="44" t="n">
        <v>852</v>
      </c>
      <c r="E2002" s="45" t="n">
        <v>2440</v>
      </c>
      <c r="F2002" s="46" t="n">
        <f aca="false">SUM(G2002:H2002)</f>
        <v>0</v>
      </c>
      <c r="G2002" s="46" t="n">
        <f aca="false" t="array" ref="G2002:G2002">SUM(IF(dane!$A$8:$A$1577=D2002,IF(dane!$C$8:$C$1577=E2002,dane!$L$8:$L$1577,0),0))</f>
        <v>0</v>
      </c>
      <c r="H2002" s="46" t="n">
        <f aca="false" t="array" ref="H2002:H2002">SUM(IF(dane!$A$8:$A$1577=D2002,IF(dane!$C$8:$C$1577=E2002,dane!$M$8:$M$1577,0),0))</f>
        <v>0</v>
      </c>
      <c r="K2002" s="55"/>
    </row>
    <row r="2003" s="47" customFormat="true" ht="12.75" hidden="true" customHeight="true" outlineLevel="0" collapsed="false">
      <c r="A2003" s="42" t="s">
        <v>137</v>
      </c>
      <c r="B2003" s="42"/>
      <c r="C2003" s="43" t="str">
        <f aca="false">INDEX((klasyfikacja!$B$2:$B$146),MATCH(A2003,klasyfikacja!$A$2:$A$146,0))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003" s="44" t="n">
        <v>852</v>
      </c>
      <c r="E2003" s="45" t="n">
        <v>2442</v>
      </c>
      <c r="F2003" s="46" t="n">
        <f aca="false">SUM(G2003:H2003)</f>
        <v>0</v>
      </c>
      <c r="G2003" s="46" t="n">
        <f aca="false" t="array" ref="G2003:G2003">SUM(IF(dane!$A$8:$A$1577=D2003,IF(dane!$C$8:$C$1577=E2003,dane!$L$8:$L$1577,0),0))</f>
        <v>0</v>
      </c>
      <c r="H2003" s="46" t="n">
        <f aca="false" t="array" ref="H2003:H2003">SUM(IF(dane!$A$8:$A$1577=D2003,IF(dane!$C$8:$C$1577=E2003,dane!$M$8:$M$1577,0),0))</f>
        <v>0</v>
      </c>
      <c r="K2003" s="55"/>
    </row>
    <row r="2004" s="47" customFormat="true" ht="12.75" hidden="true" customHeight="true" outlineLevel="0" collapsed="false">
      <c r="A2004" s="42" t="s">
        <v>138</v>
      </c>
      <c r="B2004" s="42"/>
      <c r="C2004" s="43" t="str">
        <f aca="false">INDEX((klasyfikacja!$B$2:$B$146),MATCH(A2004,klasyfikacja!$A$2:$A$146,0))</f>
        <v>Środki otrzymane od pozostałych jednostek zaliczanych do sektora finansów publicznych na realizację zadań bieżących jednostek zaliczanych do sektora finansów publicznych</v>
      </c>
      <c r="D2004" s="44" t="n">
        <v>852</v>
      </c>
      <c r="E2004" s="45" t="n">
        <v>2460</v>
      </c>
      <c r="F2004" s="46" t="n">
        <f aca="false">SUM(G2004:H2004)</f>
        <v>0</v>
      </c>
      <c r="G2004" s="46" t="n">
        <f aca="false" t="array" ref="G2004:G2004">SUM(IF(dane!$A$8:$A$1577=D2004,IF(dane!$C$8:$C$1577=E2004,dane!$L$8:$L$1577,0),0))</f>
        <v>0</v>
      </c>
      <c r="H2004" s="46" t="n">
        <f aca="false" t="array" ref="H2004:H2004">SUM(IF(dane!$A$8:$A$1577=D2004,IF(dane!$C$8:$C$1577=E2004,dane!$M$8:$M$1577,0),0))</f>
        <v>0</v>
      </c>
      <c r="K2004" s="55"/>
    </row>
    <row r="2005" s="47" customFormat="true" ht="38.25" hidden="true" customHeight="false" outlineLevel="0" collapsed="false">
      <c r="A2005" s="42" t="s">
        <v>210</v>
      </c>
      <c r="B2005" s="42"/>
      <c r="C2005" s="43" t="str">
        <f aca="false">INDEX((klasyfikacja!$B$2:$B$146),MATCH(A2005,klasyfikacja!$A$2:$A$146,0))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2005" s="44" t="n">
        <v>852</v>
      </c>
      <c r="E2005" s="45" t="n">
        <v>2533</v>
      </c>
      <c r="F2005" s="46" t="n">
        <f aca="false">SUM(G2005:H2005)</f>
        <v>0</v>
      </c>
      <c r="G2005" s="46" t="n">
        <f aca="false" t="array" ref="G2005:G2005">SUM(IF(dane!$A$8:$A$1577=D2005,IF(dane!$C$8:$C$1577=E2005,dane!$L$8:$L$1577,0),0))</f>
        <v>0</v>
      </c>
      <c r="H2005" s="46" t="n">
        <f aca="false" t="array" ref="H2005:H2005">SUM(IF(dane!$A$8:$A$1577=D2005,IF(dane!$C$8:$C$1577=E2005,dane!$M$8:$M$1577,0),0))</f>
        <v>0</v>
      </c>
      <c r="K2005" s="55"/>
    </row>
    <row r="2006" s="47" customFormat="true" ht="12.75" hidden="true" customHeight="true" outlineLevel="0" collapsed="false">
      <c r="A2006" s="42" t="s">
        <v>139</v>
      </c>
      <c r="B2006" s="42"/>
      <c r="C2006" s="43" t="str">
        <f aca="false">INDEX((klasyfikacja!$B$2:$B$146),MATCH(A2006,klasyfikacja!$A$2:$A$146,0))</f>
        <v>Rekompensaty utraconych dochodów w podatkach i opłatach lokalnych</v>
      </c>
      <c r="D2006" s="44" t="n">
        <v>852</v>
      </c>
      <c r="E2006" s="45" t="n">
        <v>2680</v>
      </c>
      <c r="F2006" s="46" t="n">
        <f aca="false">SUM(G2006:H2006)</f>
        <v>0</v>
      </c>
      <c r="G2006" s="46" t="n">
        <f aca="false" t="array" ref="G2006:G2006">SUM(IF(dane!$A$8:$A$1577=D2006,IF(dane!$C$8:$C$1577=E2006,dane!$L$8:$L$1577,0),0))</f>
        <v>0</v>
      </c>
      <c r="H2006" s="46" t="n">
        <f aca="false" t="array" ref="H2006:H2006">SUM(IF(dane!$A$8:$A$1577=D2006,IF(dane!$C$8:$C$1577=E2006,dane!$M$8:$M$1577,0),0))</f>
        <v>0</v>
      </c>
      <c r="K2006" s="55"/>
    </row>
    <row r="2007" s="47" customFormat="true" ht="12.75" hidden="true" customHeight="true" outlineLevel="0" collapsed="false">
      <c r="A2007" s="42" t="s">
        <v>140</v>
      </c>
      <c r="B2007" s="42"/>
      <c r="C2007" s="43" t="str">
        <f aca="false">INDEX((klasyfikacja!$B$2:$B$146),MATCH(A2007,klasyfikacja!$A$2:$A$146,0))</f>
        <v>Środki z Funduszu Pracy otrzymane na realizację zadań wynikających z odrębnych ustaw</v>
      </c>
      <c r="D2007" s="44" t="n">
        <v>852</v>
      </c>
      <c r="E2007" s="45" t="n">
        <v>2690</v>
      </c>
      <c r="F2007" s="46" t="n">
        <f aca="false">SUM(G2007:H2007)</f>
        <v>0</v>
      </c>
      <c r="G2007" s="46" t="n">
        <f aca="false" t="array" ref="G2007:G2007">SUM(IF(dane!$A$8:$A$1577=D2007,IF(dane!$C$8:$C$1577=E2007,dane!$L$8:$L$1577,0),0))</f>
        <v>0</v>
      </c>
      <c r="H2007" s="46" t="n">
        <f aca="false" t="array" ref="H2007:H2007">SUM(IF(dane!$A$8:$A$1577=D2007,IF(dane!$C$8:$C$1577=E2007,dane!$M$8:$M$1577,0),0))</f>
        <v>0</v>
      </c>
      <c r="K2007" s="55"/>
    </row>
    <row r="2008" s="47" customFormat="true" ht="25.5" hidden="true" customHeight="true" outlineLevel="0" collapsed="false">
      <c r="A2008" s="42" t="s">
        <v>141</v>
      </c>
      <c r="B2008" s="42"/>
      <c r="C2008" s="43" t="str">
        <f aca="false">INDEX((klasyfikacja!$B$2:$B$146),MATCH(A2008,klasyfikacja!$A$2:$A$146,0))</f>
        <v>Środki na dofinansowanie własnych zadań bieżących gmin, powiatów (związków gmin, związków powiatowo-gminnych, związków powiatów), samorządów województw, pozyskane z innych źródeł</v>
      </c>
      <c r="D2008" s="44" t="n">
        <v>852</v>
      </c>
      <c r="E2008" s="45" t="n">
        <v>2700</v>
      </c>
      <c r="F2008" s="46" t="n">
        <f aca="false">SUM(G2008:H2008)</f>
        <v>0</v>
      </c>
      <c r="G2008" s="46" t="n">
        <f aca="false" t="array" ref="G2008:G2008">SUM(IF(dane!$A$8:$A$1577=D2008,IF(dane!$C$8:$C$1577=E2008,dane!$L$8:$L$1577,0),0))</f>
        <v>0</v>
      </c>
      <c r="H2008" s="46" t="n">
        <f aca="false" t="array" ref="H2008:H2008">SUM(IF(dane!$A$8:$A$1577=D2008,IF(dane!$C$8:$C$1577=E2008,dane!$M$8:$M$1577,0),0))</f>
        <v>0</v>
      </c>
      <c r="K2008" s="55"/>
    </row>
    <row r="2009" s="47" customFormat="true" ht="12.75" hidden="true" customHeight="true" outlineLevel="0" collapsed="false">
      <c r="A2009" s="42" t="s">
        <v>142</v>
      </c>
      <c r="B2009" s="42"/>
      <c r="C2009" s="43" t="str">
        <f aca="false">INDEX((klasyfikacja!$B$2:$B$146),MATCH(A2009,klasyfikacja!$A$2:$A$146,0))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009" s="44" t="n">
        <v>852</v>
      </c>
      <c r="E2009" s="45" t="n">
        <v>2701</v>
      </c>
      <c r="F2009" s="46" t="n">
        <f aca="false">SUM(G2009:H2009)</f>
        <v>0</v>
      </c>
      <c r="G2009" s="46" t="n">
        <f aca="false" t="array" ref="G2009:G2009">SUM(IF(dane!$A$8:$A$1577=D2009,IF(dane!$C$8:$C$1577=E2009,dane!$L$8:$L$1577,0),0))</f>
        <v>0</v>
      </c>
      <c r="H2009" s="46" t="n">
        <f aca="false" t="array" ref="H2009:H2009">SUM(IF(dane!$A$8:$A$1577=D2009,IF(dane!$C$8:$C$1577=E2009,dane!$M$8:$M$1577,0),0))</f>
        <v>0</v>
      </c>
      <c r="K2009" s="55"/>
    </row>
    <row r="2010" s="47" customFormat="true" ht="51" hidden="true" customHeight="false" outlineLevel="0" collapsed="false">
      <c r="A2010" s="42" t="s">
        <v>212</v>
      </c>
      <c r="B2010" s="42"/>
      <c r="C2010" s="43" t="str">
        <f aca="false">INDEX((klasyfikacja!$B$2:$B$146),MATCH(A2010,klasyfikacja!$A$2:$A$146,0))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010" s="44" t="n">
        <v>852</v>
      </c>
      <c r="E2010" s="45" t="n">
        <v>2703</v>
      </c>
      <c r="F2010" s="46" t="n">
        <f aca="false">SUM(G2010:H2010)</f>
        <v>0</v>
      </c>
      <c r="G2010" s="46" t="n">
        <f aca="false" t="array" ref="G2010:G2010">SUM(IF(dane!$A$8:$A$1577=D2010,IF(dane!$C$8:$C$1577=E2010,dane!$L$8:$L$1577,0),0))</f>
        <v>0</v>
      </c>
      <c r="H2010" s="46" t="n">
        <f aca="false" t="array" ref="H2010:H2010">SUM(IF(dane!$A$8:$A$1577=D2010,IF(dane!$C$8:$C$1577=E2010,dane!$M$8:$M$1577,0),0))</f>
        <v>0</v>
      </c>
      <c r="K2010" s="55"/>
    </row>
    <row r="2011" s="47" customFormat="true" ht="38.25" hidden="false" customHeight="false" outlineLevel="0" collapsed="false">
      <c r="A2011" s="42" t="n">
        <v>2705</v>
      </c>
      <c r="B2011" s="42"/>
      <c r="C2011" s="43" t="e">
        <f aca="false">INDEX((klasyfikacja!$B$2:$B$146),MATCH(A2011,klasyfikacja!$A$2:$A$146,0))</f>
        <v>#N/A</v>
      </c>
      <c r="D2011" s="44" t="n">
        <v>852</v>
      </c>
      <c r="E2011" s="45" t="n">
        <v>2705</v>
      </c>
      <c r="F2011" s="46" t="n">
        <f aca="false">SUM(G2011:H2011)</f>
        <v>289414</v>
      </c>
      <c r="G2011" s="46" t="n">
        <f aca="false" t="array" ref="G2011:G2011">SUM(IF(dane!$A$8:$A$1577=D2011,IF(dane!$C$8:$C$1577=E2011,dane!$L$8:$L$1577,0),0))</f>
        <v>0</v>
      </c>
      <c r="H2011" s="46" t="n">
        <f aca="false" t="array" ref="H2011:H2011">SUM(IF(dane!$A$8:$A$1577=D2011,IF(dane!$C$8:$C$1577=E2011,dane!$M$8:$M$1577,0),0))</f>
        <v>289414</v>
      </c>
      <c r="K2011" s="55"/>
    </row>
    <row r="2012" s="47" customFormat="true" ht="38.25" hidden="false" customHeight="false" outlineLevel="0" collapsed="false">
      <c r="A2012" s="42" t="n">
        <v>2706</v>
      </c>
      <c r="B2012" s="42"/>
      <c r="C2012" s="43" t="e">
        <f aca="false">INDEX((klasyfikacja!$B$2:$B$146),MATCH(A2012,klasyfikacja!$A$2:$A$146,0))</f>
        <v>#N/A</v>
      </c>
      <c r="D2012" s="44" t="n">
        <v>852</v>
      </c>
      <c r="E2012" s="45" t="n">
        <v>2706</v>
      </c>
      <c r="F2012" s="46" t="n">
        <f aca="false">SUM(G2012:H2012)</f>
        <v>51074</v>
      </c>
      <c r="G2012" s="46" t="n">
        <f aca="false" t="array" ref="G2012:G2012">SUM(IF(dane!$A$8:$A$1577=D2012,IF(dane!$C$8:$C$1577=E2012,dane!$L$8:$L$1577,0),0))</f>
        <v>0</v>
      </c>
      <c r="H2012" s="46" t="n">
        <f aca="false" t="array" ref="H2012:H2012">SUM(IF(dane!$A$8:$A$1577=D2012,IF(dane!$C$8:$C$1577=E2012,dane!$M$8:$M$1577,0),0))</f>
        <v>51074</v>
      </c>
      <c r="K2012" s="55"/>
    </row>
    <row r="2013" s="47" customFormat="true" ht="38.25" hidden="true" customHeight="true" outlineLevel="0" collapsed="false">
      <c r="A2013" s="42" t="s">
        <v>145</v>
      </c>
      <c r="B2013" s="42"/>
      <c r="C2013" s="43" t="str">
        <f aca="false">INDEX((klasyfikacja!$B$2:$B$146),MATCH(A2013,klasyfikacja!$A$2:$A$146,0))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013" s="44" t="n">
        <v>852</v>
      </c>
      <c r="E2013" s="45" t="n">
        <v>2707</v>
      </c>
      <c r="F2013" s="46" t="n">
        <f aca="false">SUM(G2013:H2013)</f>
        <v>0</v>
      </c>
      <c r="G2013" s="46" t="n">
        <f aca="false" t="array" ref="G2013:G2013">SUM(IF(dane!$A$8:$A$1577=D2013,IF(dane!$C$8:$C$1577=E2013,dane!$L$8:$L$1577,0),0))</f>
        <v>0</v>
      </c>
      <c r="H2013" s="46" t="n">
        <f aca="false" t="array" ref="H2013:H2013">SUM(IF(dane!$A$8:$A$1577=D2013,IF(dane!$C$8:$C$1577=E2013,dane!$M$8:$M$1577,0),0))</f>
        <v>0</v>
      </c>
      <c r="K2013" s="55"/>
    </row>
    <row r="2014" s="47" customFormat="true" ht="12.75" hidden="true" customHeight="true" outlineLevel="0" collapsed="false">
      <c r="A2014" s="42" t="s">
        <v>146</v>
      </c>
      <c r="B2014" s="42"/>
      <c r="C2014" s="43" t="str">
        <f aca="false">INDEX((klasyfikacja!$B$2:$B$146),MATCH(A2014,klasyfikacja!$A$2:$A$146,0))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014" s="44" t="n">
        <v>852</v>
      </c>
      <c r="E2014" s="45" t="n">
        <v>2708</v>
      </c>
      <c r="F2014" s="46" t="n">
        <f aca="false">SUM(G2014:H2014)</f>
        <v>0</v>
      </c>
      <c r="G2014" s="46" t="n">
        <f aca="false" t="array" ref="G2014:G2014">SUM(IF(dane!$A$8:$A$1577=D2014,IF(dane!$C$8:$C$1577=E2014,dane!$L$8:$L$1577,0),0))</f>
        <v>0</v>
      </c>
      <c r="H2014" s="46" t="n">
        <f aca="false" t="array" ref="H2014:H2014">SUM(IF(dane!$A$8:$A$1577=D2014,IF(dane!$C$8:$C$1577=E2014,dane!$M$8:$M$1577,0),0))</f>
        <v>0</v>
      </c>
      <c r="K2014" s="55"/>
    </row>
    <row r="2015" s="47" customFormat="true" ht="25.5" hidden="true" customHeight="false" outlineLevel="0" collapsed="false">
      <c r="A2015" s="42" t="s">
        <v>147</v>
      </c>
      <c r="B2015" s="42"/>
      <c r="C2015" s="43" t="str">
        <f aca="false">INDEX((klasyfikacja!$B$2:$B$146),MATCH(A2015,klasyfikacja!$A$2:$A$146,0))</f>
        <v>Dotacja celowa otrzymana z tytułu pomocy finansowej udzielanej między jednostkami samorządu terytorialnego na dofinansowanie własnych zadań bieżących</v>
      </c>
      <c r="D2015" s="44" t="n">
        <v>852</v>
      </c>
      <c r="E2015" s="45" t="n">
        <v>2710</v>
      </c>
      <c r="F2015" s="46" t="n">
        <f aca="false">SUM(G2015:H2015)</f>
        <v>0</v>
      </c>
      <c r="G2015" s="46" t="n">
        <f aca="false" t="array" ref="G2015:G2015">SUM(IF(dane!$A$8:$A$1577=D2015,IF(dane!$C$8:$C$1577=E2015,dane!$L$8:$L$1577,0),0))</f>
        <v>0</v>
      </c>
      <c r="H2015" s="46" t="n">
        <f aca="false" t="array" ref="H2015:H2015">SUM(IF(dane!$A$8:$A$1577=D2015,IF(dane!$C$8:$C$1577=E2015,dane!$M$8:$M$1577,0),0))</f>
        <v>0</v>
      </c>
      <c r="K2015" s="55"/>
    </row>
    <row r="2016" s="57" customFormat="true" ht="12.75" hidden="true" customHeight="true" outlineLevel="0" collapsed="false">
      <c r="A2016" s="42" t="s">
        <v>148</v>
      </c>
      <c r="B2016" s="42"/>
      <c r="C2016" s="43" t="str">
        <f aca="false">INDEX((klasyfikacja!$B$2:$B$146),MATCH(A2016,klasyfikacja!$A$2:$A$146,0))</f>
        <v>Środki na uzupełnienie dochodów gmin</v>
      </c>
      <c r="D2016" s="44" t="n">
        <v>852</v>
      </c>
      <c r="E2016" s="45" t="n">
        <v>2750</v>
      </c>
      <c r="F2016" s="46" t="n">
        <f aca="false">SUM(G2016:H2016)</f>
        <v>0</v>
      </c>
      <c r="G2016" s="46" t="n">
        <f aca="false" t="array" ref="G2016:G2016">SUM(IF(dane!$A$8:$A$1577=D2016,IF(dane!$C$8:$C$1577=E2016,dane!$L$8:$L$1577,0),0))</f>
        <v>0</v>
      </c>
      <c r="H2016" s="46" t="n">
        <f aca="false" t="array" ref="H2016:H2016">SUM(IF(dane!$A$8:$A$1577=D2016,IF(dane!$C$8:$C$1577=E2016,dane!$M$8:$M$1577,0),0))</f>
        <v>0</v>
      </c>
    </row>
    <row r="2017" s="57" customFormat="true" ht="12.75" hidden="true" customHeight="true" outlineLevel="0" collapsed="false">
      <c r="A2017" s="42" t="s">
        <v>149</v>
      </c>
      <c r="B2017" s="42"/>
      <c r="C2017" s="43" t="str">
        <f aca="false">INDEX((klasyfikacja!$B$2:$B$146),MATCH(A2017,klasyfikacja!$A$2:$A$146,0))</f>
        <v>Środki na uzupełnienie dochodów powiatów</v>
      </c>
      <c r="D2017" s="44" t="n">
        <v>852</v>
      </c>
      <c r="E2017" s="45" t="n">
        <v>2760</v>
      </c>
      <c r="F2017" s="46" t="n">
        <f aca="false">SUM(G2017:H2017)</f>
        <v>0</v>
      </c>
      <c r="G2017" s="46" t="n">
        <f aca="false" t="array" ref="G2017:G2017">SUM(IF(dane!$A$8:$A$1577=D2017,IF(dane!$C$8:$C$1577=E2017,dane!$L$8:$L$1577,0),0))</f>
        <v>0</v>
      </c>
      <c r="H2017" s="46" t="n">
        <f aca="false" t="array" ref="H2017:H2017">SUM(IF(dane!$A$8:$A$1577=D2017,IF(dane!$C$8:$C$1577=E2017,dane!$M$8:$M$1577,0),0))</f>
        <v>0</v>
      </c>
    </row>
    <row r="2018" s="57" customFormat="true" ht="12.75" hidden="true" customHeight="true" outlineLevel="0" collapsed="false">
      <c r="A2018" s="42" t="s">
        <v>150</v>
      </c>
      <c r="B2018" s="42"/>
      <c r="C2018" s="43" t="str">
        <f aca="false">INDEX((klasyfikacja!$B$2:$B$146),MATCH(A2018,klasyfikacja!$A$2:$A$146,0))</f>
        <v>Środki na utrzymanie rzecznych przepraw promowych oraz na remonty, utrzymanie, ochronę i zarządzanie drogami krajowymi i wojewódzkimi w granicach miast na prawach powiatu</v>
      </c>
      <c r="D2018" s="44" t="n">
        <v>852</v>
      </c>
      <c r="E2018" s="45" t="n">
        <v>2790</v>
      </c>
      <c r="F2018" s="46" t="n">
        <f aca="false">SUM(G2018:H2018)</f>
        <v>0</v>
      </c>
      <c r="G2018" s="46" t="n">
        <f aca="false" t="array" ref="G2018:G2018">SUM(IF(dane!$A$8:$A$1577=D2018,IF(dane!$C$8:$C$1577=E2018,dane!$L$8:$L$1577,0),0))</f>
        <v>0</v>
      </c>
      <c r="H2018" s="46" t="n">
        <f aca="false" t="array" ref="H2018:H2018">SUM(IF(dane!$A$8:$A$1577=D2018,IF(dane!$C$8:$C$1577=E2018,dane!$M$8:$M$1577,0),0))</f>
        <v>0</v>
      </c>
    </row>
    <row r="2019" s="57" customFormat="true" ht="12.75" hidden="true" customHeight="true" outlineLevel="0" collapsed="false">
      <c r="A2019" s="42" t="s">
        <v>151</v>
      </c>
      <c r="B2019" s="42"/>
      <c r="C2019" s="43" t="str">
        <f aca="false">INDEX((klasyfikacja!$B$2:$B$146),MATCH(A2019,klasyfikacja!$A$2:$A$146,0))</f>
        <v>Dotacja z budżetu państwa dla gmin uzdrowiskowych</v>
      </c>
      <c r="D2019" s="44" t="n">
        <v>852</v>
      </c>
      <c r="E2019" s="45" t="n">
        <v>2870</v>
      </c>
      <c r="F2019" s="46" t="n">
        <f aca="false">SUM(G2019:H2019)</f>
        <v>0</v>
      </c>
      <c r="G2019" s="46" t="n">
        <f aca="false" t="array" ref="G2019:G2019">SUM(IF(dane!$A$8:$A$1577=D2019,IF(dane!$C$8:$C$1577=E2019,dane!$L$8:$L$1577,0),0))</f>
        <v>0</v>
      </c>
      <c r="H2019" s="46" t="n">
        <f aca="false" t="array" ref="H2019:H2019">SUM(IF(dane!$A$8:$A$1577=D2019,IF(dane!$C$8:$C$1577=E2019,dane!$M$8:$M$1577,0),0))</f>
        <v>0</v>
      </c>
    </row>
    <row r="2020" s="57" customFormat="true" ht="26.25" hidden="true" customHeight="true" outlineLevel="0" collapsed="false">
      <c r="A2020" s="42" t="s">
        <v>152</v>
      </c>
      <c r="B2020" s="42"/>
      <c r="C2020" s="43" t="str">
        <f aca="false">INDEX((klasyfikacja!$B$2:$B$146),MATCH(A2020,klasyfikacja!$A$2:$A$146,0))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2020" s="44" t="n">
        <v>852</v>
      </c>
      <c r="E2020" s="45" t="n">
        <v>2910</v>
      </c>
      <c r="F2020" s="56" t="n">
        <f aca="false">SUM(G2020:H2020)</f>
        <v>0</v>
      </c>
      <c r="G2020" s="46" t="n">
        <f aca="false" t="array" ref="G2020:G2020">SUM(IF(dane!$A$8:$A$1577=D2020,IF(dane!$C$8:$C$1577=E2020,dane!$L$8:$L$1577,0),0))</f>
        <v>0</v>
      </c>
      <c r="H2020" s="46" t="n">
        <f aca="false" t="array" ref="H2020:H2020">SUM(IF(dane!$A$8:$A$1577=D2020,IF(dane!$C$8:$C$1577=E2020,dane!$M$8:$M$1577,0),0))</f>
        <v>0</v>
      </c>
    </row>
    <row r="2021" s="57" customFormat="true" ht="38.25" hidden="true" customHeight="true" outlineLevel="0" collapsed="false">
      <c r="A2021" s="42" t="s">
        <v>153</v>
      </c>
      <c r="B2021" s="42"/>
      <c r="C2021" s="43" t="str">
        <f aca="false">INDEX((klasyfikacja!$B$2:$B$146),MATCH(A2021,klasyfikacja!$A$2:$A$146,0))</f>
        <v>Subwencje ogólne z budżetu państwa</v>
      </c>
      <c r="D2021" s="44" t="n">
        <v>852</v>
      </c>
      <c r="E2021" s="45" t="n">
        <v>2920</v>
      </c>
      <c r="F2021" s="46" t="n">
        <f aca="false">SUM(G2021:H2021)</f>
        <v>0</v>
      </c>
      <c r="G2021" s="46" t="n">
        <f aca="false" t="array" ref="G2021:G2021">SUM(IF(dane!$A$8:$A$1577=D2021,IF(dane!$C$8:$C$1577=E2021,dane!$L$8:$L$1577,0),0))</f>
        <v>0</v>
      </c>
      <c r="H2021" s="46" t="n">
        <f aca="false" t="array" ref="H2021:H2021">SUM(IF(dane!$A$8:$A$1577=D2021,IF(dane!$C$8:$C$1577=E2021,dane!$M$8:$M$1577,0),0))</f>
        <v>0</v>
      </c>
    </row>
    <row r="2022" s="57" customFormat="true" ht="12.75" hidden="true" customHeight="true" outlineLevel="0" collapsed="false">
      <c r="A2022" s="42" t="s">
        <v>154</v>
      </c>
      <c r="B2022" s="42"/>
      <c r="C2022" s="43" t="str">
        <f aca="false">INDEX((klasyfikacja!$B$2:$B$146),MATCH(A2022,klasyfikacja!$A$2:$A$146,0))</f>
        <v>Wpływy ze zwrotów niewykorzystanych dotacji oraz płatności</v>
      </c>
      <c r="D2022" s="44" t="n">
        <v>852</v>
      </c>
      <c r="E2022" s="45" t="n">
        <v>2950</v>
      </c>
      <c r="F2022" s="46" t="n">
        <f aca="false">SUM(G2022:H2022)</f>
        <v>0</v>
      </c>
      <c r="G2022" s="46" t="n">
        <f aca="false" t="array" ref="G2022:G2022">SUM(IF(dane!$A$8:$A$1577=D2022,IF(dane!$C$8:$C$1577=E2022,dane!$L$8:$L$1577,0),0))</f>
        <v>0</v>
      </c>
      <c r="H2022" s="46" t="n">
        <f aca="false" t="array" ref="H2022:H2022">SUM(IF(dane!$A$8:$A$1577=D2022,IF(dane!$C$8:$C$1577=E2022,dane!$M$8:$M$1577,0),0))</f>
        <v>0</v>
      </c>
    </row>
    <row r="2023" s="57" customFormat="true" ht="18" hidden="false" customHeight="true" outlineLevel="0" collapsed="false">
      <c r="A2023" s="39"/>
      <c r="B2023" s="39"/>
      <c r="C2023" s="40" t="s">
        <v>155</v>
      </c>
      <c r="D2023" s="44"/>
      <c r="E2023" s="48"/>
      <c r="F2023" s="41" t="n">
        <f aca="false">SUM(G2023:H2023)</f>
        <v>6000</v>
      </c>
      <c r="G2023" s="41" t="n">
        <f aca="false">SUM(G2024:G2058)</f>
        <v>1000</v>
      </c>
      <c r="H2023" s="41" t="n">
        <f aca="false">SUM(H2024:H2058)</f>
        <v>5000</v>
      </c>
    </row>
    <row r="2024" s="57" customFormat="true" ht="12.75" hidden="true" customHeight="true" outlineLevel="0" collapsed="false">
      <c r="A2024" s="42" t="s">
        <v>156</v>
      </c>
      <c r="B2024" s="42"/>
      <c r="C2024" s="43" t="str">
        <f aca="false">INDEX((klasyfikacja!$B$2:$B$146),MATCH(A2024,klasyfikacja!$A$2:$A$146,0))</f>
        <v>Wpływy z tytułu przekształcenia prawa użytkowania wieczystego w prawo własności</v>
      </c>
      <c r="D2024" s="44" t="n">
        <v>852</v>
      </c>
      <c r="E2024" s="45" t="s">
        <v>157</v>
      </c>
      <c r="F2024" s="46" t="n">
        <f aca="false">SUM(G2024:H2024)</f>
        <v>0</v>
      </c>
      <c r="G2024" s="46" t="n">
        <f aca="false" t="array" ref="G2024:G2024">SUM(IF(dane!$A$8:$A$1577=D2024,IF(dane!$C$8:$C$1577=E2024,dane!$L$8:$L$1577,0),0))</f>
        <v>0</v>
      </c>
      <c r="H2024" s="46" t="n">
        <f aca="false" t="array" ref="H2024:H2024">SUM(IF(dane!$A$8:$A$1577=D2024,IF(dane!$C$8:$C$1577=E2024,dane!$M$8:$M$1577,0),0))</f>
        <v>0</v>
      </c>
    </row>
    <row r="2025" s="57" customFormat="true" ht="12.75" hidden="true" customHeight="true" outlineLevel="0" collapsed="false">
      <c r="A2025" s="42" t="s">
        <v>158</v>
      </c>
      <c r="B2025" s="42"/>
      <c r="C2025" s="43" t="str">
        <f aca="false">INDEX((klasyfikacja!$B$2:$B$146),MATCH(A2025,klasyfikacja!$A$2:$A$146,0))</f>
        <v>Wpłaty z tytułu odpłatnego nabycia prawa własności oraz prawa użytkowania wieczystego nieruchomości</v>
      </c>
      <c r="D2025" s="44" t="n">
        <v>852</v>
      </c>
      <c r="E2025" s="45" t="s">
        <v>159</v>
      </c>
      <c r="F2025" s="46" t="n">
        <f aca="false">SUM(G2025:H2025)</f>
        <v>0</v>
      </c>
      <c r="G2025" s="46" t="n">
        <f aca="false" t="array" ref="G2025:G2025">SUM(IF(dane!$A$8:$A$1577=D2025,IF(dane!$C$8:$C$1577=E2025,dane!$L$8:$L$1577,0),0))</f>
        <v>0</v>
      </c>
      <c r="H2025" s="46" t="n">
        <f aca="false" t="array" ref="H2025:H2025">SUM(IF(dane!$A$8:$A$1577=D2025,IF(dane!$C$8:$C$1577=E2025,dane!$M$8:$M$1577,0),0))</f>
        <v>0</v>
      </c>
    </row>
    <row r="2026" s="57" customFormat="true" ht="12.75" hidden="true" customHeight="true" outlineLevel="0" collapsed="false">
      <c r="A2026" s="42" t="s">
        <v>160</v>
      </c>
      <c r="B2026" s="42"/>
      <c r="C2026" s="43" t="str">
        <f aca="false">INDEX((klasyfikacja!$B$2:$B$146),MATCH(A2026,klasyfikacja!$A$2:$A$146,0))</f>
        <v>Wpływy ze zbycia praw majątkowych</v>
      </c>
      <c r="D2026" s="44" t="n">
        <v>852</v>
      </c>
      <c r="E2026" s="45" t="s">
        <v>161</v>
      </c>
      <c r="F2026" s="46" t="n">
        <f aca="false">SUM(G2026:H2026)</f>
        <v>0</v>
      </c>
      <c r="G2026" s="46" t="n">
        <f aca="false" t="array" ref="G2026:G2026">SUM(IF(dane!$A$8:$A$1577=D2026,IF(dane!$C$8:$C$1577=E2026,dane!$L$8:$L$1577,0),0))</f>
        <v>0</v>
      </c>
      <c r="H2026" s="46" t="n">
        <f aca="false" t="array" ref="H2026:H2026">SUM(IF(dane!$A$8:$A$1577=D2026,IF(dane!$C$8:$C$1577=E2026,dane!$M$8:$M$1577,0),0))</f>
        <v>0</v>
      </c>
    </row>
    <row r="2027" s="57" customFormat="true" ht="12.75" hidden="true" customHeight="true" outlineLevel="0" collapsed="false">
      <c r="A2027" s="42" t="s">
        <v>162</v>
      </c>
      <c r="B2027" s="42"/>
      <c r="C2027" s="43" t="str">
        <f aca="false">INDEX((klasyfikacja!$B$2:$B$146),MATCH(A2027,klasyfikacja!$A$2:$A$146,0))</f>
        <v>Wpływy z tytułu odszkodowania za przejęte nieruchomości pod inwestycje celu publicznego</v>
      </c>
      <c r="D2027" s="44" t="n">
        <v>852</v>
      </c>
      <c r="E2027" s="45" t="s">
        <v>163</v>
      </c>
      <c r="F2027" s="46" t="n">
        <f aca="false">SUM(G2027:H2027)</f>
        <v>0</v>
      </c>
      <c r="G2027" s="46" t="n">
        <f aca="false" t="array" ref="G2027:G2027">SUM(IF(dane!$A$8:$A$1577=D2027,IF(dane!$C$8:$C$1577=E2027,dane!$L$8:$L$1577,0),0))</f>
        <v>0</v>
      </c>
      <c r="H2027" s="46" t="n">
        <f aca="false" t="array" ref="H2027:H2027">SUM(IF(dane!$A$8:$A$1577=D2027,IF(dane!$C$8:$C$1577=E2027,dane!$M$8:$M$1577,0),0))</f>
        <v>0</v>
      </c>
    </row>
    <row r="2028" s="57" customFormat="true" ht="12.75" hidden="false" customHeight="true" outlineLevel="0" collapsed="false">
      <c r="A2028" s="58" t="n">
        <v>870</v>
      </c>
      <c r="B2028" s="42"/>
      <c r="C2028" s="59" t="e">
        <f aca="false">INDEX((klasyfikacja!$B$2:$B$146),MATCH(A2028,klasyfikacja!$A$2:$A$146,0))</f>
        <v>#N/A</v>
      </c>
      <c r="D2028" s="44" t="n">
        <v>852</v>
      </c>
      <c r="E2028" s="45" t="s">
        <v>165</v>
      </c>
      <c r="F2028" s="60" t="n">
        <f aca="false">SUM(G2028:H2028)</f>
        <v>6000</v>
      </c>
      <c r="G2028" s="61" t="n">
        <f aca="false" t="array" ref="G2028:G2028">SUM(IF(dane!$A$8:$A$1577=D2028,IF(dane!$C$8:$C$1577=E2028,dane!$L$8:$L$1577,0),0))</f>
        <v>1000</v>
      </c>
      <c r="H2028" s="61" t="n">
        <f aca="false" t="array" ref="H2028:H2028">SUM(IF(dane!$A$8:$A$1577=D2028,IF(dane!$C$8:$C$1577=E2028,dane!$M$8:$M$1577,0),0))</f>
        <v>5000</v>
      </c>
    </row>
    <row r="2029" s="57" customFormat="true" ht="12.75" hidden="true" customHeight="true" outlineLevel="0" collapsed="false">
      <c r="A2029" s="42" t="s">
        <v>166</v>
      </c>
      <c r="B2029" s="42"/>
      <c r="C2029" s="43" t="s">
        <v>225</v>
      </c>
      <c r="D2029" s="44" t="n">
        <v>852</v>
      </c>
      <c r="E2029" s="45" t="n">
        <v>6090</v>
      </c>
      <c r="F2029" s="46" t="n">
        <f aca="false">SUM(G2029:H2029)</f>
        <v>0</v>
      </c>
      <c r="G2029" s="46" t="n">
        <f aca="false" t="array" ref="G2029:G2029">SUM(IF(dane!$A$8:$A$1577=D2029,IF(dane!$C$8:$C$1577=E2029,dane!$L$8:$L$1577,0),0))</f>
        <v>0</v>
      </c>
      <c r="H2029" s="46" t="n">
        <f aca="false" t="array" ref="H2029:H2029">SUM(IF(dane!$A$8:$A$1577=D2029,IF(dane!$C$8:$C$1577=E2029,dane!$M$8:$M$1577,0),0))</f>
        <v>0</v>
      </c>
    </row>
    <row r="2030" s="57" customFormat="true" ht="12.75" hidden="true" customHeight="true" outlineLevel="0" collapsed="false">
      <c r="A2030" s="42" t="s">
        <v>167</v>
      </c>
      <c r="B2030" s="42"/>
      <c r="C2030" s="43" t="str">
        <f aca="false">INDEX((klasyfikacja!$B$2:$B$146),MATCH(A2030,klasyfikacja!$A$2:$A$146,0))</f>
        <v>Środki na inwestycje na drogach publicznych powiatowych i wojewódzkich oraz na drogach powiatowych, wojewódzkich i krajowych w granicach miast na prawach powiatu</v>
      </c>
      <c r="D2030" s="44" t="n">
        <v>852</v>
      </c>
      <c r="E2030" s="45" t="n">
        <v>6180</v>
      </c>
      <c r="F2030" s="46" t="n">
        <f aca="false">SUM(G2030:H2030)</f>
        <v>0</v>
      </c>
      <c r="G2030" s="46" t="n">
        <f aca="false" t="array" ref="G2030:G2030">SUM(IF(dane!$A$8:$A$1577=D2030,IF(dane!$C$8:$C$1577=E2030,dane!$L$8:$L$1577,0),0))</f>
        <v>0</v>
      </c>
      <c r="H2030" s="46" t="n">
        <f aca="false" t="array" ref="H2030:H2030">SUM(IF(dane!$A$8:$A$1577=D2030,IF(dane!$C$8:$C$1577=E2030,dane!$M$8:$M$1577,0),0))</f>
        <v>0</v>
      </c>
    </row>
    <row r="2031" s="57" customFormat="true" ht="51" hidden="true" customHeight="true" outlineLevel="0" collapsed="false">
      <c r="A2031" s="42" t="s">
        <v>168</v>
      </c>
      <c r="B2031" s="42"/>
      <c r="C2031" s="43" t="str">
        <f aca="false">INDEX((klasyfikacja!$B$2:$B$146),MATCH(A2031,klasyfikacja!$A$2:$A$146,0))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031" s="44" t="n">
        <v>852</v>
      </c>
      <c r="E2031" s="45" t="n">
        <v>6207</v>
      </c>
      <c r="F2031" s="46" t="n">
        <f aca="false">SUM(G2031:H2031)</f>
        <v>0</v>
      </c>
      <c r="G2031" s="46" t="n">
        <f aca="false" t="array" ref="G2031:G2031">SUM(IF(dane!$A$8:$A$1577=D2031,IF(dane!$C$8:$C$1577=E2031,dane!$L$8:$L$1577,0),0))</f>
        <v>0</v>
      </c>
      <c r="H2031" s="46" t="n">
        <f aca="false" t="array" ref="H2031:H2031">SUM(IF(dane!$A$8:$A$1577=D2031,IF(dane!$C$8:$C$1577=E2031,dane!$M$8:$M$1577,0),0))</f>
        <v>0</v>
      </c>
    </row>
    <row r="2032" s="57" customFormat="true" ht="12.75" hidden="true" customHeight="true" outlineLevel="0" collapsed="false">
      <c r="A2032" s="42" t="s">
        <v>169</v>
      </c>
      <c r="B2032" s="42"/>
      <c r="C2032" s="43" t="str">
        <f aca="false">INDEX((klasyfikacja!$B$2:$B$146),MATCH(A2032,klasyfikacja!$A$2:$A$146,0))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032" s="44" t="n">
        <v>852</v>
      </c>
      <c r="E2032" s="45" t="n">
        <v>6208</v>
      </c>
      <c r="F2032" s="46" t="n">
        <f aca="false">SUM(G2032:H2032)</f>
        <v>0</v>
      </c>
      <c r="G2032" s="46" t="n">
        <f aca="false" t="array" ref="G2032:G2032">SUM(IF(dane!$A$8:$A$1577=D2032,IF(dane!$C$8:$C$1577=E2032,dane!$L$8:$L$1577,0),0))</f>
        <v>0</v>
      </c>
      <c r="H2032" s="46" t="n">
        <f aca="false" t="array" ref="H2032:H2032">SUM(IF(dane!$A$8:$A$1577=D2032,IF(dane!$C$8:$C$1577=E2032,dane!$M$8:$M$1577,0),0))</f>
        <v>0</v>
      </c>
    </row>
    <row r="2033" s="57" customFormat="true" ht="12.75" hidden="true" customHeight="true" outlineLevel="0" collapsed="false">
      <c r="A2033" s="42" t="s">
        <v>170</v>
      </c>
      <c r="B2033" s="42"/>
      <c r="C2033" s="43" t="str">
        <f aca="false">INDEX((klasyfikacja!$B$2:$B$146),MATCH(A2033,klasyfikacja!$A$2:$A$146,0))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033" s="44" t="n">
        <v>852</v>
      </c>
      <c r="E2033" s="45" t="n">
        <v>6209</v>
      </c>
      <c r="F2033" s="46" t="n">
        <f aca="false">SUM(G2033:H2033)</f>
        <v>0</v>
      </c>
      <c r="G2033" s="46" t="n">
        <f aca="false" t="array" ref="G2033:G2033">SUM(IF(dane!$A$8:$A$1577=D2033,IF(dane!$C$8:$C$1577=E2033,dane!$L$8:$L$1577,0),0))</f>
        <v>0</v>
      </c>
      <c r="H2033" s="46" t="n">
        <f aca="false" t="array" ref="H2033:H2033">SUM(IF(dane!$A$8:$A$1577=D2033,IF(dane!$C$8:$C$1577=E2033,dane!$M$8:$M$1577,0),0))</f>
        <v>0</v>
      </c>
    </row>
    <row r="2034" s="57" customFormat="true" ht="39.75" hidden="true" customHeight="true" outlineLevel="0" collapsed="false">
      <c r="A2034" s="42" t="s">
        <v>171</v>
      </c>
      <c r="B2034" s="42"/>
      <c r="C2034" s="43" t="str">
        <f aca="false">INDEX((klasyfikacja!$B$2:$B$146),MATCH(A2034,klasyfikacja!$A$2:$A$146,0))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034" s="44" t="n">
        <v>852</v>
      </c>
      <c r="E2034" s="45" t="n">
        <v>6257</v>
      </c>
      <c r="F2034" s="46" t="n">
        <f aca="false">SUM(G2034:H2034)</f>
        <v>0</v>
      </c>
      <c r="G2034" s="46" t="n">
        <f aca="false" t="array" ref="G2034:G2034">SUM(IF(dane!$A$8:$A$1577=D2034,IF(dane!$C$8:$C$1577=E2034,dane!$L$8:$L$1577,0),0))</f>
        <v>0</v>
      </c>
      <c r="H2034" s="46" t="n">
        <f aca="false" t="array" ref="H2034:H2034">SUM(IF(dane!$A$8:$A$1577=D2034,IF(dane!$C$8:$C$1577=E2034,dane!$M$8:$M$1577,0),0))</f>
        <v>0</v>
      </c>
    </row>
    <row r="2035" s="57" customFormat="true" ht="37.5" hidden="true" customHeight="true" outlineLevel="0" collapsed="false">
      <c r="A2035" s="42" t="s">
        <v>172</v>
      </c>
      <c r="B2035" s="42"/>
      <c r="C2035" s="43" t="str">
        <f aca="false">INDEX((klasyfikacja!$B$2:$B$146),MATCH(A2035,klasyfikacja!$A$2:$A$146,0))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035" s="44" t="n">
        <v>852</v>
      </c>
      <c r="E2035" s="45" t="n">
        <v>6258</v>
      </c>
      <c r="F2035" s="46" t="n">
        <f aca="false">SUM(G2035:H2035)</f>
        <v>0</v>
      </c>
      <c r="G2035" s="46" t="n">
        <f aca="false" t="array" ref="G2035:G2035">SUM(IF(dane!$A$8:$A$1577=D2035,IF(dane!$C$8:$C$1577=E2035,dane!$L$8:$L$1577,0),0))</f>
        <v>0</v>
      </c>
      <c r="H2035" s="46" t="n">
        <f aca="false" t="array" ref="H2035:H2035">SUM(IF(dane!$A$8:$A$1577=D2035,IF(dane!$C$8:$C$1577=E2035,dane!$M$8:$M$1577,0),0))</f>
        <v>0</v>
      </c>
    </row>
    <row r="2036" s="57" customFormat="true" ht="63.75" hidden="true" customHeight="true" outlineLevel="0" collapsed="false">
      <c r="A2036" s="42" t="s">
        <v>173</v>
      </c>
      <c r="B2036" s="42"/>
      <c r="C2036" s="43" t="str">
        <f aca="false">INDEX((klasyfikacja!$B$2:$B$146),MATCH(A2036,klasyfikacja!$A$2:$A$146,0))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036" s="44" t="n">
        <v>852</v>
      </c>
      <c r="E2036" s="45" t="n">
        <v>6259</v>
      </c>
      <c r="F2036" s="46" t="n">
        <f aca="false">SUM(G2036:H2036)</f>
        <v>0</v>
      </c>
      <c r="G2036" s="46" t="n">
        <f aca="false" t="array" ref="G2036:G2036">SUM(IF(dane!$A$8:$A$1577=D2036,IF(dane!$C$8:$C$1577=E2036,dane!$L$8:$L$1577,0),0))</f>
        <v>0</v>
      </c>
      <c r="H2036" s="46" t="n">
        <f aca="false" t="array" ref="H2036:H2036">SUM(IF(dane!$A$8:$A$1577=D2036,IF(dane!$C$8:$C$1577=E2036,dane!$M$8:$M$1577,0),0))</f>
        <v>0</v>
      </c>
    </row>
    <row r="2037" s="57" customFormat="true" ht="12.75" hidden="true" customHeight="true" outlineLevel="0" collapsed="false">
      <c r="A2037" s="42" t="s">
        <v>174</v>
      </c>
      <c r="B2037" s="42"/>
      <c r="C2037" s="43" t="str">
        <f aca="false">INDEX((klasyfikacja!$B$2:$B$146),MATCH(A2037,klasyfikacja!$A$2:$A$146,0))</f>
        <v>Dotacja otrzymana z państwowego funduszu celowego na finansowanie lub dofinansowanie kosztów realizacji inwestycji i zakupów inwestycyjnych jednostek sektora finansów publicznych</v>
      </c>
      <c r="D2037" s="44" t="n">
        <v>852</v>
      </c>
      <c r="E2037" s="45" t="n">
        <v>6260</v>
      </c>
      <c r="F2037" s="46" t="n">
        <f aca="false">SUM(G2037:H2037)</f>
        <v>0</v>
      </c>
      <c r="G2037" s="46" t="n">
        <f aca="false" t="array" ref="G2037:G2037">SUM(IF(dane!$A$8:$A$1577=D2037,IF(dane!$C$8:$C$1577=E2037,dane!$L$8:$L$1577,0),0))</f>
        <v>0</v>
      </c>
      <c r="H2037" s="46" t="n">
        <f aca="false" t="array" ref="H2037:H2037">SUM(IF(dane!$A$8:$A$1577=D2037,IF(dane!$C$8:$C$1577=E2037,dane!$M$8:$M$1577,0),0))</f>
        <v>0</v>
      </c>
    </row>
    <row r="2038" s="57" customFormat="true" ht="12.75" hidden="true" customHeight="true" outlineLevel="0" collapsed="false">
      <c r="A2038" s="42" t="s">
        <v>175</v>
      </c>
      <c r="B2038" s="42"/>
      <c r="C2038" s="43" t="str">
        <f aca="false">INDEX((klasyfikacja!$B$2:$B$146),MATCH(A2038,klasyfikacja!$A$2:$A$146,0))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038" s="44" t="n">
        <v>852</v>
      </c>
      <c r="E2038" s="45" t="n">
        <v>6280</v>
      </c>
      <c r="F2038" s="46" t="n">
        <f aca="false">SUM(G2038:H2038)</f>
        <v>0</v>
      </c>
      <c r="G2038" s="46" t="n">
        <f aca="false" t="array" ref="G2038:G2038">SUM(IF(dane!$A$8:$A$1577=D2038,IF(dane!$C$8:$C$1577=E2038,dane!$L$8:$L$1577,0),0))</f>
        <v>0</v>
      </c>
      <c r="H2038" s="46" t="n">
        <f aca="false" t="array" ref="H2038:H2038">SUM(IF(dane!$A$8:$A$1577=D2038,IF(dane!$C$8:$C$1577=E2038,dane!$M$8:$M$1577,0),0))</f>
        <v>0</v>
      </c>
    </row>
    <row r="2039" s="57" customFormat="true" ht="25.5" hidden="true" customHeight="true" outlineLevel="0" collapsed="false">
      <c r="A2039" s="42" t="s">
        <v>176</v>
      </c>
      <c r="B2039" s="42"/>
      <c r="C2039" s="43" t="str">
        <f aca="false">INDEX((klasyfikacja!$B$2:$B$146),MATCH(A2039,klasyfikacja!$A$2:$A$146,0))</f>
        <v>Środki na dofinansowanie własnych inwestycji gmin, powiatów (związków gmin, związków powiatowo-gminnych, związków powiatów), samorządów województw, pozyskane z innych źródeł</v>
      </c>
      <c r="D2039" s="44" t="n">
        <v>852</v>
      </c>
      <c r="E2039" s="45" t="n">
        <v>6290</v>
      </c>
      <c r="F2039" s="46" t="n">
        <f aca="false">SUM(G2039:H2039)</f>
        <v>0</v>
      </c>
      <c r="G2039" s="46" t="n">
        <f aca="false" t="array" ref="G2039:G2039">SUM(IF(dane!$A$8:$A$1577=D2039,IF(dane!$C$8:$C$1577=E2039,dane!$L$8:$L$1577,0),0))</f>
        <v>0</v>
      </c>
      <c r="H2039" s="46" t="n">
        <f aca="false" t="array" ref="H2039:H2039">SUM(IF(dane!$A$8:$A$1577=D2039,IF(dane!$C$8:$C$1577=E2039,dane!$M$8:$M$1577,0),0))</f>
        <v>0</v>
      </c>
    </row>
    <row r="2040" s="57" customFormat="true" ht="12.75" hidden="true" customHeight="true" outlineLevel="0" collapsed="false">
      <c r="A2040" s="42" t="s">
        <v>177</v>
      </c>
      <c r="B2040" s="42"/>
      <c r="C2040" s="43" t="str">
        <f aca="false">INDEX((klasyfikacja!$B$2:$B$146),MATCH(A2040,klasyfikacja!$A$2:$A$146,0))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040" s="44" t="n">
        <v>852</v>
      </c>
      <c r="E2040" s="45" t="n">
        <v>6291</v>
      </c>
      <c r="F2040" s="46" t="n">
        <f aca="false">SUM(G2040:H2040)</f>
        <v>0</v>
      </c>
      <c r="G2040" s="46" t="n">
        <f aca="false" t="array" ref="G2040:G2040">SUM(IF(dane!$A$8:$A$1577=D2040,IF(dane!$C$8:$C$1577=E2040,dane!$L$8:$L$1577,0),0))</f>
        <v>0</v>
      </c>
      <c r="H2040" s="46" t="n">
        <f aca="false" t="array" ref="H2040:H2040">SUM(IF(dane!$A$8:$A$1577=D2040,IF(dane!$C$8:$C$1577=E2040,dane!$M$8:$M$1577,0),0))</f>
        <v>0</v>
      </c>
    </row>
    <row r="2041" s="57" customFormat="true" ht="12.75" hidden="true" customHeight="true" outlineLevel="0" collapsed="false">
      <c r="A2041" s="42" t="s">
        <v>178</v>
      </c>
      <c r="B2041" s="42"/>
      <c r="C2041" s="43" t="str">
        <f aca="false">INDEX((klasyfikacja!$B$2:$B$146),MATCH(A2041,klasyfikacja!$A$2:$A$146,0))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041" s="44" t="n">
        <v>852</v>
      </c>
      <c r="E2041" s="45" t="n">
        <v>6296</v>
      </c>
      <c r="F2041" s="46" t="n">
        <f aca="false">SUM(G2041:H2041)</f>
        <v>0</v>
      </c>
      <c r="G2041" s="46" t="n">
        <f aca="false" t="array" ref="G2041:G2041">SUM(IF(dane!$A$8:$A$1577=D2041,IF(dane!$C$8:$C$1577=E2041,dane!$L$8:$L$1577,0),0))</f>
        <v>0</v>
      </c>
      <c r="H2041" s="46" t="n">
        <f aca="false" t="array" ref="H2041:H2041">SUM(IF(dane!$A$8:$A$1577=D2041,IF(dane!$C$8:$C$1577=E2041,dane!$M$8:$M$1577,0),0))</f>
        <v>0</v>
      </c>
    </row>
    <row r="2042" s="57" customFormat="true" ht="38.25" hidden="true" customHeight="true" outlineLevel="0" collapsed="false">
      <c r="A2042" s="42" t="s">
        <v>179</v>
      </c>
      <c r="B2042" s="42"/>
      <c r="C2042" s="43" t="str">
        <f aca="false">INDEX((klasyfikacja!$B$2:$B$146),MATCH(A2042,klasyfikacja!$A$2:$A$146,0))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042" s="44" t="n">
        <v>852</v>
      </c>
      <c r="E2042" s="45" t="n">
        <v>6297</v>
      </c>
      <c r="F2042" s="56" t="n">
        <f aca="false">SUM(G2042:H2042)</f>
        <v>0</v>
      </c>
      <c r="G2042" s="46" t="n">
        <f aca="false" t="array" ref="G2042:G2042">SUM(IF(dane!$A$8:$A$1577=D2042,IF(dane!$C$8:$C$1577=E2042,dane!$L$8:$L$1577,0),0))</f>
        <v>0</v>
      </c>
      <c r="H2042" s="46" t="n">
        <f aca="false" t="array" ref="H2042:H2042">SUM(IF(dane!$A$8:$A$1577=D2042,IF(dane!$C$8:$C$1577=E2042,dane!$M$8:$M$1577,0),0))</f>
        <v>0</v>
      </c>
    </row>
    <row r="2043" s="57" customFormat="true" ht="63.75" hidden="true" customHeight="true" outlineLevel="0" collapsed="false">
      <c r="A2043" s="42" t="s">
        <v>180</v>
      </c>
      <c r="B2043" s="42"/>
      <c r="C2043" s="43" t="str">
        <f aca="false">INDEX((klasyfikacja!$B$2:$B$146),MATCH(A2043,klasyfikacja!$A$2:$A$146,0))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043" s="44" t="n">
        <v>852</v>
      </c>
      <c r="E2043" s="45" t="n">
        <v>6298</v>
      </c>
      <c r="F2043" s="46" t="n">
        <f aca="false">SUM(G2043:H2043)</f>
        <v>0</v>
      </c>
      <c r="G2043" s="46" t="n">
        <f aca="false" t="array" ref="G2043:G2043">SUM(IF(dane!$A$8:$A$1577=D2043,IF(dane!$C$8:$C$1577=E2043,dane!$L$8:$L$1577,0),0))</f>
        <v>0</v>
      </c>
      <c r="H2043" s="46" t="n">
        <f aca="false" t="array" ref="H2043:H2043">SUM(IF(dane!$A$8:$A$1577=D2043,IF(dane!$C$8:$C$1577=E2043,dane!$M$8:$M$1577,0),0))</f>
        <v>0</v>
      </c>
    </row>
    <row r="2044" s="57" customFormat="true" ht="12.75" hidden="true" customHeight="true" outlineLevel="0" collapsed="false">
      <c r="A2044" s="42" t="s">
        <v>181</v>
      </c>
      <c r="B2044" s="42"/>
      <c r="C2044" s="43" t="str">
        <f aca="false">INDEX((klasyfikacja!$B$2:$B$146),MATCH(A2044,klasyfikacja!$A$2:$A$146,0))</f>
        <v>Dotacja celowa otrzymana z tytułu pomocy finansowej udzielanej między jednostkami samorządu terytorialnego na dofinansowanie własnych zadań inwestycyjnych i zakupów inwestycyjnych</v>
      </c>
      <c r="D2044" s="44" t="n">
        <v>852</v>
      </c>
      <c r="E2044" s="45" t="n">
        <v>6300</v>
      </c>
      <c r="F2044" s="46" t="n">
        <f aca="false">SUM(G2044:H2044)</f>
        <v>0</v>
      </c>
      <c r="G2044" s="46" t="n">
        <f aca="false" t="array" ref="G2044:G2044">SUM(IF(dane!$A$8:$A$1577=D2044,IF(dane!$C$8:$C$1577=E2044,dane!$L$8:$L$1577,0),0))</f>
        <v>0</v>
      </c>
      <c r="H2044" s="46" t="n">
        <f aca="false" t="array" ref="H2044:H2044">SUM(IF(dane!$A$8:$A$1577=D2044,IF(dane!$C$8:$C$1577=E2044,dane!$M$8:$M$1577,0),0))</f>
        <v>0</v>
      </c>
    </row>
    <row r="2045" s="57" customFormat="true" ht="25.5" hidden="true" customHeight="true" outlineLevel="0" collapsed="false">
      <c r="A2045" s="42" t="s">
        <v>182</v>
      </c>
      <c r="B2045" s="42"/>
      <c r="C2045" s="43" t="str">
        <f aca="false">INDEX((klasyfikacja!$B$2:$B$146),MATCH(A2045,klasyfikacja!$A$2:$A$146,0))</f>
        <v>Dotacja celowa otrzymana z budżetu państwa na inwestycje i zakupy inwestycyjne z zakresu administracji rządowej oraz innych zadań zleconych gminom ustawami</v>
      </c>
      <c r="D2045" s="44" t="n">
        <v>852</v>
      </c>
      <c r="E2045" s="45" t="n">
        <v>6310</v>
      </c>
      <c r="F2045" s="46" t="n">
        <f aca="false">SUM(G2045:H2045)</f>
        <v>0</v>
      </c>
      <c r="G2045" s="46" t="n">
        <f aca="false" t="array" ref="G2045:G2045">SUM(IF(dane!$A$8:$A$1577=D2045,IF(dane!$C$8:$C$1577=E2045,dane!$L$8:$L$1577,0),0))</f>
        <v>0</v>
      </c>
      <c r="H2045" s="46" t="n">
        <f aca="false" t="array" ref="H2045:H2045">SUM(IF(dane!$A$8:$A$1577=D2045,IF(dane!$C$8:$C$1577=E2045,dane!$M$8:$M$1577,0),0))</f>
        <v>0</v>
      </c>
    </row>
    <row r="2046" s="57" customFormat="true" ht="12.75" hidden="true" customHeight="true" outlineLevel="0" collapsed="false">
      <c r="A2046" s="42" t="s">
        <v>183</v>
      </c>
      <c r="B2046" s="42"/>
      <c r="C2046" s="43" t="str">
        <f aca="false">INDEX((klasyfikacja!$B$2:$B$146),MATCH(A2046,klasyfikacja!$A$2:$A$146,0))</f>
        <v>Dotacja celowa otrzymana z budżetu państwa na inwestycje i zakupy inwestycyjne realizowane przez gminę na podstawie porozumień z organami administracji rządowej</v>
      </c>
      <c r="D2046" s="44" t="n">
        <v>852</v>
      </c>
      <c r="E2046" s="45" t="n">
        <v>6320</v>
      </c>
      <c r="F2046" s="46" t="n">
        <f aca="false">SUM(G2046:H2046)</f>
        <v>0</v>
      </c>
      <c r="G2046" s="46" t="n">
        <f aca="false" t="array" ref="G2046:G2046">SUM(IF(dane!$A$8:$A$1577=D2046,IF(dane!$C$8:$C$1577=E2046,dane!$L$8:$L$1577,0),0))</f>
        <v>0</v>
      </c>
      <c r="H2046" s="46" t="n">
        <f aca="false" t="array" ref="H2046:H2046">SUM(IF(dane!$A$8:$A$1577=D2046,IF(dane!$C$8:$C$1577=E2046,dane!$M$8:$M$1577,0),0))</f>
        <v>0</v>
      </c>
    </row>
    <row r="2047" s="57" customFormat="true" ht="12.75" hidden="true" customHeight="true" outlineLevel="0" collapsed="false">
      <c r="A2047" s="42" t="s">
        <v>184</v>
      </c>
      <c r="B2047" s="42"/>
      <c r="C2047" s="43" t="str">
        <f aca="false">INDEX((klasyfikacja!$B$2:$B$146),MATCH(A2047,klasyfikacja!$A$2:$A$146,0))</f>
        <v>Dotacja celowa otrzymana z budżetu państwa na realizację inwestycji i zakupów inwestycyjnych własnych gmin (związków gmin, związków powiatowo-gminnych)</v>
      </c>
      <c r="D2047" s="44" t="n">
        <v>852</v>
      </c>
      <c r="E2047" s="45" t="n">
        <v>6330</v>
      </c>
      <c r="F2047" s="46" t="n">
        <f aca="false">SUM(G2047:H2047)</f>
        <v>0</v>
      </c>
      <c r="G2047" s="46" t="n">
        <f aca="false" t="array" ref="G2047:G2047">SUM(IF(dane!$A$8:$A$1577=D2047,IF(dane!$C$8:$C$1577=E2047,dane!$L$8:$L$1577,0),0))</f>
        <v>0</v>
      </c>
      <c r="H2047" s="46" t="n">
        <f aca="false" t="array" ref="H2047:H2047">SUM(IF(dane!$A$8:$A$1577=D2047,IF(dane!$C$8:$C$1577=E2047,dane!$M$8:$M$1577,0),0))</f>
        <v>0</v>
      </c>
    </row>
    <row r="2048" s="57" customFormat="true" ht="38.25" hidden="true" customHeight="true" outlineLevel="0" collapsed="false">
      <c r="A2048" s="42" t="s">
        <v>185</v>
      </c>
      <c r="B2048" s="42"/>
      <c r="C2048" s="43" t="str">
        <f aca="false">INDEX((klasyfikacja!$B$2:$B$146),MATCH(A2048,klasyfikacja!$A$2:$A$146,0))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048" s="44" t="n">
        <v>852</v>
      </c>
      <c r="E2048" s="45" t="n">
        <v>6340</v>
      </c>
      <c r="F2048" s="46" t="n">
        <f aca="false">SUM(G2048:H2048)</f>
        <v>0</v>
      </c>
      <c r="G2048" s="46" t="n">
        <f aca="false" t="array" ref="G2048:G2048">SUM(IF(dane!$A$8:$A$1577=D2048,IF(dane!$C$8:$C$1577=E2048,dane!$L$8:$L$1577,0),0))</f>
        <v>0</v>
      </c>
      <c r="H2048" s="46" t="n">
        <f aca="false" t="array" ref="H2048:H2048">SUM(IF(dane!$A$8:$A$1577=D2048,IF(dane!$C$8:$C$1577=E2048,dane!$M$8:$M$1577,0),0))</f>
        <v>0</v>
      </c>
    </row>
    <row r="2049" s="57" customFormat="true" ht="12.75" hidden="true" customHeight="true" outlineLevel="0" collapsed="false">
      <c r="A2049" s="42" t="s">
        <v>186</v>
      </c>
      <c r="B2049" s="42"/>
      <c r="C2049" s="43" t="str">
        <f aca="false">INDEX((klasyfikacja!$B$2:$B$146),MATCH(A2049,klasyfikacja!$A$2:$A$146,0))</f>
        <v>Dotacja celowa otrzymana z budżetu państwa na inwestycje i zakupy inwestycyjne z zakresu administracji rządowej oraz inne zadania zlecone ustawami realizowane przez powiat</v>
      </c>
      <c r="D2049" s="44" t="n">
        <v>852</v>
      </c>
      <c r="E2049" s="45" t="n">
        <v>6410</v>
      </c>
      <c r="F2049" s="46" t="n">
        <f aca="false">SUM(G2049:H2049)</f>
        <v>0</v>
      </c>
      <c r="G2049" s="46" t="n">
        <f aca="false" t="array" ref="G2049:G2049">SUM(IF(dane!$A$8:$A$1577=D2049,IF(dane!$C$8:$C$1577=E2049,dane!$L$8:$L$1577,0),0))</f>
        <v>0</v>
      </c>
      <c r="H2049" s="46" t="n">
        <f aca="false" t="array" ref="H2049:H2049">SUM(IF(dane!$A$8:$A$1577=D2049,IF(dane!$C$8:$C$1577=E2049,dane!$M$8:$M$1577,0),0))</f>
        <v>0</v>
      </c>
    </row>
    <row r="2050" s="57" customFormat="true" ht="12.75" hidden="true" customHeight="true" outlineLevel="0" collapsed="false">
      <c r="A2050" s="42" t="s">
        <v>187</v>
      </c>
      <c r="B2050" s="42"/>
      <c r="C2050" s="43" t="str">
        <f aca="false">INDEX((klasyfikacja!$B$2:$B$146),MATCH(A2050,klasyfikacja!$A$2:$A$146,0))</f>
        <v>Dotacja celowa otrzymana z budżetu państwa na inwestycje i zakupy inwestycyjne realizowane przez powiat na podstawie porozumień z organami administracji rządowej</v>
      </c>
      <c r="D2050" s="44" t="n">
        <v>852</v>
      </c>
      <c r="E2050" s="45" t="n">
        <v>6420</v>
      </c>
      <c r="F2050" s="46" t="n">
        <f aca="false">SUM(G2050:H2050)</f>
        <v>0</v>
      </c>
      <c r="G2050" s="46" t="n">
        <f aca="false" t="array" ref="G2050:G2050">SUM(IF(dane!$A$8:$A$1577=D2050,IF(dane!$C$8:$C$1577=E2050,dane!$L$8:$L$1577,0),0))</f>
        <v>0</v>
      </c>
      <c r="H2050" s="46" t="n">
        <f aca="false" t="array" ref="H2050:H2050">SUM(IF(dane!$A$8:$A$1577=D2050,IF(dane!$C$8:$C$1577=E2050,dane!$M$8:$M$1577,0),0))</f>
        <v>0</v>
      </c>
    </row>
    <row r="2051" s="57" customFormat="true" ht="25.5" hidden="true" customHeight="true" outlineLevel="0" collapsed="false">
      <c r="A2051" s="42" t="s">
        <v>188</v>
      </c>
      <c r="B2051" s="42"/>
      <c r="C2051" s="43" t="str">
        <f aca="false">INDEX((klasyfikacja!$B$2:$B$146),MATCH(A2051,klasyfikacja!$A$2:$A$146,0))</f>
        <v>Dotacja celowa otrzymana z budżetu państwa na realizację inwestycji i zakupów inwestycyjnych własnych powiatu</v>
      </c>
      <c r="D2051" s="44" t="n">
        <v>852</v>
      </c>
      <c r="E2051" s="45" t="n">
        <v>6430</v>
      </c>
      <c r="F2051" s="46" t="n">
        <f aca="false">SUM(G2051:H2051)</f>
        <v>0</v>
      </c>
      <c r="G2051" s="46" t="n">
        <f aca="false" t="array" ref="G2051:G2051">SUM(IF(dane!$A$8:$A$1577=D2051,IF(dane!$C$8:$C$1577=E2051,dane!$L$8:$L$1577,0),0))</f>
        <v>0</v>
      </c>
      <c r="H2051" s="46" t="n">
        <f aca="false" t="array" ref="H2051:H2051">SUM(IF(dane!$A$8:$A$1577=D2051,IF(dane!$C$8:$C$1577=E2051,dane!$M$8:$M$1577,0),0))</f>
        <v>0</v>
      </c>
    </row>
    <row r="2052" s="57" customFormat="true" ht="38.25" hidden="true" customHeight="true" outlineLevel="0" collapsed="false">
      <c r="A2052" s="42" t="s">
        <v>189</v>
      </c>
      <c r="B2052" s="42"/>
      <c r="C2052" s="43" t="str">
        <f aca="false">INDEX((klasyfikacja!$B$2:$B$146),MATCH(A2052,klasyfikacja!$A$2:$A$146,0))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052" s="44" t="n">
        <v>852</v>
      </c>
      <c r="E2052" s="45" t="n">
        <v>6440</v>
      </c>
      <c r="F2052" s="46" t="n">
        <f aca="false">SUM(G2052:H2052)</f>
        <v>0</v>
      </c>
      <c r="G2052" s="46" t="n">
        <f aca="false" t="array" ref="G2052:G2052">SUM(IF(dane!$A$8:$A$1577=D2052,IF(dane!$C$8:$C$1577=E2052,dane!$L$8:$L$1577,0),0))</f>
        <v>0</v>
      </c>
      <c r="H2052" s="46" t="n">
        <f aca="false" t="array" ref="H2052:H2052">SUM(IF(dane!$A$8:$A$1577=D2052,IF(dane!$C$8:$C$1577=E2052,dane!$M$8:$M$1577,0),0))</f>
        <v>0</v>
      </c>
    </row>
    <row r="2053" s="57" customFormat="true" ht="12.75" hidden="true" customHeight="true" outlineLevel="0" collapsed="false">
      <c r="A2053" s="42" t="s">
        <v>190</v>
      </c>
      <c r="B2053" s="42"/>
      <c r="C2053" s="43" t="str">
        <f aca="false">INDEX((klasyfikacja!$B$2:$B$146),MATCH(A2053,klasyfikacja!$A$2:$A$146,0))</f>
        <v>Dotacja celowa otrzymana z gminy na inwestycje i zakupy inwestycyjne realizowane na podstawie porozumień (umów) między jednostkami samorządu terytorialnego</v>
      </c>
      <c r="D2053" s="44" t="n">
        <v>852</v>
      </c>
      <c r="E2053" s="45" t="n">
        <v>6610</v>
      </c>
      <c r="F2053" s="46" t="n">
        <f aca="false">SUM(G2053:H2053)</f>
        <v>0</v>
      </c>
      <c r="G2053" s="46" t="n">
        <f aca="false" t="array" ref="G2053:G2053">SUM(IF(dane!$A$8:$A$1577=D2053,IF(dane!$C$8:$C$1577=E2053,dane!$L$8:$L$1577,0),0))</f>
        <v>0</v>
      </c>
      <c r="H2053" s="46" t="n">
        <f aca="false" t="array" ref="H2053:H2053">SUM(IF(dane!$A$8:$A$1577=D2053,IF(dane!$C$8:$C$1577=E2053,dane!$M$8:$M$1577,0),0))</f>
        <v>0</v>
      </c>
    </row>
    <row r="2054" s="57" customFormat="true" ht="12.75" hidden="true" customHeight="true" outlineLevel="0" collapsed="false">
      <c r="A2054" s="42" t="s">
        <v>191</v>
      </c>
      <c r="B2054" s="42"/>
      <c r="C2054" s="43" t="str">
        <f aca="false">INDEX((klasyfikacja!$B$2:$B$146),MATCH(A2054,klasyfikacja!$A$2:$A$146,0))</f>
        <v>Dotacja celowa otrzymana z powiatu na inwestycje i zakupy inwestycyjne realizowane na podstawie porozumień (umów) między jednostkami samorządu terytorialnego</v>
      </c>
      <c r="D2054" s="44" t="n">
        <v>852</v>
      </c>
      <c r="E2054" s="45" t="n">
        <v>6620</v>
      </c>
      <c r="F2054" s="46" t="n">
        <f aca="false">SUM(G2054:H2054)</f>
        <v>0</v>
      </c>
      <c r="G2054" s="46" t="n">
        <f aca="false" t="array" ref="G2054:G2054">SUM(IF(dane!$A$8:$A$1577=D2054,IF(dane!$C$8:$C$1577=E2054,dane!$L$8:$L$1577,0),0))</f>
        <v>0</v>
      </c>
      <c r="H2054" s="46" t="n">
        <f aca="false" t="array" ref="H2054:H2054">SUM(IF(dane!$A$8:$A$1577=D2054,IF(dane!$C$8:$C$1577=E2054,dane!$M$8:$M$1577,0),0))</f>
        <v>0</v>
      </c>
    </row>
    <row r="2055" s="57" customFormat="true" ht="12.75" hidden="true" customHeight="true" outlineLevel="0" collapsed="false">
      <c r="A2055" s="42" t="s">
        <v>192</v>
      </c>
      <c r="B2055" s="42"/>
      <c r="C2055" s="43" t="str">
        <f aca="false">INDEX((klasyfikacja!$B$2:$B$146),MATCH(A2055,klasyfikacja!$A$2:$A$146,0))</f>
        <v>Dotacja celowa otrzymana z samorządu województwa na inwestycje i zakupy inwestycyjne realizowane na podstawie porozumień (umów) między jednostkami samorządu terytorialnego</v>
      </c>
      <c r="D2055" s="44" t="n">
        <v>852</v>
      </c>
      <c r="E2055" s="45" t="n">
        <v>6630</v>
      </c>
      <c r="F2055" s="46" t="n">
        <f aca="false">SUM(G2055:H2055)</f>
        <v>0</v>
      </c>
      <c r="G2055" s="46" t="n">
        <f aca="false" t="array" ref="G2055:G2055">SUM(IF(dane!$A$8:$A$1577=D2055,IF(dane!$C$8:$C$1577=E2055,dane!$L$8:$L$1577,0),0))</f>
        <v>0</v>
      </c>
      <c r="H2055" s="46" t="n">
        <f aca="false" t="array" ref="H2055:H2055">SUM(IF(dane!$A$8:$A$1577=D2055,IF(dane!$C$8:$C$1577=E2055,dane!$M$8:$M$1577,0),0))</f>
        <v>0</v>
      </c>
    </row>
    <row r="2056" s="57" customFormat="true" ht="12.75" hidden="true" customHeight="true" outlineLevel="0" collapsed="false">
      <c r="A2056" s="42" t="s">
        <v>193</v>
      </c>
      <c r="B2056" s="42"/>
      <c r="C2056" s="43" t="str">
        <f aca="false">INDEX((klasyfikacja!$B$2:$B$146),MATCH(A2056,klasyfikacja!$A$2:$A$146,0))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056" s="44" t="n">
        <v>852</v>
      </c>
      <c r="E2056" s="45" t="n">
        <v>6660</v>
      </c>
      <c r="F2056" s="46" t="n">
        <f aca="false">SUM(G2056:H2056)</f>
        <v>0</v>
      </c>
      <c r="G2056" s="46" t="n">
        <f aca="false" t="array" ref="G2056:G2056">SUM(IF(dane!$A$8:$A$1577=D2056,IF(dane!$C$8:$C$1577=E2056,dane!$L$8:$L$1577,0),0))</f>
        <v>0</v>
      </c>
      <c r="H2056" s="46" t="n">
        <f aca="false" t="array" ref="H2056:H2056">SUM(IF(dane!$A$8:$A$1577=D2056,IF(dane!$C$8:$C$1577=E2056,dane!$M$8:$M$1577,0),0))</f>
        <v>0</v>
      </c>
    </row>
    <row r="2057" s="57" customFormat="true" ht="12.75" hidden="true" customHeight="true" outlineLevel="0" collapsed="false">
      <c r="A2057" s="42" t="s">
        <v>194</v>
      </c>
      <c r="B2057" s="42"/>
      <c r="C2057" s="43" t="str">
        <f aca="false">INDEX((klasyfikacja!$B$2:$B$146),MATCH(A2057,klasyfikacja!$A$2:$A$146,0))</f>
        <v>Wpłata środków finansowych z niewykorzystanych w terminie wydatków, które nie wygasają z upływem roku budżetowego</v>
      </c>
      <c r="D2057" s="44" t="n">
        <v>852</v>
      </c>
      <c r="E2057" s="45" t="n">
        <v>6680</v>
      </c>
      <c r="F2057" s="46" t="n">
        <f aca="false">SUM(G2057:H2057)</f>
        <v>0</v>
      </c>
      <c r="G2057" s="46" t="n">
        <f aca="false" t="array" ref="G2057:G2057">SUM(IF(dane!$A$8:$A$1577=D2057,IF(dane!$C$8:$C$1577=E2057,dane!$L$8:$L$1577,0),0))</f>
        <v>0</v>
      </c>
      <c r="H2057" s="46" t="n">
        <f aca="false" t="array" ref="H2057:H2057">SUM(IF(dane!$A$8:$A$1577=D2057,IF(dane!$C$8:$C$1577=E2057,dane!$M$8:$M$1577,0),0))</f>
        <v>0</v>
      </c>
    </row>
    <row r="2058" s="57" customFormat="true" ht="12.75" hidden="true" customHeight="true" outlineLevel="0" collapsed="false">
      <c r="A2058" s="42" t="s">
        <v>195</v>
      </c>
      <c r="B2058" s="42"/>
      <c r="C2058" s="43" t="str">
        <f aca="false">INDEX((klasyfikacja!$B$2:$B$146),MATCH(A2058,klasyfikacja!$A$2:$A$146,0))</f>
        <v>Wpływy ze zwrotów niewykorzystanych dotacji oraz płatności, dotyczące dochodów majątkowych</v>
      </c>
      <c r="D2058" s="49" t="n">
        <v>852</v>
      </c>
      <c r="E2058" s="50" t="n">
        <v>6690</v>
      </c>
      <c r="F2058" s="46" t="n">
        <f aca="false">SUM(G2058:H2058)</f>
        <v>0</v>
      </c>
      <c r="G2058" s="46" t="n">
        <f aca="false" t="array" ref="G2058:G2058">SUM(IF(dane!$A$8:$A$1577=D2058,IF(dane!$C$8:$C$1577=E2058,dane!$L$8:$L$1577,0),0))</f>
        <v>0</v>
      </c>
      <c r="H2058" s="46" t="n">
        <f aca="false" t="array" ref="H2058:H2058">SUM(IF(dane!$A$8:$A$1577=D2058,IF(dane!$C$8:$C$1577=E2058,dane!$M$8:$M$1577,0),0))</f>
        <v>0</v>
      </c>
    </row>
    <row r="2059" s="38" customFormat="true" ht="30.75" hidden="false" customHeight="true" outlineLevel="0" collapsed="false">
      <c r="A2059" s="33" t="n">
        <v>853</v>
      </c>
      <c r="B2059" s="33" t="n">
        <v>1</v>
      </c>
      <c r="C2059" s="34" t="s">
        <v>226</v>
      </c>
      <c r="D2059" s="35"/>
      <c r="E2059" s="35"/>
      <c r="F2059" s="36" t="n">
        <f aca="false">SUM(G2059:H2059)</f>
        <v>4785120</v>
      </c>
      <c r="G2059" s="37" t="n">
        <f aca="false">SUM(G2060+G2154)</f>
        <v>202120</v>
      </c>
      <c r="H2059" s="37" t="n">
        <f aca="false">SUM(H2060+H2154)</f>
        <v>4583000</v>
      </c>
    </row>
    <row r="2060" s="47" customFormat="true" ht="18" hidden="false" customHeight="true" outlineLevel="0" collapsed="false">
      <c r="A2060" s="39"/>
      <c r="B2060" s="39"/>
      <c r="C2060" s="40" t="s">
        <v>20</v>
      </c>
      <c r="D2060" s="35"/>
      <c r="E2060" s="35"/>
      <c r="F2060" s="41" t="n">
        <f aca="false">SUM(G2060:H2060)</f>
        <v>4785120</v>
      </c>
      <c r="G2060" s="41" t="n">
        <f aca="false">SUM(G2061:G2153)</f>
        <v>202120</v>
      </c>
      <c r="H2060" s="41" t="n">
        <f aca="false">SUM(H2061:H2153)</f>
        <v>4583000</v>
      </c>
      <c r="K2060" s="55"/>
    </row>
    <row r="2061" s="47" customFormat="true" ht="12.75" hidden="true" customHeight="true" outlineLevel="0" collapsed="false">
      <c r="A2061" s="42" t="s">
        <v>21</v>
      </c>
      <c r="B2061" s="42"/>
      <c r="C2061" s="43" t="str">
        <f aca="false">INDEX((klasyfikacja!$B$2:$B$146),MATCH(A2061,klasyfikacja!$A$2:$A$146,0))</f>
        <v>Wpływy z podatku dochodowego od osób fizycznych</v>
      </c>
      <c r="D2061" s="44" t="n">
        <v>853</v>
      </c>
      <c r="E2061" s="45" t="s">
        <v>22</v>
      </c>
      <c r="F2061" s="46" t="n">
        <f aca="false">SUM(G2061:H2061)</f>
        <v>0</v>
      </c>
      <c r="G2061" s="46" t="n">
        <f aca="false" t="array" ref="G2061:G2061">SUM(IF(dane!$A$8:$A$1577=D2061,IF(dane!$C$8:$C$1577=E2061,dane!$L$8:$L$1577,0),0))</f>
        <v>0</v>
      </c>
      <c r="H2061" s="46" t="n">
        <f aca="false" t="array" ref="H2061:H2061">SUM(IF(dane!$A$8:$A$1577=D2061,IF(dane!$C$8:$C$1577=E2061,dane!$M$8:$M$1577,0),0))</f>
        <v>0</v>
      </c>
      <c r="K2061" s="55"/>
    </row>
    <row r="2062" s="47" customFormat="true" ht="12.75" hidden="true" customHeight="true" outlineLevel="0" collapsed="false">
      <c r="A2062" s="42" t="s">
        <v>23</v>
      </c>
      <c r="B2062" s="42"/>
      <c r="C2062" s="43" t="str">
        <f aca="false">INDEX((klasyfikacja!$B$2:$B$146),MATCH(A2062,klasyfikacja!$A$2:$A$146,0))</f>
        <v>Wpływy z podatku dochodowego od osób prawnych</v>
      </c>
      <c r="D2062" s="44" t="n">
        <v>853</v>
      </c>
      <c r="E2062" s="45" t="s">
        <v>24</v>
      </c>
      <c r="F2062" s="46" t="n">
        <f aca="false">SUM(G2062:H2062)</f>
        <v>0</v>
      </c>
      <c r="G2062" s="46" t="n">
        <f aca="false" t="array" ref="G2062:G2062">SUM(IF(dane!$A$8:$A$1577=D2062,IF(dane!$C$8:$C$1577=E2062,dane!$L$8:$L$1577,0),0))</f>
        <v>0</v>
      </c>
      <c r="H2062" s="46" t="n">
        <f aca="false" t="array" ref="H2062:H2062">SUM(IF(dane!$A$8:$A$1577=D2062,IF(dane!$C$8:$C$1577=E2062,dane!$M$8:$M$1577,0),0))</f>
        <v>0</v>
      </c>
      <c r="K2062" s="55"/>
    </row>
    <row r="2063" s="47" customFormat="true" ht="12.75" hidden="true" customHeight="true" outlineLevel="0" collapsed="false">
      <c r="A2063" s="42" t="s">
        <v>25</v>
      </c>
      <c r="B2063" s="42"/>
      <c r="C2063" s="43" t="str">
        <f aca="false">INDEX((klasyfikacja!$B$2:$B$146),MATCH(A2063,klasyfikacja!$A$2:$A$146,0))</f>
        <v>Wpływy z części opłaty za zezwolenie na sprzedaż napojów alkoholowych w obrocie hurtowym</v>
      </c>
      <c r="D2063" s="44" t="n">
        <v>853</v>
      </c>
      <c r="E2063" s="45" t="s">
        <v>26</v>
      </c>
      <c r="F2063" s="46" t="n">
        <f aca="false">SUM(G2063:H2063)</f>
        <v>0</v>
      </c>
      <c r="G2063" s="46" t="n">
        <f aca="false" t="array" ref="G2063:G2063">SUM(IF(dane!$A$8:$A$1577=D2063,IF(dane!$C$8:$C$1577=E2063,dane!$L$8:$L$1577,0),0))</f>
        <v>0</v>
      </c>
      <c r="H2063" s="46" t="n">
        <f aca="false" t="array" ref="H2063:H2063">SUM(IF(dane!$A$8:$A$1577=D2063,IF(dane!$C$8:$C$1577=E2063,dane!$M$8:$M$1577,0),0))</f>
        <v>0</v>
      </c>
      <c r="K2063" s="55"/>
    </row>
    <row r="2064" s="47" customFormat="true" ht="12.75" hidden="true" customHeight="true" outlineLevel="0" collapsed="false">
      <c r="A2064" s="42" t="s">
        <v>27</v>
      </c>
      <c r="B2064" s="42"/>
      <c r="C2064" s="43" t="str">
        <f aca="false">INDEX((klasyfikacja!$B$2:$B$146),MATCH(A2064,klasyfikacja!$A$2:$A$146,0))</f>
        <v>Wpływy z podatku od nieruchomości</v>
      </c>
      <c r="D2064" s="44" t="n">
        <v>853</v>
      </c>
      <c r="E2064" s="45" t="s">
        <v>28</v>
      </c>
      <c r="F2064" s="46" t="n">
        <f aca="false">SUM(G2064:H2064)</f>
        <v>0</v>
      </c>
      <c r="G2064" s="46" t="n">
        <f aca="false" t="array" ref="G2064:G2064">SUM(IF(dane!$A$8:$A$1577=D2064,IF(dane!$C$8:$C$1577=E2064,dane!$L$8:$L$1577,0),0))</f>
        <v>0</v>
      </c>
      <c r="H2064" s="46" t="n">
        <f aca="false" t="array" ref="H2064:H2064">SUM(IF(dane!$A$8:$A$1577=D2064,IF(dane!$C$8:$C$1577=E2064,dane!$M$8:$M$1577,0),0))</f>
        <v>0</v>
      </c>
      <c r="K2064" s="55"/>
    </row>
    <row r="2065" s="47" customFormat="true" ht="12.75" hidden="true" customHeight="true" outlineLevel="0" collapsed="false">
      <c r="A2065" s="42" t="s">
        <v>29</v>
      </c>
      <c r="B2065" s="42"/>
      <c r="C2065" s="43" t="str">
        <f aca="false">INDEX((klasyfikacja!$B$2:$B$146),MATCH(A2065,klasyfikacja!$A$2:$A$146,0))</f>
        <v>Wpływy z podatku rolnego</v>
      </c>
      <c r="D2065" s="44" t="n">
        <v>853</v>
      </c>
      <c r="E2065" s="45" t="s">
        <v>30</v>
      </c>
      <c r="F2065" s="46" t="n">
        <f aca="false">SUM(G2065:H2065)</f>
        <v>0</v>
      </c>
      <c r="G2065" s="46" t="n">
        <f aca="false" t="array" ref="G2065:G2065">SUM(IF(dane!$A$8:$A$1577=D2065,IF(dane!$C$8:$C$1577=E2065,dane!$L$8:$L$1577,0),0))</f>
        <v>0</v>
      </c>
      <c r="H2065" s="46" t="n">
        <f aca="false" t="array" ref="H2065:H2065">SUM(IF(dane!$A$8:$A$1577=D2065,IF(dane!$C$8:$C$1577=E2065,dane!$M$8:$M$1577,0),0))</f>
        <v>0</v>
      </c>
      <c r="K2065" s="55"/>
    </row>
    <row r="2066" s="47" customFormat="true" ht="12.75" hidden="true" customHeight="true" outlineLevel="0" collapsed="false">
      <c r="A2066" s="42" t="s">
        <v>31</v>
      </c>
      <c r="B2066" s="42"/>
      <c r="C2066" s="43" t="str">
        <f aca="false">INDEX((klasyfikacja!$B$2:$B$146),MATCH(A2066,klasyfikacja!$A$2:$A$146,0))</f>
        <v>Wpływy z podatku leśnego</v>
      </c>
      <c r="D2066" s="44" t="n">
        <v>853</v>
      </c>
      <c r="E2066" s="45" t="s">
        <v>32</v>
      </c>
      <c r="F2066" s="46" t="n">
        <f aca="false">SUM(G2066:H2066)</f>
        <v>0</v>
      </c>
      <c r="G2066" s="46" t="n">
        <f aca="false" t="array" ref="G2066:G2066">SUM(IF(dane!$A$8:$A$1577=D2066,IF(dane!$C$8:$C$1577=E2066,dane!$L$8:$L$1577,0),0))</f>
        <v>0</v>
      </c>
      <c r="H2066" s="46" t="n">
        <f aca="false" t="array" ref="H2066:H2066">SUM(IF(dane!$A$8:$A$1577=D2066,IF(dane!$C$8:$C$1577=E2066,dane!$M$8:$M$1577,0),0))</f>
        <v>0</v>
      </c>
      <c r="K2066" s="55"/>
    </row>
    <row r="2067" s="47" customFormat="true" ht="12.75" hidden="true" customHeight="true" outlineLevel="0" collapsed="false">
      <c r="A2067" s="42" t="s">
        <v>33</v>
      </c>
      <c r="B2067" s="42"/>
      <c r="C2067" s="43" t="str">
        <f aca="false">INDEX((klasyfikacja!$B$2:$B$146),MATCH(A2067,klasyfikacja!$A$2:$A$146,0))</f>
        <v>Wpływy z podatku od środków transportowych</v>
      </c>
      <c r="D2067" s="44" t="n">
        <v>853</v>
      </c>
      <c r="E2067" s="45" t="s">
        <v>34</v>
      </c>
      <c r="F2067" s="46" t="n">
        <f aca="false">SUM(G2067:H2067)</f>
        <v>0</v>
      </c>
      <c r="G2067" s="46" t="n">
        <f aca="false" t="array" ref="G2067:G2067">SUM(IF(dane!$A$8:$A$1577=D2067,IF(dane!$C$8:$C$1577=E2067,dane!$L$8:$L$1577,0),0))</f>
        <v>0</v>
      </c>
      <c r="H2067" s="46" t="n">
        <f aca="false" t="array" ref="H2067:H2067">SUM(IF(dane!$A$8:$A$1577=D2067,IF(dane!$C$8:$C$1577=E2067,dane!$M$8:$M$1577,0),0))</f>
        <v>0</v>
      </c>
      <c r="K2067" s="55"/>
    </row>
    <row r="2068" s="47" customFormat="true" ht="12.75" hidden="true" customHeight="true" outlineLevel="0" collapsed="false">
      <c r="A2068" s="42" t="s">
        <v>35</v>
      </c>
      <c r="B2068" s="42"/>
      <c r="C2068" s="43" t="str">
        <f aca="false">INDEX((klasyfikacja!$B$2:$B$146),MATCH(A2068,klasyfikacja!$A$2:$A$146,0))</f>
        <v>Wpływy z podatku od działalności gospodarczej osób fizycznych, opłacanego w formie karty podatkowej</v>
      </c>
      <c r="D2068" s="44" t="n">
        <v>853</v>
      </c>
      <c r="E2068" s="45" t="s">
        <v>36</v>
      </c>
      <c r="F2068" s="46" t="n">
        <f aca="false">SUM(G2068:H2068)</f>
        <v>0</v>
      </c>
      <c r="G2068" s="46" t="n">
        <f aca="false" t="array" ref="G2068:G2068">SUM(IF(dane!$A$8:$A$1577=D2068,IF(dane!$C$8:$C$1577=E2068,dane!$L$8:$L$1577,0),0))</f>
        <v>0</v>
      </c>
      <c r="H2068" s="46" t="n">
        <f aca="false" t="array" ref="H2068:H2068">SUM(IF(dane!$A$8:$A$1577=D2068,IF(dane!$C$8:$C$1577=E2068,dane!$M$8:$M$1577,0),0))</f>
        <v>0</v>
      </c>
      <c r="K2068" s="55"/>
    </row>
    <row r="2069" s="47" customFormat="true" ht="12.75" hidden="true" customHeight="true" outlineLevel="0" collapsed="false">
      <c r="A2069" s="42" t="s">
        <v>37</v>
      </c>
      <c r="B2069" s="42"/>
      <c r="C2069" s="43" t="str">
        <f aca="false">INDEX((klasyfikacja!$B$2:$B$146),MATCH(A2069,klasyfikacja!$A$2:$A$146,0))</f>
        <v>Wpływy z podatku od spadków i darowizn</v>
      </c>
      <c r="D2069" s="44" t="n">
        <v>853</v>
      </c>
      <c r="E2069" s="45" t="s">
        <v>38</v>
      </c>
      <c r="F2069" s="46" t="n">
        <f aca="false">SUM(G2069:H2069)</f>
        <v>0</v>
      </c>
      <c r="G2069" s="46" t="n">
        <f aca="false" t="array" ref="G2069:G2069">SUM(IF(dane!$A$8:$A$1577=D2069,IF(dane!$C$8:$C$1577=E2069,dane!$L$8:$L$1577,0),0))</f>
        <v>0</v>
      </c>
      <c r="H2069" s="46" t="n">
        <f aca="false" t="array" ref="H2069:H2069">SUM(IF(dane!$A$8:$A$1577=D2069,IF(dane!$C$8:$C$1577=E2069,dane!$M$8:$M$1577,0),0))</f>
        <v>0</v>
      </c>
      <c r="K2069" s="55"/>
    </row>
    <row r="2070" s="47" customFormat="true" ht="12.75" hidden="true" customHeight="true" outlineLevel="0" collapsed="false">
      <c r="A2070" s="42" t="s">
        <v>39</v>
      </c>
      <c r="B2070" s="42"/>
      <c r="C2070" s="43" t="str">
        <f aca="false">INDEX((klasyfikacja!$B$2:$B$146),MATCH(A2070,klasyfikacja!$A$2:$A$146,0))</f>
        <v>Wpływy z opłaty od posiadania psów</v>
      </c>
      <c r="D2070" s="44" t="n">
        <v>853</v>
      </c>
      <c r="E2070" s="45" t="s">
        <v>40</v>
      </c>
      <c r="F2070" s="46" t="n">
        <f aca="false">SUM(G2070:H2070)</f>
        <v>0</v>
      </c>
      <c r="G2070" s="46" t="n">
        <f aca="false" t="array" ref="G2070:G2070">SUM(IF(dane!$A$8:$A$1577=D2070,IF(dane!$C$8:$C$1577=E2070,dane!$L$8:$L$1577,0),0))</f>
        <v>0</v>
      </c>
      <c r="H2070" s="46" t="n">
        <f aca="false" t="array" ref="H2070:H2070">SUM(IF(dane!$A$8:$A$1577=D2070,IF(dane!$C$8:$C$1577=E2070,dane!$M$8:$M$1577,0),0))</f>
        <v>0</v>
      </c>
      <c r="K2070" s="55"/>
    </row>
    <row r="2071" s="47" customFormat="true" ht="12.75" hidden="true" customHeight="true" outlineLevel="0" collapsed="false">
      <c r="A2071" s="42" t="s">
        <v>41</v>
      </c>
      <c r="B2071" s="42"/>
      <c r="C2071" s="43" t="str">
        <f aca="false">INDEX((klasyfikacja!$B$2:$B$146),MATCH(A2071,klasyfikacja!$A$2:$A$146,0))</f>
        <v>Wpływy z opłaty uzdrowiskowej, pobieranej w gminach posiadających status gminy uzdrowiskowej</v>
      </c>
      <c r="D2071" s="44" t="n">
        <v>853</v>
      </c>
      <c r="E2071" s="45" t="s">
        <v>42</v>
      </c>
      <c r="F2071" s="46" t="n">
        <f aca="false">SUM(G2071:H2071)</f>
        <v>0</v>
      </c>
      <c r="G2071" s="46" t="n">
        <f aca="false" t="array" ref="G2071:G2071">SUM(IF(dane!$A$8:$A$1577=D2071,IF(dane!$C$8:$C$1577=E2071,dane!$L$8:$L$1577,0),0))</f>
        <v>0</v>
      </c>
      <c r="H2071" s="46" t="n">
        <f aca="false" t="array" ref="H2071:H2071">SUM(IF(dane!$A$8:$A$1577=D2071,IF(dane!$C$8:$C$1577=E2071,dane!$M$8:$M$1577,0),0))</f>
        <v>0</v>
      </c>
      <c r="K2071" s="55"/>
    </row>
    <row r="2072" s="47" customFormat="true" ht="12.75" hidden="true" customHeight="true" outlineLevel="0" collapsed="false">
      <c r="A2072" s="42" t="s">
        <v>43</v>
      </c>
      <c r="B2072" s="42"/>
      <c r="C2072" s="43" t="str">
        <f aca="false">INDEX((klasyfikacja!$B$2:$B$146),MATCH(A2072,klasyfikacja!$A$2:$A$146,0))</f>
        <v>Wpływy z opłaty produktowej</v>
      </c>
      <c r="D2072" s="44" t="n">
        <v>853</v>
      </c>
      <c r="E2072" s="45" t="s">
        <v>44</v>
      </c>
      <c r="F2072" s="46" t="n">
        <f aca="false">SUM(G2072:H2072)</f>
        <v>0</v>
      </c>
      <c r="G2072" s="46" t="n">
        <f aca="false" t="array" ref="G2072:G2072">SUM(IF(dane!$A$8:$A$1577=D2072,IF(dane!$C$8:$C$1577=E2072,dane!$L$8:$L$1577,0),0))</f>
        <v>0</v>
      </c>
      <c r="H2072" s="46" t="n">
        <f aca="false" t="array" ref="H2072:H2072">SUM(IF(dane!$A$8:$A$1577=D2072,IF(dane!$C$8:$C$1577=E2072,dane!$M$8:$M$1577,0),0))</f>
        <v>0</v>
      </c>
      <c r="K2072" s="55"/>
    </row>
    <row r="2073" s="47" customFormat="true" ht="12.75" hidden="true" customHeight="true" outlineLevel="0" collapsed="false">
      <c r="A2073" s="42" t="s">
        <v>45</v>
      </c>
      <c r="B2073" s="42"/>
      <c r="C2073" s="43" t="str">
        <f aca="false">INDEX((klasyfikacja!$B$2:$B$146),MATCH(A2073,klasyfikacja!$A$2:$A$146,0))</f>
        <v>Wpływy z opłaty skarbowej</v>
      </c>
      <c r="D2073" s="44" t="n">
        <v>853</v>
      </c>
      <c r="E2073" s="45" t="s">
        <v>46</v>
      </c>
      <c r="F2073" s="46" t="n">
        <f aca="false">SUM(G2073:H2073)</f>
        <v>0</v>
      </c>
      <c r="G2073" s="46" t="n">
        <f aca="false" t="array" ref="G2073:G2073">SUM(IF(dane!$A$8:$A$1577=D2073,IF(dane!$C$8:$C$1577=E2073,dane!$L$8:$L$1577,0),0))</f>
        <v>0</v>
      </c>
      <c r="H2073" s="46" t="n">
        <f aca="false" t="array" ref="H2073:H2073">SUM(IF(dane!$A$8:$A$1577=D2073,IF(dane!$C$8:$C$1577=E2073,dane!$M$8:$M$1577,0),0))</f>
        <v>0</v>
      </c>
      <c r="K2073" s="55"/>
    </row>
    <row r="2074" s="47" customFormat="true" ht="12.75" hidden="true" customHeight="true" outlineLevel="0" collapsed="false">
      <c r="A2074" s="42" t="s">
        <v>47</v>
      </c>
      <c r="B2074" s="42"/>
      <c r="C2074" s="43" t="str">
        <f aca="false">INDEX((klasyfikacja!$B$2:$B$146),MATCH(A2074,klasyfikacja!$A$2:$A$146,0))</f>
        <v>Wpływy z opłaty komunikacyjnej</v>
      </c>
      <c r="D2074" s="44" t="n">
        <v>853</v>
      </c>
      <c r="E2074" s="45" t="s">
        <v>48</v>
      </c>
      <c r="F2074" s="46" t="n">
        <f aca="false">SUM(G2074:H2074)</f>
        <v>0</v>
      </c>
      <c r="G2074" s="46" t="n">
        <f aca="false" t="array" ref="G2074:G2074">SUM(IF(dane!$A$8:$A$1577=D2074,IF(dane!$C$8:$C$1577=E2074,dane!$L$8:$L$1577,0),0))</f>
        <v>0</v>
      </c>
      <c r="H2074" s="46" t="n">
        <f aca="false" t="array" ref="H2074:H2074">SUM(IF(dane!$A$8:$A$1577=D2074,IF(dane!$C$8:$C$1577=E2074,dane!$M$8:$M$1577,0),0))</f>
        <v>0</v>
      </c>
      <c r="K2074" s="55"/>
    </row>
    <row r="2075" s="47" customFormat="true" ht="12.75" hidden="true" customHeight="true" outlineLevel="0" collapsed="false">
      <c r="A2075" s="42" t="s">
        <v>49</v>
      </c>
      <c r="B2075" s="42"/>
      <c r="C2075" s="43" t="str">
        <f aca="false">INDEX((klasyfikacja!$B$2:$B$146),MATCH(A2075,klasyfikacja!$A$2:$A$146,0))</f>
        <v>Wpływy z opłaty targowej</v>
      </c>
      <c r="D2075" s="44" t="n">
        <v>853</v>
      </c>
      <c r="E2075" s="45" t="s">
        <v>50</v>
      </c>
      <c r="F2075" s="46" t="n">
        <f aca="false">SUM(G2075:H2075)</f>
        <v>0</v>
      </c>
      <c r="G2075" s="46" t="n">
        <f aca="false" t="array" ref="G2075:G2075">SUM(IF(dane!$A$8:$A$1577=D2075,IF(dane!$C$8:$C$1577=E2075,dane!$L$8:$L$1577,0),0))</f>
        <v>0</v>
      </c>
      <c r="H2075" s="46" t="n">
        <f aca="false" t="array" ref="H2075:H2075">SUM(IF(dane!$A$8:$A$1577=D2075,IF(dane!$C$8:$C$1577=E2075,dane!$M$8:$M$1577,0),0))</f>
        <v>0</v>
      </c>
      <c r="K2075" s="55"/>
    </row>
    <row r="2076" s="47" customFormat="true" ht="12.75" hidden="true" customHeight="true" outlineLevel="0" collapsed="false">
      <c r="A2076" s="42" t="s">
        <v>51</v>
      </c>
      <c r="B2076" s="42"/>
      <c r="C2076" s="43" t="str">
        <f aca="false">INDEX((klasyfikacja!$B$2:$B$146),MATCH(A2076,klasyfikacja!$A$2:$A$146,0))</f>
        <v>Wpływy z opłaty miejscowej</v>
      </c>
      <c r="D2076" s="44" t="n">
        <v>853</v>
      </c>
      <c r="E2076" s="45" t="s">
        <v>52</v>
      </c>
      <c r="F2076" s="46" t="n">
        <f aca="false">SUM(G2076:H2076)</f>
        <v>0</v>
      </c>
      <c r="G2076" s="46" t="n">
        <f aca="false" t="array" ref="G2076:G2076">SUM(IF(dane!$A$8:$A$1577=D2076,IF(dane!$C$8:$C$1577=E2076,dane!$L$8:$L$1577,0),0))</f>
        <v>0</v>
      </c>
      <c r="H2076" s="46" t="n">
        <f aca="false" t="array" ref="H2076:H2076">SUM(IF(dane!$A$8:$A$1577=D2076,IF(dane!$C$8:$C$1577=E2076,dane!$M$8:$M$1577,0),0))</f>
        <v>0</v>
      </c>
      <c r="K2076" s="55"/>
    </row>
    <row r="2077" s="47" customFormat="true" ht="12.75" hidden="true" customHeight="true" outlineLevel="0" collapsed="false">
      <c r="A2077" s="42" t="s">
        <v>53</v>
      </c>
      <c r="B2077" s="42"/>
      <c r="C2077" s="43" t="str">
        <f aca="false">INDEX((klasyfikacja!$B$2:$B$146),MATCH(A2077,klasyfikacja!$A$2:$A$146,0))</f>
        <v>Wpływy z opłaty eksploatacyjnej</v>
      </c>
      <c r="D2077" s="44" t="n">
        <v>853</v>
      </c>
      <c r="E2077" s="45" t="s">
        <v>54</v>
      </c>
      <c r="F2077" s="46" t="n">
        <f aca="false">SUM(G2077:H2077)</f>
        <v>0</v>
      </c>
      <c r="G2077" s="46" t="n">
        <f aca="false" t="array" ref="G2077:G2077">SUM(IF(dane!$A$8:$A$1577=D2077,IF(dane!$C$8:$C$1577=E2077,dane!$L$8:$L$1577,0),0))</f>
        <v>0</v>
      </c>
      <c r="H2077" s="46" t="n">
        <f aca="false" t="array" ref="H2077:H2077">SUM(IF(dane!$A$8:$A$1577=D2077,IF(dane!$C$8:$C$1577=E2077,dane!$M$8:$M$1577,0),0))</f>
        <v>0</v>
      </c>
      <c r="K2077" s="55"/>
    </row>
    <row r="2078" s="47" customFormat="true" ht="12.75" hidden="true" customHeight="true" outlineLevel="0" collapsed="false">
      <c r="A2078" s="42" t="s">
        <v>55</v>
      </c>
      <c r="B2078" s="42"/>
      <c r="C2078" s="43" t="str">
        <f aca="false">INDEX((klasyfikacja!$B$2:$B$146),MATCH(A2078,klasyfikacja!$A$2:$A$146,0))</f>
        <v>Wpływy z opłat za trwały zarząd, użytkowanie i służebności</v>
      </c>
      <c r="D2078" s="44" t="n">
        <v>853</v>
      </c>
      <c r="E2078" s="45" t="s">
        <v>56</v>
      </c>
      <c r="F2078" s="46" t="n">
        <f aca="false">SUM(G2078:H2078)</f>
        <v>0</v>
      </c>
      <c r="G2078" s="46" t="n">
        <f aca="false" t="array" ref="G2078:G2078">SUM(IF(dane!$A$8:$A$1577=D2078,IF(dane!$C$8:$C$1577=E2078,dane!$L$8:$L$1577,0),0))</f>
        <v>0</v>
      </c>
      <c r="H2078" s="46" t="n">
        <f aca="false" t="array" ref="H2078:H2078">SUM(IF(dane!$A$8:$A$1577=D2078,IF(dane!$C$8:$C$1577=E2078,dane!$M$8:$M$1577,0),0))</f>
        <v>0</v>
      </c>
      <c r="K2078" s="55"/>
    </row>
    <row r="2079" s="47" customFormat="true" ht="12.75" hidden="true" customHeight="true" outlineLevel="0" collapsed="false">
      <c r="A2079" s="42" t="s">
        <v>57</v>
      </c>
      <c r="B2079" s="42"/>
      <c r="C2079" s="43" t="str">
        <f aca="false">INDEX((klasyfikacja!$B$2:$B$146),MATCH(A2079,klasyfikacja!$A$2:$A$146,0))</f>
        <v>Wpływy z opłat za zezwolenia na sprzedaż napojów alkoholowych</v>
      </c>
      <c r="D2079" s="44" t="n">
        <v>853</v>
      </c>
      <c r="E2079" s="45" t="s">
        <v>58</v>
      </c>
      <c r="F2079" s="46" t="n">
        <f aca="false">SUM(G2079:H2079)</f>
        <v>0</v>
      </c>
      <c r="G2079" s="46" t="n">
        <f aca="false" t="array" ref="G2079:G2079">SUM(IF(dane!$A$8:$A$1577=D2079,IF(dane!$C$8:$C$1577=E2079,dane!$L$8:$L$1577,0),0))</f>
        <v>0</v>
      </c>
      <c r="H2079" s="46" t="n">
        <f aca="false" t="array" ref="H2079:H2079">SUM(IF(dane!$A$8:$A$1577=D2079,IF(dane!$C$8:$C$1577=E2079,dane!$M$8:$M$1577,0),0))</f>
        <v>0</v>
      </c>
      <c r="K2079" s="55"/>
    </row>
    <row r="2080" s="47" customFormat="true" ht="12.75" hidden="true" customHeight="true" outlineLevel="0" collapsed="false">
      <c r="A2080" s="42" t="s">
        <v>59</v>
      </c>
      <c r="B2080" s="42"/>
      <c r="C2080" s="43" t="str">
        <f aca="false">INDEX((klasyfikacja!$B$2:$B$146),MATCH(A2080,klasyfikacja!$A$2:$A$146,0))</f>
        <v>Wpływy z innych lokalnych opłat pobieranych przez jednostki samorządu terytorialnego na podstawie odrębnych ustaw</v>
      </c>
      <c r="D2080" s="44" t="n">
        <v>853</v>
      </c>
      <c r="E2080" s="45" t="s">
        <v>60</v>
      </c>
      <c r="F2080" s="46" t="n">
        <f aca="false">SUM(G2080:H2080)</f>
        <v>0</v>
      </c>
      <c r="G2080" s="46" t="n">
        <f aca="false" t="array" ref="G2080:G2080">SUM(IF(dane!$A$8:$A$1577=D2080,IF(dane!$C$8:$C$1577=E2080,dane!$L$8:$L$1577,0),0))</f>
        <v>0</v>
      </c>
      <c r="H2080" s="46" t="n">
        <f aca="false" t="array" ref="H2080:H2080">SUM(IF(dane!$A$8:$A$1577=D2080,IF(dane!$C$8:$C$1577=E2080,dane!$M$8:$M$1577,0),0))</f>
        <v>0</v>
      </c>
      <c r="K2080" s="55"/>
    </row>
    <row r="2081" s="47" customFormat="true" ht="12.75" hidden="true" customHeight="true" outlineLevel="0" collapsed="false">
      <c r="A2081" s="42" t="s">
        <v>61</v>
      </c>
      <c r="B2081" s="42"/>
      <c r="C2081" s="43" t="str">
        <f aca="false">INDEX((klasyfikacja!$B$2:$B$146),MATCH(A2081,klasyfikacja!$A$2:$A$146,0))</f>
        <v>Wpływy z podatku od czynności cywilnoprawnych</v>
      </c>
      <c r="D2081" s="44" t="n">
        <v>853</v>
      </c>
      <c r="E2081" s="45" t="s">
        <v>62</v>
      </c>
      <c r="F2081" s="46" t="n">
        <f aca="false">SUM(G2081:H2081)</f>
        <v>0</v>
      </c>
      <c r="G2081" s="46" t="n">
        <f aca="false" t="array" ref="G2081:G2081">SUM(IF(dane!$A$8:$A$1577=D2081,IF(dane!$C$8:$C$1577=E2081,dane!$L$8:$L$1577,0),0))</f>
        <v>0</v>
      </c>
      <c r="H2081" s="46" t="n">
        <f aca="false" t="array" ref="H2081:H2081">SUM(IF(dane!$A$8:$A$1577=D2081,IF(dane!$C$8:$C$1577=E2081,dane!$M$8:$M$1577,0),0))</f>
        <v>0</v>
      </c>
      <c r="K2081" s="55"/>
    </row>
    <row r="2082" s="47" customFormat="true" ht="12.75" hidden="true" customHeight="true" outlineLevel="0" collapsed="false">
      <c r="A2082" s="42" t="s">
        <v>63</v>
      </c>
      <c r="B2082" s="42"/>
      <c r="C2082" s="43" t="str">
        <f aca="false">INDEX((klasyfikacja!$B$2:$B$146),MATCH(A2082,klasyfikacja!$A$2:$A$146,0))</f>
        <v>Wpływy z opłat z tytułu użytkowania wieczystego nieruchomości</v>
      </c>
      <c r="D2082" s="44" t="n">
        <v>853</v>
      </c>
      <c r="E2082" s="45" t="s">
        <v>64</v>
      </c>
      <c r="F2082" s="46" t="n">
        <f aca="false">SUM(G2082:H2082)</f>
        <v>0</v>
      </c>
      <c r="G2082" s="46" t="n">
        <f aca="false" t="array" ref="G2082:G2082">SUM(IF(dane!$A$8:$A$1577=D2082,IF(dane!$C$8:$C$1577=E2082,dane!$L$8:$L$1577,0),0))</f>
        <v>0</v>
      </c>
      <c r="H2082" s="46" t="n">
        <f aca="false" t="array" ref="H2082:H2082">SUM(IF(dane!$A$8:$A$1577=D2082,IF(dane!$C$8:$C$1577=E2082,dane!$M$8:$M$1577,0),0))</f>
        <v>0</v>
      </c>
      <c r="K2082" s="55"/>
    </row>
    <row r="2083" s="47" customFormat="true" ht="12.75" hidden="true" customHeight="true" outlineLevel="0" collapsed="false">
      <c r="A2083" s="42" t="s">
        <v>65</v>
      </c>
      <c r="B2083" s="42"/>
      <c r="C2083" s="43" t="str">
        <f aca="false">INDEX((klasyfikacja!$B$2:$B$146),MATCH(A2083,klasyfikacja!$A$2:$A$146,0))</f>
        <v>Wpływy z tytułu grzywien, mandatów i innych kar pieniężnych od osób fizycznych</v>
      </c>
      <c r="D2083" s="44" t="n">
        <v>853</v>
      </c>
      <c r="E2083" s="45" t="s">
        <v>66</v>
      </c>
      <c r="F2083" s="46" t="n">
        <f aca="false">SUM(G2083:H2083)</f>
        <v>0</v>
      </c>
      <c r="G2083" s="46" t="n">
        <f aca="false" t="array" ref="G2083:G2083">SUM(IF(dane!$A$8:$A$1577=D2083,IF(dane!$C$8:$C$1577=E2083,dane!$L$8:$L$1577,0),0))</f>
        <v>0</v>
      </c>
      <c r="H2083" s="46" t="n">
        <f aca="false" t="array" ref="H2083:H2083">SUM(IF(dane!$A$8:$A$1577=D2083,IF(dane!$C$8:$C$1577=E2083,dane!$M$8:$M$1577,0),0))</f>
        <v>0</v>
      </c>
      <c r="K2083" s="55"/>
    </row>
    <row r="2084" s="47" customFormat="true" ht="12.75" hidden="true" customHeight="true" outlineLevel="0" collapsed="false">
      <c r="A2084" s="42" t="s">
        <v>67</v>
      </c>
      <c r="B2084" s="42"/>
      <c r="C2084" s="43" t="str">
        <f aca="false">INDEX((klasyfikacja!$B$2:$B$146),MATCH(A2084,klasyfikacja!$A$2:$A$146,0))</f>
        <v>Wpływy z tytułu grzywien i innych kar pieniężnych od osób prawnych i innych jednostek organizacyjnych</v>
      </c>
      <c r="D2084" s="44" t="n">
        <v>853</v>
      </c>
      <c r="E2084" s="45" t="s">
        <v>68</v>
      </c>
      <c r="F2084" s="46" t="n">
        <f aca="false">SUM(G2084:H2084)</f>
        <v>0</v>
      </c>
      <c r="G2084" s="46" t="n">
        <f aca="false" t="array" ref="G2084:G2084">SUM(IF(dane!$A$8:$A$1577=D2084,IF(dane!$C$8:$C$1577=E2084,dane!$L$8:$L$1577,0),0))</f>
        <v>0</v>
      </c>
      <c r="H2084" s="46" t="n">
        <f aca="false" t="array" ref="H2084:H2084">SUM(IF(dane!$A$8:$A$1577=D2084,IF(dane!$C$8:$C$1577=E2084,dane!$M$8:$M$1577,0),0))</f>
        <v>0</v>
      </c>
      <c r="K2084" s="55"/>
    </row>
    <row r="2085" s="47" customFormat="true" ht="12.75" hidden="true" customHeight="true" outlineLevel="0" collapsed="false">
      <c r="A2085" s="42" t="s">
        <v>69</v>
      </c>
      <c r="B2085" s="42"/>
      <c r="C2085" s="43" t="str">
        <f aca="false">INDEX((klasyfikacja!$B$2:$B$146),MATCH(A2085,klasyfikacja!$A$2:$A$146,0))</f>
        <v>Wpływy z opłat za koncesje i licencje</v>
      </c>
      <c r="D2085" s="44" t="n">
        <v>853</v>
      </c>
      <c r="E2085" s="45" t="s">
        <v>70</v>
      </c>
      <c r="F2085" s="46" t="n">
        <f aca="false">SUM(G2085:H2085)</f>
        <v>0</v>
      </c>
      <c r="G2085" s="46" t="n">
        <f aca="false" t="array" ref="G2085:G2085">SUM(IF(dane!$A$8:$A$1577=D2085,IF(dane!$C$8:$C$1577=E2085,dane!$L$8:$L$1577,0),0))</f>
        <v>0</v>
      </c>
      <c r="H2085" s="46" t="n">
        <f aca="false" t="array" ref="H2085:H2085">SUM(IF(dane!$A$8:$A$1577=D2085,IF(dane!$C$8:$C$1577=E2085,dane!$M$8:$M$1577,0),0))</f>
        <v>0</v>
      </c>
      <c r="K2085" s="55"/>
    </row>
    <row r="2086" s="47" customFormat="true" ht="12.75" hidden="true" customHeight="true" outlineLevel="0" collapsed="false">
      <c r="A2086" s="42" t="s">
        <v>71</v>
      </c>
      <c r="B2086" s="42"/>
      <c r="C2086" s="43" t="str">
        <f aca="false">INDEX((klasyfikacja!$B$2:$B$146),MATCH(A2086,klasyfikacja!$A$2:$A$146,0))</f>
        <v>Wpływy z opłat egzaminacyjnych oraz opłat za wydawanie świadectw, dyplomów, zaświadczeń, certyfikatów i ich duplikatów</v>
      </c>
      <c r="D2086" s="44" t="n">
        <v>853</v>
      </c>
      <c r="E2086" s="45" t="s">
        <v>72</v>
      </c>
      <c r="F2086" s="46" t="n">
        <f aca="false">SUM(G2086:H2086)</f>
        <v>0</v>
      </c>
      <c r="G2086" s="46" t="n">
        <f aca="false" t="array" ref="G2086:G2086">SUM(IF(dane!$A$8:$A$1577=D2086,IF(dane!$C$8:$C$1577=E2086,dane!$L$8:$L$1577,0),0))</f>
        <v>0</v>
      </c>
      <c r="H2086" s="46" t="n">
        <f aca="false" t="array" ref="H2086:H2086">SUM(IF(dane!$A$8:$A$1577=D2086,IF(dane!$C$8:$C$1577=E2086,dane!$M$8:$M$1577,0),0))</f>
        <v>0</v>
      </c>
      <c r="K2086" s="55"/>
    </row>
    <row r="2087" s="47" customFormat="true" ht="12.75" hidden="false" customHeight="true" outlineLevel="0" collapsed="false">
      <c r="A2087" s="42" t="n">
        <v>620</v>
      </c>
      <c r="B2087" s="42"/>
      <c r="C2087" s="43" t="e">
        <f aca="false">INDEX((klasyfikacja!$B$2:$B$146),MATCH(A2087,klasyfikacja!$A$2:$A$146,0))</f>
        <v>#N/A</v>
      </c>
      <c r="D2087" s="44" t="n">
        <v>853</v>
      </c>
      <c r="E2087" s="45" t="s">
        <v>74</v>
      </c>
      <c r="F2087" s="46" t="n">
        <f aca="false">SUM(G2087:H2087)</f>
        <v>10000</v>
      </c>
      <c r="G2087" s="46" t="n">
        <f aca="false" t="array" ref="G2087:G2087">SUM(IF(dane!$A$8:$A$1577=D2087,IF(dane!$C$8:$C$1577=E2087,dane!$L$8:$L$1577,0),0))</f>
        <v>0</v>
      </c>
      <c r="H2087" s="46" t="n">
        <f aca="false" t="array" ref="H2087:H2087">SUM(IF(dane!$A$8:$A$1577=D2087,IF(dane!$C$8:$C$1577=E2087,dane!$M$8:$M$1577,0),0))</f>
        <v>10000</v>
      </c>
      <c r="K2087" s="55"/>
    </row>
    <row r="2088" s="47" customFormat="true" ht="25.5" hidden="false" customHeight="false" outlineLevel="0" collapsed="false">
      <c r="A2088" s="42" t="n">
        <v>630</v>
      </c>
      <c r="B2088" s="42"/>
      <c r="C2088" s="43" t="e">
        <f aca="false">INDEX((klasyfikacja!$B$2:$B$146),MATCH(A2088,klasyfikacja!$A$2:$A$146,0))</f>
        <v>#N/A</v>
      </c>
      <c r="D2088" s="44" t="n">
        <v>853</v>
      </c>
      <c r="E2088" s="45" t="s">
        <v>76</v>
      </c>
      <c r="F2088" s="46" t="n">
        <f aca="false">SUM(G2088:H2088)</f>
        <v>6000</v>
      </c>
      <c r="G2088" s="46" t="n">
        <f aca="false" t="array" ref="G2088:G2088">SUM(IF(dane!$A$8:$A$1577=D2088,IF(dane!$C$8:$C$1577=E2088,dane!$L$8:$L$1577,0),0))</f>
        <v>0</v>
      </c>
      <c r="H2088" s="46" t="n">
        <f aca="false" t="array" ref="H2088:H2088">SUM(IF(dane!$A$8:$A$1577=D2088,IF(dane!$C$8:$C$1577=E2088,dane!$M$8:$M$1577,0),0))</f>
        <v>6000</v>
      </c>
      <c r="K2088" s="55"/>
    </row>
    <row r="2089" s="47" customFormat="true" ht="12.75" hidden="true" customHeight="true" outlineLevel="0" collapsed="false">
      <c r="A2089" s="42" t="s">
        <v>77</v>
      </c>
      <c r="B2089" s="42"/>
      <c r="C2089" s="43" t="str">
        <f aca="false">INDEX((klasyfikacja!$B$2:$B$146),MATCH(A2089,klasyfikacja!$A$2:$A$146,0))</f>
        <v>Wpływy z tytułu kosztów egzekucyjnych, opłaty komorniczej i kosztów upomnień</v>
      </c>
      <c r="D2089" s="44" t="n">
        <v>853</v>
      </c>
      <c r="E2089" s="45" t="s">
        <v>78</v>
      </c>
      <c r="F2089" s="46" t="n">
        <f aca="false">SUM(G2089:H2089)</f>
        <v>0</v>
      </c>
      <c r="G2089" s="46" t="n">
        <f aca="false" t="array" ref="G2089:G2089">SUM(IF(dane!$A$8:$A$1577=D2089,IF(dane!$C$8:$C$1577=E2089,dane!$L$8:$L$1577,0),0))</f>
        <v>0</v>
      </c>
      <c r="H2089" s="46" t="n">
        <f aca="false" t="array" ref="H2089:H2089">SUM(IF(dane!$A$8:$A$1577=D2089,IF(dane!$C$8:$C$1577=E2089,dane!$M$8:$M$1577,0),0))</f>
        <v>0</v>
      </c>
      <c r="K2089" s="55"/>
    </row>
    <row r="2090" s="47" customFormat="true" ht="12.75" hidden="true" customHeight="true" outlineLevel="0" collapsed="false">
      <c r="A2090" s="42" t="s">
        <v>79</v>
      </c>
      <c r="B2090" s="42"/>
      <c r="C2090" s="43" t="str">
        <f aca="false">INDEX((klasyfikacja!$B$2:$B$146),MATCH(A2090,klasyfikacja!$A$2:$A$146,0))</f>
        <v>Wpływy z opłat za wydanie prawa jazdy oraz innych dokumentów uprawniających do kierowania pojazdami</v>
      </c>
      <c r="D2090" s="44" t="n">
        <v>853</v>
      </c>
      <c r="E2090" s="45" t="s">
        <v>80</v>
      </c>
      <c r="F2090" s="46" t="n">
        <f aca="false">SUM(G2090:H2090)</f>
        <v>0</v>
      </c>
      <c r="G2090" s="46" t="n">
        <f aca="false" t="array" ref="G2090:G2090">SUM(IF(dane!$A$8:$A$1577=D2090,IF(dane!$C$8:$C$1577=E2090,dane!$L$8:$L$1577,0),0))</f>
        <v>0</v>
      </c>
      <c r="H2090" s="46" t="n">
        <f aca="false" t="array" ref="H2090:H2090">SUM(IF(dane!$A$8:$A$1577=D2090,IF(dane!$C$8:$C$1577=E2090,dane!$M$8:$M$1577,0),0))</f>
        <v>0</v>
      </c>
      <c r="K2090" s="55"/>
    </row>
    <row r="2091" s="47" customFormat="true" ht="12.75" hidden="true" customHeight="true" outlineLevel="0" collapsed="false">
      <c r="A2091" s="42" t="s">
        <v>81</v>
      </c>
      <c r="B2091" s="42"/>
      <c r="C2091" s="43" t="str">
        <f aca="false">INDEX((klasyfikacja!$B$2:$B$146),MATCH(A2091,klasyfikacja!$A$2:$A$146,0))</f>
        <v>Wpływy z opłat za korzystanie z wychowania przedszkolnego</v>
      </c>
      <c r="D2091" s="44" t="n">
        <v>853</v>
      </c>
      <c r="E2091" s="45" t="s">
        <v>82</v>
      </c>
      <c r="F2091" s="46" t="n">
        <f aca="false">SUM(G2091:H2091)</f>
        <v>0</v>
      </c>
      <c r="G2091" s="46" t="n">
        <f aca="false" t="array" ref="G2091:G2091">SUM(IF(dane!$A$8:$A$1577=D2091,IF(dane!$C$8:$C$1577=E2091,dane!$L$8:$L$1577,0),0))</f>
        <v>0</v>
      </c>
      <c r="H2091" s="46" t="n">
        <f aca="false" t="array" ref="H2091:H2091">SUM(IF(dane!$A$8:$A$1577=D2091,IF(dane!$C$8:$C$1577=E2091,dane!$M$8:$M$1577,0),0))</f>
        <v>0</v>
      </c>
      <c r="K2091" s="55"/>
    </row>
    <row r="2092" s="47" customFormat="true" ht="12.75" hidden="true" customHeight="true" outlineLevel="0" collapsed="false">
      <c r="A2092" s="42" t="s">
        <v>83</v>
      </c>
      <c r="B2092" s="42"/>
      <c r="C2092" s="43" t="str">
        <f aca="false">INDEX((klasyfikacja!$B$2:$B$146),MATCH(A2092,klasyfikacja!$A$2:$A$146,0))</f>
        <v>Wpływy z opłat za korzystanie z wyżywienia w jednostkach realizujących zadania z zakresu wychowania przedszkolnego</v>
      </c>
      <c r="D2092" s="44" t="n">
        <v>853</v>
      </c>
      <c r="E2092" s="45" t="s">
        <v>84</v>
      </c>
      <c r="F2092" s="46" t="n">
        <f aca="false">SUM(G2092:H2092)</f>
        <v>0</v>
      </c>
      <c r="G2092" s="46" t="n">
        <f aca="false" t="array" ref="G2092:G2092">SUM(IF(dane!$A$8:$A$1577=D2092,IF(dane!$C$8:$C$1577=E2092,dane!$L$8:$L$1577,0),0))</f>
        <v>0</v>
      </c>
      <c r="H2092" s="46" t="n">
        <f aca="false" t="array" ref="H2092:H2092">SUM(IF(dane!$A$8:$A$1577=D2092,IF(dane!$C$8:$C$1577=E2092,dane!$M$8:$M$1577,0),0))</f>
        <v>0</v>
      </c>
      <c r="K2092" s="55"/>
    </row>
    <row r="2093" s="47" customFormat="true" ht="12.75" hidden="false" customHeight="false" outlineLevel="0" collapsed="false">
      <c r="A2093" s="42" t="n">
        <v>680</v>
      </c>
      <c r="B2093" s="42"/>
      <c r="C2093" s="43" t="e">
        <f aca="false">INDEX((klasyfikacja!$B$2:$B$146),MATCH(A2093,klasyfikacja!$A$2:$A$146,0))</f>
        <v>#N/A</v>
      </c>
      <c r="D2093" s="44" t="n">
        <v>853</v>
      </c>
      <c r="E2093" s="45" t="s">
        <v>86</v>
      </c>
      <c r="F2093" s="46" t="n">
        <f aca="false">SUM(G2093:H2093)</f>
        <v>0</v>
      </c>
      <c r="G2093" s="46" t="n">
        <f aca="false" t="array" ref="G2093:G2093">SUM(IF(dane!$A$8:$A$1577=D2093,IF(dane!$C$8:$C$1577=E2093,dane!$L$8:$L$1577,0),0))</f>
        <v>0</v>
      </c>
      <c r="H2093" s="46" t="n">
        <f aca="false" t="array" ref="H2093:H2093">SUM(IF(dane!$A$8:$A$1577=D2093,IF(dane!$C$8:$C$1577=E2093,dane!$M$8:$M$1577,0),0))</f>
        <v>0</v>
      </c>
      <c r="K2093" s="55"/>
    </row>
    <row r="2094" s="47" customFormat="true" ht="12.75" hidden="false" customHeight="true" outlineLevel="0" collapsed="false">
      <c r="A2094" s="42" t="n">
        <v>690</v>
      </c>
      <c r="B2094" s="42"/>
      <c r="C2094" s="43" t="e">
        <f aca="false">INDEX((klasyfikacja!$B$2:$B$146),MATCH(A2094,klasyfikacja!$A$2:$A$146,0))</f>
        <v>#N/A</v>
      </c>
      <c r="D2094" s="44" t="n">
        <v>853</v>
      </c>
      <c r="E2094" s="45" t="s">
        <v>87</v>
      </c>
      <c r="F2094" s="46" t="n">
        <f aca="false">SUM(G2094:H2094)</f>
        <v>1003000</v>
      </c>
      <c r="G2094" s="46" t="n">
        <f aca="false" t="array" ref="G2094:G2094">SUM(IF(dane!$A$8:$A$1577=D2094,IF(dane!$C$8:$C$1577=E2094,dane!$L$8:$L$1577,0),0))</f>
        <v>0</v>
      </c>
      <c r="H2094" s="46" t="n">
        <f aca="false" t="array" ref="H2094:H2094">SUM(IF(dane!$A$8:$A$1577=D2094,IF(dane!$C$8:$C$1577=E2094,dane!$M$8:$M$1577,0),0))</f>
        <v>1003000</v>
      </c>
      <c r="K2094" s="55"/>
    </row>
    <row r="2095" s="47" customFormat="true" ht="12.75" hidden="true" customHeight="false" outlineLevel="0" collapsed="false">
      <c r="A2095" s="42" t="s">
        <v>227</v>
      </c>
      <c r="B2095" s="42"/>
      <c r="C2095" s="43" t="str">
        <f aca="false">INDEX((klasyfikacja!$B$2:$B$146),MATCH(A2095,klasyfikacja!$A$2:$A$146,0))</f>
        <v>Wpływy z otrzymanych darowizn i ofiar w postaci pieniężnej na realizację zadań na rzecz pomocy Ukrainie</v>
      </c>
      <c r="D2095" s="44" t="n">
        <v>853</v>
      </c>
      <c r="E2095" s="45" t="s">
        <v>228</v>
      </c>
      <c r="F2095" s="46" t="n">
        <f aca="false">SUM(G2095:H2095)</f>
        <v>0</v>
      </c>
      <c r="G2095" s="46" t="n">
        <f aca="false" t="array" ref="G2095:G2095">SUM(IF(dane!$A$8:$A$1577=D2095,IF(dane!$C$8:$C$1577=E2095,dane!$L$8:$L$1577,0),0))</f>
        <v>0</v>
      </c>
      <c r="H2095" s="46" t="n">
        <f aca="false" t="array" ref="H2095:H2095">SUM(IF(dane!$A$8:$A$1577=D2095,IF(dane!$C$8:$C$1577=E2095,dane!$M$8:$M$1577,0),0))</f>
        <v>0</v>
      </c>
      <c r="K2095" s="55"/>
    </row>
    <row r="2096" s="47" customFormat="true" ht="25.5" hidden="false" customHeight="true" outlineLevel="0" collapsed="false">
      <c r="A2096" s="42" t="n">
        <v>750</v>
      </c>
      <c r="B2096" s="42"/>
      <c r="C2096" s="43" t="e">
        <f aca="false">INDEX((klasyfikacja!$B$2:$B$146),MATCH(A2096,klasyfikacja!$A$2:$A$146,0))</f>
        <v>#N/A</v>
      </c>
      <c r="D2096" s="44" t="n">
        <v>853</v>
      </c>
      <c r="E2096" s="45" t="s">
        <v>89</v>
      </c>
      <c r="F2096" s="46" t="n">
        <f aca="false">SUM(G2096:H2096)</f>
        <v>4000</v>
      </c>
      <c r="G2096" s="46" t="n">
        <f aca="false" t="array" ref="G2096:G2096">SUM(IF(dane!$A$8:$A$1577=D2096,IF(dane!$C$8:$C$1577=E2096,dane!$L$8:$L$1577,0),0))</f>
        <v>0</v>
      </c>
      <c r="H2096" s="46" t="n">
        <f aca="false" t="array" ref="H2096:H2096">SUM(IF(dane!$A$8:$A$1577=D2096,IF(dane!$C$8:$C$1577=E2096,dane!$M$8:$M$1577,0),0))</f>
        <v>4000</v>
      </c>
      <c r="K2096" s="55"/>
    </row>
    <row r="2097" s="47" customFormat="true" ht="12.75" hidden="true" customHeight="true" outlineLevel="0" collapsed="false">
      <c r="A2097" s="42" t="s">
        <v>90</v>
      </c>
      <c r="B2097" s="42"/>
      <c r="C2097" s="43" t="str">
        <f aca="false">INDEX((klasyfikacja!$B$2:$B$146),MATCH(A2097,klasyfikacja!$A$2:$A$146,0))</f>
        <v>Wpływy z usług</v>
      </c>
      <c r="D2097" s="44" t="n">
        <v>853</v>
      </c>
      <c r="E2097" s="45" t="s">
        <v>91</v>
      </c>
      <c r="F2097" s="56" t="n">
        <f aca="false">SUM(G2097:H2097)</f>
        <v>0</v>
      </c>
      <c r="G2097" s="46" t="n">
        <f aca="false" t="array" ref="G2097:G2097">SUM(IF(dane!$A$8:$A$1577=D2097,IF(dane!$C$8:$C$1577=E2097,dane!$L$8:$L$1577,0),0))</f>
        <v>0</v>
      </c>
      <c r="H2097" s="46" t="n">
        <f aca="false" t="array" ref="H2097:H2097">SUM(IF(dane!$A$8:$A$1577=D2097,IF(dane!$C$8:$C$1577=E2097,dane!$M$8:$M$1577,0),0))</f>
        <v>0</v>
      </c>
      <c r="K2097" s="55"/>
    </row>
    <row r="2098" s="47" customFormat="true" ht="12.75" hidden="true" customHeight="true" outlineLevel="0" collapsed="false">
      <c r="A2098" s="42" t="s">
        <v>92</v>
      </c>
      <c r="B2098" s="42"/>
      <c r="C2098" s="43" t="str">
        <f aca="false">INDEX((klasyfikacja!$B$2:$B$146),MATCH(A2098,klasyfikacja!$A$2:$A$146,0))</f>
        <v>Wpływy ze sprzedaży wyrobów</v>
      </c>
      <c r="D2098" s="44" t="n">
        <v>853</v>
      </c>
      <c r="E2098" s="45" t="s">
        <v>93</v>
      </c>
      <c r="F2098" s="46" t="n">
        <f aca="false">SUM(G2098:H2098)</f>
        <v>0</v>
      </c>
      <c r="G2098" s="46" t="n">
        <f aca="false" t="array" ref="G2098:G2098">SUM(IF(dane!$A$8:$A$1577=D2098,IF(dane!$C$8:$C$1577=E2098,dane!$L$8:$L$1577,0),0))</f>
        <v>0</v>
      </c>
      <c r="H2098" s="46" t="n">
        <f aca="false" t="array" ref="H2098:H2098">SUM(IF(dane!$A$8:$A$1577=D2098,IF(dane!$C$8:$C$1577=E2098,dane!$M$8:$M$1577,0),0))</f>
        <v>0</v>
      </c>
      <c r="K2098" s="55"/>
    </row>
    <row r="2099" s="47" customFormat="true" ht="12.75" hidden="true" customHeight="true" outlineLevel="0" collapsed="false">
      <c r="A2099" s="42" t="s">
        <v>94</v>
      </c>
      <c r="B2099" s="42"/>
      <c r="C2099" s="43" t="str">
        <f aca="false">INDEX((klasyfikacja!$B$2:$B$146),MATCH(A2099,klasyfikacja!$A$2:$A$146,0))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2099" s="44" t="n">
        <v>853</v>
      </c>
      <c r="E2099" s="45" t="s">
        <v>95</v>
      </c>
      <c r="F2099" s="46" t="n">
        <f aca="false">SUM(G2099:H2099)</f>
        <v>0</v>
      </c>
      <c r="G2099" s="46" t="n">
        <f aca="false" t="array" ref="G2099:G2099">SUM(IF(dane!$A$8:$A$1577=D2099,IF(dane!$C$8:$C$1577=E2099,dane!$L$8:$L$1577,0),0))</f>
        <v>0</v>
      </c>
      <c r="H2099" s="46" t="n">
        <f aca="false" t="array" ref="H2099:H2099">SUM(IF(dane!$A$8:$A$1577=D2099,IF(dane!$C$8:$C$1577=E2099,dane!$M$8:$M$1577,0),0))</f>
        <v>0</v>
      </c>
      <c r="K2099" s="55"/>
    </row>
    <row r="2100" s="47" customFormat="true" ht="12.75" hidden="true" customHeight="true" outlineLevel="0" collapsed="false">
      <c r="A2100" s="42" t="s">
        <v>96</v>
      </c>
      <c r="B2100" s="42"/>
      <c r="C2100" s="43" t="str">
        <f aca="false">INDEX((klasyfikacja!$B$2:$B$146),MATCH(A2100,klasyfikacja!$A$2:$A$146,0))</f>
        <v>Wpływy z odsetek od nieterminowych wpłat z tytułu podatków i opłat</v>
      </c>
      <c r="D2100" s="44" t="n">
        <v>853</v>
      </c>
      <c r="E2100" s="45" t="s">
        <v>97</v>
      </c>
      <c r="F2100" s="46" t="n">
        <f aca="false">SUM(G2100:H2100)</f>
        <v>0</v>
      </c>
      <c r="G2100" s="46" t="n">
        <f aca="false" t="array" ref="G2100:G2100">SUM(IF(dane!$A$8:$A$1577=D2100,IF(dane!$C$8:$C$1577=E2100,dane!$L$8:$L$1577,0),0))</f>
        <v>0</v>
      </c>
      <c r="H2100" s="46" t="n">
        <f aca="false" t="array" ref="H2100:H2100">SUM(IF(dane!$A$8:$A$1577=D2100,IF(dane!$C$8:$C$1577=E2100,dane!$M$8:$M$1577,0),0))</f>
        <v>0</v>
      </c>
      <c r="K2100" s="55"/>
    </row>
    <row r="2101" s="47" customFormat="true" ht="12.75" hidden="true" customHeight="true" outlineLevel="0" collapsed="false">
      <c r="A2101" s="42" t="s">
        <v>98</v>
      </c>
      <c r="B2101" s="42"/>
      <c r="C2101" s="43" t="str">
        <f aca="false">INDEX((klasyfikacja!$B$2:$B$146),MATCH(A2101,klasyfikacja!$A$2:$A$146,0))</f>
        <v>Wpływy z pozostałych odsetek</v>
      </c>
      <c r="D2101" s="44" t="n">
        <v>853</v>
      </c>
      <c r="E2101" s="45" t="s">
        <v>99</v>
      </c>
      <c r="F2101" s="46" t="n">
        <f aca="false">SUM(G2101:H2101)</f>
        <v>0</v>
      </c>
      <c r="G2101" s="46" t="n">
        <f aca="false" t="array" ref="G2101:G2101">SUM(IF(dane!$A$8:$A$1577=D2101,IF(dane!$C$8:$C$1577=E2101,dane!$L$8:$L$1577,0),0))</f>
        <v>0</v>
      </c>
      <c r="H2101" s="46" t="n">
        <f aca="false" t="array" ref="H2101:H2101">SUM(IF(dane!$A$8:$A$1577=D2101,IF(dane!$C$8:$C$1577=E2101,dane!$M$8:$M$1577,0),0))</f>
        <v>0</v>
      </c>
      <c r="K2101" s="55"/>
    </row>
    <row r="2102" s="47" customFormat="true" ht="12.75" hidden="true" customHeight="true" outlineLevel="0" collapsed="false">
      <c r="A2102" s="42" t="s">
        <v>100</v>
      </c>
      <c r="B2102" s="42"/>
      <c r="C2102" s="43" t="str">
        <f aca="false">INDEX((klasyfikacja!$B$2:$B$146),MATCH(A2102,klasyfikacja!$A$2:$A$146,0))</f>
        <v>Wpływy z pozostałych odsetek (Finansowanie programów ze środków bezzwrotnych pochodzących z Unii Europejskiej)</v>
      </c>
      <c r="D2102" s="44" t="n">
        <v>853</v>
      </c>
      <c r="E2102" s="45" t="s">
        <v>101</v>
      </c>
      <c r="F2102" s="46" t="n">
        <f aca="false">SUM(G2102:H2102)</f>
        <v>0</v>
      </c>
      <c r="G2102" s="46" t="n">
        <f aca="false" t="array" ref="G2102:G2102">SUM(IF(dane!$A$8:$A$1577=D2102,IF(dane!$C$8:$C$1577=E2102,dane!$L$8:$L$1577,0),0))</f>
        <v>0</v>
      </c>
      <c r="H2102" s="46" t="n">
        <f aca="false" t="array" ref="H2102:H2102">SUM(IF(dane!$A$8:$A$1577=D2102,IF(dane!$C$8:$C$1577=E2102,dane!$M$8:$M$1577,0),0))</f>
        <v>0</v>
      </c>
      <c r="K2102" s="55"/>
    </row>
    <row r="2103" s="47" customFormat="true" ht="12.75" hidden="true" customHeight="true" outlineLevel="0" collapsed="false">
      <c r="A2103" s="42" t="s">
        <v>102</v>
      </c>
      <c r="B2103" s="42"/>
      <c r="C2103" s="43" t="str">
        <f aca="false">INDEX((klasyfikacja!$B$2:$B$146),MATCH(A2103,klasyfikacja!$A$2:$A$146,0))</f>
        <v>Wpływy z rozliczeń/zwrotów z lat ubiegłych</v>
      </c>
      <c r="D2103" s="44" t="n">
        <v>853</v>
      </c>
      <c r="E2103" s="45" t="s">
        <v>103</v>
      </c>
      <c r="F2103" s="46" t="n">
        <f aca="false">SUM(G2103:H2103)</f>
        <v>0</v>
      </c>
      <c r="G2103" s="46" t="n">
        <f aca="false" t="array" ref="G2103:G2103">SUM(IF(dane!$A$8:$A$1577=D2103,IF(dane!$C$8:$C$1577=E2103,dane!$L$8:$L$1577,0),0))</f>
        <v>0</v>
      </c>
      <c r="H2103" s="46" t="n">
        <f aca="false" t="array" ref="H2103:H2103">SUM(IF(dane!$A$8:$A$1577=D2103,IF(dane!$C$8:$C$1577=E2103,dane!$M$8:$M$1577,0),0))</f>
        <v>0</v>
      </c>
      <c r="K2103" s="55"/>
    </row>
    <row r="2104" s="47" customFormat="true" ht="12.75" hidden="true" customHeight="true" outlineLevel="0" collapsed="false">
      <c r="A2104" s="42" t="s">
        <v>104</v>
      </c>
      <c r="B2104" s="42"/>
      <c r="C2104" s="43" t="str">
        <f aca="false">INDEX((klasyfikacja!$B$2:$B$146),MATCH(A2104,klasyfikacja!$A$2:$A$146,0))</f>
        <v>Wpływy z tytułu kar i odszkodowań wynikających z umów</v>
      </c>
      <c r="D2104" s="44" t="n">
        <v>853</v>
      </c>
      <c r="E2104" s="45" t="s">
        <v>105</v>
      </c>
      <c r="F2104" s="46" t="n">
        <f aca="false">SUM(G2104:H2104)</f>
        <v>0</v>
      </c>
      <c r="G2104" s="46" t="n">
        <f aca="false" t="array" ref="G2104:G2104">SUM(IF(dane!$A$8:$A$1577=D2104,IF(dane!$C$8:$C$1577=E2104,dane!$L$8:$L$1577,0),0))</f>
        <v>0</v>
      </c>
      <c r="H2104" s="46" t="n">
        <f aca="false" t="array" ref="H2104:H2104">SUM(IF(dane!$A$8:$A$1577=D2104,IF(dane!$C$8:$C$1577=E2104,dane!$M$8:$M$1577,0),0))</f>
        <v>0</v>
      </c>
      <c r="K2104" s="55"/>
    </row>
    <row r="2105" s="47" customFormat="true" ht="12.75" hidden="true" customHeight="true" outlineLevel="0" collapsed="false">
      <c r="A2105" s="42" t="s">
        <v>106</v>
      </c>
      <c r="B2105" s="42"/>
      <c r="C2105" s="43" t="str">
        <f aca="false">INDEX((klasyfikacja!$B$2:$B$146),MATCH(A2105,klasyfikacja!$A$2:$A$146,0))</f>
        <v>Wpływy z otrzymanych spadków, zapisów i darowizn w postaci pieniężnej</v>
      </c>
      <c r="D2105" s="44" t="n">
        <v>853</v>
      </c>
      <c r="E2105" s="45" t="s">
        <v>107</v>
      </c>
      <c r="F2105" s="46" t="n">
        <f aca="false">SUM(G2105:H2105)</f>
        <v>0</v>
      </c>
      <c r="G2105" s="46" t="n">
        <f aca="false" t="array" ref="G2105:G2105">SUM(IF(dane!$A$8:$A$1577=D2105,IF(dane!$C$8:$C$1577=E2105,dane!$L$8:$L$1577,0),0))</f>
        <v>0</v>
      </c>
      <c r="H2105" s="46" t="n">
        <f aca="false" t="array" ref="H2105:H2105">SUM(IF(dane!$A$8:$A$1577=D2105,IF(dane!$C$8:$C$1577=E2105,dane!$M$8:$M$1577,0),0))</f>
        <v>0</v>
      </c>
      <c r="K2105" s="55"/>
    </row>
    <row r="2106" s="47" customFormat="true" ht="12.75" hidden="false" customHeight="true" outlineLevel="0" collapsed="false">
      <c r="A2106" s="42" t="n">
        <v>970</v>
      </c>
      <c r="B2106" s="42"/>
      <c r="C2106" s="43" t="e">
        <f aca="false">INDEX((klasyfikacja!$B$2:$B$146),MATCH(A2106,klasyfikacja!$A$2:$A$146,0))</f>
        <v>#N/A</v>
      </c>
      <c r="D2106" s="44" t="n">
        <v>853</v>
      </c>
      <c r="E2106" s="45" t="s">
        <v>109</v>
      </c>
      <c r="F2106" s="56" t="n">
        <f aca="false">SUM(G2106:H2106)</f>
        <v>49000</v>
      </c>
      <c r="G2106" s="46" t="n">
        <f aca="false" t="array" ref="G2106:G2106">SUM(IF(dane!$A$8:$A$1577=D2106,IF(dane!$C$8:$C$1577=E2106,dane!$L$8:$L$1577,0),0))</f>
        <v>0</v>
      </c>
      <c r="H2106" s="46" t="n">
        <f aca="false" t="array" ref="H2106:H2106">SUM(IF(dane!$A$8:$A$1577=D2106,IF(dane!$C$8:$C$1577=E2106,dane!$M$8:$M$1577,0),0))</f>
        <v>49000</v>
      </c>
      <c r="K2106" s="55"/>
    </row>
    <row r="2107" s="47" customFormat="true" ht="12.75" hidden="true" customHeight="true" outlineLevel="0" collapsed="false">
      <c r="A2107" s="42" t="s">
        <v>110</v>
      </c>
      <c r="B2107" s="42"/>
      <c r="C2107" s="43" t="str">
        <f aca="false">INDEX((klasyfikacja!$B$2:$B$146),MATCH(A2107,klasyfikacja!$A$2:$A$146,0))</f>
        <v>Wpływy z różnych dochodów (Finansowanie programów ze środków bezzwrotnych pochodzących z Unii Europejskiej)</v>
      </c>
      <c r="D2107" s="44" t="n">
        <v>853</v>
      </c>
      <c r="E2107" s="45" t="s">
        <v>111</v>
      </c>
      <c r="F2107" s="46" t="n">
        <f aca="false">SUM(G2107:H2107)</f>
        <v>0</v>
      </c>
      <c r="G2107" s="46" t="n">
        <f aca="false" t="array" ref="G2107:G2107">SUM(IF(dane!$A$8:$A$1577=D2107,IF(dane!$C$8:$C$1577=E2107,dane!$L$8:$L$1577,0),0))</f>
        <v>0</v>
      </c>
      <c r="H2107" s="46" t="n">
        <f aca="false" t="array" ref="H2107:H2107">SUM(IF(dane!$A$8:$A$1577=D2107,IF(dane!$C$8:$C$1577=E2107,dane!$M$8:$M$1577,0),0))</f>
        <v>0</v>
      </c>
      <c r="K2107" s="55"/>
    </row>
    <row r="2108" s="47" customFormat="true" ht="12.75" hidden="true" customHeight="true" outlineLevel="0" collapsed="false">
      <c r="A2108" s="42" t="s">
        <v>112</v>
      </c>
      <c r="B2108" s="42"/>
      <c r="C2108" s="43" t="str">
        <f aca="false">INDEX((klasyfikacja!$B$2:$B$146),MATCH(A2108,klasyfikacja!$A$2:$A$146,0))</f>
        <v>Wpływy z różnych dochodów (Płatności w zakresie budżetu środków europejskich)</v>
      </c>
      <c r="D2108" s="44" t="n">
        <v>853</v>
      </c>
      <c r="E2108" s="45" t="s">
        <v>113</v>
      </c>
      <c r="F2108" s="46" t="n">
        <f aca="false">SUM(G2108:H2108)</f>
        <v>0</v>
      </c>
      <c r="G2108" s="46" t="n">
        <f aca="false" t="array" ref="G2108:G2108">SUM(IF(dane!$A$8:$A$1577=D2108,IF(dane!$C$8:$C$1577=E2108,dane!$L$8:$L$1577,0),0))</f>
        <v>0</v>
      </c>
      <c r="H2108" s="46" t="n">
        <f aca="false" t="array" ref="H2108:H2108">SUM(IF(dane!$A$8:$A$1577=D2108,IF(dane!$C$8:$C$1577=E2108,dane!$M$8:$M$1577,0),0))</f>
        <v>0</v>
      </c>
      <c r="K2108" s="55"/>
    </row>
    <row r="2109" s="47" customFormat="true" ht="12.75" hidden="true" customHeight="true" outlineLevel="0" collapsed="false">
      <c r="A2109" s="42" t="s">
        <v>114</v>
      </c>
      <c r="B2109" s="42"/>
      <c r="C2109" s="43" t="str">
        <f aca="false">INDEX((klasyfikacja!$B$2:$B$146),MATCH(A2109,klasyfikacja!$A$2:$A$146,0))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109" s="44" t="n">
        <v>853</v>
      </c>
      <c r="E2109" s="45" t="s">
        <v>115</v>
      </c>
      <c r="F2109" s="46" t="n">
        <f aca="false">SUM(G2109:H2109)</f>
        <v>0</v>
      </c>
      <c r="G2109" s="46" t="n">
        <f aca="false" t="array" ref="G2109:G2109">SUM(IF(dane!$A$8:$A$1577=D2109,IF(dane!$C$8:$C$1577=E2109,dane!$L$8:$L$1577,0),0))</f>
        <v>0</v>
      </c>
      <c r="H2109" s="46" t="n">
        <f aca="false" t="array" ref="H2109:H2109">SUM(IF(dane!$A$8:$A$1577=D2109,IF(dane!$C$8:$C$1577=E2109,dane!$M$8:$M$1577,0),0))</f>
        <v>0</v>
      </c>
      <c r="K2109" s="55"/>
    </row>
    <row r="2110" s="47" customFormat="true" ht="37.5" hidden="true" customHeight="true" outlineLevel="0" collapsed="false">
      <c r="A2110" s="42" t="s">
        <v>116</v>
      </c>
      <c r="B2110" s="42"/>
      <c r="C2110" s="43" t="str">
        <f aca="false">INDEX((klasyfikacja!$B$2:$B$146),MATCH(A2110,klasyfikacja!$A$2:$A$146,0))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110" s="44" t="n">
        <v>853</v>
      </c>
      <c r="E2110" s="45" t="n">
        <v>2007</v>
      </c>
      <c r="F2110" s="46" t="n">
        <f aca="false">SUM(G2110:H2110)</f>
        <v>0</v>
      </c>
      <c r="G2110" s="46" t="n">
        <f aca="false" t="array" ref="G2110:G2110">SUM(IF(dane!$A$8:$A$1577=D2110,IF(dane!$C$8:$C$1577=E2110,dane!$L$8:$L$1577,0),0))</f>
        <v>0</v>
      </c>
      <c r="H2110" s="46" t="n">
        <f aca="false" t="array" ref="H2110:H2110">SUM(IF(dane!$A$8:$A$1577=D2110,IF(dane!$C$8:$C$1577=E2110,dane!$M$8:$M$1577,0),0))</f>
        <v>0</v>
      </c>
      <c r="K2110" s="55"/>
    </row>
    <row r="2111" s="47" customFormat="true" ht="63.75" hidden="true" customHeight="true" outlineLevel="0" collapsed="false">
      <c r="A2111" s="42" t="s">
        <v>117</v>
      </c>
      <c r="B2111" s="42"/>
      <c r="C2111" s="43" t="str">
        <f aca="false">INDEX((klasyfikacja!$B$2:$B$146),MATCH(A2111,klasyfikacja!$A$2:$A$146,0))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111" s="44" t="n">
        <v>853</v>
      </c>
      <c r="E2111" s="45" t="n">
        <v>2008</v>
      </c>
      <c r="F2111" s="46" t="n">
        <f aca="false">SUM(G2111:H2111)</f>
        <v>0</v>
      </c>
      <c r="G2111" s="46" t="n">
        <f aca="false" t="array" ref="G2111:G2111">SUM(IF(dane!$A$8:$A$1577=D2111,IF(dane!$C$8:$C$1577=E2111,dane!$L$8:$L$1577,0),0))</f>
        <v>0</v>
      </c>
      <c r="H2111" s="46" t="n">
        <f aca="false" t="array" ref="H2111:H2111">SUM(IF(dane!$A$8:$A$1577=D2111,IF(dane!$C$8:$C$1577=E2111,dane!$M$8:$M$1577,0),0))</f>
        <v>0</v>
      </c>
      <c r="K2111" s="55"/>
    </row>
    <row r="2112" s="47" customFormat="true" ht="63.75" hidden="true" customHeight="true" outlineLevel="0" collapsed="false">
      <c r="A2112" s="42" t="s">
        <v>118</v>
      </c>
      <c r="B2112" s="42"/>
      <c r="C2112" s="43" t="str">
        <f aca="false">INDEX((klasyfikacja!$B$2:$B$146),MATCH(A2112,klasyfikacja!$A$2:$A$146,0))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112" s="44" t="n">
        <v>853</v>
      </c>
      <c r="E2112" s="45" t="n">
        <v>2009</v>
      </c>
      <c r="F2112" s="56" t="n">
        <f aca="false">SUM(G2112:H2112)</f>
        <v>0</v>
      </c>
      <c r="G2112" s="46" t="n">
        <f aca="false" t="array" ref="G2112:G2112">SUM(IF(dane!$A$8:$A$1577=D2112,IF(dane!$C$8:$C$1577=E2112,dane!$L$8:$L$1577,0),0))</f>
        <v>0</v>
      </c>
      <c r="H2112" s="46" t="n">
        <f aca="false" t="array" ref="H2112:H2112">SUM(IF(dane!$A$8:$A$1577=D2112,IF(dane!$C$8:$C$1577=E2112,dane!$M$8:$M$1577,0),0))</f>
        <v>0</v>
      </c>
      <c r="K2112" s="55"/>
    </row>
    <row r="2113" s="47" customFormat="true" ht="12.75" hidden="true" customHeight="true" outlineLevel="0" collapsed="false">
      <c r="A2113" s="42" t="s">
        <v>119</v>
      </c>
      <c r="B2113" s="42"/>
      <c r="C2113" s="43" t="str">
        <f aca="false">INDEX((klasyfikacja!$B$2:$B$146),MATCH(A2113,klasyfikacja!$A$2:$A$146,0))</f>
        <v>Dotacja celowa otrzymana z budżetu państwa na realizację zadań bieżących z zakresu administracji rządowej oraz innych zadań zleconych gminie (związkom gmin, związkom powiatowo-gminnym) ustawami</v>
      </c>
      <c r="D2113" s="44" t="n">
        <v>853</v>
      </c>
      <c r="E2113" s="45" t="n">
        <v>2010</v>
      </c>
      <c r="F2113" s="46" t="n">
        <f aca="false">SUM(G2113:H2113)</f>
        <v>0</v>
      </c>
      <c r="G2113" s="46" t="n">
        <f aca="false" t="array" ref="G2113:G2113">SUM(IF(dane!$A$8:$A$1577=D2113,IF(dane!$C$8:$C$1577=E2113,dane!$L$8:$L$1577,0),0))</f>
        <v>0</v>
      </c>
      <c r="H2113" s="46" t="n">
        <f aca="false" t="array" ref="H2113:H2113">SUM(IF(dane!$A$8:$A$1577=D2113,IF(dane!$C$8:$C$1577=E2113,dane!$M$8:$M$1577,0),0))</f>
        <v>0</v>
      </c>
      <c r="K2113" s="55"/>
    </row>
    <row r="2114" s="47" customFormat="true" ht="12.75" hidden="true" customHeight="true" outlineLevel="0" collapsed="false">
      <c r="A2114" s="42" t="s">
        <v>120</v>
      </c>
      <c r="B2114" s="42"/>
      <c r="C2114" s="43" t="str">
        <f aca="false">INDEX((klasyfikacja!$B$2:$B$146),MATCH(A2114,klasyfikacja!$A$2:$A$146,0))</f>
        <v>Dotacja celowa otrzymana z budżetu państwa na zadania bieżące realizowane przez gminę na podstawie porozumień z organami administracji rządowej</v>
      </c>
      <c r="D2114" s="44" t="n">
        <v>853</v>
      </c>
      <c r="E2114" s="45" t="n">
        <v>2020</v>
      </c>
      <c r="F2114" s="46" t="n">
        <f aca="false">SUM(G2114:H2114)</f>
        <v>0</v>
      </c>
      <c r="G2114" s="46" t="n">
        <f aca="false" t="array" ref="G2114:G2114">SUM(IF(dane!$A$8:$A$1577=D2114,IF(dane!$C$8:$C$1577=E2114,dane!$L$8:$L$1577,0),0))</f>
        <v>0</v>
      </c>
      <c r="H2114" s="46" t="n">
        <f aca="false" t="array" ref="H2114:H2114">SUM(IF(dane!$A$8:$A$1577=D2114,IF(dane!$C$8:$C$1577=E2114,dane!$M$8:$M$1577,0),0))</f>
        <v>0</v>
      </c>
      <c r="K2114" s="55"/>
    </row>
    <row r="2115" s="47" customFormat="true" ht="25.5" hidden="true" customHeight="true" outlineLevel="0" collapsed="false">
      <c r="A2115" s="42" t="s">
        <v>121</v>
      </c>
      <c r="B2115" s="42"/>
      <c r="C2115" s="43" t="str">
        <f aca="false">INDEX((klasyfikacja!$B$2:$B$146),MATCH(A2115,klasyfikacja!$A$2:$A$146,0))</f>
        <v>Dotacja celowa otrzymana z budżetu państwa na realizację własnych zadań bieżących gmin (związków gmin, związków powiatowo-gminnych)</v>
      </c>
      <c r="D2115" s="44" t="n">
        <v>853</v>
      </c>
      <c r="E2115" s="45" t="n">
        <v>2030</v>
      </c>
      <c r="F2115" s="46" t="n">
        <f aca="false">SUM(G2115:H2115)</f>
        <v>0</v>
      </c>
      <c r="G2115" s="46" t="n">
        <f aca="false" t="array" ref="G2115:G2115">SUM(IF(dane!$A$8:$A$1577=D2115,IF(dane!$C$8:$C$1577=E2115,dane!$L$8:$L$1577,0),0))</f>
        <v>0</v>
      </c>
      <c r="H2115" s="46" t="n">
        <f aca="false" t="array" ref="H2115:H2115">SUM(IF(dane!$A$8:$A$1577=D2115,IF(dane!$C$8:$C$1577=E2115,dane!$M$8:$M$1577,0),0))</f>
        <v>0</v>
      </c>
      <c r="K2115" s="55"/>
    </row>
    <row r="2116" s="47" customFormat="true" ht="25.5" hidden="true" customHeight="true" outlineLevel="0" collapsed="false">
      <c r="A2116" s="42" t="s">
        <v>122</v>
      </c>
      <c r="B2116" s="42"/>
      <c r="C2116" s="43" t="str">
        <f aca="false">INDEX((klasyfikacja!$B$2:$B$146),MATCH(A2116,klasyfikacja!$A$2:$A$146,0))</f>
        <v>Dotacja celowa otrzymana z budżetu państwa na realizację zadań bieżących gmin z zakresu edukacyjnej opieki wychowawczej finansowanych w całości przez budżet państwa w ramach programów rządowych</v>
      </c>
      <c r="D2116" s="44" t="n">
        <v>853</v>
      </c>
      <c r="E2116" s="45" t="n">
        <v>2040</v>
      </c>
      <c r="F2116" s="46" t="n">
        <f aca="false">SUM(G2116:H2116)</f>
        <v>0</v>
      </c>
      <c r="G2116" s="46" t="n">
        <f aca="false" t="array" ref="G2116:G2116">SUM(IF(dane!$A$8:$A$1577=D2116,IF(dane!$C$8:$C$1577=E2116,dane!$L$8:$L$1577,0),0))</f>
        <v>0</v>
      </c>
      <c r="H2116" s="46" t="n">
        <f aca="false" t="array" ref="H2116:H2116">SUM(IF(dane!$A$8:$A$1577=D2116,IF(dane!$C$8:$C$1577=E2116,dane!$M$8:$M$1577,0),0))</f>
        <v>0</v>
      </c>
      <c r="K2116" s="55"/>
    </row>
    <row r="2117" s="47" customFormat="true" ht="39" hidden="true" customHeight="true" outlineLevel="0" collapsed="false">
      <c r="A2117" s="42" t="s">
        <v>123</v>
      </c>
      <c r="B2117" s="42"/>
      <c r="C2117" s="43" t="str">
        <f aca="false">INDEX((klasyfikacja!$B$2:$B$146),MATCH(A2117,klasyfikacja!$A$2:$A$146,0))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117" s="44" t="n">
        <v>853</v>
      </c>
      <c r="E2117" s="45" t="n">
        <v>2057</v>
      </c>
      <c r="F2117" s="56" t="n">
        <f aca="false">SUM(G2117:H2117)</f>
        <v>0</v>
      </c>
      <c r="G2117" s="46" t="n">
        <f aca="false" t="array" ref="G2117:G2117">SUM(IF(dane!$A$8:$A$1577=D2117,IF(dane!$C$8:$C$1577=E2117,dane!$L$8:$L$1577,0),0))</f>
        <v>0</v>
      </c>
      <c r="H2117" s="46" t="n">
        <f aca="false" t="array" ref="H2117:H2117">SUM(IF(dane!$A$8:$A$1577=D2117,IF(dane!$C$8:$C$1577=E2117,dane!$M$8:$M$1577,0),0))</f>
        <v>0</v>
      </c>
      <c r="K2117" s="55"/>
    </row>
    <row r="2118" s="47" customFormat="true" ht="37.5" hidden="true" customHeight="true" outlineLevel="0" collapsed="false">
      <c r="A2118" s="42" t="s">
        <v>124</v>
      </c>
      <c r="B2118" s="42"/>
      <c r="C2118" s="43" t="str">
        <f aca="false">INDEX((klasyfikacja!$B$2:$B$146),MATCH(A2118,klasyfikacja!$A$2:$A$146,0))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118" s="44" t="n">
        <v>853</v>
      </c>
      <c r="E2118" s="45" t="n">
        <v>2058</v>
      </c>
      <c r="F2118" s="46" t="n">
        <f aca="false">SUM(G2118:H2118)</f>
        <v>0</v>
      </c>
      <c r="G2118" s="46" t="n">
        <f aca="false" t="array" ref="G2118:G2118">SUM(IF(dane!$A$8:$A$1577=D2118,IF(dane!$C$8:$C$1577=E2118,dane!$L$8:$L$1577,0),0))</f>
        <v>0</v>
      </c>
      <c r="H2118" s="46" t="n">
        <f aca="false" t="array" ref="H2118:H2118">SUM(IF(dane!$A$8:$A$1577=D2118,IF(dane!$C$8:$C$1577=E2118,dane!$M$8:$M$1577,0),0))</f>
        <v>0</v>
      </c>
      <c r="K2118" s="55"/>
    </row>
    <row r="2119" s="47" customFormat="true" ht="64.5" hidden="true" customHeight="true" outlineLevel="0" collapsed="false">
      <c r="A2119" s="42" t="s">
        <v>125</v>
      </c>
      <c r="B2119" s="42"/>
      <c r="C2119" s="43" t="str">
        <f aca="false">INDEX((klasyfikacja!$B$2:$B$146),MATCH(A2119,klasyfikacja!$A$2:$A$146,0))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119" s="44" t="n">
        <v>853</v>
      </c>
      <c r="E2119" s="45" t="n">
        <v>2059</v>
      </c>
      <c r="F2119" s="56" t="n">
        <f aca="false">SUM(G2119:H2119)</f>
        <v>0</v>
      </c>
      <c r="G2119" s="46" t="n">
        <f aca="false" t="array" ref="G2119:G2119">SUM(IF(dane!$A$8:$A$1577=D2119,IF(dane!$C$8:$C$1577=E2119,dane!$L$8:$L$1577,0),0))</f>
        <v>0</v>
      </c>
      <c r="H2119" s="46" t="n">
        <f aca="false" t="array" ref="H2119:H2119">SUM(IF(dane!$A$8:$A$1577=D2119,IF(dane!$C$8:$C$1577=E2119,dane!$M$8:$M$1577,0),0))</f>
        <v>0</v>
      </c>
      <c r="K2119" s="55"/>
    </row>
    <row r="2120" s="47" customFormat="true" ht="37.5" hidden="true" customHeight="true" outlineLevel="0" collapsed="false">
      <c r="A2120" s="42" t="s">
        <v>126</v>
      </c>
      <c r="B2120" s="42"/>
      <c r="C2120" s="43" t="str">
        <f aca="false">INDEX((klasyfikacja!$B$2:$B$146),MATCH(A2120,klasyfikacja!$A$2:$A$146,0))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120" s="44" t="n">
        <v>853</v>
      </c>
      <c r="E2120" s="45" t="n">
        <v>2060</v>
      </c>
      <c r="F2120" s="46" t="n">
        <f aca="false">SUM(G2120:H2120)</f>
        <v>0</v>
      </c>
      <c r="G2120" s="46" t="n">
        <f aca="false" t="array" ref="G2120:G2120">SUM(IF(dane!$A$8:$A$1577=D2120,IF(dane!$C$8:$C$1577=E2120,dane!$L$8:$L$1577,0),0))</f>
        <v>0</v>
      </c>
      <c r="H2120" s="46" t="n">
        <f aca="false" t="array" ref="H2120:H2120">SUM(IF(dane!$A$8:$A$1577=D2120,IF(dane!$C$8:$C$1577=E2120,dane!$M$8:$M$1577,0),0))</f>
        <v>0</v>
      </c>
      <c r="K2120" s="55"/>
    </row>
    <row r="2121" s="47" customFormat="true" ht="25.5" hidden="true" customHeight="false" outlineLevel="0" collapsed="false">
      <c r="A2121" s="42" t="s">
        <v>208</v>
      </c>
      <c r="B2121" s="42"/>
      <c r="C2121" s="43" t="str">
        <f aca="false">INDEX((klasyfikacja!$B$2:$B$146),MATCH(A2121,klasyfikacja!$A$2:$A$146,0))</f>
        <v>Środki z Funduszu Pomocy na finansowanie lub dofinansowanie zadań bieżących w zakresie pomocy obywatelom Ukrainy</v>
      </c>
      <c r="D2121" s="44" t="n">
        <v>853</v>
      </c>
      <c r="E2121" s="45" t="n">
        <v>2100</v>
      </c>
      <c r="F2121" s="56" t="n">
        <f aca="false">SUM(G2121:H2121)</f>
        <v>0</v>
      </c>
      <c r="G2121" s="46" t="n">
        <f aca="false" t="array" ref="G2121:G2121">SUM(IF(dane!$A$8:$A$1577=D2121,IF(dane!$C$8:$C$1577=E2121,dane!$L$8:$L$1577,0),0))</f>
        <v>0</v>
      </c>
      <c r="H2121" s="46" t="n">
        <f aca="false" t="array" ref="H2121:H2121">SUM(IF(dane!$A$8:$A$1577=D2121,IF(dane!$C$8:$C$1577=E2121,dane!$M$8:$M$1577,0),0))</f>
        <v>0</v>
      </c>
      <c r="K2121" s="55"/>
    </row>
    <row r="2122" s="47" customFormat="true" ht="25.5" hidden="false" customHeight="true" outlineLevel="0" collapsed="false">
      <c r="A2122" s="42" t="n">
        <v>2110</v>
      </c>
      <c r="B2122" s="42"/>
      <c r="C2122" s="43" t="e">
        <f aca="false">INDEX((klasyfikacja!$B$2:$B$146),MATCH(A2122,klasyfikacja!$A$2:$A$146,0))</f>
        <v>#N/A</v>
      </c>
      <c r="D2122" s="44" t="n">
        <v>853</v>
      </c>
      <c r="E2122" s="45" t="n">
        <v>2110</v>
      </c>
      <c r="F2122" s="56" t="n">
        <f aca="false">SUM(G2122:H2122)</f>
        <v>3161000</v>
      </c>
      <c r="G2122" s="46" t="n">
        <f aca="false" t="array" ref="G2122:G2122">SUM(IF(dane!$A$8:$A$1577=D2122,IF(dane!$C$8:$C$1577=E2122,dane!$L$8:$L$1577,0),0))</f>
        <v>0</v>
      </c>
      <c r="H2122" s="46" t="n">
        <f aca="false" t="array" ref="H2122:H2122">SUM(IF(dane!$A$8:$A$1577=D2122,IF(dane!$C$8:$C$1577=E2122,dane!$M$8:$M$1577,0),0))</f>
        <v>3161000</v>
      </c>
      <c r="K2122" s="55"/>
    </row>
    <row r="2123" s="47" customFormat="true" ht="12.75" hidden="true" customHeight="true" outlineLevel="0" collapsed="false">
      <c r="A2123" s="42" t="s">
        <v>127</v>
      </c>
      <c r="B2123" s="42"/>
      <c r="C2123" s="43" t="str">
        <f aca="false">INDEX((klasyfikacja!$B$2:$B$146),MATCH(A2123,klasyfikacja!$A$2:$A$146,0))</f>
        <v>Dotacja celowa otrzymana z budżetu państwa na zadania bieżące realizowane przez powiat na podstawie porozumień z organami administracji rządowej</v>
      </c>
      <c r="D2123" s="44" t="n">
        <v>853</v>
      </c>
      <c r="E2123" s="45" t="n">
        <v>2120</v>
      </c>
      <c r="F2123" s="46" t="n">
        <f aca="false">SUM(G2123:H2123)</f>
        <v>0</v>
      </c>
      <c r="G2123" s="46" t="n">
        <f aca="false" t="array" ref="G2123:G2123">SUM(IF(dane!$A$8:$A$1577=D2123,IF(dane!$C$8:$C$1577=E2123,dane!$L$8:$L$1577,0),0))</f>
        <v>0</v>
      </c>
      <c r="H2123" s="46" t="n">
        <f aca="false" t="array" ref="H2123:H2123">SUM(IF(dane!$A$8:$A$1577=D2123,IF(dane!$C$8:$C$1577=E2123,dane!$M$8:$M$1577,0),0))</f>
        <v>0</v>
      </c>
      <c r="K2123" s="55"/>
    </row>
    <row r="2124" s="47" customFormat="true" ht="12.75" hidden="true" customHeight="true" outlineLevel="0" collapsed="false">
      <c r="A2124" s="42" t="s">
        <v>128</v>
      </c>
      <c r="B2124" s="42"/>
      <c r="C2124" s="43" t="str">
        <f aca="false">INDEX((klasyfikacja!$B$2:$B$146),MATCH(A2124,klasyfikacja!$A$2:$A$146,0))</f>
        <v>Dotacja celowa otrzymana z budżetu państwa na realizację bieżących zadań własnych powiatu</v>
      </c>
      <c r="D2124" s="44" t="n">
        <v>853</v>
      </c>
      <c r="E2124" s="45" t="n">
        <v>2130</v>
      </c>
      <c r="F2124" s="46" t="n">
        <f aca="false">SUM(G2124:H2124)</f>
        <v>0</v>
      </c>
      <c r="G2124" s="46" t="n">
        <f aca="false" t="array" ref="G2124:G2124">SUM(IF(dane!$A$8:$A$1577=D2124,IF(dane!$C$8:$C$1577=E2124,dane!$L$8:$L$1577,0),0))</f>
        <v>0</v>
      </c>
      <c r="H2124" s="46" t="n">
        <f aca="false" t="array" ref="H2124:H2124">SUM(IF(dane!$A$8:$A$1577=D2124,IF(dane!$C$8:$C$1577=E2124,dane!$M$8:$M$1577,0),0))</f>
        <v>0</v>
      </c>
      <c r="K2124" s="55"/>
    </row>
    <row r="2125" s="47" customFormat="true" ht="12.75" hidden="true" customHeight="true" outlineLevel="0" collapsed="false">
      <c r="A2125" s="42" t="s">
        <v>129</v>
      </c>
      <c r="B2125" s="42"/>
      <c r="C2125" s="43" t="str">
        <f aca="false">INDEX((klasyfikacja!$B$2:$B$146),MATCH(A2125,klasyfikacja!$A$2:$A$146,0))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125" s="44" t="n">
        <v>853</v>
      </c>
      <c r="E2125" s="45" t="n">
        <v>2160</v>
      </c>
      <c r="F2125" s="46" t="n">
        <f aca="false">SUM(G2125:H2125)</f>
        <v>0</v>
      </c>
      <c r="G2125" s="46" t="n">
        <f aca="false" t="array" ref="G2125:G2125">SUM(IF(dane!$A$8:$A$1577=D2125,IF(dane!$C$8:$C$1577=E2125,dane!$L$8:$L$1577,0),0))</f>
        <v>0</v>
      </c>
      <c r="H2125" s="46" t="n">
        <f aca="false" t="array" ref="H2125:H2125">SUM(IF(dane!$A$8:$A$1577=D2125,IF(dane!$C$8:$C$1577=E2125,dane!$M$8:$M$1577,0),0))</f>
        <v>0</v>
      </c>
      <c r="K2125" s="55"/>
    </row>
    <row r="2126" s="47" customFormat="true" ht="25.5" hidden="true" customHeight="false" outlineLevel="0" collapsed="false">
      <c r="A2126" s="42" t="s">
        <v>130</v>
      </c>
      <c r="B2126" s="42"/>
      <c r="C2126" s="43" t="str">
        <f aca="false">INDEX((klasyfikacja!$B$2:$B$146),MATCH(A2126,klasyfikacja!$A$2:$A$146,0))</f>
        <v>Środki z Funduszu Przeciwdziałania COVID-19 na finansowanie lub dofinansowanie realizacji zadań związanych z przeciwdziałaniem COVID-19</v>
      </c>
      <c r="D2126" s="44" t="n">
        <v>853</v>
      </c>
      <c r="E2126" s="45" t="n">
        <v>2180</v>
      </c>
      <c r="F2126" s="46" t="n">
        <f aca="false">SUM(G2126:H2126)</f>
        <v>0</v>
      </c>
      <c r="G2126" s="46" t="n">
        <f aca="false" t="array" ref="G2126:G2126">SUM(IF(dane!$A$8:$A$1577=D2126,IF(dane!$C$8:$C$1577=E2126,dane!$L$8:$L$1577,0),0))</f>
        <v>0</v>
      </c>
      <c r="H2126" s="46" t="n">
        <f aca="false" t="array" ref="H2126:H2126">SUM(IF(dane!$A$8:$A$1577=D2126,IF(dane!$C$8:$C$1577=E2126,dane!$M$8:$M$1577,0),0))</f>
        <v>0</v>
      </c>
      <c r="K2126" s="55"/>
    </row>
    <row r="2127" s="47" customFormat="true" ht="12.75" hidden="true" customHeight="true" outlineLevel="0" collapsed="false">
      <c r="A2127" s="42" t="s">
        <v>131</v>
      </c>
      <c r="B2127" s="42"/>
      <c r="C2127" s="43" t="str">
        <f aca="false">INDEX((klasyfikacja!$B$2:$B$146),MATCH(A2127,klasyfikacja!$A$2:$A$146,0))</f>
        <v>Dotacja celowa otrzymana z gminy na zadania bieżące realizowane na podstawie porozumień (umów) między jednostkami samorządu terytorialnego</v>
      </c>
      <c r="D2127" s="44" t="n">
        <v>853</v>
      </c>
      <c r="E2127" s="45" t="n">
        <v>2310</v>
      </c>
      <c r="F2127" s="46" t="n">
        <f aca="false">SUM(G2127:H2127)</f>
        <v>0</v>
      </c>
      <c r="G2127" s="46" t="n">
        <f aca="false" t="array" ref="G2127:G2127">SUM(IF(dane!$A$8:$A$1577=D2127,IF(dane!$C$8:$C$1577=E2127,dane!$L$8:$L$1577,0),0))</f>
        <v>0</v>
      </c>
      <c r="H2127" s="46" t="n">
        <f aca="false" t="array" ref="H2127:H2127">SUM(IF(dane!$A$8:$A$1577=D2127,IF(dane!$C$8:$C$1577=E2127,dane!$M$8:$M$1577,0),0))</f>
        <v>0</v>
      </c>
      <c r="K2127" s="55"/>
    </row>
    <row r="2128" s="47" customFormat="true" ht="25.5" hidden="true" customHeight="false" outlineLevel="0" collapsed="false">
      <c r="A2128" s="42" t="s">
        <v>132</v>
      </c>
      <c r="B2128" s="42"/>
      <c r="C2128" s="43" t="str">
        <f aca="false">INDEX((klasyfikacja!$B$2:$B$146),MATCH(A2128,klasyfikacja!$A$2:$A$146,0))</f>
        <v>Dotacja celowa otrzymana z powiatu na zadania bieżące realizowane na podstawie porozumień (umów) między jednostkami samorządu terytorialnego</v>
      </c>
      <c r="D2128" s="44" t="n">
        <v>853</v>
      </c>
      <c r="E2128" s="45" t="n">
        <v>2320</v>
      </c>
      <c r="F2128" s="46" t="n">
        <f aca="false">SUM(G2128:H2128)</f>
        <v>0</v>
      </c>
      <c r="G2128" s="46" t="n">
        <f aca="false" t="array" ref="G2128:G2128">SUM(IF(dane!$A$8:$A$1577=D2128,IF(dane!$C$8:$C$1577=E2128,dane!$L$8:$L$1577,0),0))</f>
        <v>0</v>
      </c>
      <c r="H2128" s="46" t="n">
        <f aca="false" t="array" ref="H2128:H2128">SUM(IF(dane!$A$8:$A$1577=D2128,IF(dane!$C$8:$C$1577=E2128,dane!$M$8:$M$1577,0),0))</f>
        <v>0</v>
      </c>
      <c r="K2128" s="55"/>
    </row>
    <row r="2129" s="47" customFormat="true" ht="12.75" hidden="true" customHeight="true" outlineLevel="0" collapsed="false">
      <c r="A2129" s="42" t="s">
        <v>133</v>
      </c>
      <c r="B2129" s="42"/>
      <c r="C2129" s="43" t="str">
        <f aca="false">INDEX((klasyfikacja!$B$2:$B$146),MATCH(A2129,klasyfikacja!$A$2:$A$146,0))</f>
        <v>Dotacja celowa otrzymana od samorządu województwa na zadania bieżące realizowane na podstawie porozumień (umów) między jednostkami samorządu terytorialnego</v>
      </c>
      <c r="D2129" s="44" t="n">
        <v>853</v>
      </c>
      <c r="E2129" s="45" t="n">
        <v>2330</v>
      </c>
      <c r="F2129" s="46" t="n">
        <f aca="false">SUM(G2129:H2129)</f>
        <v>0</v>
      </c>
      <c r="G2129" s="46" t="n">
        <f aca="false" t="array" ref="G2129:G2129">SUM(IF(dane!$A$8:$A$1577=D2129,IF(dane!$C$8:$C$1577=E2129,dane!$L$8:$L$1577,0),0))</f>
        <v>0</v>
      </c>
      <c r="H2129" s="46" t="n">
        <f aca="false" t="array" ref="H2129:H2129">SUM(IF(dane!$A$8:$A$1577=D2129,IF(dane!$C$8:$C$1577=E2129,dane!$M$8:$M$1577,0),0))</f>
        <v>0</v>
      </c>
      <c r="K2129" s="55"/>
    </row>
    <row r="2130" s="47" customFormat="true" ht="27" hidden="true" customHeight="true" outlineLevel="0" collapsed="false">
      <c r="A2130" s="42" t="s">
        <v>134</v>
      </c>
      <c r="B2130" s="42"/>
      <c r="C2130" s="43" t="str">
        <f aca="false">INDEX((klasyfikacja!$B$2:$B$146),MATCH(A2130,klasyfikacja!$A$2:$A$146,0))</f>
        <v>Dochody jednostek samorządu terytorialnego związane z realizacją zadań z zakresu administracji rządowej oraz innych zadań zleconych ustawami</v>
      </c>
      <c r="D2130" s="44" t="n">
        <v>853</v>
      </c>
      <c r="E2130" s="45" t="n">
        <v>2360</v>
      </c>
      <c r="F2130" s="46" t="n">
        <f aca="false">SUM(G2130:H2130)</f>
        <v>0</v>
      </c>
      <c r="G2130" s="46" t="n">
        <f aca="false" t="array" ref="G2130:G2130">SUM(IF(dane!$A$8:$A$1577=D2130,IF(dane!$C$8:$C$1577=E2130,dane!$L$8:$L$1577,0),0))</f>
        <v>0</v>
      </c>
      <c r="H2130" s="46" t="n">
        <f aca="false" t="array" ref="H2130:H2130">SUM(IF(dane!$A$8:$A$1577=D2130,IF(dane!$C$8:$C$1577=E2130,dane!$M$8:$M$1577,0),0))</f>
        <v>0</v>
      </c>
      <c r="K2130" s="55"/>
    </row>
    <row r="2131" s="47" customFormat="true" ht="12.75" hidden="true" customHeight="true" outlineLevel="0" collapsed="false">
      <c r="A2131" s="42" t="s">
        <v>135</v>
      </c>
      <c r="B2131" s="42"/>
      <c r="C2131" s="43" t="str">
        <f aca="false">INDEX((klasyfikacja!$B$2:$B$146),MATCH(A2131,klasyfikacja!$A$2:$A$146,0))</f>
        <v>Wpływy do budżetu nadwyżki środków obrotowych samorządowego zakładu budżetowego</v>
      </c>
      <c r="D2131" s="44" t="n">
        <v>853</v>
      </c>
      <c r="E2131" s="45" t="n">
        <v>2370</v>
      </c>
      <c r="F2131" s="46" t="n">
        <f aca="false">SUM(G2131:H2131)</f>
        <v>0</v>
      </c>
      <c r="G2131" s="46" t="n">
        <f aca="false" t="array" ref="G2131:G2131">SUM(IF(dane!$A$8:$A$1577=D2131,IF(dane!$C$8:$C$1577=E2131,dane!$L$8:$L$1577,0),0))</f>
        <v>0</v>
      </c>
      <c r="H2131" s="46" t="n">
        <f aca="false" t="array" ref="H2131:H2131">SUM(IF(dane!$A$8:$A$1577=D2131,IF(dane!$C$8:$C$1577=E2131,dane!$M$8:$M$1577,0),0))</f>
        <v>0</v>
      </c>
      <c r="K2131" s="55"/>
    </row>
    <row r="2132" s="47" customFormat="true" ht="12.75" hidden="true" customHeight="true" outlineLevel="0" collapsed="false">
      <c r="A2132" s="42" t="s">
        <v>136</v>
      </c>
      <c r="B2132" s="42"/>
      <c r="C2132" s="43" t="str">
        <f aca="false">INDEX((klasyfikacja!$B$2:$B$146),MATCH(A2132,klasyfikacja!$A$2:$A$146,0))</f>
        <v>Dotacja otrzymana z państwowego funduszu celowego na realizację zadań bieżących jednostek sektora finansów publicznych</v>
      </c>
      <c r="D2132" s="44" t="n">
        <v>853</v>
      </c>
      <c r="E2132" s="45" t="n">
        <v>2440</v>
      </c>
      <c r="F2132" s="46" t="n">
        <f aca="false">SUM(G2132:H2132)</f>
        <v>0</v>
      </c>
      <c r="G2132" s="46" t="n">
        <f aca="false" t="array" ref="G2132:G2132">SUM(IF(dane!$A$8:$A$1577=D2132,IF(dane!$C$8:$C$1577=E2132,dane!$L$8:$L$1577,0),0))</f>
        <v>0</v>
      </c>
      <c r="H2132" s="46" t="n">
        <f aca="false" t="array" ref="H2132:H2132">SUM(IF(dane!$A$8:$A$1577=D2132,IF(dane!$C$8:$C$1577=E2132,dane!$M$8:$M$1577,0),0))</f>
        <v>0</v>
      </c>
      <c r="K2132" s="55"/>
    </row>
    <row r="2133" s="47" customFormat="true" ht="12.75" hidden="true" customHeight="true" outlineLevel="0" collapsed="false">
      <c r="A2133" s="42" t="s">
        <v>137</v>
      </c>
      <c r="B2133" s="42"/>
      <c r="C2133" s="43" t="str">
        <f aca="false">INDEX((klasyfikacja!$B$2:$B$146),MATCH(A2133,klasyfikacja!$A$2:$A$146,0))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133" s="44" t="n">
        <v>853</v>
      </c>
      <c r="E2133" s="45" t="n">
        <v>2442</v>
      </c>
      <c r="F2133" s="46" t="n">
        <f aca="false">SUM(G2133:H2133)</f>
        <v>0</v>
      </c>
      <c r="G2133" s="46" t="n">
        <f aca="false" t="array" ref="G2133:G2133">SUM(IF(dane!$A$8:$A$1577=D2133,IF(dane!$C$8:$C$1577=E2133,dane!$L$8:$L$1577,0),0))</f>
        <v>0</v>
      </c>
      <c r="H2133" s="46" t="n">
        <f aca="false" t="array" ref="H2133:H2133">SUM(IF(dane!$A$8:$A$1577=D2133,IF(dane!$C$8:$C$1577=E2133,dane!$M$8:$M$1577,0),0))</f>
        <v>0</v>
      </c>
      <c r="K2133" s="55"/>
    </row>
    <row r="2134" s="47" customFormat="true" ht="12.75" hidden="true" customHeight="true" outlineLevel="0" collapsed="false">
      <c r="A2134" s="42" t="s">
        <v>138</v>
      </c>
      <c r="B2134" s="42"/>
      <c r="C2134" s="43" t="str">
        <f aca="false">INDEX((klasyfikacja!$B$2:$B$146),MATCH(A2134,klasyfikacja!$A$2:$A$146,0))</f>
        <v>Środki otrzymane od pozostałych jednostek zaliczanych do sektora finansów publicznych na realizację zadań bieżących jednostek zaliczanych do sektora finansów publicznych</v>
      </c>
      <c r="D2134" s="44" t="n">
        <v>853</v>
      </c>
      <c r="E2134" s="45" t="n">
        <v>2460</v>
      </c>
      <c r="F2134" s="46" t="n">
        <f aca="false">SUM(G2134:H2134)</f>
        <v>0</v>
      </c>
      <c r="G2134" s="46" t="n">
        <f aca="false" t="array" ref="G2134:G2134">SUM(IF(dane!$A$8:$A$1577=D2134,IF(dane!$C$8:$C$1577=E2134,dane!$L$8:$L$1577,0),0))</f>
        <v>0</v>
      </c>
      <c r="H2134" s="46" t="n">
        <f aca="false" t="array" ref="H2134:H2134">SUM(IF(dane!$A$8:$A$1577=D2134,IF(dane!$C$8:$C$1577=E2134,dane!$M$8:$M$1577,0),0))</f>
        <v>0</v>
      </c>
      <c r="K2134" s="55"/>
    </row>
    <row r="2135" s="47" customFormat="true" ht="38.25" hidden="true" customHeight="false" outlineLevel="0" collapsed="false">
      <c r="A2135" s="42" t="s">
        <v>210</v>
      </c>
      <c r="B2135" s="42"/>
      <c r="C2135" s="43" t="str">
        <f aca="false">INDEX((klasyfikacja!$B$2:$B$146),MATCH(A2135,klasyfikacja!$A$2:$A$146,0))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2135" s="44" t="n">
        <v>853</v>
      </c>
      <c r="E2135" s="45" t="n">
        <v>2533</v>
      </c>
      <c r="F2135" s="46" t="n">
        <f aca="false">SUM(G2135:H2135)</f>
        <v>0</v>
      </c>
      <c r="G2135" s="46" t="n">
        <f aca="false" t="array" ref="G2135:G2135">SUM(IF(dane!$A$8:$A$1577=D2135,IF(dane!$C$8:$C$1577=E2135,dane!$L$8:$L$1577,0),0))</f>
        <v>0</v>
      </c>
      <c r="H2135" s="46" t="n">
        <f aca="false" t="array" ref="H2135:H2135">SUM(IF(dane!$A$8:$A$1577=D2135,IF(dane!$C$8:$C$1577=E2135,dane!$M$8:$M$1577,0),0))</f>
        <v>0</v>
      </c>
      <c r="K2135" s="55"/>
    </row>
    <row r="2136" s="47" customFormat="true" ht="12.75" hidden="true" customHeight="true" outlineLevel="0" collapsed="false">
      <c r="A2136" s="42" t="s">
        <v>139</v>
      </c>
      <c r="B2136" s="42"/>
      <c r="C2136" s="43" t="str">
        <f aca="false">INDEX((klasyfikacja!$B$2:$B$146),MATCH(A2136,klasyfikacja!$A$2:$A$146,0))</f>
        <v>Rekompensaty utraconych dochodów w podatkach i opłatach lokalnych</v>
      </c>
      <c r="D2136" s="44" t="n">
        <v>853</v>
      </c>
      <c r="E2136" s="45" t="n">
        <v>2680</v>
      </c>
      <c r="F2136" s="46" t="n">
        <f aca="false">SUM(G2136:H2136)</f>
        <v>0</v>
      </c>
      <c r="G2136" s="46" t="n">
        <f aca="false" t="array" ref="G2136:G2136">SUM(IF(dane!$A$8:$A$1577=D2136,IF(dane!$C$8:$C$1577=E2136,dane!$L$8:$L$1577,0),0))</f>
        <v>0</v>
      </c>
      <c r="H2136" s="46" t="n">
        <f aca="false" t="array" ref="H2136:H2136">SUM(IF(dane!$A$8:$A$1577=D2136,IF(dane!$C$8:$C$1577=E2136,dane!$M$8:$M$1577,0),0))</f>
        <v>0</v>
      </c>
      <c r="K2136" s="55"/>
    </row>
    <row r="2137" s="47" customFormat="true" ht="12.75" hidden="false" customHeight="false" outlineLevel="0" collapsed="false">
      <c r="A2137" s="42" t="n">
        <v>2690</v>
      </c>
      <c r="B2137" s="42"/>
      <c r="C2137" s="43" t="e">
        <f aca="false">INDEX((klasyfikacja!$B$2:$B$146),MATCH(A2137,klasyfikacja!$A$2:$A$146,0))</f>
        <v>#N/A</v>
      </c>
      <c r="D2137" s="44" t="n">
        <v>853</v>
      </c>
      <c r="E2137" s="45" t="n">
        <v>2690</v>
      </c>
      <c r="F2137" s="56" t="n">
        <f aca="false">SUM(G2137:H2137)</f>
        <v>350000</v>
      </c>
      <c r="G2137" s="46" t="n">
        <f aca="false" t="array" ref="G2137:G2137">SUM(IF(dane!$A$8:$A$1577=D2137,IF(dane!$C$8:$C$1577=E2137,dane!$L$8:$L$1577,0),0))</f>
        <v>0</v>
      </c>
      <c r="H2137" s="46" t="n">
        <f aca="false" t="array" ref="H2137:H2137">SUM(IF(dane!$A$8:$A$1577=D2137,IF(dane!$C$8:$C$1577=E2137,dane!$M$8:$M$1577,0),0))</f>
        <v>350000</v>
      </c>
      <c r="K2137" s="55"/>
    </row>
    <row r="2138" s="47" customFormat="true" ht="25.5" hidden="true" customHeight="true" outlineLevel="0" collapsed="false">
      <c r="A2138" s="42" t="s">
        <v>141</v>
      </c>
      <c r="B2138" s="42"/>
      <c r="C2138" s="43" t="str">
        <f aca="false">INDEX((klasyfikacja!$B$2:$B$146),MATCH(A2138,klasyfikacja!$A$2:$A$146,0))</f>
        <v>Środki na dofinansowanie własnych zadań bieżących gmin, powiatów (związków gmin, związków powiatowo-gminnych, związków powiatów), samorządów województw, pozyskane z innych źródeł</v>
      </c>
      <c r="D2138" s="44" t="n">
        <v>853</v>
      </c>
      <c r="E2138" s="45" t="n">
        <v>2700</v>
      </c>
      <c r="F2138" s="46" t="n">
        <f aca="false">SUM(G2138:H2138)</f>
        <v>0</v>
      </c>
      <c r="G2138" s="46" t="n">
        <f aca="false" t="array" ref="G2138:G2138">SUM(IF(dane!$A$8:$A$1577=D2138,IF(dane!$C$8:$C$1577=E2138,dane!$L$8:$L$1577,0),0))</f>
        <v>0</v>
      </c>
      <c r="H2138" s="46" t="n">
        <f aca="false" t="array" ref="H2138:H2138">SUM(IF(dane!$A$8:$A$1577=D2138,IF(dane!$C$8:$C$1577=E2138,dane!$M$8:$M$1577,0),0))</f>
        <v>0</v>
      </c>
      <c r="K2138" s="55"/>
    </row>
    <row r="2139" s="47" customFormat="true" ht="12.75" hidden="true" customHeight="true" outlineLevel="0" collapsed="false">
      <c r="A2139" s="42" t="s">
        <v>142</v>
      </c>
      <c r="B2139" s="42"/>
      <c r="C2139" s="43" t="str">
        <f aca="false">INDEX((klasyfikacja!$B$2:$B$146),MATCH(A2139,klasyfikacja!$A$2:$A$146,0))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139" s="44" t="n">
        <v>853</v>
      </c>
      <c r="E2139" s="45" t="n">
        <v>2701</v>
      </c>
      <c r="F2139" s="46" t="n">
        <f aca="false">SUM(G2139:H2139)</f>
        <v>0</v>
      </c>
      <c r="G2139" s="46" t="n">
        <f aca="false" t="array" ref="G2139:G2139">SUM(IF(dane!$A$8:$A$1577=D2139,IF(dane!$C$8:$C$1577=E2139,dane!$L$8:$L$1577,0),0))</f>
        <v>0</v>
      </c>
      <c r="H2139" s="46" t="n">
        <f aca="false" t="array" ref="H2139:H2139">SUM(IF(dane!$A$8:$A$1577=D2139,IF(dane!$C$8:$C$1577=E2139,dane!$M$8:$M$1577,0),0))</f>
        <v>0</v>
      </c>
      <c r="K2139" s="55"/>
    </row>
    <row r="2140" s="47" customFormat="true" ht="51" hidden="true" customHeight="false" outlineLevel="0" collapsed="false">
      <c r="A2140" s="42" t="s">
        <v>212</v>
      </c>
      <c r="B2140" s="42"/>
      <c r="C2140" s="43" t="str">
        <f aca="false">INDEX((klasyfikacja!$B$2:$B$146),MATCH(A2140,klasyfikacja!$A$2:$A$146,0))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140" s="44" t="n">
        <v>853</v>
      </c>
      <c r="E2140" s="45" t="n">
        <v>2703</v>
      </c>
      <c r="F2140" s="46" t="n">
        <f aca="false">SUM(G2140:H2140)</f>
        <v>0</v>
      </c>
      <c r="G2140" s="46" t="n">
        <f aca="false" t="array" ref="G2140:G2140">SUM(IF(dane!$A$8:$A$1577=D2140,IF(dane!$C$8:$C$1577=E2140,dane!$L$8:$L$1577,0),0))</f>
        <v>0</v>
      </c>
      <c r="H2140" s="46" t="n">
        <f aca="false" t="array" ref="H2140:H2140">SUM(IF(dane!$A$8:$A$1577=D2140,IF(dane!$C$8:$C$1577=E2140,dane!$M$8:$M$1577,0),0))</f>
        <v>0</v>
      </c>
      <c r="K2140" s="55"/>
    </row>
    <row r="2141" s="47" customFormat="true" ht="26.25" hidden="true" customHeight="true" outlineLevel="0" collapsed="false">
      <c r="A2141" s="42" t="s">
        <v>143</v>
      </c>
      <c r="B2141" s="42"/>
      <c r="C2141" s="43" t="str">
        <f aca="false">INDEX((klasyfikacja!$B$2:$B$146),MATCH(A2141,klasyfikacja!$A$2:$A$146,0))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141" s="44" t="n">
        <v>853</v>
      </c>
      <c r="E2141" s="45" t="n">
        <v>2705</v>
      </c>
      <c r="F2141" s="46" t="n">
        <f aca="false">SUM(G2141:H2141)</f>
        <v>0</v>
      </c>
      <c r="G2141" s="46" t="n">
        <f aca="false" t="array" ref="G2141:G2141">SUM(IF(dane!$A$8:$A$1577=D2141,IF(dane!$C$8:$C$1577=E2141,dane!$L$8:$L$1577,0),0))</f>
        <v>0</v>
      </c>
      <c r="H2141" s="46" t="n">
        <f aca="false" t="array" ref="H2141:H2141">SUM(IF(dane!$A$8:$A$1577=D2141,IF(dane!$C$8:$C$1577=E2141,dane!$M$8:$M$1577,0),0))</f>
        <v>0</v>
      </c>
      <c r="K2141" s="55"/>
    </row>
    <row r="2142" s="47" customFormat="true" ht="12.75" hidden="true" customHeight="true" outlineLevel="0" collapsed="false">
      <c r="A2142" s="42" t="s">
        <v>144</v>
      </c>
      <c r="B2142" s="42"/>
      <c r="C2142" s="43" t="str">
        <f aca="false">INDEX((klasyfikacja!$B$2:$B$146),MATCH(A2142,klasyfikacja!$A$2:$A$146,0))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142" s="44" t="n">
        <v>853</v>
      </c>
      <c r="E2142" s="45" t="n">
        <v>2706</v>
      </c>
      <c r="F2142" s="46" t="n">
        <f aca="false">SUM(G2142:H2142)</f>
        <v>0</v>
      </c>
      <c r="G2142" s="46" t="n">
        <f aca="false" t="array" ref="G2142:G2142">SUM(IF(dane!$A$8:$A$1577=D2142,IF(dane!$C$8:$C$1577=E2142,dane!$L$8:$L$1577,0),0))</f>
        <v>0</v>
      </c>
      <c r="H2142" s="46" t="n">
        <f aca="false" t="array" ref="H2142:H2142">SUM(IF(dane!$A$8:$A$1577=D2142,IF(dane!$C$8:$C$1577=E2142,dane!$M$8:$M$1577,0),0))</f>
        <v>0</v>
      </c>
      <c r="K2142" s="55"/>
    </row>
    <row r="2143" s="47" customFormat="true" ht="39" hidden="true" customHeight="true" outlineLevel="0" collapsed="false">
      <c r="A2143" s="42" t="s">
        <v>145</v>
      </c>
      <c r="B2143" s="42"/>
      <c r="C2143" s="43" t="str">
        <f aca="false">INDEX((klasyfikacja!$B$2:$B$146),MATCH(A2143,klasyfikacja!$A$2:$A$146,0))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143" s="44" t="n">
        <v>853</v>
      </c>
      <c r="E2143" s="45" t="n">
        <v>2707</v>
      </c>
      <c r="F2143" s="56" t="n">
        <f aca="false">SUM(G2143:H2143)</f>
        <v>0</v>
      </c>
      <c r="G2143" s="46" t="n">
        <f aca="false" t="array" ref="G2143:G2143">SUM(IF(dane!$A$8:$A$1577=D2143,IF(dane!$C$8:$C$1577=E2143,dane!$L$8:$L$1577,0),0))</f>
        <v>0</v>
      </c>
      <c r="H2143" s="46" t="n">
        <f aca="false" t="array" ref="H2143:H2143">SUM(IF(dane!$A$8:$A$1577=D2143,IF(dane!$C$8:$C$1577=E2143,dane!$M$8:$M$1577,0),0))</f>
        <v>0</v>
      </c>
      <c r="K2143" s="55"/>
    </row>
    <row r="2144" s="47" customFormat="true" ht="53.25" hidden="false" customHeight="true" outlineLevel="0" collapsed="false">
      <c r="A2144" s="58" t="n">
        <v>2708</v>
      </c>
      <c r="B2144" s="42"/>
      <c r="C2144" s="59" t="e">
        <f aca="false">INDEX((klasyfikacja!$B$2:$B$146),MATCH(A2144,klasyfikacja!$A$2:$A$146,0))</f>
        <v>#N/A</v>
      </c>
      <c r="D2144" s="44" t="n">
        <v>853</v>
      </c>
      <c r="E2144" s="45" t="n">
        <v>2708</v>
      </c>
      <c r="F2144" s="60" t="n">
        <f aca="false">SUM(G2144:H2144)</f>
        <v>202120</v>
      </c>
      <c r="G2144" s="61" t="n">
        <f aca="false" t="array" ref="G2144:G2144">SUM(IF(dane!$A$8:$A$1577=D2144,IF(dane!$C$8:$C$1577=E2144,dane!$L$8:$L$1577,0),0))</f>
        <v>202120</v>
      </c>
      <c r="H2144" s="61" t="n">
        <f aca="false" t="array" ref="H2144:H2144">SUM(IF(dane!$A$8:$A$1577=D2144,IF(dane!$C$8:$C$1577=E2144,dane!$M$8:$M$1577,0),0))</f>
        <v>0</v>
      </c>
      <c r="K2144" s="55"/>
    </row>
    <row r="2145" s="47" customFormat="true" ht="53.25" hidden="true" customHeight="true" outlineLevel="0" collapsed="false">
      <c r="A2145" s="42" t="s">
        <v>229</v>
      </c>
      <c r="B2145" s="42"/>
      <c r="C2145" s="43" t="str">
        <f aca="false">INDEX((klasyfikacja!$B$2:$B$146),MATCH(A2145,klasyfikacja!$A$2:$A$146,0))</f>
        <v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145" s="44" t="n">
        <v>853</v>
      </c>
      <c r="E2145" s="45" t="n">
        <v>2709</v>
      </c>
      <c r="F2145" s="56" t="n">
        <f aca="false">SUM(G2145:H2145)</f>
        <v>0</v>
      </c>
      <c r="G2145" s="46" t="n">
        <f aca="false" t="array" ref="G2145:G2145">SUM(IF(dane!$A$8:$A$1577=D2145,IF(dane!$C$8:$C$1577=E2145,dane!$L$8:$L$1577,0),0))</f>
        <v>0</v>
      </c>
      <c r="H2145" s="46" t="n">
        <f aca="false" t="array" ref="H2145:H2145">SUM(IF(dane!$A$8:$A$1577=D2145,IF(dane!$C$8:$C$1577=E2145,dane!$M$8:$M$1577,0),0))</f>
        <v>0</v>
      </c>
      <c r="K2145" s="55"/>
    </row>
    <row r="2146" s="47" customFormat="true" ht="12.75" hidden="true" customHeight="true" outlineLevel="0" collapsed="false">
      <c r="A2146" s="42" t="s">
        <v>147</v>
      </c>
      <c r="B2146" s="42"/>
      <c r="C2146" s="43" t="str">
        <f aca="false">INDEX((klasyfikacja!$B$2:$B$146),MATCH(A2146,klasyfikacja!$A$2:$A$146,0))</f>
        <v>Dotacja celowa otrzymana z tytułu pomocy finansowej udzielanej między jednostkami samorządu terytorialnego na dofinansowanie własnych zadań bieżących</v>
      </c>
      <c r="D2146" s="44" t="n">
        <v>853</v>
      </c>
      <c r="E2146" s="45" t="n">
        <v>2710</v>
      </c>
      <c r="F2146" s="46" t="n">
        <f aca="false">SUM(G2146:H2146)</f>
        <v>0</v>
      </c>
      <c r="G2146" s="46" t="n">
        <f aca="false" t="array" ref="G2146:G2146">SUM(IF(dane!$A$8:$A$1577=D2146,IF(dane!$C$8:$C$1577=E2146,dane!$L$8:$L$1577,0),0))</f>
        <v>0</v>
      </c>
      <c r="H2146" s="46" t="n">
        <f aca="false" t="array" ref="H2146:H2146">SUM(IF(dane!$A$8:$A$1577=D2146,IF(dane!$C$8:$C$1577=E2146,dane!$M$8:$M$1577,0),0))</f>
        <v>0</v>
      </c>
      <c r="K2146" s="55"/>
    </row>
    <row r="2147" s="47" customFormat="true" ht="12.75" hidden="true" customHeight="true" outlineLevel="0" collapsed="false">
      <c r="A2147" s="42" t="s">
        <v>148</v>
      </c>
      <c r="B2147" s="42"/>
      <c r="C2147" s="43" t="str">
        <f aca="false">INDEX((klasyfikacja!$B$2:$B$146),MATCH(A2147,klasyfikacja!$A$2:$A$146,0))</f>
        <v>Środki na uzupełnienie dochodów gmin</v>
      </c>
      <c r="D2147" s="44" t="n">
        <v>853</v>
      </c>
      <c r="E2147" s="45" t="n">
        <v>2750</v>
      </c>
      <c r="F2147" s="46" t="n">
        <f aca="false">SUM(G2147:H2147)</f>
        <v>0</v>
      </c>
      <c r="G2147" s="46" t="n">
        <f aca="false" t="array" ref="G2147:G2147">SUM(IF(dane!$A$8:$A$1577=D2147,IF(dane!$C$8:$C$1577=E2147,dane!$L$8:$L$1577,0),0))</f>
        <v>0</v>
      </c>
      <c r="H2147" s="46" t="n">
        <f aca="false" t="array" ref="H2147:H2147">SUM(IF(dane!$A$8:$A$1577=D2147,IF(dane!$C$8:$C$1577=E2147,dane!$M$8:$M$1577,0),0))</f>
        <v>0</v>
      </c>
      <c r="K2147" s="55"/>
    </row>
    <row r="2148" s="57" customFormat="true" ht="12.75" hidden="true" customHeight="true" outlineLevel="0" collapsed="false">
      <c r="A2148" s="42" t="s">
        <v>149</v>
      </c>
      <c r="B2148" s="42"/>
      <c r="C2148" s="43" t="str">
        <f aca="false">INDEX((klasyfikacja!$B$2:$B$146),MATCH(A2148,klasyfikacja!$A$2:$A$146,0))</f>
        <v>Środki na uzupełnienie dochodów powiatów</v>
      </c>
      <c r="D2148" s="44" t="n">
        <v>853</v>
      </c>
      <c r="E2148" s="45" t="n">
        <v>2760</v>
      </c>
      <c r="F2148" s="46" t="n">
        <f aca="false">SUM(G2148:H2148)</f>
        <v>0</v>
      </c>
      <c r="G2148" s="46" t="n">
        <f aca="false" t="array" ref="G2148:G2148">SUM(IF(dane!$A$8:$A$1577=D2148,IF(dane!$C$8:$C$1577=E2148,dane!$L$8:$L$1577,0),0))</f>
        <v>0</v>
      </c>
      <c r="H2148" s="46" t="n">
        <f aca="false" t="array" ref="H2148:H2148">SUM(IF(dane!$A$8:$A$1577=D2148,IF(dane!$C$8:$C$1577=E2148,dane!$M$8:$M$1577,0),0))</f>
        <v>0</v>
      </c>
    </row>
    <row r="2149" s="57" customFormat="true" ht="12.75" hidden="true" customHeight="true" outlineLevel="0" collapsed="false">
      <c r="A2149" s="42" t="s">
        <v>150</v>
      </c>
      <c r="B2149" s="42"/>
      <c r="C2149" s="43" t="str">
        <f aca="false">INDEX((klasyfikacja!$B$2:$B$146),MATCH(A2149,klasyfikacja!$A$2:$A$146,0))</f>
        <v>Środki na utrzymanie rzecznych przepraw promowych oraz na remonty, utrzymanie, ochronę i zarządzanie drogami krajowymi i wojewódzkimi w granicach miast na prawach powiatu</v>
      </c>
      <c r="D2149" s="44" t="n">
        <v>853</v>
      </c>
      <c r="E2149" s="45" t="n">
        <v>2790</v>
      </c>
      <c r="F2149" s="46" t="n">
        <f aca="false">SUM(G2149:H2149)</f>
        <v>0</v>
      </c>
      <c r="G2149" s="46" t="n">
        <f aca="false" t="array" ref="G2149:G2149">SUM(IF(dane!$A$8:$A$1577=D2149,IF(dane!$C$8:$C$1577=E2149,dane!$L$8:$L$1577,0),0))</f>
        <v>0</v>
      </c>
      <c r="H2149" s="46" t="n">
        <f aca="false" t="array" ref="H2149:H2149">SUM(IF(dane!$A$8:$A$1577=D2149,IF(dane!$C$8:$C$1577=E2149,dane!$M$8:$M$1577,0),0))</f>
        <v>0</v>
      </c>
    </row>
    <row r="2150" s="57" customFormat="true" ht="12.75" hidden="true" customHeight="true" outlineLevel="0" collapsed="false">
      <c r="A2150" s="42" t="s">
        <v>151</v>
      </c>
      <c r="B2150" s="42"/>
      <c r="C2150" s="43" t="str">
        <f aca="false">INDEX((klasyfikacja!$B$2:$B$146),MATCH(A2150,klasyfikacja!$A$2:$A$146,0))</f>
        <v>Dotacja z budżetu państwa dla gmin uzdrowiskowych</v>
      </c>
      <c r="D2150" s="44" t="n">
        <v>853</v>
      </c>
      <c r="E2150" s="45" t="n">
        <v>2870</v>
      </c>
      <c r="F2150" s="46" t="n">
        <f aca="false">SUM(G2150:H2150)</f>
        <v>0</v>
      </c>
      <c r="G2150" s="46" t="n">
        <f aca="false" t="array" ref="G2150:G2150">SUM(IF(dane!$A$8:$A$1577=D2150,IF(dane!$C$8:$C$1577=E2150,dane!$L$8:$L$1577,0),0))</f>
        <v>0</v>
      </c>
      <c r="H2150" s="46" t="n">
        <f aca="false" t="array" ref="H2150:H2150">SUM(IF(dane!$A$8:$A$1577=D2150,IF(dane!$C$8:$C$1577=E2150,dane!$M$8:$M$1577,0),0))</f>
        <v>0</v>
      </c>
    </row>
    <row r="2151" s="57" customFormat="true" ht="38.25" hidden="true" customHeight="true" outlineLevel="0" collapsed="false">
      <c r="A2151" s="42" t="s">
        <v>152</v>
      </c>
      <c r="B2151" s="42"/>
      <c r="C2151" s="43" t="str">
        <f aca="false">INDEX((klasyfikacja!$B$2:$B$146),MATCH(A2151,klasyfikacja!$A$2:$A$146,0))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2151" s="44" t="n">
        <v>853</v>
      </c>
      <c r="E2151" s="45" t="n">
        <v>2910</v>
      </c>
      <c r="F2151" s="46" t="n">
        <f aca="false">SUM(G2151:H2151)</f>
        <v>0</v>
      </c>
      <c r="G2151" s="46" t="n">
        <f aca="false" t="array" ref="G2151:G2151">SUM(IF(dane!$A$8:$A$1577=D2151,IF(dane!$C$8:$C$1577=E2151,dane!$L$8:$L$1577,0),0))</f>
        <v>0</v>
      </c>
      <c r="H2151" s="46" t="n">
        <f aca="false" t="array" ref="H2151:H2151">SUM(IF(dane!$A$8:$A$1577=D2151,IF(dane!$C$8:$C$1577=E2151,dane!$M$8:$M$1577,0),0))</f>
        <v>0</v>
      </c>
    </row>
    <row r="2152" s="57" customFormat="true" ht="38.25" hidden="true" customHeight="true" outlineLevel="0" collapsed="false">
      <c r="A2152" s="42" t="s">
        <v>153</v>
      </c>
      <c r="B2152" s="42"/>
      <c r="C2152" s="43" t="str">
        <f aca="false">INDEX((klasyfikacja!$B$2:$B$146),MATCH(A2152,klasyfikacja!$A$2:$A$146,0))</f>
        <v>Subwencje ogólne z budżetu państwa</v>
      </c>
      <c r="D2152" s="44" t="n">
        <v>853</v>
      </c>
      <c r="E2152" s="45" t="n">
        <v>2920</v>
      </c>
      <c r="F2152" s="46" t="n">
        <f aca="false">SUM(G2152:H2152)</f>
        <v>0</v>
      </c>
      <c r="G2152" s="46" t="n">
        <f aca="false" t="array" ref="G2152:G2152">SUM(IF(dane!$A$8:$A$1577=D2152,IF(dane!$C$8:$C$1577=E2152,dane!$L$8:$L$1577,0),0))</f>
        <v>0</v>
      </c>
      <c r="H2152" s="46" t="n">
        <f aca="false" t="array" ref="H2152:H2152">SUM(IF(dane!$A$8:$A$1577=D2152,IF(dane!$C$8:$C$1577=E2152,dane!$M$8:$M$1577,0),0))</f>
        <v>0</v>
      </c>
    </row>
    <row r="2153" s="57" customFormat="true" ht="12.75" hidden="true" customHeight="true" outlineLevel="0" collapsed="false">
      <c r="A2153" s="42" t="s">
        <v>154</v>
      </c>
      <c r="B2153" s="42"/>
      <c r="C2153" s="43" t="str">
        <f aca="false">INDEX((klasyfikacja!$B$2:$B$146),MATCH(A2153,klasyfikacja!$A$2:$A$146,0))</f>
        <v>Wpływy ze zwrotów niewykorzystanych dotacji oraz płatności</v>
      </c>
      <c r="D2153" s="44" t="n">
        <v>853</v>
      </c>
      <c r="E2153" s="45" t="n">
        <v>2950</v>
      </c>
      <c r="F2153" s="46" t="n">
        <f aca="false">SUM(G2153:H2153)</f>
        <v>0</v>
      </c>
      <c r="G2153" s="46" t="n">
        <f aca="false" t="array" ref="G2153:G2153">SUM(IF(dane!$A$8:$A$1577=D2153,IF(dane!$C$8:$C$1577=E2153,dane!$L$8:$L$1577,0),0))</f>
        <v>0</v>
      </c>
      <c r="H2153" s="46" t="n">
        <f aca="false" t="array" ref="H2153:H2153">SUM(IF(dane!$A$8:$A$1577=D2153,IF(dane!$C$8:$C$1577=E2153,dane!$M$8:$M$1577,0),0))</f>
        <v>0</v>
      </c>
    </row>
    <row r="2154" s="57" customFormat="true" ht="18" hidden="true" customHeight="true" outlineLevel="0" collapsed="false">
      <c r="A2154" s="39"/>
      <c r="B2154" s="39"/>
      <c r="C2154" s="40" t="s">
        <v>155</v>
      </c>
      <c r="D2154" s="44"/>
      <c r="E2154" s="48"/>
      <c r="F2154" s="66" t="n">
        <f aca="false">SUM(G2154:H2154)</f>
        <v>0</v>
      </c>
      <c r="G2154" s="41" t="n">
        <f aca="false">SUM(G2155:G2189)</f>
        <v>0</v>
      </c>
      <c r="H2154" s="41" t="n">
        <f aca="false">SUM(H2155:H2189)</f>
        <v>0</v>
      </c>
    </row>
    <row r="2155" s="57" customFormat="true" ht="12.75" hidden="true" customHeight="true" outlineLevel="0" collapsed="false">
      <c r="A2155" s="42" t="s">
        <v>156</v>
      </c>
      <c r="B2155" s="42"/>
      <c r="C2155" s="43" t="str">
        <f aca="false">INDEX((klasyfikacja!$B$2:$B$146),MATCH(A2155,klasyfikacja!$A$2:$A$146,0))</f>
        <v>Wpływy z tytułu przekształcenia prawa użytkowania wieczystego w prawo własności</v>
      </c>
      <c r="D2155" s="44" t="n">
        <v>853</v>
      </c>
      <c r="E2155" s="45" t="s">
        <v>157</v>
      </c>
      <c r="F2155" s="46" t="n">
        <f aca="false">SUM(G2155:H2155)</f>
        <v>0</v>
      </c>
      <c r="G2155" s="46" t="n">
        <f aca="false" t="array" ref="G2155:G2155">SUM(IF(dane!$A$8:$A$1577=D2155,IF(dane!$C$8:$C$1577=E2155,dane!$L$8:$L$1577,0),0))</f>
        <v>0</v>
      </c>
      <c r="H2155" s="46" t="n">
        <f aca="false" t="array" ref="H2155:H2155">SUM(IF(dane!$A$8:$A$1577=D2155,IF(dane!$C$8:$C$1577=E2155,dane!$M$8:$M$1577,0),0))</f>
        <v>0</v>
      </c>
    </row>
    <row r="2156" s="57" customFormat="true" ht="12.75" hidden="true" customHeight="true" outlineLevel="0" collapsed="false">
      <c r="A2156" s="42" t="s">
        <v>158</v>
      </c>
      <c r="B2156" s="42"/>
      <c r="C2156" s="43" t="str">
        <f aca="false">INDEX((klasyfikacja!$B$2:$B$146),MATCH(A2156,klasyfikacja!$A$2:$A$146,0))</f>
        <v>Wpłaty z tytułu odpłatnego nabycia prawa własności oraz prawa użytkowania wieczystego nieruchomości</v>
      </c>
      <c r="D2156" s="44" t="n">
        <v>853</v>
      </c>
      <c r="E2156" s="45" t="s">
        <v>159</v>
      </c>
      <c r="F2156" s="46" t="n">
        <f aca="false">SUM(G2156:H2156)</f>
        <v>0</v>
      </c>
      <c r="G2156" s="46" t="n">
        <f aca="false" t="array" ref="G2156:G2156">SUM(IF(dane!$A$8:$A$1577=D2156,IF(dane!$C$8:$C$1577=E2156,dane!$L$8:$L$1577,0),0))</f>
        <v>0</v>
      </c>
      <c r="H2156" s="46" t="n">
        <f aca="false" t="array" ref="H2156:H2156">SUM(IF(dane!$A$8:$A$1577=D2156,IF(dane!$C$8:$C$1577=E2156,dane!$M$8:$M$1577,0),0))</f>
        <v>0</v>
      </c>
    </row>
    <row r="2157" s="57" customFormat="true" ht="12.75" hidden="true" customHeight="true" outlineLevel="0" collapsed="false">
      <c r="A2157" s="42" t="s">
        <v>160</v>
      </c>
      <c r="B2157" s="42"/>
      <c r="C2157" s="43" t="str">
        <f aca="false">INDEX((klasyfikacja!$B$2:$B$146),MATCH(A2157,klasyfikacja!$A$2:$A$146,0))</f>
        <v>Wpływy ze zbycia praw majątkowych</v>
      </c>
      <c r="D2157" s="44" t="n">
        <v>853</v>
      </c>
      <c r="E2157" s="45" t="s">
        <v>161</v>
      </c>
      <c r="F2157" s="46" t="n">
        <f aca="false">SUM(G2157:H2157)</f>
        <v>0</v>
      </c>
      <c r="G2157" s="46" t="n">
        <f aca="false" t="array" ref="G2157:G2157">SUM(IF(dane!$A$8:$A$1577=D2157,IF(dane!$C$8:$C$1577=E2157,dane!$L$8:$L$1577,0),0))</f>
        <v>0</v>
      </c>
      <c r="H2157" s="46" t="n">
        <f aca="false" t="array" ref="H2157:H2157">SUM(IF(dane!$A$8:$A$1577=D2157,IF(dane!$C$8:$C$1577=E2157,dane!$M$8:$M$1577,0),0))</f>
        <v>0</v>
      </c>
    </row>
    <row r="2158" s="57" customFormat="true" ht="12.75" hidden="true" customHeight="true" outlineLevel="0" collapsed="false">
      <c r="A2158" s="42" t="s">
        <v>162</v>
      </c>
      <c r="B2158" s="42"/>
      <c r="C2158" s="43" t="str">
        <f aca="false">INDEX((klasyfikacja!$B$2:$B$146),MATCH(A2158,klasyfikacja!$A$2:$A$146,0))</f>
        <v>Wpływy z tytułu odszkodowania za przejęte nieruchomości pod inwestycje celu publicznego</v>
      </c>
      <c r="D2158" s="44" t="n">
        <v>853</v>
      </c>
      <c r="E2158" s="45" t="s">
        <v>163</v>
      </c>
      <c r="F2158" s="46" t="n">
        <f aca="false">SUM(G2158:H2158)</f>
        <v>0</v>
      </c>
      <c r="G2158" s="46" t="n">
        <f aca="false" t="array" ref="G2158:G2158">SUM(IF(dane!$A$8:$A$1577=D2158,IF(dane!$C$8:$C$1577=E2158,dane!$L$8:$L$1577,0),0))</f>
        <v>0</v>
      </c>
      <c r="H2158" s="46" t="n">
        <f aca="false" t="array" ref="H2158:H2158">SUM(IF(dane!$A$8:$A$1577=D2158,IF(dane!$C$8:$C$1577=E2158,dane!$M$8:$M$1577,0),0))</f>
        <v>0</v>
      </c>
    </row>
    <row r="2159" s="57" customFormat="true" ht="12.75" hidden="true" customHeight="true" outlineLevel="0" collapsed="false">
      <c r="A2159" s="42" t="s">
        <v>164</v>
      </c>
      <c r="B2159" s="42"/>
      <c r="C2159" s="43" t="str">
        <f aca="false">INDEX((klasyfikacja!$B$2:$B$146),MATCH(A2159,klasyfikacja!$A$2:$A$146,0))</f>
        <v>Wpływy ze sprzedaży składników majątkowych</v>
      </c>
      <c r="D2159" s="44" t="n">
        <v>853</v>
      </c>
      <c r="E2159" s="45" t="s">
        <v>165</v>
      </c>
      <c r="F2159" s="46" t="n">
        <f aca="false">SUM(G2159:H2159)</f>
        <v>0</v>
      </c>
      <c r="G2159" s="46" t="n">
        <f aca="false" t="array" ref="G2159:G2159">SUM(IF(dane!$A$8:$A$1577=D2159,IF(dane!$C$8:$C$1577=E2159,dane!$L$8:$L$1577,0),0))</f>
        <v>0</v>
      </c>
      <c r="H2159" s="46" t="n">
        <f aca="false" t="array" ref="H2159:H2159">SUM(IF(dane!$A$8:$A$1577=D2159,IF(dane!$C$8:$C$1577=E2159,dane!$M$8:$M$1577,0),0))</f>
        <v>0</v>
      </c>
    </row>
    <row r="2160" s="57" customFormat="true" ht="12.75" hidden="true" customHeight="true" outlineLevel="0" collapsed="false">
      <c r="A2160" s="42" t="s">
        <v>166</v>
      </c>
      <c r="B2160" s="42"/>
      <c r="C2160" s="43" t="str">
        <f aca="false">INDEX((klasyfikacja!$B$2:$B$146),MATCH(A2160,klasyfikacja!$A$2:$A$146,0))</f>
        <v>Środki z Funduszu Przeciwdziałania COVID-19 na finansowanie lub dofinansowanie kosztów realizacji inwestycji i zakupów inwestycyjnych związanych z przeciwdziałaniem COVID-19</v>
      </c>
      <c r="D2160" s="44" t="n">
        <v>853</v>
      </c>
      <c r="E2160" s="45" t="n">
        <v>6090</v>
      </c>
      <c r="F2160" s="46" t="n">
        <f aca="false">SUM(G2160:H2160)</f>
        <v>0</v>
      </c>
      <c r="G2160" s="46" t="n">
        <f aca="false" t="array" ref="G2160:G2160">SUM(IF(dane!$A$8:$A$1577=D2160,IF(dane!$C$8:$C$1577=E2160,dane!$L$8:$L$1577,0),0))</f>
        <v>0</v>
      </c>
      <c r="H2160" s="46" t="n">
        <f aca="false" t="array" ref="H2160:H2160">SUM(IF(dane!$A$8:$A$1577=D2160,IF(dane!$C$8:$C$1577=E2160,dane!$M$8:$M$1577,0),0))</f>
        <v>0</v>
      </c>
    </row>
    <row r="2161" s="57" customFormat="true" ht="12.75" hidden="true" customHeight="true" outlineLevel="0" collapsed="false">
      <c r="A2161" s="42" t="s">
        <v>167</v>
      </c>
      <c r="B2161" s="42"/>
      <c r="C2161" s="43" t="str">
        <f aca="false">INDEX((klasyfikacja!$B$2:$B$146),MATCH(A2161,klasyfikacja!$A$2:$A$146,0))</f>
        <v>Środki na inwestycje na drogach publicznych powiatowych i wojewódzkich oraz na drogach powiatowych, wojewódzkich i krajowych w granicach miast na prawach powiatu</v>
      </c>
      <c r="D2161" s="44" t="n">
        <v>853</v>
      </c>
      <c r="E2161" s="45" t="n">
        <v>6180</v>
      </c>
      <c r="F2161" s="46" t="n">
        <f aca="false">SUM(G2161:H2161)</f>
        <v>0</v>
      </c>
      <c r="G2161" s="46" t="n">
        <f aca="false" t="array" ref="G2161:G2161">SUM(IF(dane!$A$8:$A$1577=D2161,IF(dane!$C$8:$C$1577=E2161,dane!$L$8:$L$1577,0),0))</f>
        <v>0</v>
      </c>
      <c r="H2161" s="46" t="n">
        <f aca="false" t="array" ref="H2161:H2161">SUM(IF(dane!$A$8:$A$1577=D2161,IF(dane!$C$8:$C$1577=E2161,dane!$M$8:$M$1577,0),0))</f>
        <v>0</v>
      </c>
    </row>
    <row r="2162" s="57" customFormat="true" ht="51" hidden="true" customHeight="true" outlineLevel="0" collapsed="false">
      <c r="A2162" s="42" t="s">
        <v>168</v>
      </c>
      <c r="B2162" s="42"/>
      <c r="C2162" s="43" t="str">
        <f aca="false">INDEX((klasyfikacja!$B$2:$B$146),MATCH(A2162,klasyfikacja!$A$2:$A$146,0))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162" s="44" t="n">
        <v>853</v>
      </c>
      <c r="E2162" s="45" t="n">
        <v>6207</v>
      </c>
      <c r="F2162" s="56" t="n">
        <f aca="false">SUM(G2162:H2162)</f>
        <v>0</v>
      </c>
      <c r="G2162" s="46" t="n">
        <f aca="false" t="array" ref="G2162:G2162">SUM(IF(dane!$A$8:$A$1577=D2162,IF(dane!$C$8:$C$1577=E2162,dane!$L$8:$L$1577,0),0))</f>
        <v>0</v>
      </c>
      <c r="H2162" s="46" t="n">
        <f aca="false" t="array" ref="H2162:H2162">SUM(IF(dane!$A$8:$A$1577=D2162,IF(dane!$C$8:$C$1577=E2162,dane!$M$8:$M$1577,0),0))</f>
        <v>0</v>
      </c>
    </row>
    <row r="2163" s="57" customFormat="true" ht="63.75" hidden="true" customHeight="true" outlineLevel="0" collapsed="false">
      <c r="A2163" s="42" t="s">
        <v>169</v>
      </c>
      <c r="B2163" s="42"/>
      <c r="C2163" s="43" t="str">
        <f aca="false">INDEX((klasyfikacja!$B$2:$B$146),MATCH(A2163,klasyfikacja!$A$2:$A$146,0))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163" s="44" t="n">
        <v>853</v>
      </c>
      <c r="E2163" s="45" t="n">
        <v>6208</v>
      </c>
      <c r="F2163" s="46" t="n">
        <f aca="false">SUM(G2163:H2163)</f>
        <v>0</v>
      </c>
      <c r="G2163" s="46" t="n">
        <f aca="false" t="array" ref="G2163:G2163">SUM(IF(dane!$A$8:$A$1577=D2163,IF(dane!$C$8:$C$1577=E2163,dane!$L$8:$L$1577,0),0))</f>
        <v>0</v>
      </c>
      <c r="H2163" s="46" t="n">
        <f aca="false" t="array" ref="H2163:H2163">SUM(IF(dane!$A$8:$A$1577=D2163,IF(dane!$C$8:$C$1577=E2163,dane!$M$8:$M$1577,0),0))</f>
        <v>0</v>
      </c>
    </row>
    <row r="2164" s="57" customFormat="true" ht="53.25" hidden="true" customHeight="true" outlineLevel="0" collapsed="false">
      <c r="A2164" s="42" t="s">
        <v>170</v>
      </c>
      <c r="B2164" s="42"/>
      <c r="C2164" s="43" t="str">
        <f aca="false">INDEX((klasyfikacja!$B$2:$B$146),MATCH(A2164,klasyfikacja!$A$2:$A$146,0))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164" s="44" t="n">
        <v>853</v>
      </c>
      <c r="E2164" s="45" t="n">
        <v>6209</v>
      </c>
      <c r="F2164" s="56" t="n">
        <f aca="false">SUM(G2164:H2164)</f>
        <v>0</v>
      </c>
      <c r="G2164" s="46" t="n">
        <f aca="false" t="array" ref="G2164:G2164">SUM(IF(dane!$A$8:$A$1577=D2164,IF(dane!$C$8:$C$1577=E2164,dane!$L$8:$L$1577,0),0))</f>
        <v>0</v>
      </c>
      <c r="H2164" s="46" t="n">
        <f aca="false" t="array" ref="H2164:H2164">SUM(IF(dane!$A$8:$A$1577=D2164,IF(dane!$C$8:$C$1577=E2164,dane!$M$8:$M$1577,0),0))</f>
        <v>0</v>
      </c>
    </row>
    <row r="2165" s="57" customFormat="true" ht="38.25" hidden="true" customHeight="true" outlineLevel="0" collapsed="false">
      <c r="A2165" s="42" t="s">
        <v>171</v>
      </c>
      <c r="B2165" s="42"/>
      <c r="C2165" s="43" t="str">
        <f aca="false">INDEX((klasyfikacja!$B$2:$B$146),MATCH(A2165,klasyfikacja!$A$2:$A$146,0))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165" s="44" t="n">
        <v>853</v>
      </c>
      <c r="E2165" s="45" t="n">
        <v>6257</v>
      </c>
      <c r="F2165" s="56" t="n">
        <f aca="false">SUM(G2165:H2165)</f>
        <v>0</v>
      </c>
      <c r="G2165" s="46" t="n">
        <f aca="false" t="array" ref="G2165:G2165">SUM(IF(dane!$A$8:$A$1577=D2165,IF(dane!$C$8:$C$1577=E2165,dane!$L$8:$L$1577,0),0))</f>
        <v>0</v>
      </c>
      <c r="H2165" s="46" t="n">
        <f aca="false" t="array" ref="H2165:H2165">SUM(IF(dane!$A$8:$A$1577=D2165,IF(dane!$C$8:$C$1577=E2165,dane!$M$8:$M$1577,0),0))</f>
        <v>0</v>
      </c>
    </row>
    <row r="2166" s="57" customFormat="true" ht="53.25" hidden="true" customHeight="true" outlineLevel="0" collapsed="false">
      <c r="A2166" s="42" t="s">
        <v>172</v>
      </c>
      <c r="B2166" s="42"/>
      <c r="C2166" s="43" t="str">
        <f aca="false">INDEX((klasyfikacja!$B$2:$B$146),MATCH(A2166,klasyfikacja!$A$2:$A$146,0))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166" s="44" t="n">
        <v>853</v>
      </c>
      <c r="E2166" s="45" t="n">
        <v>6258</v>
      </c>
      <c r="F2166" s="46" t="n">
        <f aca="false">SUM(G2166:H2166)</f>
        <v>0</v>
      </c>
      <c r="G2166" s="46" t="n">
        <f aca="false" t="array" ref="G2166:G2166">SUM(IF(dane!$A$8:$A$1577=D2166,IF(dane!$C$8:$C$1577=E2166,dane!$L$8:$L$1577,0),0))</f>
        <v>0</v>
      </c>
      <c r="H2166" s="46" t="n">
        <f aca="false" t="array" ref="H2166:H2166">SUM(IF(dane!$A$8:$A$1577=D2166,IF(dane!$C$8:$C$1577=E2166,dane!$M$8:$M$1577,0),0))</f>
        <v>0</v>
      </c>
    </row>
    <row r="2167" s="57" customFormat="true" ht="63.75" hidden="true" customHeight="true" outlineLevel="0" collapsed="false">
      <c r="A2167" s="58" t="s">
        <v>173</v>
      </c>
      <c r="B2167" s="42"/>
      <c r="C2167" s="59" t="str">
        <f aca="false">INDEX((klasyfikacja!$B$2:$B$146),MATCH(A2167,klasyfikacja!$A$2:$A$146,0))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167" s="44" t="n">
        <v>853</v>
      </c>
      <c r="E2167" s="45" t="n">
        <v>6259</v>
      </c>
      <c r="F2167" s="60" t="n">
        <f aca="false">SUM(G2167:H2167)</f>
        <v>0</v>
      </c>
      <c r="G2167" s="61" t="n">
        <f aca="false" t="array" ref="G2167:G2167">SUM(IF(dane!$A$8:$A$1577=D2167,IF(dane!$C$8:$C$1577=E2167,dane!$L$8:$L$1577,0),0))</f>
        <v>0</v>
      </c>
      <c r="H2167" s="61" t="n">
        <f aca="false" t="array" ref="H2167:H2167">SUM(IF(dane!$A$8:$A$1577=D2167,IF(dane!$C$8:$C$1577=E2167,dane!$M$8:$M$1577,0),0))</f>
        <v>0</v>
      </c>
    </row>
    <row r="2168" s="57" customFormat="true" ht="12.75" hidden="true" customHeight="true" outlineLevel="0" collapsed="false">
      <c r="A2168" s="42" t="s">
        <v>174</v>
      </c>
      <c r="B2168" s="42"/>
      <c r="C2168" s="43" t="str">
        <f aca="false">INDEX((klasyfikacja!$B$2:$B$146),MATCH(A2168,klasyfikacja!$A$2:$A$146,0))</f>
        <v>Dotacja otrzymana z państwowego funduszu celowego na finansowanie lub dofinansowanie kosztów realizacji inwestycji i zakupów inwestycyjnych jednostek sektora finansów publicznych</v>
      </c>
      <c r="D2168" s="44" t="n">
        <v>853</v>
      </c>
      <c r="E2168" s="45" t="n">
        <v>6260</v>
      </c>
      <c r="F2168" s="46" t="n">
        <f aca="false">SUM(G2168:H2168)</f>
        <v>0</v>
      </c>
      <c r="G2168" s="46" t="n">
        <f aca="false" t="array" ref="G2168:G2168">SUM(IF(dane!$A$8:$A$1577=D2168,IF(dane!$C$8:$C$1577=E2168,dane!$L$8:$L$1577,0),0))</f>
        <v>0</v>
      </c>
      <c r="H2168" s="46" t="n">
        <f aca="false" t="array" ref="H2168:H2168">SUM(IF(dane!$A$8:$A$1577=D2168,IF(dane!$C$8:$C$1577=E2168,dane!$M$8:$M$1577,0),0))</f>
        <v>0</v>
      </c>
    </row>
    <row r="2169" s="57" customFormat="true" ht="12.75" hidden="true" customHeight="true" outlineLevel="0" collapsed="false">
      <c r="A2169" s="42" t="s">
        <v>175</v>
      </c>
      <c r="B2169" s="42"/>
      <c r="C2169" s="43" t="str">
        <f aca="false">INDEX((klasyfikacja!$B$2:$B$146),MATCH(A2169,klasyfikacja!$A$2:$A$146,0))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169" s="44" t="n">
        <v>853</v>
      </c>
      <c r="E2169" s="45" t="n">
        <v>6280</v>
      </c>
      <c r="F2169" s="46" t="n">
        <f aca="false">SUM(G2169:H2169)</f>
        <v>0</v>
      </c>
      <c r="G2169" s="46" t="n">
        <f aca="false" t="array" ref="G2169:G2169">SUM(IF(dane!$A$8:$A$1577=D2169,IF(dane!$C$8:$C$1577=E2169,dane!$L$8:$L$1577,0),0))</f>
        <v>0</v>
      </c>
      <c r="H2169" s="46" t="n">
        <f aca="false" t="array" ref="H2169:H2169">SUM(IF(dane!$A$8:$A$1577=D2169,IF(dane!$C$8:$C$1577=E2169,dane!$M$8:$M$1577,0),0))</f>
        <v>0</v>
      </c>
    </row>
    <row r="2170" s="57" customFormat="true" ht="12.75" hidden="true" customHeight="true" outlineLevel="0" collapsed="false">
      <c r="A2170" s="42" t="s">
        <v>176</v>
      </c>
      <c r="B2170" s="42"/>
      <c r="C2170" s="43" t="str">
        <f aca="false">INDEX((klasyfikacja!$B$2:$B$146),MATCH(A2170,klasyfikacja!$A$2:$A$146,0))</f>
        <v>Środki na dofinansowanie własnych inwestycji gmin, powiatów (związków gmin, związków powiatowo-gminnych, związków powiatów), samorządów województw, pozyskane z innych źródeł</v>
      </c>
      <c r="D2170" s="44" t="n">
        <v>853</v>
      </c>
      <c r="E2170" s="45" t="n">
        <v>6290</v>
      </c>
      <c r="F2170" s="46" t="n">
        <f aca="false">SUM(G2170:H2170)</f>
        <v>0</v>
      </c>
      <c r="G2170" s="46" t="n">
        <f aca="false" t="array" ref="G2170:G2170">SUM(IF(dane!$A$8:$A$1577=D2170,IF(dane!$C$8:$C$1577=E2170,dane!$L$8:$L$1577,0),0))</f>
        <v>0</v>
      </c>
      <c r="H2170" s="46" t="n">
        <f aca="false" t="array" ref="H2170:H2170">SUM(IF(dane!$A$8:$A$1577=D2170,IF(dane!$C$8:$C$1577=E2170,dane!$M$8:$M$1577,0),0))</f>
        <v>0</v>
      </c>
    </row>
    <row r="2171" s="57" customFormat="true" ht="12.75" hidden="true" customHeight="true" outlineLevel="0" collapsed="false">
      <c r="A2171" s="42" t="s">
        <v>177</v>
      </c>
      <c r="B2171" s="42"/>
      <c r="C2171" s="43" t="str">
        <f aca="false">INDEX((klasyfikacja!$B$2:$B$146),MATCH(A2171,klasyfikacja!$A$2:$A$146,0))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171" s="44" t="n">
        <v>853</v>
      </c>
      <c r="E2171" s="45" t="n">
        <v>6291</v>
      </c>
      <c r="F2171" s="46" t="n">
        <f aca="false">SUM(G2171:H2171)</f>
        <v>0</v>
      </c>
      <c r="G2171" s="46" t="n">
        <f aca="false" t="array" ref="G2171:G2171">SUM(IF(dane!$A$8:$A$1577=D2171,IF(dane!$C$8:$C$1577=E2171,dane!$L$8:$L$1577,0),0))</f>
        <v>0</v>
      </c>
      <c r="H2171" s="46" t="n">
        <f aca="false" t="array" ref="H2171:H2171">SUM(IF(dane!$A$8:$A$1577=D2171,IF(dane!$C$8:$C$1577=E2171,dane!$M$8:$M$1577,0),0))</f>
        <v>0</v>
      </c>
    </row>
    <row r="2172" s="57" customFormat="true" ht="12.75" hidden="true" customHeight="true" outlineLevel="0" collapsed="false">
      <c r="A2172" s="42" t="s">
        <v>178</v>
      </c>
      <c r="B2172" s="42"/>
      <c r="C2172" s="43" t="str">
        <f aca="false">INDEX((klasyfikacja!$B$2:$B$146),MATCH(A2172,klasyfikacja!$A$2:$A$146,0))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172" s="44" t="n">
        <v>853</v>
      </c>
      <c r="E2172" s="45" t="n">
        <v>6296</v>
      </c>
      <c r="F2172" s="46" t="n">
        <f aca="false">SUM(G2172:H2172)</f>
        <v>0</v>
      </c>
      <c r="G2172" s="46" t="n">
        <f aca="false" t="array" ref="G2172:G2172">SUM(IF(dane!$A$8:$A$1577=D2172,IF(dane!$C$8:$C$1577=E2172,dane!$L$8:$L$1577,0),0))</f>
        <v>0</v>
      </c>
      <c r="H2172" s="46" t="n">
        <f aca="false" t="array" ref="H2172:H2172">SUM(IF(dane!$A$8:$A$1577=D2172,IF(dane!$C$8:$C$1577=E2172,dane!$M$8:$M$1577,0),0))</f>
        <v>0</v>
      </c>
    </row>
    <row r="2173" s="57" customFormat="true" ht="12.75" hidden="true" customHeight="true" outlineLevel="0" collapsed="false">
      <c r="A2173" s="42" t="s">
        <v>179</v>
      </c>
      <c r="B2173" s="42"/>
      <c r="C2173" s="43" t="str">
        <f aca="false">INDEX((klasyfikacja!$B$2:$B$146),MATCH(A2173,klasyfikacja!$A$2:$A$146,0))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173" s="44" t="n">
        <v>853</v>
      </c>
      <c r="E2173" s="45" t="n">
        <v>6297</v>
      </c>
      <c r="F2173" s="46" t="n">
        <f aca="false">SUM(G2173:H2173)</f>
        <v>0</v>
      </c>
      <c r="G2173" s="46" t="n">
        <f aca="false" t="array" ref="G2173:G2173">SUM(IF(dane!$A$8:$A$1577=D2173,IF(dane!$C$8:$C$1577=E2173,dane!$L$8:$L$1577,0),0))</f>
        <v>0</v>
      </c>
      <c r="H2173" s="46" t="n">
        <f aca="false" t="array" ref="H2173:H2173">SUM(IF(dane!$A$8:$A$1577=D2173,IF(dane!$C$8:$C$1577=E2173,dane!$M$8:$M$1577,0),0))</f>
        <v>0</v>
      </c>
    </row>
    <row r="2174" s="57" customFormat="true" ht="12.75" hidden="true" customHeight="true" outlineLevel="0" collapsed="false">
      <c r="A2174" s="42" t="s">
        <v>180</v>
      </c>
      <c r="B2174" s="42"/>
      <c r="C2174" s="43" t="str">
        <f aca="false">INDEX((klasyfikacja!$B$2:$B$146),MATCH(A2174,klasyfikacja!$A$2:$A$146,0))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174" s="44" t="n">
        <v>853</v>
      </c>
      <c r="E2174" s="45" t="n">
        <v>6298</v>
      </c>
      <c r="F2174" s="46" t="n">
        <f aca="false">SUM(G2174:H2174)</f>
        <v>0</v>
      </c>
      <c r="G2174" s="46" t="n">
        <f aca="false" t="array" ref="G2174:G2174">SUM(IF(dane!$A$8:$A$1577=D2174,IF(dane!$C$8:$C$1577=E2174,dane!$L$8:$L$1577,0),0))</f>
        <v>0</v>
      </c>
      <c r="H2174" s="46" t="n">
        <f aca="false" t="array" ref="H2174:H2174">SUM(IF(dane!$A$8:$A$1577=D2174,IF(dane!$C$8:$C$1577=E2174,dane!$M$8:$M$1577,0),0))</f>
        <v>0</v>
      </c>
    </row>
    <row r="2175" s="57" customFormat="true" ht="12.75" hidden="true" customHeight="true" outlineLevel="0" collapsed="false">
      <c r="A2175" s="42" t="s">
        <v>181</v>
      </c>
      <c r="B2175" s="42"/>
      <c r="C2175" s="43" t="str">
        <f aca="false">INDEX((klasyfikacja!$B$2:$B$146),MATCH(A2175,klasyfikacja!$A$2:$A$146,0))</f>
        <v>Dotacja celowa otrzymana z tytułu pomocy finansowej udzielanej między jednostkami samorządu terytorialnego na dofinansowanie własnych zadań inwestycyjnych i zakupów inwestycyjnych</v>
      </c>
      <c r="D2175" s="44" t="n">
        <v>853</v>
      </c>
      <c r="E2175" s="45" t="n">
        <v>6300</v>
      </c>
      <c r="F2175" s="46" t="n">
        <f aca="false">SUM(G2175:H2175)</f>
        <v>0</v>
      </c>
      <c r="G2175" s="46" t="n">
        <f aca="false" t="array" ref="G2175:G2175">SUM(IF(dane!$A$8:$A$1577=D2175,IF(dane!$C$8:$C$1577=E2175,dane!$L$8:$L$1577,0),0))</f>
        <v>0</v>
      </c>
      <c r="H2175" s="46" t="n">
        <f aca="false" t="array" ref="H2175:H2175">SUM(IF(dane!$A$8:$A$1577=D2175,IF(dane!$C$8:$C$1577=E2175,dane!$M$8:$M$1577,0),0))</f>
        <v>0</v>
      </c>
    </row>
    <row r="2176" s="57" customFormat="true" ht="12.75" hidden="true" customHeight="true" outlineLevel="0" collapsed="false">
      <c r="A2176" s="42" t="s">
        <v>182</v>
      </c>
      <c r="B2176" s="42"/>
      <c r="C2176" s="43" t="str">
        <f aca="false">INDEX((klasyfikacja!$B$2:$B$146),MATCH(A2176,klasyfikacja!$A$2:$A$146,0))</f>
        <v>Dotacja celowa otrzymana z budżetu państwa na inwestycje i zakupy inwestycyjne z zakresu administracji rządowej oraz innych zadań zleconych gminom ustawami</v>
      </c>
      <c r="D2176" s="44" t="n">
        <v>853</v>
      </c>
      <c r="E2176" s="45" t="n">
        <v>6310</v>
      </c>
      <c r="F2176" s="46" t="n">
        <f aca="false">SUM(G2176:H2176)</f>
        <v>0</v>
      </c>
      <c r="G2176" s="46" t="n">
        <f aca="false" t="array" ref="G2176:G2176">SUM(IF(dane!$A$8:$A$1577=D2176,IF(dane!$C$8:$C$1577=E2176,dane!$L$8:$L$1577,0),0))</f>
        <v>0</v>
      </c>
      <c r="H2176" s="46" t="n">
        <f aca="false" t="array" ref="H2176:H2176">SUM(IF(dane!$A$8:$A$1577=D2176,IF(dane!$C$8:$C$1577=E2176,dane!$M$8:$M$1577,0),0))</f>
        <v>0</v>
      </c>
    </row>
    <row r="2177" s="57" customFormat="true" ht="25.5" hidden="true" customHeight="false" outlineLevel="0" collapsed="false">
      <c r="A2177" s="42" t="s">
        <v>183</v>
      </c>
      <c r="B2177" s="42"/>
      <c r="C2177" s="43" t="str">
        <f aca="false">INDEX((klasyfikacja!$B$2:$B$146),MATCH(A2177,klasyfikacja!$A$2:$A$146,0))</f>
        <v>Dotacja celowa otrzymana z budżetu państwa na inwestycje i zakupy inwestycyjne realizowane przez gminę na podstawie porozumień z organami administracji rządowej</v>
      </c>
      <c r="D2177" s="44" t="n">
        <v>853</v>
      </c>
      <c r="E2177" s="45" t="n">
        <v>6320</v>
      </c>
      <c r="F2177" s="46" t="n">
        <f aca="false">SUM(G2177:H2177)</f>
        <v>0</v>
      </c>
      <c r="G2177" s="46" t="n">
        <f aca="false" t="array" ref="G2177:G2177">SUM(IF(dane!$A$8:$A$1577=D2177,IF(dane!$C$8:$C$1577=E2177,dane!$L$8:$L$1577,0),0))</f>
        <v>0</v>
      </c>
      <c r="H2177" s="46" t="n">
        <f aca="false" t="array" ref="H2177:H2177">SUM(IF(dane!$A$8:$A$1577=D2177,IF(dane!$C$8:$C$1577=E2177,dane!$M$8:$M$1577,0),0))</f>
        <v>0</v>
      </c>
    </row>
    <row r="2178" s="57" customFormat="true" ht="25.5" hidden="true" customHeight="true" outlineLevel="0" collapsed="false">
      <c r="A2178" s="42" t="s">
        <v>184</v>
      </c>
      <c r="B2178" s="42"/>
      <c r="C2178" s="43" t="str">
        <f aca="false">INDEX((klasyfikacja!$B$2:$B$146),MATCH(A2178,klasyfikacja!$A$2:$A$146,0))</f>
        <v>Dotacja celowa otrzymana z budżetu państwa na realizację inwestycji i zakupów inwestycyjnych własnych gmin (związków gmin, związków powiatowo-gminnych)</v>
      </c>
      <c r="D2178" s="44" t="n">
        <v>853</v>
      </c>
      <c r="E2178" s="45" t="n">
        <v>6330</v>
      </c>
      <c r="F2178" s="46" t="n">
        <f aca="false">SUM(G2178:H2178)</f>
        <v>0</v>
      </c>
      <c r="G2178" s="46" t="n">
        <f aca="false" t="array" ref="G2178:G2178">SUM(IF(dane!$A$8:$A$1577=D2178,IF(dane!$C$8:$C$1577=E2178,dane!$L$8:$L$1577,0),0))</f>
        <v>0</v>
      </c>
      <c r="H2178" s="46" t="n">
        <f aca="false" t="array" ref="H2178:H2178">SUM(IF(dane!$A$8:$A$1577=D2178,IF(dane!$C$8:$C$1577=E2178,dane!$M$8:$M$1577,0),0))</f>
        <v>0</v>
      </c>
    </row>
    <row r="2179" s="57" customFormat="true" ht="38.25" hidden="true" customHeight="true" outlineLevel="0" collapsed="false">
      <c r="A2179" s="42" t="s">
        <v>185</v>
      </c>
      <c r="B2179" s="42"/>
      <c r="C2179" s="43" t="str">
        <f aca="false">INDEX((klasyfikacja!$B$2:$B$146),MATCH(A2179,klasyfikacja!$A$2:$A$146,0))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179" s="44" t="n">
        <v>853</v>
      </c>
      <c r="E2179" s="45" t="n">
        <v>6340</v>
      </c>
      <c r="F2179" s="46" t="n">
        <f aca="false">SUM(G2179:H2179)</f>
        <v>0</v>
      </c>
      <c r="G2179" s="46" t="n">
        <f aca="false" t="array" ref="G2179:G2179">SUM(IF(dane!$A$8:$A$1577=D2179,IF(dane!$C$8:$C$1577=E2179,dane!$L$8:$L$1577,0),0))</f>
        <v>0</v>
      </c>
      <c r="H2179" s="46" t="n">
        <f aca="false" t="array" ref="H2179:H2179">SUM(IF(dane!$A$8:$A$1577=D2179,IF(dane!$C$8:$C$1577=E2179,dane!$M$8:$M$1577,0),0))</f>
        <v>0</v>
      </c>
    </row>
    <row r="2180" s="57" customFormat="true" ht="12.75" hidden="true" customHeight="true" outlineLevel="0" collapsed="false">
      <c r="A2180" s="42" t="s">
        <v>186</v>
      </c>
      <c r="B2180" s="42"/>
      <c r="C2180" s="43" t="str">
        <f aca="false">INDEX((klasyfikacja!$B$2:$B$146),MATCH(A2180,klasyfikacja!$A$2:$A$146,0))</f>
        <v>Dotacja celowa otrzymana z budżetu państwa na inwestycje i zakupy inwestycyjne z zakresu administracji rządowej oraz inne zadania zlecone ustawami realizowane przez powiat</v>
      </c>
      <c r="D2180" s="44" t="n">
        <v>853</v>
      </c>
      <c r="E2180" s="45" t="n">
        <v>6410</v>
      </c>
      <c r="F2180" s="46" t="n">
        <f aca="false">SUM(G2180:H2180)</f>
        <v>0</v>
      </c>
      <c r="G2180" s="46" t="n">
        <f aca="false" t="array" ref="G2180:G2180">SUM(IF(dane!$A$8:$A$1577=D2180,IF(dane!$C$8:$C$1577=E2180,dane!$L$8:$L$1577,0),0))</f>
        <v>0</v>
      </c>
      <c r="H2180" s="46" t="n">
        <f aca="false" t="array" ref="H2180:H2180">SUM(IF(dane!$A$8:$A$1577=D2180,IF(dane!$C$8:$C$1577=E2180,dane!$M$8:$M$1577,0),0))</f>
        <v>0</v>
      </c>
    </row>
    <row r="2181" s="57" customFormat="true" ht="12.75" hidden="true" customHeight="true" outlineLevel="0" collapsed="false">
      <c r="A2181" s="42" t="s">
        <v>187</v>
      </c>
      <c r="B2181" s="42"/>
      <c r="C2181" s="43" t="str">
        <f aca="false">INDEX((klasyfikacja!$B$2:$B$146),MATCH(A2181,klasyfikacja!$A$2:$A$146,0))</f>
        <v>Dotacja celowa otrzymana z budżetu państwa na inwestycje i zakupy inwestycyjne realizowane przez powiat na podstawie porozumień z organami administracji rządowej</v>
      </c>
      <c r="D2181" s="44" t="n">
        <v>853</v>
      </c>
      <c r="E2181" s="45" t="n">
        <v>6420</v>
      </c>
      <c r="F2181" s="46" t="n">
        <f aca="false">SUM(G2181:H2181)</f>
        <v>0</v>
      </c>
      <c r="G2181" s="46" t="n">
        <f aca="false" t="array" ref="G2181:G2181">SUM(IF(dane!$A$8:$A$1577=D2181,IF(dane!$C$8:$C$1577=E2181,dane!$L$8:$L$1577,0),0))</f>
        <v>0</v>
      </c>
      <c r="H2181" s="46" t="n">
        <f aca="false" t="array" ref="H2181:H2181">SUM(IF(dane!$A$8:$A$1577=D2181,IF(dane!$C$8:$C$1577=E2181,dane!$M$8:$M$1577,0),0))</f>
        <v>0</v>
      </c>
    </row>
    <row r="2182" s="57" customFormat="true" ht="12.75" hidden="true" customHeight="true" outlineLevel="0" collapsed="false">
      <c r="A2182" s="42" t="s">
        <v>188</v>
      </c>
      <c r="B2182" s="42"/>
      <c r="C2182" s="43" t="str">
        <f aca="false">INDEX((klasyfikacja!$B$2:$B$146),MATCH(A2182,klasyfikacja!$A$2:$A$146,0))</f>
        <v>Dotacja celowa otrzymana z budżetu państwa na realizację inwestycji i zakupów inwestycyjnych własnych powiatu</v>
      </c>
      <c r="D2182" s="44" t="n">
        <v>853</v>
      </c>
      <c r="E2182" s="45" t="n">
        <v>6430</v>
      </c>
      <c r="F2182" s="46" t="n">
        <f aca="false">SUM(G2182:H2182)</f>
        <v>0</v>
      </c>
      <c r="G2182" s="46" t="n">
        <f aca="false" t="array" ref="G2182:G2182">SUM(IF(dane!$A$8:$A$1577=D2182,IF(dane!$C$8:$C$1577=E2182,dane!$L$8:$L$1577,0),0))</f>
        <v>0</v>
      </c>
      <c r="H2182" s="46" t="n">
        <f aca="false" t="array" ref="H2182:H2182">SUM(IF(dane!$A$8:$A$1577=D2182,IF(dane!$C$8:$C$1577=E2182,dane!$M$8:$M$1577,0),0))</f>
        <v>0</v>
      </c>
    </row>
    <row r="2183" s="57" customFormat="true" ht="12.75" hidden="true" customHeight="true" outlineLevel="0" collapsed="false">
      <c r="A2183" s="42" t="s">
        <v>189</v>
      </c>
      <c r="B2183" s="42"/>
      <c r="C2183" s="43" t="str">
        <f aca="false">INDEX((klasyfikacja!$B$2:$B$146),MATCH(A2183,klasyfikacja!$A$2:$A$146,0))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183" s="44" t="n">
        <v>853</v>
      </c>
      <c r="E2183" s="45" t="n">
        <v>6440</v>
      </c>
      <c r="F2183" s="46" t="n">
        <f aca="false">SUM(G2183:H2183)</f>
        <v>0</v>
      </c>
      <c r="G2183" s="46" t="n">
        <f aca="false" t="array" ref="G2183:G2183">SUM(IF(dane!$A$8:$A$1577=D2183,IF(dane!$C$8:$C$1577=E2183,dane!$L$8:$L$1577,0),0))</f>
        <v>0</v>
      </c>
      <c r="H2183" s="46" t="n">
        <f aca="false" t="array" ref="H2183:H2183">SUM(IF(dane!$A$8:$A$1577=D2183,IF(dane!$C$8:$C$1577=E2183,dane!$M$8:$M$1577,0),0))</f>
        <v>0</v>
      </c>
    </row>
    <row r="2184" s="57" customFormat="true" ht="12.75" hidden="true" customHeight="true" outlineLevel="0" collapsed="false">
      <c r="A2184" s="42" t="s">
        <v>190</v>
      </c>
      <c r="B2184" s="42"/>
      <c r="C2184" s="43" t="str">
        <f aca="false">INDEX((klasyfikacja!$B$2:$B$146),MATCH(A2184,klasyfikacja!$A$2:$A$146,0))</f>
        <v>Dotacja celowa otrzymana z gminy na inwestycje i zakupy inwestycyjne realizowane na podstawie porozumień (umów) między jednostkami samorządu terytorialnego</v>
      </c>
      <c r="D2184" s="44" t="n">
        <v>853</v>
      </c>
      <c r="E2184" s="45" t="n">
        <v>6610</v>
      </c>
      <c r="F2184" s="46" t="n">
        <f aca="false">SUM(G2184:H2184)</f>
        <v>0</v>
      </c>
      <c r="G2184" s="46" t="n">
        <f aca="false" t="array" ref="G2184:G2184">SUM(IF(dane!$A$8:$A$1577=D2184,IF(dane!$C$8:$C$1577=E2184,dane!$L$8:$L$1577,0),0))</f>
        <v>0</v>
      </c>
      <c r="H2184" s="46" t="n">
        <f aca="false" t="array" ref="H2184:H2184">SUM(IF(dane!$A$8:$A$1577=D2184,IF(dane!$C$8:$C$1577=E2184,dane!$M$8:$M$1577,0),0))</f>
        <v>0</v>
      </c>
    </row>
    <row r="2185" s="57" customFormat="true" ht="12.75" hidden="true" customHeight="true" outlineLevel="0" collapsed="false">
      <c r="A2185" s="42" t="s">
        <v>191</v>
      </c>
      <c r="B2185" s="42"/>
      <c r="C2185" s="43" t="str">
        <f aca="false">INDEX((klasyfikacja!$B$2:$B$146),MATCH(A2185,klasyfikacja!$A$2:$A$146,0))</f>
        <v>Dotacja celowa otrzymana z powiatu na inwestycje i zakupy inwestycyjne realizowane na podstawie porozumień (umów) między jednostkami samorządu terytorialnego</v>
      </c>
      <c r="D2185" s="44" t="n">
        <v>853</v>
      </c>
      <c r="E2185" s="45" t="n">
        <v>6620</v>
      </c>
      <c r="F2185" s="46" t="n">
        <f aca="false">SUM(G2185:H2185)</f>
        <v>0</v>
      </c>
      <c r="G2185" s="46" t="n">
        <f aca="false" t="array" ref="G2185:G2185">SUM(IF(dane!$A$8:$A$1577=D2185,IF(dane!$C$8:$C$1577=E2185,dane!$L$8:$L$1577,0),0))</f>
        <v>0</v>
      </c>
      <c r="H2185" s="46" t="n">
        <f aca="false" t="array" ref="H2185:H2185">SUM(IF(dane!$A$8:$A$1577=D2185,IF(dane!$C$8:$C$1577=E2185,dane!$M$8:$M$1577,0),0))</f>
        <v>0</v>
      </c>
    </row>
    <row r="2186" s="57" customFormat="true" ht="12.75" hidden="true" customHeight="true" outlineLevel="0" collapsed="false">
      <c r="A2186" s="42" t="s">
        <v>192</v>
      </c>
      <c r="B2186" s="42"/>
      <c r="C2186" s="43" t="str">
        <f aca="false">INDEX((klasyfikacja!$B$2:$B$146),MATCH(A2186,klasyfikacja!$A$2:$A$146,0))</f>
        <v>Dotacja celowa otrzymana z samorządu województwa na inwestycje i zakupy inwestycyjne realizowane na podstawie porozumień (umów) między jednostkami samorządu terytorialnego</v>
      </c>
      <c r="D2186" s="44" t="n">
        <v>853</v>
      </c>
      <c r="E2186" s="45" t="n">
        <v>6630</v>
      </c>
      <c r="F2186" s="46" t="n">
        <f aca="false">SUM(G2186:H2186)</f>
        <v>0</v>
      </c>
      <c r="G2186" s="46" t="n">
        <f aca="false" t="array" ref="G2186:G2186">SUM(IF(dane!$A$8:$A$1577=D2186,IF(dane!$C$8:$C$1577=E2186,dane!$L$8:$L$1577,0),0))</f>
        <v>0</v>
      </c>
      <c r="H2186" s="46" t="n">
        <f aca="false" t="array" ref="H2186:H2186">SUM(IF(dane!$A$8:$A$1577=D2186,IF(dane!$C$8:$C$1577=E2186,dane!$M$8:$M$1577,0),0))</f>
        <v>0</v>
      </c>
    </row>
    <row r="2187" s="57" customFormat="true" ht="12.75" hidden="true" customHeight="true" outlineLevel="0" collapsed="false">
      <c r="A2187" s="42" t="s">
        <v>193</v>
      </c>
      <c r="B2187" s="42"/>
      <c r="C2187" s="43" t="str">
        <f aca="false">INDEX((klasyfikacja!$B$2:$B$146),MATCH(A2187,klasyfikacja!$A$2:$A$146,0))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187" s="44" t="n">
        <v>853</v>
      </c>
      <c r="E2187" s="45" t="n">
        <v>6660</v>
      </c>
      <c r="F2187" s="46" t="n">
        <f aca="false">SUM(G2187:H2187)</f>
        <v>0</v>
      </c>
      <c r="G2187" s="46" t="n">
        <f aca="false" t="array" ref="G2187:G2187">SUM(IF(dane!$A$8:$A$1577=D2187,IF(dane!$C$8:$C$1577=E2187,dane!$L$8:$L$1577,0),0))</f>
        <v>0</v>
      </c>
      <c r="H2187" s="46" t="n">
        <f aca="false" t="array" ref="H2187:H2187">SUM(IF(dane!$A$8:$A$1577=D2187,IF(dane!$C$8:$C$1577=E2187,dane!$M$8:$M$1577,0),0))</f>
        <v>0</v>
      </c>
    </row>
    <row r="2188" s="57" customFormat="true" ht="25.5" hidden="true" customHeight="false" outlineLevel="0" collapsed="false">
      <c r="A2188" s="42" t="s">
        <v>194</v>
      </c>
      <c r="B2188" s="42"/>
      <c r="C2188" s="43" t="str">
        <f aca="false">INDEX((klasyfikacja!$B$2:$B$146),MATCH(A2188,klasyfikacja!$A$2:$A$146,0))</f>
        <v>Wpłata środków finansowych z niewykorzystanych w terminie wydatków, które nie wygasają z upływem roku budżetowego</v>
      </c>
      <c r="D2188" s="44" t="n">
        <v>853</v>
      </c>
      <c r="E2188" s="45" t="n">
        <v>6680</v>
      </c>
      <c r="F2188" s="46" t="n">
        <f aca="false">SUM(G2188:H2188)</f>
        <v>0</v>
      </c>
      <c r="G2188" s="46" t="n">
        <f aca="false" t="array" ref="G2188:G2188">SUM(IF(dane!$A$8:$A$1577=D2188,IF(dane!$C$8:$C$1577=E2188,dane!$L$8:$L$1577,0),0))</f>
        <v>0</v>
      </c>
      <c r="H2188" s="46" t="n">
        <f aca="false" t="array" ref="H2188:H2188">SUM(IF(dane!$A$8:$A$1577=D2188,IF(dane!$C$8:$C$1577=E2188,dane!$M$8:$M$1577,0),0))</f>
        <v>0</v>
      </c>
    </row>
    <row r="2189" s="57" customFormat="true" ht="12.75" hidden="true" customHeight="true" outlineLevel="0" collapsed="false">
      <c r="A2189" s="42" t="s">
        <v>195</v>
      </c>
      <c r="B2189" s="42"/>
      <c r="C2189" s="43" t="str">
        <f aca="false">INDEX((klasyfikacja!$B$2:$B$146),MATCH(A2189,klasyfikacja!$A$2:$A$146,0))</f>
        <v>Wpływy ze zwrotów niewykorzystanych dotacji oraz płatności, dotyczące dochodów majątkowych</v>
      </c>
      <c r="D2189" s="49" t="n">
        <v>853</v>
      </c>
      <c r="E2189" s="50" t="n">
        <v>6690</v>
      </c>
      <c r="F2189" s="46" t="n">
        <f aca="false">SUM(G2189:H2189)</f>
        <v>0</v>
      </c>
      <c r="G2189" s="46" t="n">
        <f aca="false" t="array" ref="G2189:G2189">SUM(IF(dane!$A$8:$A$1577=D2189,IF(dane!$C$8:$C$1577=E2189,dane!$L$8:$L$1577,0),0))</f>
        <v>0</v>
      </c>
      <c r="H2189" s="46" t="n">
        <f aca="false" t="array" ref="H2189:H2189">SUM(IF(dane!$A$8:$A$1577=D2189,IF(dane!$C$8:$C$1577=E2189,dane!$M$8:$M$1577,0),0))</f>
        <v>0</v>
      </c>
    </row>
    <row r="2190" s="38" customFormat="true" ht="30.75" hidden="false" customHeight="true" outlineLevel="0" collapsed="false">
      <c r="A2190" s="33" t="n">
        <v>854</v>
      </c>
      <c r="B2190" s="33" t="n">
        <v>1</v>
      </c>
      <c r="C2190" s="34" t="s">
        <v>230</v>
      </c>
      <c r="D2190" s="35"/>
      <c r="E2190" s="35"/>
      <c r="F2190" s="36" t="n">
        <f aca="false">SUM(G2190:H2190)</f>
        <v>3604000</v>
      </c>
      <c r="G2190" s="37" t="n">
        <f aca="false">SUM(G2191+G2282)</f>
        <v>5000</v>
      </c>
      <c r="H2190" s="37" t="n">
        <f aca="false">SUM(H2191+H2282)</f>
        <v>3599000</v>
      </c>
    </row>
    <row r="2191" s="47" customFormat="true" ht="18" hidden="false" customHeight="true" outlineLevel="0" collapsed="false">
      <c r="A2191" s="39"/>
      <c r="B2191" s="39"/>
      <c r="C2191" s="40" t="s">
        <v>20</v>
      </c>
      <c r="D2191" s="35"/>
      <c r="E2191" s="35"/>
      <c r="F2191" s="41" t="n">
        <f aca="false">SUM(G2191:H2191)</f>
        <v>3604000</v>
      </c>
      <c r="G2191" s="41" t="n">
        <f aca="false">SUM(G2192:G2281)</f>
        <v>5000</v>
      </c>
      <c r="H2191" s="41" t="n">
        <f aca="false">SUM(H2192:H2281)</f>
        <v>3599000</v>
      </c>
      <c r="K2191" s="55"/>
    </row>
    <row r="2192" s="47" customFormat="true" ht="12.75" hidden="true" customHeight="true" outlineLevel="0" collapsed="false">
      <c r="A2192" s="42" t="s">
        <v>21</v>
      </c>
      <c r="B2192" s="42"/>
      <c r="C2192" s="43" t="str">
        <f aca="false">INDEX((klasyfikacja!$B$2:$B$146),MATCH(A2192,klasyfikacja!$A$2:$A$146,0))</f>
        <v>Wpływy z podatku dochodowego od osób fizycznych</v>
      </c>
      <c r="D2192" s="44" t="n">
        <v>854</v>
      </c>
      <c r="E2192" s="45" t="s">
        <v>22</v>
      </c>
      <c r="F2192" s="46" t="n">
        <f aca="false">SUM(G2192:H2192)</f>
        <v>0</v>
      </c>
      <c r="G2192" s="46" t="n">
        <f aca="false" t="array" ref="G2192:G2192">SUM(IF(dane!$A$8:$A$1577=D2192,IF(dane!$C$8:$C$1577=E2192,dane!$L$8:$L$1577,0),0))</f>
        <v>0</v>
      </c>
      <c r="H2192" s="46" t="n">
        <f aca="false" t="array" ref="H2192:H2192">SUM(IF(dane!$A$8:$A$1577=D2192,IF(dane!$C$8:$C$1577=E2192,dane!$M$8:$M$1577,0),0))</f>
        <v>0</v>
      </c>
      <c r="K2192" s="55"/>
    </row>
    <row r="2193" s="47" customFormat="true" ht="12.75" hidden="true" customHeight="true" outlineLevel="0" collapsed="false">
      <c r="A2193" s="42" t="s">
        <v>23</v>
      </c>
      <c r="B2193" s="42"/>
      <c r="C2193" s="43" t="str">
        <f aca="false">INDEX((klasyfikacja!$B$2:$B$146),MATCH(A2193,klasyfikacja!$A$2:$A$146,0))</f>
        <v>Wpływy z podatku dochodowego od osób prawnych</v>
      </c>
      <c r="D2193" s="44" t="n">
        <v>854</v>
      </c>
      <c r="E2193" s="45" t="s">
        <v>24</v>
      </c>
      <c r="F2193" s="46" t="n">
        <f aca="false">SUM(G2193:H2193)</f>
        <v>0</v>
      </c>
      <c r="G2193" s="46" t="n">
        <f aca="false" t="array" ref="G2193:G2193">SUM(IF(dane!$A$8:$A$1577=D2193,IF(dane!$C$8:$C$1577=E2193,dane!$L$8:$L$1577,0),0))</f>
        <v>0</v>
      </c>
      <c r="H2193" s="46" t="n">
        <f aca="false" t="array" ref="H2193:H2193">SUM(IF(dane!$A$8:$A$1577=D2193,IF(dane!$C$8:$C$1577=E2193,dane!$M$8:$M$1577,0),0))</f>
        <v>0</v>
      </c>
      <c r="K2193" s="55"/>
    </row>
    <row r="2194" s="47" customFormat="true" ht="12.75" hidden="true" customHeight="true" outlineLevel="0" collapsed="false">
      <c r="A2194" s="42" t="s">
        <v>25</v>
      </c>
      <c r="B2194" s="42"/>
      <c r="C2194" s="43" t="str">
        <f aca="false">INDEX((klasyfikacja!$B$2:$B$146),MATCH(A2194,klasyfikacja!$A$2:$A$146,0))</f>
        <v>Wpływy z części opłaty za zezwolenie na sprzedaż napojów alkoholowych w obrocie hurtowym</v>
      </c>
      <c r="D2194" s="44" t="n">
        <v>854</v>
      </c>
      <c r="E2194" s="45" t="s">
        <v>26</v>
      </c>
      <c r="F2194" s="46" t="n">
        <f aca="false">SUM(G2194:H2194)</f>
        <v>0</v>
      </c>
      <c r="G2194" s="46" t="n">
        <f aca="false" t="array" ref="G2194:G2194">SUM(IF(dane!$A$8:$A$1577=D2194,IF(dane!$C$8:$C$1577=E2194,dane!$L$8:$L$1577,0),0))</f>
        <v>0</v>
      </c>
      <c r="H2194" s="46" t="n">
        <f aca="false" t="array" ref="H2194:H2194">SUM(IF(dane!$A$8:$A$1577=D2194,IF(dane!$C$8:$C$1577=E2194,dane!$M$8:$M$1577,0),0))</f>
        <v>0</v>
      </c>
      <c r="K2194" s="55"/>
    </row>
    <row r="2195" s="47" customFormat="true" ht="12.75" hidden="true" customHeight="true" outlineLevel="0" collapsed="false">
      <c r="A2195" s="42" t="s">
        <v>27</v>
      </c>
      <c r="B2195" s="42"/>
      <c r="C2195" s="43" t="str">
        <f aca="false">INDEX((klasyfikacja!$B$2:$B$146),MATCH(A2195,klasyfikacja!$A$2:$A$146,0))</f>
        <v>Wpływy z podatku od nieruchomości</v>
      </c>
      <c r="D2195" s="44" t="n">
        <v>854</v>
      </c>
      <c r="E2195" s="45" t="s">
        <v>28</v>
      </c>
      <c r="F2195" s="46" t="n">
        <f aca="false">SUM(G2195:H2195)</f>
        <v>0</v>
      </c>
      <c r="G2195" s="46" t="n">
        <f aca="false" t="array" ref="G2195:G2195">SUM(IF(dane!$A$8:$A$1577=D2195,IF(dane!$C$8:$C$1577=E2195,dane!$L$8:$L$1577,0),0))</f>
        <v>0</v>
      </c>
      <c r="H2195" s="46" t="n">
        <f aca="false" t="array" ref="H2195:H2195">SUM(IF(dane!$A$8:$A$1577=D2195,IF(dane!$C$8:$C$1577=E2195,dane!$M$8:$M$1577,0),0))</f>
        <v>0</v>
      </c>
      <c r="K2195" s="55"/>
    </row>
    <row r="2196" s="47" customFormat="true" ht="12.75" hidden="true" customHeight="true" outlineLevel="0" collapsed="false">
      <c r="A2196" s="42" t="s">
        <v>29</v>
      </c>
      <c r="B2196" s="42"/>
      <c r="C2196" s="43" t="str">
        <f aca="false">INDEX((klasyfikacja!$B$2:$B$146),MATCH(A2196,klasyfikacja!$A$2:$A$146,0))</f>
        <v>Wpływy z podatku rolnego</v>
      </c>
      <c r="D2196" s="44" t="n">
        <v>854</v>
      </c>
      <c r="E2196" s="45" t="s">
        <v>30</v>
      </c>
      <c r="F2196" s="46" t="n">
        <f aca="false">SUM(G2196:H2196)</f>
        <v>0</v>
      </c>
      <c r="G2196" s="46" t="n">
        <f aca="false" t="array" ref="G2196:G2196">SUM(IF(dane!$A$8:$A$1577=D2196,IF(dane!$C$8:$C$1577=E2196,dane!$L$8:$L$1577,0),0))</f>
        <v>0</v>
      </c>
      <c r="H2196" s="46" t="n">
        <f aca="false" t="array" ref="H2196:H2196">SUM(IF(dane!$A$8:$A$1577=D2196,IF(dane!$C$8:$C$1577=E2196,dane!$M$8:$M$1577,0),0))</f>
        <v>0</v>
      </c>
      <c r="K2196" s="55"/>
    </row>
    <row r="2197" s="47" customFormat="true" ht="12.75" hidden="true" customHeight="true" outlineLevel="0" collapsed="false">
      <c r="A2197" s="42" t="s">
        <v>31</v>
      </c>
      <c r="B2197" s="42"/>
      <c r="C2197" s="43" t="str">
        <f aca="false">INDEX((klasyfikacja!$B$2:$B$146),MATCH(A2197,klasyfikacja!$A$2:$A$146,0))</f>
        <v>Wpływy z podatku leśnego</v>
      </c>
      <c r="D2197" s="44" t="n">
        <v>854</v>
      </c>
      <c r="E2197" s="45" t="s">
        <v>32</v>
      </c>
      <c r="F2197" s="46" t="n">
        <f aca="false">SUM(G2197:H2197)</f>
        <v>0</v>
      </c>
      <c r="G2197" s="46" t="n">
        <f aca="false" t="array" ref="G2197:G2197">SUM(IF(dane!$A$8:$A$1577=D2197,IF(dane!$C$8:$C$1577=E2197,dane!$L$8:$L$1577,0),0))</f>
        <v>0</v>
      </c>
      <c r="H2197" s="46" t="n">
        <f aca="false" t="array" ref="H2197:H2197">SUM(IF(dane!$A$8:$A$1577=D2197,IF(dane!$C$8:$C$1577=E2197,dane!$M$8:$M$1577,0),0))</f>
        <v>0</v>
      </c>
      <c r="K2197" s="55"/>
    </row>
    <row r="2198" s="47" customFormat="true" ht="12.75" hidden="true" customHeight="true" outlineLevel="0" collapsed="false">
      <c r="A2198" s="42" t="s">
        <v>33</v>
      </c>
      <c r="B2198" s="42"/>
      <c r="C2198" s="43" t="str">
        <f aca="false">INDEX((klasyfikacja!$B$2:$B$146),MATCH(A2198,klasyfikacja!$A$2:$A$146,0))</f>
        <v>Wpływy z podatku od środków transportowych</v>
      </c>
      <c r="D2198" s="44" t="n">
        <v>854</v>
      </c>
      <c r="E2198" s="45" t="s">
        <v>34</v>
      </c>
      <c r="F2198" s="46" t="n">
        <f aca="false">SUM(G2198:H2198)</f>
        <v>0</v>
      </c>
      <c r="G2198" s="46" t="n">
        <f aca="false" t="array" ref="G2198:G2198">SUM(IF(dane!$A$8:$A$1577=D2198,IF(dane!$C$8:$C$1577=E2198,dane!$L$8:$L$1577,0),0))</f>
        <v>0</v>
      </c>
      <c r="H2198" s="46" t="n">
        <f aca="false" t="array" ref="H2198:H2198">SUM(IF(dane!$A$8:$A$1577=D2198,IF(dane!$C$8:$C$1577=E2198,dane!$M$8:$M$1577,0),0))</f>
        <v>0</v>
      </c>
      <c r="K2198" s="55"/>
    </row>
    <row r="2199" s="47" customFormat="true" ht="12.75" hidden="true" customHeight="true" outlineLevel="0" collapsed="false">
      <c r="A2199" s="42" t="s">
        <v>35</v>
      </c>
      <c r="B2199" s="42"/>
      <c r="C2199" s="43" t="str">
        <f aca="false">INDEX((klasyfikacja!$B$2:$B$146),MATCH(A2199,klasyfikacja!$A$2:$A$146,0))</f>
        <v>Wpływy z podatku od działalności gospodarczej osób fizycznych, opłacanego w formie karty podatkowej</v>
      </c>
      <c r="D2199" s="44" t="n">
        <v>854</v>
      </c>
      <c r="E2199" s="45" t="s">
        <v>36</v>
      </c>
      <c r="F2199" s="46" t="n">
        <f aca="false">SUM(G2199:H2199)</f>
        <v>0</v>
      </c>
      <c r="G2199" s="46" t="n">
        <f aca="false" t="array" ref="G2199:G2199">SUM(IF(dane!$A$8:$A$1577=D2199,IF(dane!$C$8:$C$1577=E2199,dane!$L$8:$L$1577,0),0))</f>
        <v>0</v>
      </c>
      <c r="H2199" s="46" t="n">
        <f aca="false" t="array" ref="H2199:H2199">SUM(IF(dane!$A$8:$A$1577=D2199,IF(dane!$C$8:$C$1577=E2199,dane!$M$8:$M$1577,0),0))</f>
        <v>0</v>
      </c>
      <c r="K2199" s="55"/>
    </row>
    <row r="2200" s="47" customFormat="true" ht="12.75" hidden="true" customHeight="true" outlineLevel="0" collapsed="false">
      <c r="A2200" s="42" t="s">
        <v>37</v>
      </c>
      <c r="B2200" s="42"/>
      <c r="C2200" s="43" t="str">
        <f aca="false">INDEX((klasyfikacja!$B$2:$B$146),MATCH(A2200,klasyfikacja!$A$2:$A$146,0))</f>
        <v>Wpływy z podatku od spadków i darowizn</v>
      </c>
      <c r="D2200" s="44" t="n">
        <v>854</v>
      </c>
      <c r="E2200" s="45" t="s">
        <v>38</v>
      </c>
      <c r="F2200" s="46" t="n">
        <f aca="false">SUM(G2200:H2200)</f>
        <v>0</v>
      </c>
      <c r="G2200" s="46" t="n">
        <f aca="false" t="array" ref="G2200:G2200">SUM(IF(dane!$A$8:$A$1577=D2200,IF(dane!$C$8:$C$1577=E2200,dane!$L$8:$L$1577,0),0))</f>
        <v>0</v>
      </c>
      <c r="H2200" s="46" t="n">
        <f aca="false" t="array" ref="H2200:H2200">SUM(IF(dane!$A$8:$A$1577=D2200,IF(dane!$C$8:$C$1577=E2200,dane!$M$8:$M$1577,0),0))</f>
        <v>0</v>
      </c>
      <c r="K2200" s="55"/>
    </row>
    <row r="2201" s="47" customFormat="true" ht="12.75" hidden="true" customHeight="true" outlineLevel="0" collapsed="false">
      <c r="A2201" s="42" t="s">
        <v>39</v>
      </c>
      <c r="B2201" s="42"/>
      <c r="C2201" s="43" t="str">
        <f aca="false">INDEX((klasyfikacja!$B$2:$B$146),MATCH(A2201,klasyfikacja!$A$2:$A$146,0))</f>
        <v>Wpływy z opłaty od posiadania psów</v>
      </c>
      <c r="D2201" s="44" t="n">
        <v>854</v>
      </c>
      <c r="E2201" s="45" t="s">
        <v>40</v>
      </c>
      <c r="F2201" s="46" t="n">
        <f aca="false">SUM(G2201:H2201)</f>
        <v>0</v>
      </c>
      <c r="G2201" s="46" t="n">
        <f aca="false" t="array" ref="G2201:G2201">SUM(IF(dane!$A$8:$A$1577=D2201,IF(dane!$C$8:$C$1577=E2201,dane!$L$8:$L$1577,0),0))</f>
        <v>0</v>
      </c>
      <c r="H2201" s="46" t="n">
        <f aca="false" t="array" ref="H2201:H2201">SUM(IF(dane!$A$8:$A$1577=D2201,IF(dane!$C$8:$C$1577=E2201,dane!$M$8:$M$1577,0),0))</f>
        <v>0</v>
      </c>
      <c r="K2201" s="55"/>
    </row>
    <row r="2202" s="47" customFormat="true" ht="12.75" hidden="true" customHeight="true" outlineLevel="0" collapsed="false">
      <c r="A2202" s="42" t="s">
        <v>41</v>
      </c>
      <c r="B2202" s="42"/>
      <c r="C2202" s="43" t="str">
        <f aca="false">INDEX((klasyfikacja!$B$2:$B$146),MATCH(A2202,klasyfikacja!$A$2:$A$146,0))</f>
        <v>Wpływy z opłaty uzdrowiskowej, pobieranej w gminach posiadających status gminy uzdrowiskowej</v>
      </c>
      <c r="D2202" s="44" t="n">
        <v>854</v>
      </c>
      <c r="E2202" s="45" t="s">
        <v>42</v>
      </c>
      <c r="F2202" s="46" t="n">
        <f aca="false">SUM(G2202:H2202)</f>
        <v>0</v>
      </c>
      <c r="G2202" s="46" t="n">
        <f aca="false" t="array" ref="G2202:G2202">SUM(IF(dane!$A$8:$A$1577=D2202,IF(dane!$C$8:$C$1577=E2202,dane!$L$8:$L$1577,0),0))</f>
        <v>0</v>
      </c>
      <c r="H2202" s="46" t="n">
        <f aca="false" t="array" ref="H2202:H2202">SUM(IF(dane!$A$8:$A$1577=D2202,IF(dane!$C$8:$C$1577=E2202,dane!$M$8:$M$1577,0),0))</f>
        <v>0</v>
      </c>
      <c r="K2202" s="55"/>
    </row>
    <row r="2203" s="47" customFormat="true" ht="12.75" hidden="true" customHeight="true" outlineLevel="0" collapsed="false">
      <c r="A2203" s="42" t="s">
        <v>43</v>
      </c>
      <c r="B2203" s="42"/>
      <c r="C2203" s="43" t="str">
        <f aca="false">INDEX((klasyfikacja!$B$2:$B$146),MATCH(A2203,klasyfikacja!$A$2:$A$146,0))</f>
        <v>Wpływy z opłaty produktowej</v>
      </c>
      <c r="D2203" s="44" t="n">
        <v>854</v>
      </c>
      <c r="E2203" s="45" t="s">
        <v>44</v>
      </c>
      <c r="F2203" s="46" t="n">
        <f aca="false">SUM(G2203:H2203)</f>
        <v>0</v>
      </c>
      <c r="G2203" s="46" t="n">
        <f aca="false" t="array" ref="G2203:G2203">SUM(IF(dane!$A$8:$A$1577=D2203,IF(dane!$C$8:$C$1577=E2203,dane!$L$8:$L$1577,0),0))</f>
        <v>0</v>
      </c>
      <c r="H2203" s="46" t="n">
        <f aca="false" t="array" ref="H2203:H2203">SUM(IF(dane!$A$8:$A$1577=D2203,IF(dane!$C$8:$C$1577=E2203,dane!$M$8:$M$1577,0),0))</f>
        <v>0</v>
      </c>
      <c r="K2203" s="55"/>
    </row>
    <row r="2204" s="47" customFormat="true" ht="12.75" hidden="true" customHeight="true" outlineLevel="0" collapsed="false">
      <c r="A2204" s="42" t="s">
        <v>45</v>
      </c>
      <c r="B2204" s="42"/>
      <c r="C2204" s="43" t="str">
        <f aca="false">INDEX((klasyfikacja!$B$2:$B$146),MATCH(A2204,klasyfikacja!$A$2:$A$146,0))</f>
        <v>Wpływy z opłaty skarbowej</v>
      </c>
      <c r="D2204" s="44" t="n">
        <v>854</v>
      </c>
      <c r="E2204" s="45" t="s">
        <v>46</v>
      </c>
      <c r="F2204" s="46" t="n">
        <f aca="false">SUM(G2204:H2204)</f>
        <v>0</v>
      </c>
      <c r="G2204" s="46" t="n">
        <f aca="false" t="array" ref="G2204:G2204">SUM(IF(dane!$A$8:$A$1577=D2204,IF(dane!$C$8:$C$1577=E2204,dane!$L$8:$L$1577,0),0))</f>
        <v>0</v>
      </c>
      <c r="H2204" s="46" t="n">
        <f aca="false" t="array" ref="H2204:H2204">SUM(IF(dane!$A$8:$A$1577=D2204,IF(dane!$C$8:$C$1577=E2204,dane!$M$8:$M$1577,0),0))</f>
        <v>0</v>
      </c>
      <c r="K2204" s="55"/>
    </row>
    <row r="2205" s="47" customFormat="true" ht="12.75" hidden="true" customHeight="true" outlineLevel="0" collapsed="false">
      <c r="A2205" s="42" t="s">
        <v>47</v>
      </c>
      <c r="B2205" s="42"/>
      <c r="C2205" s="43" t="str">
        <f aca="false">INDEX((klasyfikacja!$B$2:$B$146),MATCH(A2205,klasyfikacja!$A$2:$A$146,0))</f>
        <v>Wpływy z opłaty komunikacyjnej</v>
      </c>
      <c r="D2205" s="44" t="n">
        <v>854</v>
      </c>
      <c r="E2205" s="45" t="s">
        <v>48</v>
      </c>
      <c r="F2205" s="46" t="n">
        <f aca="false">SUM(G2205:H2205)</f>
        <v>0</v>
      </c>
      <c r="G2205" s="46" t="n">
        <f aca="false" t="array" ref="G2205:G2205">SUM(IF(dane!$A$8:$A$1577=D2205,IF(dane!$C$8:$C$1577=E2205,dane!$L$8:$L$1577,0),0))</f>
        <v>0</v>
      </c>
      <c r="H2205" s="46" t="n">
        <f aca="false" t="array" ref="H2205:H2205">SUM(IF(dane!$A$8:$A$1577=D2205,IF(dane!$C$8:$C$1577=E2205,dane!$M$8:$M$1577,0),0))</f>
        <v>0</v>
      </c>
      <c r="K2205" s="55"/>
    </row>
    <row r="2206" s="47" customFormat="true" ht="12.75" hidden="true" customHeight="true" outlineLevel="0" collapsed="false">
      <c r="A2206" s="42" t="s">
        <v>49</v>
      </c>
      <c r="B2206" s="42"/>
      <c r="C2206" s="43" t="str">
        <f aca="false">INDEX((klasyfikacja!$B$2:$B$146),MATCH(A2206,klasyfikacja!$A$2:$A$146,0))</f>
        <v>Wpływy z opłaty targowej</v>
      </c>
      <c r="D2206" s="44" t="n">
        <v>854</v>
      </c>
      <c r="E2206" s="45" t="s">
        <v>50</v>
      </c>
      <c r="F2206" s="46" t="n">
        <f aca="false">SUM(G2206:H2206)</f>
        <v>0</v>
      </c>
      <c r="G2206" s="46" t="n">
        <f aca="false" t="array" ref="G2206:G2206">SUM(IF(dane!$A$8:$A$1577=D2206,IF(dane!$C$8:$C$1577=E2206,dane!$L$8:$L$1577,0),0))</f>
        <v>0</v>
      </c>
      <c r="H2206" s="46" t="n">
        <f aca="false" t="array" ref="H2206:H2206">SUM(IF(dane!$A$8:$A$1577=D2206,IF(dane!$C$8:$C$1577=E2206,dane!$M$8:$M$1577,0),0))</f>
        <v>0</v>
      </c>
      <c r="K2206" s="55"/>
    </row>
    <row r="2207" s="47" customFormat="true" ht="12.75" hidden="true" customHeight="true" outlineLevel="0" collapsed="false">
      <c r="A2207" s="42" t="s">
        <v>51</v>
      </c>
      <c r="B2207" s="42"/>
      <c r="C2207" s="43" t="str">
        <f aca="false">INDEX((klasyfikacja!$B$2:$B$146),MATCH(A2207,klasyfikacja!$A$2:$A$146,0))</f>
        <v>Wpływy z opłaty miejscowej</v>
      </c>
      <c r="D2207" s="44" t="n">
        <v>854</v>
      </c>
      <c r="E2207" s="45" t="s">
        <v>52</v>
      </c>
      <c r="F2207" s="46" t="n">
        <f aca="false">SUM(G2207:H2207)</f>
        <v>0</v>
      </c>
      <c r="G2207" s="46" t="n">
        <f aca="false" t="array" ref="G2207:G2207">SUM(IF(dane!$A$8:$A$1577=D2207,IF(dane!$C$8:$C$1577=E2207,dane!$L$8:$L$1577,0),0))</f>
        <v>0</v>
      </c>
      <c r="H2207" s="46" t="n">
        <f aca="false" t="array" ref="H2207:H2207">SUM(IF(dane!$A$8:$A$1577=D2207,IF(dane!$C$8:$C$1577=E2207,dane!$M$8:$M$1577,0),0))</f>
        <v>0</v>
      </c>
      <c r="K2207" s="55"/>
    </row>
    <row r="2208" s="47" customFormat="true" ht="12.75" hidden="true" customHeight="true" outlineLevel="0" collapsed="false">
      <c r="A2208" s="42" t="s">
        <v>53</v>
      </c>
      <c r="B2208" s="42"/>
      <c r="C2208" s="43" t="str">
        <f aca="false">INDEX((klasyfikacja!$B$2:$B$146),MATCH(A2208,klasyfikacja!$A$2:$A$146,0))</f>
        <v>Wpływy z opłaty eksploatacyjnej</v>
      </c>
      <c r="D2208" s="44" t="n">
        <v>854</v>
      </c>
      <c r="E2208" s="45" t="s">
        <v>54</v>
      </c>
      <c r="F2208" s="46" t="n">
        <f aca="false">SUM(G2208:H2208)</f>
        <v>0</v>
      </c>
      <c r="G2208" s="46" t="n">
        <f aca="false" t="array" ref="G2208:G2208">SUM(IF(dane!$A$8:$A$1577=D2208,IF(dane!$C$8:$C$1577=E2208,dane!$L$8:$L$1577,0),0))</f>
        <v>0</v>
      </c>
      <c r="H2208" s="46" t="n">
        <f aca="false" t="array" ref="H2208:H2208">SUM(IF(dane!$A$8:$A$1577=D2208,IF(dane!$C$8:$C$1577=E2208,dane!$M$8:$M$1577,0),0))</f>
        <v>0</v>
      </c>
      <c r="K2208" s="55"/>
    </row>
    <row r="2209" s="47" customFormat="true" ht="12.75" hidden="true" customHeight="true" outlineLevel="0" collapsed="false">
      <c r="A2209" s="42" t="s">
        <v>55</v>
      </c>
      <c r="B2209" s="42"/>
      <c r="C2209" s="43" t="str">
        <f aca="false">INDEX((klasyfikacja!$B$2:$B$146),MATCH(A2209,klasyfikacja!$A$2:$A$146,0))</f>
        <v>Wpływy z opłat za trwały zarząd, użytkowanie i służebności</v>
      </c>
      <c r="D2209" s="44" t="n">
        <v>854</v>
      </c>
      <c r="E2209" s="45" t="s">
        <v>56</v>
      </c>
      <c r="F2209" s="46" t="n">
        <f aca="false">SUM(G2209:H2209)</f>
        <v>0</v>
      </c>
      <c r="G2209" s="46" t="n">
        <f aca="false" t="array" ref="G2209:G2209">SUM(IF(dane!$A$8:$A$1577=D2209,IF(dane!$C$8:$C$1577=E2209,dane!$L$8:$L$1577,0),0))</f>
        <v>0</v>
      </c>
      <c r="H2209" s="46" t="n">
        <f aca="false" t="array" ref="H2209:H2209">SUM(IF(dane!$A$8:$A$1577=D2209,IF(dane!$C$8:$C$1577=E2209,dane!$M$8:$M$1577,0),0))</f>
        <v>0</v>
      </c>
      <c r="K2209" s="55"/>
    </row>
    <row r="2210" s="47" customFormat="true" ht="12.75" hidden="true" customHeight="true" outlineLevel="0" collapsed="false">
      <c r="A2210" s="42" t="s">
        <v>57</v>
      </c>
      <c r="B2210" s="42"/>
      <c r="C2210" s="43" t="str">
        <f aca="false">INDEX((klasyfikacja!$B$2:$B$146),MATCH(A2210,klasyfikacja!$A$2:$A$146,0))</f>
        <v>Wpływy z opłat za zezwolenia na sprzedaż napojów alkoholowych</v>
      </c>
      <c r="D2210" s="44" t="n">
        <v>854</v>
      </c>
      <c r="E2210" s="45" t="s">
        <v>58</v>
      </c>
      <c r="F2210" s="46" t="n">
        <f aca="false">SUM(G2210:H2210)</f>
        <v>0</v>
      </c>
      <c r="G2210" s="46" t="n">
        <f aca="false" t="array" ref="G2210:G2210">SUM(IF(dane!$A$8:$A$1577=D2210,IF(dane!$C$8:$C$1577=E2210,dane!$L$8:$L$1577,0),0))</f>
        <v>0</v>
      </c>
      <c r="H2210" s="46" t="n">
        <f aca="false" t="array" ref="H2210:H2210">SUM(IF(dane!$A$8:$A$1577=D2210,IF(dane!$C$8:$C$1577=E2210,dane!$M$8:$M$1577,0),0))</f>
        <v>0</v>
      </c>
      <c r="K2210" s="55"/>
    </row>
    <row r="2211" s="47" customFormat="true" ht="12.75" hidden="true" customHeight="true" outlineLevel="0" collapsed="false">
      <c r="A2211" s="42" t="s">
        <v>59</v>
      </c>
      <c r="B2211" s="42"/>
      <c r="C2211" s="43" t="str">
        <f aca="false">INDEX((klasyfikacja!$B$2:$B$146),MATCH(A2211,klasyfikacja!$A$2:$A$146,0))</f>
        <v>Wpływy z innych lokalnych opłat pobieranych przez jednostki samorządu terytorialnego na podstawie odrębnych ustaw</v>
      </c>
      <c r="D2211" s="44" t="n">
        <v>854</v>
      </c>
      <c r="E2211" s="45" t="s">
        <v>60</v>
      </c>
      <c r="F2211" s="46" t="n">
        <f aca="false">SUM(G2211:H2211)</f>
        <v>0</v>
      </c>
      <c r="G2211" s="46" t="n">
        <f aca="false" t="array" ref="G2211:G2211">SUM(IF(dane!$A$8:$A$1577=D2211,IF(dane!$C$8:$C$1577=E2211,dane!$L$8:$L$1577,0),0))</f>
        <v>0</v>
      </c>
      <c r="H2211" s="46" t="n">
        <f aca="false" t="array" ref="H2211:H2211">SUM(IF(dane!$A$8:$A$1577=D2211,IF(dane!$C$8:$C$1577=E2211,dane!$M$8:$M$1577,0),0))</f>
        <v>0</v>
      </c>
      <c r="K2211" s="55"/>
    </row>
    <row r="2212" s="47" customFormat="true" ht="12.75" hidden="true" customHeight="true" outlineLevel="0" collapsed="false">
      <c r="A2212" s="42" t="s">
        <v>61</v>
      </c>
      <c r="B2212" s="42"/>
      <c r="C2212" s="43" t="str">
        <f aca="false">INDEX((klasyfikacja!$B$2:$B$146),MATCH(A2212,klasyfikacja!$A$2:$A$146,0))</f>
        <v>Wpływy z podatku od czynności cywilnoprawnych</v>
      </c>
      <c r="D2212" s="44" t="n">
        <v>854</v>
      </c>
      <c r="E2212" s="45" t="s">
        <v>62</v>
      </c>
      <c r="F2212" s="46" t="n">
        <f aca="false">SUM(G2212:H2212)</f>
        <v>0</v>
      </c>
      <c r="G2212" s="46" t="n">
        <f aca="false" t="array" ref="G2212:G2212">SUM(IF(dane!$A$8:$A$1577=D2212,IF(dane!$C$8:$C$1577=E2212,dane!$L$8:$L$1577,0),0))</f>
        <v>0</v>
      </c>
      <c r="H2212" s="46" t="n">
        <f aca="false" t="array" ref="H2212:H2212">SUM(IF(dane!$A$8:$A$1577=D2212,IF(dane!$C$8:$C$1577=E2212,dane!$M$8:$M$1577,0),0))</f>
        <v>0</v>
      </c>
      <c r="K2212" s="55"/>
    </row>
    <row r="2213" s="47" customFormat="true" ht="12.75" hidden="true" customHeight="true" outlineLevel="0" collapsed="false">
      <c r="A2213" s="42" t="s">
        <v>63</v>
      </c>
      <c r="B2213" s="42"/>
      <c r="C2213" s="43" t="str">
        <f aca="false">INDEX((klasyfikacja!$B$2:$B$146),MATCH(A2213,klasyfikacja!$A$2:$A$146,0))</f>
        <v>Wpływy z opłat z tytułu użytkowania wieczystego nieruchomości</v>
      </c>
      <c r="D2213" s="44" t="n">
        <v>854</v>
      </c>
      <c r="E2213" s="45" t="s">
        <v>64</v>
      </c>
      <c r="F2213" s="46" t="n">
        <f aca="false">SUM(G2213:H2213)</f>
        <v>0</v>
      </c>
      <c r="G2213" s="46" t="n">
        <f aca="false" t="array" ref="G2213:G2213">SUM(IF(dane!$A$8:$A$1577=D2213,IF(dane!$C$8:$C$1577=E2213,dane!$L$8:$L$1577,0),0))</f>
        <v>0</v>
      </c>
      <c r="H2213" s="46" t="n">
        <f aca="false" t="array" ref="H2213:H2213">SUM(IF(dane!$A$8:$A$1577=D2213,IF(dane!$C$8:$C$1577=E2213,dane!$M$8:$M$1577,0),0))</f>
        <v>0</v>
      </c>
      <c r="K2213" s="55"/>
    </row>
    <row r="2214" s="47" customFormat="true" ht="12.75" hidden="true" customHeight="true" outlineLevel="0" collapsed="false">
      <c r="A2214" s="42" t="s">
        <v>65</v>
      </c>
      <c r="B2214" s="42"/>
      <c r="C2214" s="43" t="str">
        <f aca="false">INDEX((klasyfikacja!$B$2:$B$146),MATCH(A2214,klasyfikacja!$A$2:$A$146,0))</f>
        <v>Wpływy z tytułu grzywien, mandatów i innych kar pieniężnych od osób fizycznych</v>
      </c>
      <c r="D2214" s="44" t="n">
        <v>854</v>
      </c>
      <c r="E2214" s="45" t="s">
        <v>66</v>
      </c>
      <c r="F2214" s="46" t="n">
        <f aca="false">SUM(G2214:H2214)</f>
        <v>0</v>
      </c>
      <c r="G2214" s="46" t="n">
        <f aca="false" t="array" ref="G2214:G2214">SUM(IF(dane!$A$8:$A$1577=D2214,IF(dane!$C$8:$C$1577=E2214,dane!$L$8:$L$1577,0),0))</f>
        <v>0</v>
      </c>
      <c r="H2214" s="46" t="n">
        <f aca="false" t="array" ref="H2214:H2214">SUM(IF(dane!$A$8:$A$1577=D2214,IF(dane!$C$8:$C$1577=E2214,dane!$M$8:$M$1577,0),0))</f>
        <v>0</v>
      </c>
      <c r="K2214" s="55"/>
    </row>
    <row r="2215" s="47" customFormat="true" ht="12.75" hidden="true" customHeight="true" outlineLevel="0" collapsed="false">
      <c r="A2215" s="42" t="s">
        <v>67</v>
      </c>
      <c r="B2215" s="42"/>
      <c r="C2215" s="43" t="str">
        <f aca="false">INDEX((klasyfikacja!$B$2:$B$146),MATCH(A2215,klasyfikacja!$A$2:$A$146,0))</f>
        <v>Wpływy z tytułu grzywien i innych kar pieniężnych od osób prawnych i innych jednostek organizacyjnych</v>
      </c>
      <c r="D2215" s="44" t="n">
        <v>854</v>
      </c>
      <c r="E2215" s="45" t="s">
        <v>68</v>
      </c>
      <c r="F2215" s="46" t="n">
        <f aca="false">SUM(G2215:H2215)</f>
        <v>0</v>
      </c>
      <c r="G2215" s="46" t="n">
        <f aca="false" t="array" ref="G2215:G2215">SUM(IF(dane!$A$8:$A$1577=D2215,IF(dane!$C$8:$C$1577=E2215,dane!$L$8:$L$1577,0),0))</f>
        <v>0</v>
      </c>
      <c r="H2215" s="46" t="n">
        <f aca="false" t="array" ref="H2215:H2215">SUM(IF(dane!$A$8:$A$1577=D2215,IF(dane!$C$8:$C$1577=E2215,dane!$M$8:$M$1577,0),0))</f>
        <v>0</v>
      </c>
      <c r="K2215" s="55"/>
    </row>
    <row r="2216" s="47" customFormat="true" ht="12.75" hidden="true" customHeight="true" outlineLevel="0" collapsed="false">
      <c r="A2216" s="42" t="s">
        <v>69</v>
      </c>
      <c r="B2216" s="42"/>
      <c r="C2216" s="43" t="str">
        <f aca="false">INDEX((klasyfikacja!$B$2:$B$146),MATCH(A2216,klasyfikacja!$A$2:$A$146,0))</f>
        <v>Wpływy z opłat za koncesje i licencje</v>
      </c>
      <c r="D2216" s="44" t="n">
        <v>854</v>
      </c>
      <c r="E2216" s="45" t="s">
        <v>70</v>
      </c>
      <c r="F2216" s="46" t="n">
        <f aca="false">SUM(G2216:H2216)</f>
        <v>0</v>
      </c>
      <c r="G2216" s="46" t="n">
        <f aca="false" t="array" ref="G2216:G2216">SUM(IF(dane!$A$8:$A$1577=D2216,IF(dane!$C$8:$C$1577=E2216,dane!$L$8:$L$1577,0),0))</f>
        <v>0</v>
      </c>
      <c r="H2216" s="46" t="n">
        <f aca="false" t="array" ref="H2216:H2216">SUM(IF(dane!$A$8:$A$1577=D2216,IF(dane!$C$8:$C$1577=E2216,dane!$M$8:$M$1577,0),0))</f>
        <v>0</v>
      </c>
      <c r="K2216" s="55"/>
    </row>
    <row r="2217" s="47" customFormat="true" ht="12.75" hidden="true" customHeight="true" outlineLevel="0" collapsed="false">
      <c r="A2217" s="42" t="s">
        <v>71</v>
      </c>
      <c r="B2217" s="42"/>
      <c r="C2217" s="43" t="str">
        <f aca="false">INDEX((klasyfikacja!$B$2:$B$146),MATCH(A2217,klasyfikacja!$A$2:$A$146,0))</f>
        <v>Wpływy z opłat egzaminacyjnych oraz opłat za wydawanie świadectw, dyplomów, zaświadczeń, certyfikatów i ich duplikatów</v>
      </c>
      <c r="D2217" s="44" t="n">
        <v>854</v>
      </c>
      <c r="E2217" s="45" t="s">
        <v>72</v>
      </c>
      <c r="F2217" s="46" t="n">
        <f aca="false">SUM(G2217:H2217)</f>
        <v>0</v>
      </c>
      <c r="G2217" s="46" t="n">
        <f aca="false" t="array" ref="G2217:G2217">SUM(IF(dane!$A$8:$A$1577=D2217,IF(dane!$C$8:$C$1577=E2217,dane!$L$8:$L$1577,0),0))</f>
        <v>0</v>
      </c>
      <c r="H2217" s="46" t="n">
        <f aca="false" t="array" ref="H2217:H2217">SUM(IF(dane!$A$8:$A$1577=D2217,IF(dane!$C$8:$C$1577=E2217,dane!$M$8:$M$1577,0),0))</f>
        <v>0</v>
      </c>
      <c r="K2217" s="55"/>
    </row>
    <row r="2218" s="47" customFormat="true" ht="12.75" hidden="true" customHeight="true" outlineLevel="0" collapsed="false">
      <c r="A2218" s="42" t="s">
        <v>73</v>
      </c>
      <c r="B2218" s="42"/>
      <c r="C2218" s="43" t="str">
        <f aca="false">INDEX((klasyfikacja!$B$2:$B$146),MATCH(A2218,klasyfikacja!$A$2:$A$146,0))</f>
        <v>Wpływy z opłat za zezwolenia, akredytacje oraz opłaty ewidencyjne, w tym opłaty za częstotliwości</v>
      </c>
      <c r="D2218" s="44" t="n">
        <v>854</v>
      </c>
      <c r="E2218" s="45" t="s">
        <v>74</v>
      </c>
      <c r="F2218" s="46" t="n">
        <f aca="false">SUM(G2218:H2218)</f>
        <v>0</v>
      </c>
      <c r="G2218" s="46" t="n">
        <f aca="false" t="array" ref="G2218:G2218">SUM(IF(dane!$A$8:$A$1577=D2218,IF(dane!$C$8:$C$1577=E2218,dane!$L$8:$L$1577,0),0))</f>
        <v>0</v>
      </c>
      <c r="H2218" s="46" t="n">
        <f aca="false" t="array" ref="H2218:H2218">SUM(IF(dane!$A$8:$A$1577=D2218,IF(dane!$C$8:$C$1577=E2218,dane!$M$8:$M$1577,0),0))</f>
        <v>0</v>
      </c>
      <c r="K2218" s="55"/>
    </row>
    <row r="2219" s="47" customFormat="true" ht="25.5" hidden="false" customHeight="true" outlineLevel="0" collapsed="false">
      <c r="A2219" s="42" t="n">
        <v>630</v>
      </c>
      <c r="B2219" s="42"/>
      <c r="C2219" s="43" t="e">
        <f aca="false">INDEX((klasyfikacja!$B$2:$B$146),MATCH(A2219,klasyfikacja!$A$2:$A$146,0))</f>
        <v>#N/A</v>
      </c>
      <c r="D2219" s="44" t="n">
        <v>854</v>
      </c>
      <c r="E2219" s="45" t="s">
        <v>76</v>
      </c>
      <c r="F2219" s="46" t="n">
        <f aca="false">SUM(G2219:H2219)</f>
        <v>5000</v>
      </c>
      <c r="G2219" s="46" t="n">
        <f aca="false" t="array" ref="G2219:G2219">SUM(IF(dane!$A$8:$A$1577=D2219,IF(dane!$C$8:$C$1577=E2219,dane!$L$8:$L$1577,0),0))</f>
        <v>0</v>
      </c>
      <c r="H2219" s="46" t="n">
        <f aca="false" t="array" ref="H2219:H2219">SUM(IF(dane!$A$8:$A$1577=D2219,IF(dane!$C$8:$C$1577=E2219,dane!$M$8:$M$1577,0),0))</f>
        <v>5000</v>
      </c>
      <c r="K2219" s="55"/>
    </row>
    <row r="2220" s="47" customFormat="true" ht="12.75" hidden="true" customHeight="true" outlineLevel="0" collapsed="false">
      <c r="A2220" s="42" t="s">
        <v>77</v>
      </c>
      <c r="B2220" s="42"/>
      <c r="C2220" s="43" t="str">
        <f aca="false">INDEX((klasyfikacja!$B$2:$B$146),MATCH(A2220,klasyfikacja!$A$2:$A$146,0))</f>
        <v>Wpływy z tytułu kosztów egzekucyjnych, opłaty komorniczej i kosztów upomnień</v>
      </c>
      <c r="D2220" s="44" t="n">
        <v>854</v>
      </c>
      <c r="E2220" s="45" t="s">
        <v>78</v>
      </c>
      <c r="F2220" s="46" t="n">
        <f aca="false">SUM(G2220:H2220)</f>
        <v>0</v>
      </c>
      <c r="G2220" s="46" t="n">
        <f aca="false" t="array" ref="G2220:G2220">SUM(IF(dane!$A$8:$A$1577=D2220,IF(dane!$C$8:$C$1577=E2220,dane!$L$8:$L$1577,0),0))</f>
        <v>0</v>
      </c>
      <c r="H2220" s="46" t="n">
        <f aca="false" t="array" ref="H2220:H2220">SUM(IF(dane!$A$8:$A$1577=D2220,IF(dane!$C$8:$C$1577=E2220,dane!$M$8:$M$1577,0),0))</f>
        <v>0</v>
      </c>
      <c r="K2220" s="55"/>
    </row>
    <row r="2221" s="47" customFormat="true" ht="12.75" hidden="true" customHeight="true" outlineLevel="0" collapsed="false">
      <c r="A2221" s="42" t="s">
        <v>79</v>
      </c>
      <c r="B2221" s="42"/>
      <c r="C2221" s="43" t="str">
        <f aca="false">INDEX((klasyfikacja!$B$2:$B$146),MATCH(A2221,klasyfikacja!$A$2:$A$146,0))</f>
        <v>Wpływy z opłat za wydanie prawa jazdy oraz innych dokumentów uprawniających do kierowania pojazdami</v>
      </c>
      <c r="D2221" s="44" t="n">
        <v>854</v>
      </c>
      <c r="E2221" s="45" t="s">
        <v>80</v>
      </c>
      <c r="F2221" s="46" t="n">
        <f aca="false">SUM(G2221:H2221)</f>
        <v>0</v>
      </c>
      <c r="G2221" s="46" t="n">
        <f aca="false" t="array" ref="G2221:G2221">SUM(IF(dane!$A$8:$A$1577=D2221,IF(dane!$C$8:$C$1577=E2221,dane!$L$8:$L$1577,0),0))</f>
        <v>0</v>
      </c>
      <c r="H2221" s="46" t="n">
        <f aca="false" t="array" ref="H2221:H2221">SUM(IF(dane!$A$8:$A$1577=D2221,IF(dane!$C$8:$C$1577=E2221,dane!$M$8:$M$1577,0),0))</f>
        <v>0</v>
      </c>
      <c r="K2221" s="55"/>
    </row>
    <row r="2222" s="47" customFormat="true" ht="12.75" hidden="true" customHeight="true" outlineLevel="0" collapsed="false">
      <c r="A2222" s="42" t="s">
        <v>81</v>
      </c>
      <c r="B2222" s="42"/>
      <c r="C2222" s="43" t="str">
        <f aca="false">INDEX((klasyfikacja!$B$2:$B$146),MATCH(A2222,klasyfikacja!$A$2:$A$146,0))</f>
        <v>Wpływy z opłat za korzystanie z wychowania przedszkolnego</v>
      </c>
      <c r="D2222" s="44" t="n">
        <v>854</v>
      </c>
      <c r="E2222" s="45" t="s">
        <v>82</v>
      </c>
      <c r="F2222" s="46" t="n">
        <f aca="false">SUM(G2222:H2222)</f>
        <v>0</v>
      </c>
      <c r="G2222" s="46" t="n">
        <f aca="false" t="array" ref="G2222:G2222">SUM(IF(dane!$A$8:$A$1577=D2222,IF(dane!$C$8:$C$1577=E2222,dane!$L$8:$L$1577,0),0))</f>
        <v>0</v>
      </c>
      <c r="H2222" s="46" t="n">
        <f aca="false" t="array" ref="H2222:H2222">SUM(IF(dane!$A$8:$A$1577=D2222,IF(dane!$C$8:$C$1577=E2222,dane!$M$8:$M$1577,0),0))</f>
        <v>0</v>
      </c>
      <c r="K2222" s="55"/>
    </row>
    <row r="2223" s="47" customFormat="true" ht="12.75" hidden="true" customHeight="true" outlineLevel="0" collapsed="false">
      <c r="A2223" s="42" t="s">
        <v>83</v>
      </c>
      <c r="B2223" s="42"/>
      <c r="C2223" s="43" t="str">
        <f aca="false">INDEX((klasyfikacja!$B$2:$B$146),MATCH(A2223,klasyfikacja!$A$2:$A$146,0))</f>
        <v>Wpływy z opłat za korzystanie z wyżywienia w jednostkach realizujących zadania z zakresu wychowania przedszkolnego</v>
      </c>
      <c r="D2223" s="44" t="n">
        <v>854</v>
      </c>
      <c r="E2223" s="45" t="s">
        <v>84</v>
      </c>
      <c r="F2223" s="46" t="n">
        <f aca="false">SUM(G2223:H2223)</f>
        <v>0</v>
      </c>
      <c r="G2223" s="46" t="n">
        <f aca="false" t="array" ref="G2223:G2223">SUM(IF(dane!$A$8:$A$1577=D2223,IF(dane!$C$8:$C$1577=E2223,dane!$L$8:$L$1577,0),0))</f>
        <v>0</v>
      </c>
      <c r="H2223" s="46" t="n">
        <f aca="false" t="array" ref="H2223:H2223">SUM(IF(dane!$A$8:$A$1577=D2223,IF(dane!$C$8:$C$1577=E2223,dane!$M$8:$M$1577,0),0))</f>
        <v>0</v>
      </c>
      <c r="K2223" s="55"/>
    </row>
    <row r="2224" s="47" customFormat="true" ht="12.75" hidden="true" customHeight="true" outlineLevel="0" collapsed="false">
      <c r="A2224" s="42" t="s">
        <v>85</v>
      </c>
      <c r="B2224" s="42"/>
      <c r="C2224" s="43" t="str">
        <f aca="false">INDEX((klasyfikacja!$B$2:$B$146),MATCH(A2224,klasyfikacja!$A$2:$A$146,0))</f>
        <v>Wpływy od rodziców z tytułu opłaty za pobyt dziecka w pieczy zastępczej</v>
      </c>
      <c r="D2224" s="44" t="n">
        <v>854</v>
      </c>
      <c r="E2224" s="45" t="s">
        <v>86</v>
      </c>
      <c r="F2224" s="46" t="n">
        <f aca="false">SUM(G2224:H2224)</f>
        <v>0</v>
      </c>
      <c r="G2224" s="46" t="n">
        <f aca="false" t="array" ref="G2224:G2224">SUM(IF(dane!$A$8:$A$1577=D2224,IF(dane!$C$8:$C$1577=E2224,dane!$L$8:$L$1577,0),0))</f>
        <v>0</v>
      </c>
      <c r="H2224" s="46" t="n">
        <f aca="false" t="array" ref="H2224:H2224">SUM(IF(dane!$A$8:$A$1577=D2224,IF(dane!$C$8:$C$1577=E2224,dane!$M$8:$M$1577,0),0))</f>
        <v>0</v>
      </c>
      <c r="K2224" s="55"/>
    </row>
    <row r="2225" s="47" customFormat="true" ht="12.75" hidden="true" customHeight="true" outlineLevel="0" collapsed="false">
      <c r="A2225" s="42" t="s">
        <v>198</v>
      </c>
      <c r="B2225" s="42"/>
      <c r="C2225" s="43" t="str">
        <f aca="false">INDEX((klasyfikacja!$B$2:$B$146),MATCH(A2225,klasyfikacja!$A$2:$A$146,0))</f>
        <v>Wpływy z różnych opłat</v>
      </c>
      <c r="D2225" s="44" t="n">
        <v>854</v>
      </c>
      <c r="E2225" s="45" t="s">
        <v>87</v>
      </c>
      <c r="F2225" s="46" t="n">
        <f aca="false">SUM(G2225:H2225)</f>
        <v>0</v>
      </c>
      <c r="G2225" s="46" t="n">
        <f aca="false" t="array" ref="G2225:G2225">SUM(IF(dane!$A$8:$A$1577=D2225,IF(dane!$C$8:$C$1577=E2225,dane!$L$8:$L$1577,0),0))</f>
        <v>0</v>
      </c>
      <c r="H2225" s="46" t="n">
        <f aca="false" t="array" ref="H2225:H2225">SUM(IF(dane!$A$8:$A$1577=D2225,IF(dane!$C$8:$C$1577=E2225,dane!$M$8:$M$1577,0),0))</f>
        <v>0</v>
      </c>
      <c r="K2225" s="55"/>
    </row>
    <row r="2226" s="47" customFormat="true" ht="26.25" hidden="false" customHeight="true" outlineLevel="0" collapsed="false">
      <c r="A2226" s="42" t="n">
        <v>750</v>
      </c>
      <c r="B2226" s="42"/>
      <c r="C2226" s="43" t="e">
        <f aca="false">INDEX((klasyfikacja!$B$2:$B$146),MATCH(A2226,klasyfikacja!$A$2:$A$146,0))</f>
        <v>#N/A</v>
      </c>
      <c r="D2226" s="44" t="n">
        <v>854</v>
      </c>
      <c r="E2226" s="45" t="s">
        <v>89</v>
      </c>
      <c r="F2226" s="56" t="n">
        <f aca="false">SUM(G2226:H2226)</f>
        <v>62000</v>
      </c>
      <c r="G2226" s="46" t="n">
        <f aca="false" t="array" ref="G2226:G2226">SUM(IF(dane!$A$8:$A$1577=D2226,IF(dane!$C$8:$C$1577=E2226,dane!$L$8:$L$1577,0),0))</f>
        <v>0</v>
      </c>
      <c r="H2226" s="46" t="n">
        <f aca="false" t="array" ref="H2226:H2226">SUM(IF(dane!$A$8:$A$1577=D2226,IF(dane!$C$8:$C$1577=E2226,dane!$M$8:$M$1577,0),0))</f>
        <v>62000</v>
      </c>
      <c r="K2226" s="55"/>
    </row>
    <row r="2227" s="47" customFormat="true" ht="12.75" hidden="false" customHeight="true" outlineLevel="0" collapsed="false">
      <c r="A2227" s="42" t="n">
        <v>830</v>
      </c>
      <c r="B2227" s="42"/>
      <c r="C2227" s="43" t="e">
        <f aca="false">INDEX((klasyfikacja!$B$2:$B$146),MATCH(A2227,klasyfikacja!$A$2:$A$146,0))</f>
        <v>#N/A</v>
      </c>
      <c r="D2227" s="44" t="n">
        <v>854</v>
      </c>
      <c r="E2227" s="45" t="s">
        <v>91</v>
      </c>
      <c r="F2227" s="46" t="n">
        <f aca="false">SUM(G2227:H2227)</f>
        <v>2297000</v>
      </c>
      <c r="G2227" s="46" t="n">
        <f aca="false" t="array" ref="G2227:G2227">SUM(IF(dane!$A$8:$A$1577=D2227,IF(dane!$C$8:$C$1577=E2227,dane!$L$8:$L$1577,0),0))</f>
        <v>0</v>
      </c>
      <c r="H2227" s="46" t="n">
        <f aca="false" t="array" ref="H2227:H2227">SUM(IF(dane!$A$8:$A$1577=D2227,IF(dane!$C$8:$C$1577=E2227,dane!$M$8:$M$1577,0),0))</f>
        <v>2297000</v>
      </c>
      <c r="K2227" s="55"/>
    </row>
    <row r="2228" s="47" customFormat="true" ht="12.75" hidden="true" customHeight="true" outlineLevel="0" collapsed="false">
      <c r="A2228" s="42" t="s">
        <v>92</v>
      </c>
      <c r="B2228" s="42"/>
      <c r="C2228" s="43" t="str">
        <f aca="false">INDEX((klasyfikacja!$B$2:$B$146),MATCH(A2228,klasyfikacja!$A$2:$A$146,0))</f>
        <v>Wpływy ze sprzedaży wyrobów</v>
      </c>
      <c r="D2228" s="44" t="n">
        <v>854</v>
      </c>
      <c r="E2228" s="45" t="s">
        <v>93</v>
      </c>
      <c r="F2228" s="46" t="n">
        <f aca="false">SUM(G2228:H2228)</f>
        <v>0</v>
      </c>
      <c r="G2228" s="46" t="n">
        <f aca="false" t="array" ref="G2228:G2228">SUM(IF(dane!$A$8:$A$1577=D2228,IF(dane!$C$8:$C$1577=E2228,dane!$L$8:$L$1577,0),0))</f>
        <v>0</v>
      </c>
      <c r="H2228" s="46" t="n">
        <f aca="false" t="array" ref="H2228:H2228">SUM(IF(dane!$A$8:$A$1577=D2228,IF(dane!$C$8:$C$1577=E2228,dane!$M$8:$M$1577,0),0))</f>
        <v>0</v>
      </c>
      <c r="K2228" s="55"/>
    </row>
    <row r="2229" s="47" customFormat="true" ht="12.75" hidden="true" customHeight="true" outlineLevel="0" collapsed="false">
      <c r="A2229" s="42" t="s">
        <v>94</v>
      </c>
      <c r="B2229" s="42"/>
      <c r="C2229" s="43" t="str">
        <f aca="false">INDEX((klasyfikacja!$B$2:$B$146),MATCH(A2229,klasyfikacja!$A$2:$A$146,0))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2229" s="44" t="n">
        <v>854</v>
      </c>
      <c r="E2229" s="45" t="s">
        <v>95</v>
      </c>
      <c r="F2229" s="46" t="n">
        <f aca="false">SUM(G2229:H2229)</f>
        <v>0</v>
      </c>
      <c r="G2229" s="46" t="n">
        <f aca="false" t="array" ref="G2229:G2229">SUM(IF(dane!$A$8:$A$1577=D2229,IF(dane!$C$8:$C$1577=E2229,dane!$L$8:$L$1577,0),0))</f>
        <v>0</v>
      </c>
      <c r="H2229" s="46" t="n">
        <f aca="false" t="array" ref="H2229:H2229">SUM(IF(dane!$A$8:$A$1577=D2229,IF(dane!$C$8:$C$1577=E2229,dane!$M$8:$M$1577,0),0))</f>
        <v>0</v>
      </c>
      <c r="K2229" s="55"/>
    </row>
    <row r="2230" s="47" customFormat="true" ht="12.75" hidden="true" customHeight="true" outlineLevel="0" collapsed="false">
      <c r="A2230" s="42" t="s">
        <v>96</v>
      </c>
      <c r="B2230" s="42"/>
      <c r="C2230" s="43" t="str">
        <f aca="false">INDEX((klasyfikacja!$B$2:$B$146),MATCH(A2230,klasyfikacja!$A$2:$A$146,0))</f>
        <v>Wpływy z odsetek od nieterminowych wpłat z tytułu podatków i opłat</v>
      </c>
      <c r="D2230" s="44" t="n">
        <v>854</v>
      </c>
      <c r="E2230" s="45" t="s">
        <v>97</v>
      </c>
      <c r="F2230" s="46" t="n">
        <f aca="false">SUM(G2230:H2230)</f>
        <v>0</v>
      </c>
      <c r="G2230" s="46" t="n">
        <f aca="false" t="array" ref="G2230:G2230">SUM(IF(dane!$A$8:$A$1577=D2230,IF(dane!$C$8:$C$1577=E2230,dane!$L$8:$L$1577,0),0))</f>
        <v>0</v>
      </c>
      <c r="H2230" s="46" t="n">
        <f aca="false" t="array" ref="H2230:H2230">SUM(IF(dane!$A$8:$A$1577=D2230,IF(dane!$C$8:$C$1577=E2230,dane!$M$8:$M$1577,0),0))</f>
        <v>0</v>
      </c>
      <c r="K2230" s="55"/>
    </row>
    <row r="2231" s="47" customFormat="true" ht="12.75" hidden="false" customHeight="true" outlineLevel="0" collapsed="false">
      <c r="A2231" s="42" t="n">
        <v>920</v>
      </c>
      <c r="B2231" s="42"/>
      <c r="C2231" s="43" t="e">
        <f aca="false">INDEX((klasyfikacja!$B$2:$B$146),MATCH(A2231,klasyfikacja!$A$2:$A$146,0))</f>
        <v>#N/A</v>
      </c>
      <c r="D2231" s="44" t="n">
        <v>854</v>
      </c>
      <c r="E2231" s="45" t="s">
        <v>99</v>
      </c>
      <c r="F2231" s="56" t="n">
        <f aca="false">SUM(G2231:H2231)</f>
        <v>6000</v>
      </c>
      <c r="G2231" s="46" t="n">
        <f aca="false" t="array" ref="G2231:G2231">SUM(IF(dane!$A$8:$A$1577=D2231,IF(dane!$C$8:$C$1577=E2231,dane!$L$8:$L$1577,0),0))</f>
        <v>0</v>
      </c>
      <c r="H2231" s="46" t="n">
        <f aca="false" t="array" ref="H2231:H2231">SUM(IF(dane!$A$8:$A$1577=D2231,IF(dane!$C$8:$C$1577=E2231,dane!$M$8:$M$1577,0),0))</f>
        <v>6000</v>
      </c>
      <c r="K2231" s="55"/>
    </row>
    <row r="2232" s="47" customFormat="true" ht="12.75" hidden="true" customHeight="true" outlineLevel="0" collapsed="false">
      <c r="A2232" s="42" t="s">
        <v>100</v>
      </c>
      <c r="B2232" s="42"/>
      <c r="C2232" s="43" t="str">
        <f aca="false">INDEX((klasyfikacja!$B$2:$B$146),MATCH(A2232,klasyfikacja!$A$2:$A$146,0))</f>
        <v>Wpływy z pozostałych odsetek (Finansowanie programów ze środków bezzwrotnych pochodzących z Unii Europejskiej)</v>
      </c>
      <c r="D2232" s="44" t="n">
        <v>854</v>
      </c>
      <c r="E2232" s="45" t="s">
        <v>101</v>
      </c>
      <c r="F2232" s="46" t="n">
        <f aca="false">SUM(G2232:H2232)</f>
        <v>0</v>
      </c>
      <c r="G2232" s="46" t="n">
        <f aca="false" t="array" ref="G2232:G2232">SUM(IF(dane!$A$8:$A$1577=D2232,IF(dane!$C$8:$C$1577=E2232,dane!$L$8:$L$1577,0),0))</f>
        <v>0</v>
      </c>
      <c r="H2232" s="46" t="n">
        <f aca="false" t="array" ref="H2232:H2232">SUM(IF(dane!$A$8:$A$1577=D2232,IF(dane!$C$8:$C$1577=E2232,dane!$M$8:$M$1577,0),0))</f>
        <v>0</v>
      </c>
      <c r="K2232" s="55"/>
    </row>
    <row r="2233" s="47" customFormat="true" ht="12.75" hidden="false" customHeight="true" outlineLevel="0" collapsed="false">
      <c r="A2233" s="42" t="n">
        <v>940</v>
      </c>
      <c r="B2233" s="42"/>
      <c r="C2233" s="43" t="e">
        <f aca="false">INDEX((klasyfikacja!$B$2:$B$146),MATCH(A2233,klasyfikacja!$A$2:$A$146,0))</f>
        <v>#N/A</v>
      </c>
      <c r="D2233" s="44" t="n">
        <v>854</v>
      </c>
      <c r="E2233" s="45" t="s">
        <v>103</v>
      </c>
      <c r="F2233" s="46" t="n">
        <f aca="false">SUM(G2233:H2233)</f>
        <v>9000</v>
      </c>
      <c r="G2233" s="46" t="n">
        <f aca="false" t="array" ref="G2233:G2233">SUM(IF(dane!$A$8:$A$1577=D2233,IF(dane!$C$8:$C$1577=E2233,dane!$L$8:$L$1577,0),0))</f>
        <v>5000</v>
      </c>
      <c r="H2233" s="46" t="n">
        <f aca="false" t="array" ref="H2233:H2233">SUM(IF(dane!$A$8:$A$1577=D2233,IF(dane!$C$8:$C$1577=E2233,dane!$M$8:$M$1577,0),0))</f>
        <v>4000</v>
      </c>
      <c r="K2233" s="55"/>
    </row>
    <row r="2234" s="47" customFormat="true" ht="12.75" hidden="false" customHeight="true" outlineLevel="0" collapsed="false">
      <c r="A2234" s="42" t="n">
        <v>950</v>
      </c>
      <c r="B2234" s="42"/>
      <c r="C2234" s="43" t="e">
        <f aca="false">INDEX((klasyfikacja!$B$2:$B$146),MATCH(A2234,klasyfikacja!$A$2:$A$146,0))</f>
        <v>#N/A</v>
      </c>
      <c r="D2234" s="44" t="n">
        <v>854</v>
      </c>
      <c r="E2234" s="45" t="s">
        <v>105</v>
      </c>
      <c r="F2234" s="46" t="n">
        <f aca="false">SUM(G2234:H2234)</f>
        <v>5000</v>
      </c>
      <c r="G2234" s="46" t="n">
        <f aca="false" t="array" ref="G2234:G2234">SUM(IF(dane!$A$8:$A$1577=D2234,IF(dane!$C$8:$C$1577=E2234,dane!$L$8:$L$1577,0),0))</f>
        <v>0</v>
      </c>
      <c r="H2234" s="46" t="n">
        <f aca="false" t="array" ref="H2234:H2234">SUM(IF(dane!$A$8:$A$1577=D2234,IF(dane!$C$8:$C$1577=E2234,dane!$M$8:$M$1577,0),0))</f>
        <v>5000</v>
      </c>
      <c r="K2234" s="55"/>
    </row>
    <row r="2235" s="47" customFormat="true" ht="12.75" hidden="true" customHeight="true" outlineLevel="0" collapsed="false">
      <c r="A2235" s="42" t="s">
        <v>106</v>
      </c>
      <c r="B2235" s="42"/>
      <c r="C2235" s="43" t="str">
        <f aca="false">INDEX((klasyfikacja!$B$2:$B$146),MATCH(A2235,klasyfikacja!$A$2:$A$146,0))</f>
        <v>Wpływy z otrzymanych spadków, zapisów i darowizn w postaci pieniężnej</v>
      </c>
      <c r="D2235" s="44" t="n">
        <v>854</v>
      </c>
      <c r="E2235" s="45" t="s">
        <v>107</v>
      </c>
      <c r="F2235" s="46" t="n">
        <f aca="false">SUM(G2235:H2235)</f>
        <v>0</v>
      </c>
      <c r="G2235" s="46" t="n">
        <f aca="false" t="array" ref="G2235:G2235">SUM(IF(dane!$A$8:$A$1577=D2235,IF(dane!$C$8:$C$1577=E2235,dane!$L$8:$L$1577,0),0))</f>
        <v>0</v>
      </c>
      <c r="H2235" s="46" t="n">
        <f aca="false" t="array" ref="H2235:H2235">SUM(IF(dane!$A$8:$A$1577=D2235,IF(dane!$C$8:$C$1577=E2235,dane!$M$8:$M$1577,0),0))</f>
        <v>0</v>
      </c>
      <c r="K2235" s="55"/>
    </row>
    <row r="2236" s="47" customFormat="true" ht="12.75" hidden="false" customHeight="true" outlineLevel="0" collapsed="false">
      <c r="A2236" s="42" t="n">
        <v>970</v>
      </c>
      <c r="B2236" s="42"/>
      <c r="C2236" s="43" t="e">
        <f aca="false">INDEX((klasyfikacja!$B$2:$B$146),MATCH(A2236,klasyfikacja!$A$2:$A$146,0))</f>
        <v>#N/A</v>
      </c>
      <c r="D2236" s="44" t="n">
        <v>854</v>
      </c>
      <c r="E2236" s="45" t="s">
        <v>109</v>
      </c>
      <c r="F2236" s="56" t="n">
        <f aca="false">SUM(G2236:H2236)</f>
        <v>320000</v>
      </c>
      <c r="G2236" s="46" t="n">
        <f aca="false" t="array" ref="G2236:G2236">SUM(IF(dane!$A$8:$A$1577=D2236,IF(dane!$C$8:$C$1577=E2236,dane!$L$8:$L$1577,0),0))</f>
        <v>0</v>
      </c>
      <c r="H2236" s="46" t="n">
        <f aca="false" t="array" ref="H2236:H2236">SUM(IF(dane!$A$8:$A$1577=D2236,IF(dane!$C$8:$C$1577=E2236,dane!$M$8:$M$1577,0),0))</f>
        <v>320000</v>
      </c>
      <c r="K2236" s="55"/>
    </row>
    <row r="2237" s="47" customFormat="true" ht="12.75" hidden="true" customHeight="true" outlineLevel="0" collapsed="false">
      <c r="A2237" s="42" t="s">
        <v>110</v>
      </c>
      <c r="B2237" s="42"/>
      <c r="C2237" s="43" t="str">
        <f aca="false">INDEX((klasyfikacja!$B$2:$B$146),MATCH(A2237,klasyfikacja!$A$2:$A$146,0))</f>
        <v>Wpływy z różnych dochodów (Finansowanie programów ze środków bezzwrotnych pochodzących z Unii Europejskiej)</v>
      </c>
      <c r="D2237" s="44" t="n">
        <v>854</v>
      </c>
      <c r="E2237" s="45" t="s">
        <v>111</v>
      </c>
      <c r="F2237" s="46" t="n">
        <f aca="false">SUM(G2237:H2237)</f>
        <v>0</v>
      </c>
      <c r="G2237" s="46" t="n">
        <f aca="false" t="array" ref="G2237:G2237">SUM(IF(dane!$A$8:$A$1577=D2237,IF(dane!$C$8:$C$1577=E2237,dane!$L$8:$L$1577,0),0))</f>
        <v>0</v>
      </c>
      <c r="H2237" s="46" t="n">
        <f aca="false" t="array" ref="H2237:H2237">SUM(IF(dane!$A$8:$A$1577=D2237,IF(dane!$C$8:$C$1577=E2237,dane!$M$8:$M$1577,0),0))</f>
        <v>0</v>
      </c>
      <c r="K2237" s="55"/>
    </row>
    <row r="2238" s="47" customFormat="true" ht="12.75" hidden="true" customHeight="true" outlineLevel="0" collapsed="false">
      <c r="A2238" s="42" t="s">
        <v>112</v>
      </c>
      <c r="B2238" s="42"/>
      <c r="C2238" s="43" t="str">
        <f aca="false">INDEX((klasyfikacja!$B$2:$B$146),MATCH(A2238,klasyfikacja!$A$2:$A$146,0))</f>
        <v>Wpływy z różnych dochodów (Płatności w zakresie budżetu środków europejskich)</v>
      </c>
      <c r="D2238" s="44" t="n">
        <v>854</v>
      </c>
      <c r="E2238" s="45" t="s">
        <v>113</v>
      </c>
      <c r="F2238" s="46" t="n">
        <f aca="false">SUM(G2238:H2238)</f>
        <v>0</v>
      </c>
      <c r="G2238" s="46" t="n">
        <f aca="false" t="array" ref="G2238:G2238">SUM(IF(dane!$A$8:$A$1577=D2238,IF(dane!$C$8:$C$1577=E2238,dane!$L$8:$L$1577,0),0))</f>
        <v>0</v>
      </c>
      <c r="H2238" s="46" t="n">
        <f aca="false" t="array" ref="H2238:H2238">SUM(IF(dane!$A$8:$A$1577=D2238,IF(dane!$C$8:$C$1577=E2238,dane!$M$8:$M$1577,0),0))</f>
        <v>0</v>
      </c>
      <c r="K2238" s="55"/>
    </row>
    <row r="2239" s="47" customFormat="true" ht="12.75" hidden="true" customHeight="true" outlineLevel="0" collapsed="false">
      <c r="A2239" s="42" t="s">
        <v>114</v>
      </c>
      <c r="B2239" s="42"/>
      <c r="C2239" s="43" t="str">
        <f aca="false">INDEX((klasyfikacja!$B$2:$B$146),MATCH(A2239,klasyfikacja!$A$2:$A$146,0))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239" s="44" t="n">
        <v>854</v>
      </c>
      <c r="E2239" s="45" t="s">
        <v>115</v>
      </c>
      <c r="F2239" s="46" t="n">
        <f aca="false">SUM(G2239:H2239)</f>
        <v>0</v>
      </c>
      <c r="G2239" s="46" t="n">
        <f aca="false" t="array" ref="G2239:G2239">SUM(IF(dane!$A$8:$A$1577=D2239,IF(dane!$C$8:$C$1577=E2239,dane!$L$8:$L$1577,0),0))</f>
        <v>0</v>
      </c>
      <c r="H2239" s="46" t="n">
        <f aca="false" t="array" ref="H2239:H2239">SUM(IF(dane!$A$8:$A$1577=D2239,IF(dane!$C$8:$C$1577=E2239,dane!$M$8:$M$1577,0),0))</f>
        <v>0</v>
      </c>
      <c r="K2239" s="55"/>
    </row>
    <row r="2240" s="47" customFormat="true" ht="37.5" hidden="true" customHeight="true" outlineLevel="0" collapsed="false">
      <c r="A2240" s="42" t="s">
        <v>116</v>
      </c>
      <c r="B2240" s="42"/>
      <c r="C2240" s="43" t="str">
        <f aca="false">INDEX((klasyfikacja!$B$2:$B$146),MATCH(A2240,klasyfikacja!$A$2:$A$146,0))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240" s="44" t="n">
        <v>854</v>
      </c>
      <c r="E2240" s="45" t="n">
        <v>2007</v>
      </c>
      <c r="F2240" s="46" t="n">
        <f aca="false">SUM(G2240:H2240)</f>
        <v>0</v>
      </c>
      <c r="G2240" s="46" t="n">
        <f aca="false" t="array" ref="G2240:G2240">SUM(IF(dane!$A$8:$A$1577=D2240,IF(dane!$C$8:$C$1577=E2240,dane!$L$8:$L$1577,0),0))</f>
        <v>0</v>
      </c>
      <c r="H2240" s="46" t="n">
        <f aca="false" t="array" ref="H2240:H2240">SUM(IF(dane!$A$8:$A$1577=D2240,IF(dane!$C$8:$C$1577=E2240,dane!$M$8:$M$1577,0),0))</f>
        <v>0</v>
      </c>
      <c r="K2240" s="55"/>
    </row>
    <row r="2241" s="47" customFormat="true" ht="63.75" hidden="true" customHeight="true" outlineLevel="0" collapsed="false">
      <c r="A2241" s="42" t="s">
        <v>117</v>
      </c>
      <c r="B2241" s="42"/>
      <c r="C2241" s="43" t="str">
        <f aca="false">INDEX((klasyfikacja!$B$2:$B$146),MATCH(A2241,klasyfikacja!$A$2:$A$146,0))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241" s="44" t="n">
        <v>854</v>
      </c>
      <c r="E2241" s="45" t="n">
        <v>2008</v>
      </c>
      <c r="F2241" s="46" t="n">
        <f aca="false">SUM(G2241:H2241)</f>
        <v>0</v>
      </c>
      <c r="G2241" s="46" t="n">
        <f aca="false" t="array" ref="G2241:G2241">SUM(IF(dane!$A$8:$A$1577=D2241,IF(dane!$C$8:$C$1577=E2241,dane!$L$8:$L$1577,0),0))</f>
        <v>0</v>
      </c>
      <c r="H2241" s="46" t="n">
        <f aca="false" t="array" ref="H2241:H2241">SUM(IF(dane!$A$8:$A$1577=D2241,IF(dane!$C$8:$C$1577=E2241,dane!$M$8:$M$1577,0),0))</f>
        <v>0</v>
      </c>
      <c r="K2241" s="55"/>
    </row>
    <row r="2242" s="47" customFormat="true" ht="63.75" hidden="true" customHeight="true" outlineLevel="0" collapsed="false">
      <c r="A2242" s="42" t="s">
        <v>118</v>
      </c>
      <c r="B2242" s="42"/>
      <c r="C2242" s="43" t="str">
        <f aca="false">INDEX((klasyfikacja!$B$2:$B$146),MATCH(A2242,klasyfikacja!$A$2:$A$146,0))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242" s="44" t="n">
        <v>854</v>
      </c>
      <c r="E2242" s="45" t="n">
        <v>2009</v>
      </c>
      <c r="F2242" s="46" t="n">
        <f aca="false">SUM(G2242:H2242)</f>
        <v>0</v>
      </c>
      <c r="G2242" s="46" t="n">
        <f aca="false" t="array" ref="G2242:G2242">SUM(IF(dane!$A$8:$A$1577=D2242,IF(dane!$C$8:$C$1577=E2242,dane!$L$8:$L$1577,0),0))</f>
        <v>0</v>
      </c>
      <c r="H2242" s="46" t="n">
        <f aca="false" t="array" ref="H2242:H2242">SUM(IF(dane!$A$8:$A$1577=D2242,IF(dane!$C$8:$C$1577=E2242,dane!$M$8:$M$1577,0),0))</f>
        <v>0</v>
      </c>
      <c r="K2242" s="55"/>
    </row>
    <row r="2243" s="47" customFormat="true" ht="12.75" hidden="true" customHeight="true" outlineLevel="0" collapsed="false">
      <c r="A2243" s="42" t="s">
        <v>119</v>
      </c>
      <c r="B2243" s="42"/>
      <c r="C2243" s="43" t="str">
        <f aca="false">INDEX((klasyfikacja!$B$2:$B$146),MATCH(A2243,klasyfikacja!$A$2:$A$146,0))</f>
        <v>Dotacja celowa otrzymana z budżetu państwa na realizację zadań bieżących z zakresu administracji rządowej oraz innych zadań zleconych gminie (związkom gmin, związkom powiatowo-gminnym) ustawami</v>
      </c>
      <c r="D2243" s="44" t="n">
        <v>854</v>
      </c>
      <c r="E2243" s="45" t="n">
        <v>2010</v>
      </c>
      <c r="F2243" s="46" t="n">
        <f aca="false">SUM(G2243:H2243)</f>
        <v>0</v>
      </c>
      <c r="G2243" s="46" t="n">
        <f aca="false" t="array" ref="G2243:G2243">SUM(IF(dane!$A$8:$A$1577=D2243,IF(dane!$C$8:$C$1577=E2243,dane!$L$8:$L$1577,0),0))</f>
        <v>0</v>
      </c>
      <c r="H2243" s="46" t="n">
        <f aca="false" t="array" ref="H2243:H2243">SUM(IF(dane!$A$8:$A$1577=D2243,IF(dane!$C$8:$C$1577=E2243,dane!$M$8:$M$1577,0),0))</f>
        <v>0</v>
      </c>
      <c r="K2243" s="55"/>
    </row>
    <row r="2244" s="47" customFormat="true" ht="25.5" hidden="true" customHeight="true" outlineLevel="0" collapsed="false">
      <c r="A2244" s="42" t="s">
        <v>120</v>
      </c>
      <c r="B2244" s="42"/>
      <c r="C2244" s="43" t="str">
        <f aca="false">INDEX((klasyfikacja!$B$2:$B$146),MATCH(A2244,klasyfikacja!$A$2:$A$146,0))</f>
        <v>Dotacja celowa otrzymana z budżetu państwa na zadania bieżące realizowane przez gminę na podstawie porozumień z organami administracji rządowej</v>
      </c>
      <c r="D2244" s="44" t="n">
        <v>854</v>
      </c>
      <c r="E2244" s="45" t="n">
        <v>2020</v>
      </c>
      <c r="F2244" s="46" t="n">
        <f aca="false">SUM(G2244:H2244)</f>
        <v>0</v>
      </c>
      <c r="G2244" s="46" t="n">
        <f aca="false" t="array" ref="G2244:G2244">SUM(IF(dane!$A$8:$A$1577=D2244,IF(dane!$C$8:$C$1577=E2244,dane!$L$8:$L$1577,0),0))</f>
        <v>0</v>
      </c>
      <c r="H2244" s="46" t="n">
        <f aca="false" t="array" ref="H2244:H2244">SUM(IF(dane!$A$8:$A$1577=D2244,IF(dane!$C$8:$C$1577=E2244,dane!$M$8:$M$1577,0),0))</f>
        <v>0</v>
      </c>
      <c r="K2244" s="55"/>
    </row>
    <row r="2245" s="47" customFormat="true" ht="25.5" hidden="true" customHeight="true" outlineLevel="0" collapsed="false">
      <c r="A2245" s="42" t="s">
        <v>121</v>
      </c>
      <c r="B2245" s="42"/>
      <c r="C2245" s="43" t="str">
        <f aca="false">INDEX((klasyfikacja!$B$2:$B$146),MATCH(A2245,klasyfikacja!$A$2:$A$146,0))</f>
        <v>Dotacja celowa otrzymana z budżetu państwa na realizację własnych zadań bieżących gmin (związków gmin, związków powiatowo-gminnych)</v>
      </c>
      <c r="D2245" s="44" t="n">
        <v>854</v>
      </c>
      <c r="E2245" s="45" t="n">
        <v>2030</v>
      </c>
      <c r="F2245" s="46" t="n">
        <f aca="false">SUM(G2245:H2245)</f>
        <v>0</v>
      </c>
      <c r="G2245" s="46" t="n">
        <f aca="false" t="array" ref="G2245:G2245">SUM(IF(dane!$A$8:$A$1577=D2245,IF(dane!$C$8:$C$1577=E2245,dane!$L$8:$L$1577,0),0))</f>
        <v>0</v>
      </c>
      <c r="H2245" s="46" t="n">
        <f aca="false" t="array" ref="H2245:H2245">SUM(IF(dane!$A$8:$A$1577=D2245,IF(dane!$C$8:$C$1577=E2245,dane!$M$8:$M$1577,0),0))</f>
        <v>0</v>
      </c>
      <c r="K2245" s="55"/>
    </row>
    <row r="2246" s="47" customFormat="true" ht="25.5" hidden="true" customHeight="true" outlineLevel="0" collapsed="false">
      <c r="A2246" s="42" t="s">
        <v>122</v>
      </c>
      <c r="B2246" s="42"/>
      <c r="C2246" s="43" t="str">
        <f aca="false">INDEX((klasyfikacja!$B$2:$B$146),MATCH(A2246,klasyfikacja!$A$2:$A$146,0))</f>
        <v>Dotacja celowa otrzymana z budżetu państwa na realizację zadań bieżących gmin z zakresu edukacyjnej opieki wychowawczej finansowanych w całości przez budżet państwa w ramach programów rządowych</v>
      </c>
      <c r="D2246" s="44" t="n">
        <v>854</v>
      </c>
      <c r="E2246" s="45" t="n">
        <v>2040</v>
      </c>
      <c r="F2246" s="46" t="n">
        <f aca="false">SUM(G2246:H2246)</f>
        <v>0</v>
      </c>
      <c r="G2246" s="46" t="n">
        <f aca="false" t="array" ref="G2246:G2246">SUM(IF(dane!$A$8:$A$1577=D2246,IF(dane!$C$8:$C$1577=E2246,dane!$L$8:$L$1577,0),0))</f>
        <v>0</v>
      </c>
      <c r="H2246" s="46" t="n">
        <f aca="false" t="array" ref="H2246:H2246">SUM(IF(dane!$A$8:$A$1577=D2246,IF(dane!$C$8:$C$1577=E2246,dane!$M$8:$M$1577,0),0))</f>
        <v>0</v>
      </c>
      <c r="K2246" s="55"/>
    </row>
    <row r="2247" s="47" customFormat="true" ht="38.25" hidden="true" customHeight="true" outlineLevel="0" collapsed="false">
      <c r="A2247" s="42" t="s">
        <v>123</v>
      </c>
      <c r="B2247" s="42"/>
      <c r="C2247" s="43" t="str">
        <f aca="false">INDEX((klasyfikacja!$B$2:$B$146),MATCH(A2247,klasyfikacja!$A$2:$A$146,0))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247" s="44" t="n">
        <v>854</v>
      </c>
      <c r="E2247" s="45" t="n">
        <v>2057</v>
      </c>
      <c r="F2247" s="56" t="n">
        <f aca="false">SUM(G2247:H2247)</f>
        <v>0</v>
      </c>
      <c r="G2247" s="46" t="n">
        <f aca="false" t="array" ref="G2247:G2247">SUM(IF(dane!$A$8:$A$1577=D2247,IF(dane!$C$8:$C$1577=E2247,dane!$L$8:$L$1577,0),0))</f>
        <v>0</v>
      </c>
      <c r="H2247" s="46" t="n">
        <f aca="false" t="array" ref="H2247:H2247">SUM(IF(dane!$A$8:$A$1577=D2247,IF(dane!$C$8:$C$1577=E2247,dane!$M$8:$M$1577,0),0))</f>
        <v>0</v>
      </c>
      <c r="K2247" s="55"/>
    </row>
    <row r="2248" s="47" customFormat="true" ht="37.5" hidden="true" customHeight="true" outlineLevel="0" collapsed="false">
      <c r="A2248" s="42" t="s">
        <v>124</v>
      </c>
      <c r="B2248" s="42"/>
      <c r="C2248" s="43" t="str">
        <f aca="false">INDEX((klasyfikacja!$B$2:$B$146),MATCH(A2248,klasyfikacja!$A$2:$A$146,0))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248" s="44" t="n">
        <v>854</v>
      </c>
      <c r="E2248" s="45" t="n">
        <v>2058</v>
      </c>
      <c r="F2248" s="46" t="n">
        <f aca="false">SUM(G2248:H2248)</f>
        <v>0</v>
      </c>
      <c r="G2248" s="46" t="n">
        <f aca="false" t="array" ref="G2248:G2248">SUM(IF(dane!$A$8:$A$1577=D2248,IF(dane!$C$8:$C$1577=E2248,dane!$L$8:$L$1577,0),0))</f>
        <v>0</v>
      </c>
      <c r="H2248" s="46" t="n">
        <f aca="false" t="array" ref="H2248:H2248">SUM(IF(dane!$A$8:$A$1577=D2248,IF(dane!$C$8:$C$1577=E2248,dane!$M$8:$M$1577,0),0))</f>
        <v>0</v>
      </c>
      <c r="K2248" s="55"/>
    </row>
    <row r="2249" s="47" customFormat="true" ht="63.75" hidden="true" customHeight="true" outlineLevel="0" collapsed="false">
      <c r="A2249" s="42" t="s">
        <v>125</v>
      </c>
      <c r="B2249" s="42"/>
      <c r="C2249" s="43" t="str">
        <f aca="false">INDEX((klasyfikacja!$B$2:$B$146),MATCH(A2249,klasyfikacja!$A$2:$A$146,0))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249" s="44" t="n">
        <v>854</v>
      </c>
      <c r="E2249" s="45" t="n">
        <v>2059</v>
      </c>
      <c r="F2249" s="56" t="n">
        <f aca="false">SUM(G2249:H2249)</f>
        <v>0</v>
      </c>
      <c r="G2249" s="46" t="n">
        <f aca="false" t="array" ref="G2249:G2249">SUM(IF(dane!$A$8:$A$1577=D2249,IF(dane!$C$8:$C$1577=E2249,dane!$L$8:$L$1577,0),0))</f>
        <v>0</v>
      </c>
      <c r="H2249" s="46" t="n">
        <f aca="false" t="array" ref="H2249:H2249">SUM(IF(dane!$A$8:$A$1577=D2249,IF(dane!$C$8:$C$1577=E2249,dane!$M$8:$M$1577,0),0))</f>
        <v>0</v>
      </c>
      <c r="K2249" s="55"/>
    </row>
    <row r="2250" s="47" customFormat="true" ht="37.5" hidden="true" customHeight="true" outlineLevel="0" collapsed="false">
      <c r="A2250" s="42" t="s">
        <v>126</v>
      </c>
      <c r="B2250" s="42"/>
      <c r="C2250" s="43" t="str">
        <f aca="false">INDEX((klasyfikacja!$B$2:$B$146),MATCH(A2250,klasyfikacja!$A$2:$A$146,0))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250" s="44" t="n">
        <v>854</v>
      </c>
      <c r="E2250" s="45" t="n">
        <v>2060</v>
      </c>
      <c r="F2250" s="46" t="n">
        <f aca="false">SUM(G2250:H2250)</f>
        <v>0</v>
      </c>
      <c r="G2250" s="46" t="n">
        <f aca="false" t="array" ref="G2250:G2250">SUM(IF(dane!$A$8:$A$1577=D2250,IF(dane!$C$8:$C$1577=E2250,dane!$L$8:$L$1577,0),0))</f>
        <v>0</v>
      </c>
      <c r="H2250" s="46" t="n">
        <f aca="false" t="array" ref="H2250:H2250">SUM(IF(dane!$A$8:$A$1577=D2250,IF(dane!$C$8:$C$1577=E2250,dane!$M$8:$M$1577,0),0))</f>
        <v>0</v>
      </c>
      <c r="K2250" s="55"/>
    </row>
    <row r="2251" s="47" customFormat="true" ht="25.5" hidden="true" customHeight="false" outlineLevel="0" collapsed="false">
      <c r="A2251" s="42" t="s">
        <v>208</v>
      </c>
      <c r="B2251" s="42"/>
      <c r="C2251" s="43" t="str">
        <f aca="false">INDEX((klasyfikacja!$B$2:$B$146),MATCH(A2251,klasyfikacja!$A$2:$A$146,0))</f>
        <v>Środki z Funduszu Pomocy na finansowanie lub dofinansowanie zadań bieżących w zakresie pomocy obywatelom Ukrainy</v>
      </c>
      <c r="D2251" s="44" t="n">
        <v>854</v>
      </c>
      <c r="E2251" s="45" t="n">
        <v>2100</v>
      </c>
      <c r="F2251" s="46" t="n">
        <f aca="false">SUM(G2251:H2251)</f>
        <v>0</v>
      </c>
      <c r="G2251" s="46" t="n">
        <f aca="false" t="array" ref="G2251:G2251">SUM(IF(dane!$A$8:$A$1577=D2251,IF(dane!$C$8:$C$1577=E2251,dane!$L$8:$L$1577,0),0))</f>
        <v>0</v>
      </c>
      <c r="H2251" s="46" t="n">
        <f aca="false" t="array" ref="H2251:H2251">SUM(IF(dane!$A$8:$A$1577=D2251,IF(dane!$C$8:$C$1577=E2251,dane!$M$8:$M$1577,0),0))</f>
        <v>0</v>
      </c>
      <c r="K2251" s="55"/>
    </row>
    <row r="2252" s="47" customFormat="true" ht="12.75" hidden="true" customHeight="true" outlineLevel="0" collapsed="false">
      <c r="A2252" s="42" t="s">
        <v>199</v>
      </c>
      <c r="B2252" s="42"/>
      <c r="C2252" s="43" t="str">
        <f aca="false">INDEX((klasyfikacja!$B$2:$B$146),MATCH(A2252,klasyfikacja!$A$2:$A$146,0))</f>
        <v>Dotacja celowa otrzymana z budżetu państwa na zadania bieżące z zakresu administracji rządowej oraz inne zadania zlecone ustawami realizowane przez powiat</v>
      </c>
      <c r="D2252" s="44" t="n">
        <v>854</v>
      </c>
      <c r="E2252" s="45" t="n">
        <v>2110</v>
      </c>
      <c r="F2252" s="46" t="n">
        <f aca="false">SUM(G2252:H2252)</f>
        <v>0</v>
      </c>
      <c r="G2252" s="46" t="n">
        <f aca="false" t="array" ref="G2252:G2252">SUM(IF(dane!$A$8:$A$1577=D2252,IF(dane!$C$8:$C$1577=E2252,dane!$L$8:$L$1577,0),0))</f>
        <v>0</v>
      </c>
      <c r="H2252" s="46" t="n">
        <f aca="false" t="array" ref="H2252:H2252">SUM(IF(dane!$A$8:$A$1577=D2252,IF(dane!$C$8:$C$1577=E2252,dane!$M$8:$M$1577,0),0))</f>
        <v>0</v>
      </c>
      <c r="K2252" s="55"/>
    </row>
    <row r="2253" s="47" customFormat="true" ht="12.75" hidden="true" customHeight="true" outlineLevel="0" collapsed="false">
      <c r="A2253" s="42" t="s">
        <v>127</v>
      </c>
      <c r="B2253" s="42"/>
      <c r="C2253" s="43" t="str">
        <f aca="false">INDEX((klasyfikacja!$B$2:$B$146),MATCH(A2253,klasyfikacja!$A$2:$A$146,0))</f>
        <v>Dotacja celowa otrzymana z budżetu państwa na zadania bieżące realizowane przez powiat na podstawie porozumień z organami administracji rządowej</v>
      </c>
      <c r="D2253" s="44" t="n">
        <v>854</v>
      </c>
      <c r="E2253" s="45" t="n">
        <v>2120</v>
      </c>
      <c r="F2253" s="46" t="n">
        <f aca="false">SUM(G2253:H2253)</f>
        <v>0</v>
      </c>
      <c r="G2253" s="46" t="n">
        <f aca="false" t="array" ref="G2253:G2253">SUM(IF(dane!$A$8:$A$1577=D2253,IF(dane!$C$8:$C$1577=E2253,dane!$L$8:$L$1577,0),0))</f>
        <v>0</v>
      </c>
      <c r="H2253" s="46" t="n">
        <f aca="false" t="array" ref="H2253:H2253">SUM(IF(dane!$A$8:$A$1577=D2253,IF(dane!$C$8:$C$1577=E2253,dane!$M$8:$M$1577,0),0))</f>
        <v>0</v>
      </c>
      <c r="K2253" s="55"/>
    </row>
    <row r="2254" s="47" customFormat="true" ht="12.75" hidden="true" customHeight="true" outlineLevel="0" collapsed="false">
      <c r="A2254" s="42" t="s">
        <v>128</v>
      </c>
      <c r="B2254" s="42"/>
      <c r="C2254" s="43" t="str">
        <f aca="false">INDEX((klasyfikacja!$B$2:$B$146),MATCH(A2254,klasyfikacja!$A$2:$A$146,0))</f>
        <v>Dotacja celowa otrzymana z budżetu państwa na realizację bieżących zadań własnych powiatu</v>
      </c>
      <c r="D2254" s="44" t="n">
        <v>854</v>
      </c>
      <c r="E2254" s="45" t="n">
        <v>2130</v>
      </c>
      <c r="F2254" s="46" t="n">
        <f aca="false">SUM(G2254:H2254)</f>
        <v>0</v>
      </c>
      <c r="G2254" s="46" t="n">
        <f aca="false" t="array" ref="G2254:G2254">SUM(IF(dane!$A$8:$A$1577=D2254,IF(dane!$C$8:$C$1577=E2254,dane!$L$8:$L$1577,0),0))</f>
        <v>0</v>
      </c>
      <c r="H2254" s="46" t="n">
        <f aca="false" t="array" ref="H2254:H2254">SUM(IF(dane!$A$8:$A$1577=D2254,IF(dane!$C$8:$C$1577=E2254,dane!$M$8:$M$1577,0),0))</f>
        <v>0</v>
      </c>
      <c r="K2254" s="55"/>
    </row>
    <row r="2255" s="47" customFormat="true" ht="12.75" hidden="true" customHeight="true" outlineLevel="0" collapsed="false">
      <c r="A2255" s="42" t="s">
        <v>129</v>
      </c>
      <c r="B2255" s="42"/>
      <c r="C2255" s="43" t="str">
        <f aca="false">INDEX((klasyfikacja!$B$2:$B$146),MATCH(A2255,klasyfikacja!$A$2:$A$146,0))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255" s="44" t="n">
        <v>854</v>
      </c>
      <c r="E2255" s="45" t="n">
        <v>2160</v>
      </c>
      <c r="F2255" s="46" t="n">
        <f aca="false">SUM(G2255:H2255)</f>
        <v>0</v>
      </c>
      <c r="G2255" s="46" t="n">
        <f aca="false" t="array" ref="G2255:G2255">SUM(IF(dane!$A$8:$A$1577=D2255,IF(dane!$C$8:$C$1577=E2255,dane!$L$8:$L$1577,0),0))</f>
        <v>0</v>
      </c>
      <c r="H2255" s="46" t="n">
        <f aca="false" t="array" ref="H2255:H2255">SUM(IF(dane!$A$8:$A$1577=D2255,IF(dane!$C$8:$C$1577=E2255,dane!$M$8:$M$1577,0),0))</f>
        <v>0</v>
      </c>
      <c r="K2255" s="55"/>
    </row>
    <row r="2256" s="47" customFormat="true" ht="12.75" hidden="true" customHeight="true" outlineLevel="0" collapsed="false">
      <c r="A2256" s="42" t="s">
        <v>130</v>
      </c>
      <c r="B2256" s="42"/>
      <c r="C2256" s="43" t="str">
        <f aca="false">INDEX((klasyfikacja!$B$2:$B$146),MATCH(A2256,klasyfikacja!$A$2:$A$146,0))</f>
        <v>Środki z Funduszu Przeciwdziałania COVID-19 na finansowanie lub dofinansowanie realizacji zadań związanych z przeciwdziałaniem COVID-19</v>
      </c>
      <c r="D2256" s="44" t="n">
        <v>854</v>
      </c>
      <c r="E2256" s="45" t="n">
        <v>2180</v>
      </c>
      <c r="F2256" s="46" t="n">
        <f aca="false">SUM(G2256:H2256)</f>
        <v>0</v>
      </c>
      <c r="G2256" s="46" t="n">
        <f aca="false" t="array" ref="G2256:G2256">SUM(IF(dane!$A$8:$A$1577=D2256,IF(dane!$C$8:$C$1577=E2256,dane!$L$8:$L$1577,0),0))</f>
        <v>0</v>
      </c>
      <c r="H2256" s="46" t="n">
        <f aca="false" t="array" ref="H2256:H2256">SUM(IF(dane!$A$8:$A$1577=D2256,IF(dane!$C$8:$C$1577=E2256,dane!$M$8:$M$1577,0),0))</f>
        <v>0</v>
      </c>
      <c r="K2256" s="55"/>
    </row>
    <row r="2257" s="47" customFormat="true" ht="12.75" hidden="true" customHeight="true" outlineLevel="0" collapsed="false">
      <c r="A2257" s="42" t="s">
        <v>131</v>
      </c>
      <c r="B2257" s="42"/>
      <c r="C2257" s="43" t="str">
        <f aca="false">INDEX((klasyfikacja!$B$2:$B$146),MATCH(A2257,klasyfikacja!$A$2:$A$146,0))</f>
        <v>Dotacja celowa otrzymana z gminy na zadania bieżące realizowane na podstawie porozumień (umów) między jednostkami samorządu terytorialnego</v>
      </c>
      <c r="D2257" s="44" t="n">
        <v>854</v>
      </c>
      <c r="E2257" s="45" t="n">
        <v>2310</v>
      </c>
      <c r="F2257" s="46" t="n">
        <f aca="false">SUM(G2257:H2257)</f>
        <v>0</v>
      </c>
      <c r="G2257" s="46" t="n">
        <f aca="false" t="array" ref="G2257:G2257">SUM(IF(dane!$A$8:$A$1577=D2257,IF(dane!$C$8:$C$1577=E2257,dane!$L$8:$L$1577,0),0))</f>
        <v>0</v>
      </c>
      <c r="H2257" s="46" t="n">
        <f aca="false" t="array" ref="H2257:H2257">SUM(IF(dane!$A$8:$A$1577=D2257,IF(dane!$C$8:$C$1577=E2257,dane!$M$8:$M$1577,0),0))</f>
        <v>0</v>
      </c>
      <c r="K2257" s="55"/>
    </row>
    <row r="2258" s="47" customFormat="true" ht="12.75" hidden="true" customHeight="true" outlineLevel="0" collapsed="false">
      <c r="A2258" s="42" t="s">
        <v>132</v>
      </c>
      <c r="B2258" s="42"/>
      <c r="C2258" s="43" t="str">
        <f aca="false">INDEX((klasyfikacja!$B$2:$B$146),MATCH(A2258,klasyfikacja!$A$2:$A$146,0))</f>
        <v>Dotacja celowa otrzymana z powiatu na zadania bieżące realizowane na podstawie porozumień (umów) między jednostkami samorządu terytorialnego</v>
      </c>
      <c r="D2258" s="44" t="n">
        <v>854</v>
      </c>
      <c r="E2258" s="45" t="n">
        <v>2320</v>
      </c>
      <c r="F2258" s="46" t="n">
        <f aca="false">SUM(G2258:H2258)</f>
        <v>0</v>
      </c>
      <c r="G2258" s="46" t="n">
        <f aca="false" t="array" ref="G2258:G2258">SUM(IF(dane!$A$8:$A$1577=D2258,IF(dane!$C$8:$C$1577=E2258,dane!$L$8:$L$1577,0),0))</f>
        <v>0</v>
      </c>
      <c r="H2258" s="46" t="n">
        <f aca="false" t="array" ref="H2258:H2258">SUM(IF(dane!$A$8:$A$1577=D2258,IF(dane!$C$8:$C$1577=E2258,dane!$M$8:$M$1577,0),0))</f>
        <v>0</v>
      </c>
      <c r="K2258" s="55"/>
    </row>
    <row r="2259" s="47" customFormat="true" ht="12.75" hidden="true" customHeight="true" outlineLevel="0" collapsed="false">
      <c r="A2259" s="42" t="s">
        <v>133</v>
      </c>
      <c r="B2259" s="42"/>
      <c r="C2259" s="43" t="str">
        <f aca="false">INDEX((klasyfikacja!$B$2:$B$146),MATCH(A2259,klasyfikacja!$A$2:$A$146,0))</f>
        <v>Dotacja celowa otrzymana od samorządu województwa na zadania bieżące realizowane na podstawie porozumień (umów) między jednostkami samorządu terytorialnego</v>
      </c>
      <c r="D2259" s="44" t="n">
        <v>854</v>
      </c>
      <c r="E2259" s="45" t="n">
        <v>2330</v>
      </c>
      <c r="F2259" s="46" t="n">
        <f aca="false">SUM(G2259:H2259)</f>
        <v>0</v>
      </c>
      <c r="G2259" s="46" t="n">
        <f aca="false" t="array" ref="G2259:G2259">SUM(IF(dane!$A$8:$A$1577=D2259,IF(dane!$C$8:$C$1577=E2259,dane!$L$8:$L$1577,0),0))</f>
        <v>0</v>
      </c>
      <c r="H2259" s="46" t="n">
        <f aca="false" t="array" ref="H2259:H2259">SUM(IF(dane!$A$8:$A$1577=D2259,IF(dane!$C$8:$C$1577=E2259,dane!$M$8:$M$1577,0),0))</f>
        <v>0</v>
      </c>
      <c r="K2259" s="55"/>
    </row>
    <row r="2260" s="47" customFormat="true" ht="12.75" hidden="true" customHeight="true" outlineLevel="0" collapsed="false">
      <c r="A2260" s="42" t="s">
        <v>134</v>
      </c>
      <c r="B2260" s="42"/>
      <c r="C2260" s="43" t="str">
        <f aca="false">INDEX((klasyfikacja!$B$2:$B$146),MATCH(A2260,klasyfikacja!$A$2:$A$146,0))</f>
        <v>Dochody jednostek samorządu terytorialnego związane z realizacją zadań z zakresu administracji rządowej oraz innych zadań zleconych ustawami</v>
      </c>
      <c r="D2260" s="44" t="n">
        <v>854</v>
      </c>
      <c r="E2260" s="45" t="n">
        <v>2360</v>
      </c>
      <c r="F2260" s="46" t="n">
        <f aca="false">SUM(G2260:H2260)</f>
        <v>0</v>
      </c>
      <c r="G2260" s="46" t="n">
        <f aca="false" t="array" ref="G2260:G2260">SUM(IF(dane!$A$8:$A$1577=D2260,IF(dane!$C$8:$C$1577=E2260,dane!$L$8:$L$1577,0),0))</f>
        <v>0</v>
      </c>
      <c r="H2260" s="46" t="n">
        <f aca="false" t="array" ref="H2260:H2260">SUM(IF(dane!$A$8:$A$1577=D2260,IF(dane!$C$8:$C$1577=E2260,dane!$M$8:$M$1577,0),0))</f>
        <v>0</v>
      </c>
      <c r="K2260" s="55"/>
    </row>
    <row r="2261" s="47" customFormat="true" ht="12.75" hidden="true" customHeight="true" outlineLevel="0" collapsed="false">
      <c r="A2261" s="42" t="s">
        <v>135</v>
      </c>
      <c r="B2261" s="42"/>
      <c r="C2261" s="43" t="str">
        <f aca="false">INDEX((klasyfikacja!$B$2:$B$146),MATCH(A2261,klasyfikacja!$A$2:$A$146,0))</f>
        <v>Wpływy do budżetu nadwyżki środków obrotowych samorządowego zakładu budżetowego</v>
      </c>
      <c r="D2261" s="44" t="n">
        <v>854</v>
      </c>
      <c r="E2261" s="45" t="n">
        <v>2370</v>
      </c>
      <c r="F2261" s="46" t="n">
        <f aca="false">SUM(G2261:H2261)</f>
        <v>0</v>
      </c>
      <c r="G2261" s="46" t="n">
        <f aca="false" t="array" ref="G2261:G2261">SUM(IF(dane!$A$8:$A$1577=D2261,IF(dane!$C$8:$C$1577=E2261,dane!$L$8:$L$1577,0),0))</f>
        <v>0</v>
      </c>
      <c r="H2261" s="46" t="n">
        <f aca="false" t="array" ref="H2261:H2261">SUM(IF(dane!$A$8:$A$1577=D2261,IF(dane!$C$8:$C$1577=E2261,dane!$M$8:$M$1577,0),0))</f>
        <v>0</v>
      </c>
      <c r="K2261" s="55"/>
    </row>
    <row r="2262" s="47" customFormat="true" ht="25.5" hidden="true" customHeight="true" outlineLevel="0" collapsed="false">
      <c r="A2262" s="42" t="s">
        <v>136</v>
      </c>
      <c r="B2262" s="42"/>
      <c r="C2262" s="43" t="str">
        <f aca="false">INDEX((klasyfikacja!$B$2:$B$146),MATCH(A2262,klasyfikacja!$A$2:$A$146,0))</f>
        <v>Dotacja otrzymana z państwowego funduszu celowego na realizację zadań bieżących jednostek sektora finansów publicznych</v>
      </c>
      <c r="D2262" s="44" t="n">
        <v>854</v>
      </c>
      <c r="E2262" s="45" t="n">
        <v>2440</v>
      </c>
      <c r="F2262" s="46" t="n">
        <f aca="false">SUM(G2262:H2262)</f>
        <v>0</v>
      </c>
      <c r="G2262" s="46" t="n">
        <f aca="false" t="array" ref="G2262:G2262">SUM(IF(dane!$A$8:$A$1577=D2262,IF(dane!$C$8:$C$1577=E2262,dane!$L$8:$L$1577,0),0))</f>
        <v>0</v>
      </c>
      <c r="H2262" s="46" t="n">
        <f aca="false" t="array" ref="H2262:H2262">SUM(IF(dane!$A$8:$A$1577=D2262,IF(dane!$C$8:$C$1577=E2262,dane!$M$8:$M$1577,0),0))</f>
        <v>0</v>
      </c>
      <c r="K2262" s="55"/>
    </row>
    <row r="2263" s="47" customFormat="true" ht="38.25" hidden="true" customHeight="true" outlineLevel="0" collapsed="false">
      <c r="A2263" s="42" t="s">
        <v>137</v>
      </c>
      <c r="B2263" s="42"/>
      <c r="C2263" s="43" t="str">
        <f aca="false">INDEX((klasyfikacja!$B$2:$B$146),MATCH(A2263,klasyfikacja!$A$2:$A$146,0))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263" s="44" t="n">
        <v>854</v>
      </c>
      <c r="E2263" s="45" t="n">
        <v>2442</v>
      </c>
      <c r="F2263" s="46" t="n">
        <f aca="false">SUM(G2263:H2263)</f>
        <v>0</v>
      </c>
      <c r="G2263" s="46" t="n">
        <f aca="false" t="array" ref="G2263:G2263">SUM(IF(dane!$A$8:$A$1577=D2263,IF(dane!$C$8:$C$1577=E2263,dane!$L$8:$L$1577,0),0))</f>
        <v>0</v>
      </c>
      <c r="H2263" s="46" t="n">
        <f aca="false" t="array" ref="H2263:H2263">SUM(IF(dane!$A$8:$A$1577=D2263,IF(dane!$C$8:$C$1577=E2263,dane!$M$8:$M$1577,0),0))</f>
        <v>0</v>
      </c>
      <c r="K2263" s="55"/>
    </row>
    <row r="2264" s="47" customFormat="true" ht="26.25" hidden="true" customHeight="true" outlineLevel="0" collapsed="false">
      <c r="A2264" s="42" t="s">
        <v>138</v>
      </c>
      <c r="B2264" s="42"/>
      <c r="C2264" s="43" t="str">
        <f aca="false">INDEX((klasyfikacja!$B$2:$B$146),MATCH(A2264,klasyfikacja!$A$2:$A$146,0))</f>
        <v>Środki otrzymane od pozostałych jednostek zaliczanych do sektora finansów publicznych na realizację zadań bieżących jednostek zaliczanych do sektora finansów publicznych</v>
      </c>
      <c r="D2264" s="44" t="n">
        <v>854</v>
      </c>
      <c r="E2264" s="45" t="n">
        <v>2460</v>
      </c>
      <c r="F2264" s="46" t="n">
        <f aca="false">SUM(G2264:H2264)</f>
        <v>0</v>
      </c>
      <c r="G2264" s="46" t="n">
        <f aca="false" t="array" ref="G2264:G2264">SUM(IF(dane!$A$8:$A$1577=D2264,IF(dane!$C$8:$C$1577=E2264,dane!$L$8:$L$1577,0),0))</f>
        <v>0</v>
      </c>
      <c r="H2264" s="46" t="n">
        <f aca="false" t="array" ref="H2264:H2264">SUM(IF(dane!$A$8:$A$1577=D2264,IF(dane!$C$8:$C$1577=E2264,dane!$M$8:$M$1577,0),0))</f>
        <v>0</v>
      </c>
      <c r="K2264" s="55"/>
    </row>
    <row r="2265" s="47" customFormat="true" ht="12.75" hidden="true" customHeight="true" outlineLevel="0" collapsed="false">
      <c r="A2265" s="42" t="s">
        <v>139</v>
      </c>
      <c r="B2265" s="42"/>
      <c r="C2265" s="43" t="str">
        <f aca="false">INDEX((klasyfikacja!$B$2:$B$146),MATCH(A2265,klasyfikacja!$A$2:$A$146,0))</f>
        <v>Rekompensaty utraconych dochodów w podatkach i opłatach lokalnych</v>
      </c>
      <c r="D2265" s="44" t="n">
        <v>854</v>
      </c>
      <c r="E2265" s="45" t="n">
        <v>2680</v>
      </c>
      <c r="F2265" s="46" t="n">
        <f aca="false">SUM(G2265:H2265)</f>
        <v>0</v>
      </c>
      <c r="G2265" s="46" t="n">
        <f aca="false" t="array" ref="G2265:G2265">SUM(IF(dane!$A$8:$A$1577=D2265,IF(dane!$C$8:$C$1577=E2265,dane!$L$8:$L$1577,0),0))</f>
        <v>0</v>
      </c>
      <c r="H2265" s="46" t="n">
        <f aca="false" t="array" ref="H2265:H2265">SUM(IF(dane!$A$8:$A$1577=D2265,IF(dane!$C$8:$C$1577=E2265,dane!$M$8:$M$1577,0),0))</f>
        <v>0</v>
      </c>
      <c r="K2265" s="55"/>
    </row>
    <row r="2266" s="47" customFormat="true" ht="12.75" hidden="true" customHeight="true" outlineLevel="0" collapsed="false">
      <c r="A2266" s="42" t="s">
        <v>140</v>
      </c>
      <c r="B2266" s="42"/>
      <c r="C2266" s="43" t="str">
        <f aca="false">INDEX((klasyfikacja!$B$2:$B$146),MATCH(A2266,klasyfikacja!$A$2:$A$146,0))</f>
        <v>Środki z Funduszu Pracy otrzymane na realizację zadań wynikających z odrębnych ustaw</v>
      </c>
      <c r="D2266" s="44" t="n">
        <v>854</v>
      </c>
      <c r="E2266" s="45" t="n">
        <v>2690</v>
      </c>
      <c r="F2266" s="46" t="n">
        <f aca="false">SUM(G2266:H2266)</f>
        <v>0</v>
      </c>
      <c r="G2266" s="46" t="n">
        <f aca="false" t="array" ref="G2266:G2266">SUM(IF(dane!$A$8:$A$1577=D2266,IF(dane!$C$8:$C$1577=E2266,dane!$L$8:$L$1577,0),0))</f>
        <v>0</v>
      </c>
      <c r="H2266" s="46" t="n">
        <f aca="false" t="array" ref="H2266:H2266">SUM(IF(dane!$A$8:$A$1577=D2266,IF(dane!$C$8:$C$1577=E2266,dane!$M$8:$M$1577,0),0))</f>
        <v>0</v>
      </c>
      <c r="K2266" s="55"/>
    </row>
    <row r="2267" s="47" customFormat="true" ht="25.5" hidden="true" customHeight="true" outlineLevel="0" collapsed="false">
      <c r="A2267" s="42" t="s">
        <v>141</v>
      </c>
      <c r="B2267" s="42"/>
      <c r="C2267" s="43" t="str">
        <f aca="false">INDEX((klasyfikacja!$B$2:$B$146),MATCH(A2267,klasyfikacja!$A$2:$A$146,0))</f>
        <v>Środki na dofinansowanie własnych zadań bieżących gmin, powiatów (związków gmin, związków powiatowo-gminnych, związków powiatów), samorządów województw, pozyskane z innych źródeł</v>
      </c>
      <c r="D2267" s="44" t="n">
        <v>854</v>
      </c>
      <c r="E2267" s="45" t="n">
        <v>2700</v>
      </c>
      <c r="F2267" s="46" t="n">
        <f aca="false">SUM(G2267:H2267)</f>
        <v>0</v>
      </c>
      <c r="G2267" s="46" t="n">
        <f aca="false" t="array" ref="G2267:G2267">SUM(IF(dane!$A$8:$A$1577=D2267,IF(dane!$C$8:$C$1577=E2267,dane!$L$8:$L$1577,0),0))</f>
        <v>0</v>
      </c>
      <c r="H2267" s="46" t="n">
        <f aca="false" t="array" ref="H2267:H2267">SUM(IF(dane!$A$8:$A$1577=D2267,IF(dane!$C$8:$C$1577=E2267,dane!$M$8:$M$1577,0),0))</f>
        <v>0</v>
      </c>
      <c r="K2267" s="55"/>
    </row>
    <row r="2268" s="47" customFormat="true" ht="39.75" hidden="false" customHeight="true" outlineLevel="0" collapsed="false">
      <c r="A2268" s="42" t="n">
        <v>2701</v>
      </c>
      <c r="B2268" s="42"/>
      <c r="C2268" s="43" t="e">
        <f aca="false">INDEX((klasyfikacja!$B$2:$B$146),MATCH(A2268,klasyfikacja!$A$2:$A$146,0))</f>
        <v>#N/A</v>
      </c>
      <c r="D2268" s="44" t="n">
        <v>854</v>
      </c>
      <c r="E2268" s="45" t="n">
        <v>2701</v>
      </c>
      <c r="F2268" s="56" t="n">
        <f aca="false">SUM(G2268:H2268)</f>
        <v>900000</v>
      </c>
      <c r="G2268" s="46" t="n">
        <f aca="false" t="array" ref="G2268:G2268">SUM(IF(dane!$A$8:$A$1577=D2268,IF(dane!$C$8:$C$1577=E2268,dane!$L$8:$L$1577,0),0))</f>
        <v>0</v>
      </c>
      <c r="H2268" s="46" t="n">
        <f aca="false" t="array" ref="H2268:H2268">SUM(IF(dane!$A$8:$A$1577=D2268,IF(dane!$C$8:$C$1577=E2268,dane!$M$8:$M$1577,0),0))</f>
        <v>900000</v>
      </c>
      <c r="K2268" s="55"/>
    </row>
    <row r="2269" s="47" customFormat="true" ht="51" hidden="true" customHeight="false" outlineLevel="0" collapsed="false">
      <c r="A2269" s="42" t="s">
        <v>212</v>
      </c>
      <c r="B2269" s="42"/>
      <c r="C2269" s="43" t="str">
        <f aca="false">INDEX((klasyfikacja!$B$2:$B$146),MATCH(A2269,klasyfikacja!$A$2:$A$146,0))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269" s="44" t="n">
        <v>854</v>
      </c>
      <c r="E2269" s="45" t="n">
        <v>2703</v>
      </c>
      <c r="F2269" s="56" t="n">
        <f aca="false">SUM(G2269:H2269)</f>
        <v>0</v>
      </c>
      <c r="G2269" s="46" t="n">
        <f aca="false" t="array" ref="G2269:G2269">SUM(IF(dane!$A$8:$A$1577=D2269,IF(dane!$C$8:$C$1577=E2269,dane!$L$8:$L$1577,0),0))</f>
        <v>0</v>
      </c>
      <c r="H2269" s="46" t="n">
        <f aca="false" t="array" ref="H2269:H2269">SUM(IF(dane!$A$8:$A$1577=D2269,IF(dane!$C$8:$C$1577=E2269,dane!$M$8:$M$1577,0),0))</f>
        <v>0</v>
      </c>
      <c r="K2269" s="55"/>
    </row>
    <row r="2270" s="47" customFormat="true" ht="25.5" hidden="true" customHeight="true" outlineLevel="0" collapsed="false">
      <c r="A2270" s="42" t="s">
        <v>143</v>
      </c>
      <c r="B2270" s="42"/>
      <c r="C2270" s="43" t="str">
        <f aca="false">INDEX((klasyfikacja!$B$2:$B$146),MATCH(A2270,klasyfikacja!$A$2:$A$146,0))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270" s="44" t="n">
        <v>854</v>
      </c>
      <c r="E2270" s="45" t="n">
        <v>2705</v>
      </c>
      <c r="F2270" s="46" t="n">
        <f aca="false">SUM(G2270:H2270)</f>
        <v>0</v>
      </c>
      <c r="G2270" s="46" t="n">
        <f aca="false" t="array" ref="G2270:G2270">SUM(IF(dane!$A$8:$A$1577=D2270,IF(dane!$C$8:$C$1577=E2270,dane!$L$8:$L$1577,0),0))</f>
        <v>0</v>
      </c>
      <c r="H2270" s="46" t="n">
        <f aca="false" t="array" ref="H2270:H2270">SUM(IF(dane!$A$8:$A$1577=D2270,IF(dane!$C$8:$C$1577=E2270,dane!$M$8:$M$1577,0),0))</f>
        <v>0</v>
      </c>
      <c r="K2270" s="55"/>
    </row>
    <row r="2271" s="47" customFormat="true" ht="38.25" hidden="true" customHeight="true" outlineLevel="0" collapsed="false">
      <c r="A2271" s="42" t="s">
        <v>144</v>
      </c>
      <c r="B2271" s="42"/>
      <c r="C2271" s="43" t="str">
        <f aca="false">INDEX((klasyfikacja!$B$2:$B$146),MATCH(A2271,klasyfikacja!$A$2:$A$146,0))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271" s="44" t="n">
        <v>854</v>
      </c>
      <c r="E2271" s="45" t="n">
        <v>2706</v>
      </c>
      <c r="F2271" s="46" t="n">
        <f aca="false">SUM(G2271:H2271)</f>
        <v>0</v>
      </c>
      <c r="G2271" s="46" t="n">
        <f aca="false" t="array" ref="G2271:G2271">SUM(IF(dane!$A$8:$A$1577=D2271,IF(dane!$C$8:$C$1577=E2271,dane!$L$8:$L$1577,0),0))</f>
        <v>0</v>
      </c>
      <c r="H2271" s="46" t="n">
        <f aca="false" t="array" ref="H2271:H2271">SUM(IF(dane!$A$8:$A$1577=D2271,IF(dane!$C$8:$C$1577=E2271,dane!$M$8:$M$1577,0),0))</f>
        <v>0</v>
      </c>
      <c r="K2271" s="55"/>
    </row>
    <row r="2272" s="47" customFormat="true" ht="25.5" hidden="true" customHeight="true" outlineLevel="0" collapsed="false">
      <c r="A2272" s="42" t="s">
        <v>145</v>
      </c>
      <c r="B2272" s="42"/>
      <c r="C2272" s="43" t="str">
        <f aca="false">INDEX((klasyfikacja!$B$2:$B$146),MATCH(A2272,klasyfikacja!$A$2:$A$146,0))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272" s="44" t="n">
        <v>854</v>
      </c>
      <c r="E2272" s="45" t="n">
        <v>2707</v>
      </c>
      <c r="F2272" s="46" t="n">
        <f aca="false">SUM(G2272:H2272)</f>
        <v>0</v>
      </c>
      <c r="G2272" s="46" t="n">
        <f aca="false" t="array" ref="G2272:G2272">SUM(IF(dane!$A$8:$A$1577=D2272,IF(dane!$C$8:$C$1577=E2272,dane!$L$8:$L$1577,0),0))</f>
        <v>0</v>
      </c>
      <c r="H2272" s="46" t="n">
        <f aca="false" t="array" ref="H2272:H2272">SUM(IF(dane!$A$8:$A$1577=D2272,IF(dane!$C$8:$C$1577=E2272,dane!$M$8:$M$1577,0),0))</f>
        <v>0</v>
      </c>
      <c r="K2272" s="55"/>
    </row>
    <row r="2273" s="47" customFormat="true" ht="12.75" hidden="true" customHeight="true" outlineLevel="0" collapsed="false">
      <c r="A2273" s="42" t="s">
        <v>146</v>
      </c>
      <c r="B2273" s="42"/>
      <c r="C2273" s="43" t="str">
        <f aca="false">INDEX((klasyfikacja!$B$2:$B$146),MATCH(A2273,klasyfikacja!$A$2:$A$146,0))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273" s="44" t="n">
        <v>854</v>
      </c>
      <c r="E2273" s="45" t="n">
        <v>2708</v>
      </c>
      <c r="F2273" s="46" t="n">
        <f aca="false">SUM(G2273:H2273)</f>
        <v>0</v>
      </c>
      <c r="G2273" s="46" t="n">
        <f aca="false" t="array" ref="G2273:G2273">SUM(IF(dane!$A$8:$A$1577=D2273,IF(dane!$C$8:$C$1577=E2273,dane!$L$8:$L$1577,0),0))</f>
        <v>0</v>
      </c>
      <c r="H2273" s="46" t="n">
        <f aca="false" t="array" ref="H2273:H2273">SUM(IF(dane!$A$8:$A$1577=D2273,IF(dane!$C$8:$C$1577=E2273,dane!$M$8:$M$1577,0),0))</f>
        <v>0</v>
      </c>
      <c r="K2273" s="55"/>
    </row>
    <row r="2274" s="57" customFormat="true" ht="25.5" hidden="true" customHeight="true" outlineLevel="0" collapsed="false">
      <c r="A2274" s="42" t="s">
        <v>147</v>
      </c>
      <c r="B2274" s="42"/>
      <c r="C2274" s="43" t="str">
        <f aca="false">INDEX((klasyfikacja!$B$2:$B$146),MATCH(A2274,klasyfikacja!$A$2:$A$146,0))</f>
        <v>Dotacja celowa otrzymana z tytułu pomocy finansowej udzielanej między jednostkami samorządu terytorialnego na dofinansowanie własnych zadań bieżących</v>
      </c>
      <c r="D2274" s="44" t="n">
        <v>854</v>
      </c>
      <c r="E2274" s="45" t="n">
        <v>2710</v>
      </c>
      <c r="F2274" s="46" t="n">
        <f aca="false">SUM(G2274:H2274)</f>
        <v>0</v>
      </c>
      <c r="G2274" s="46" t="n">
        <f aca="false" t="array" ref="G2274:G2274">SUM(IF(dane!$A$8:$A$1577=D2274,IF(dane!$C$8:$C$1577=E2274,dane!$L$8:$L$1577,0),0))</f>
        <v>0</v>
      </c>
      <c r="H2274" s="46" t="n">
        <f aca="false" t="array" ref="H2274:H2274">SUM(IF(dane!$A$8:$A$1577=D2274,IF(dane!$C$8:$C$1577=E2274,dane!$M$8:$M$1577,0),0))</f>
        <v>0</v>
      </c>
    </row>
    <row r="2275" s="57" customFormat="true" ht="12.75" hidden="true" customHeight="true" outlineLevel="0" collapsed="false">
      <c r="A2275" s="42" t="s">
        <v>148</v>
      </c>
      <c r="B2275" s="42"/>
      <c r="C2275" s="43" t="str">
        <f aca="false">INDEX((klasyfikacja!$B$2:$B$146),MATCH(A2275,klasyfikacja!$A$2:$A$146,0))</f>
        <v>Środki na uzupełnienie dochodów gmin</v>
      </c>
      <c r="D2275" s="44" t="n">
        <v>854</v>
      </c>
      <c r="E2275" s="45" t="n">
        <v>2750</v>
      </c>
      <c r="F2275" s="46" t="n">
        <f aca="false">SUM(G2275:H2275)</f>
        <v>0</v>
      </c>
      <c r="G2275" s="46" t="n">
        <f aca="false" t="array" ref="G2275:G2275">SUM(IF(dane!$A$8:$A$1577=D2275,IF(dane!$C$8:$C$1577=E2275,dane!$L$8:$L$1577,0),0))</f>
        <v>0</v>
      </c>
      <c r="H2275" s="46" t="n">
        <f aca="false" t="array" ref="H2275:H2275">SUM(IF(dane!$A$8:$A$1577=D2275,IF(dane!$C$8:$C$1577=E2275,dane!$M$8:$M$1577,0),0))</f>
        <v>0</v>
      </c>
    </row>
    <row r="2276" s="57" customFormat="true" ht="12.75" hidden="true" customHeight="true" outlineLevel="0" collapsed="false">
      <c r="A2276" s="42" t="s">
        <v>149</v>
      </c>
      <c r="B2276" s="42"/>
      <c r="C2276" s="43" t="str">
        <f aca="false">INDEX((klasyfikacja!$B$2:$B$146),MATCH(A2276,klasyfikacja!$A$2:$A$146,0))</f>
        <v>Środki na uzupełnienie dochodów powiatów</v>
      </c>
      <c r="D2276" s="44" t="n">
        <v>854</v>
      </c>
      <c r="E2276" s="45" t="n">
        <v>2760</v>
      </c>
      <c r="F2276" s="46" t="n">
        <f aca="false">SUM(G2276:H2276)</f>
        <v>0</v>
      </c>
      <c r="G2276" s="46" t="n">
        <f aca="false" t="array" ref="G2276:G2276">SUM(IF(dane!$A$8:$A$1577=D2276,IF(dane!$C$8:$C$1577=E2276,dane!$L$8:$L$1577,0),0))</f>
        <v>0</v>
      </c>
      <c r="H2276" s="46" t="n">
        <f aca="false" t="array" ref="H2276:H2276">SUM(IF(dane!$A$8:$A$1577=D2276,IF(dane!$C$8:$C$1577=E2276,dane!$M$8:$M$1577,0),0))</f>
        <v>0</v>
      </c>
    </row>
    <row r="2277" s="57" customFormat="true" ht="12.75" hidden="true" customHeight="true" outlineLevel="0" collapsed="false">
      <c r="A2277" s="42" t="s">
        <v>150</v>
      </c>
      <c r="B2277" s="42"/>
      <c r="C2277" s="43" t="str">
        <f aca="false">INDEX((klasyfikacja!$B$2:$B$146),MATCH(A2277,klasyfikacja!$A$2:$A$146,0))</f>
        <v>Środki na utrzymanie rzecznych przepraw promowych oraz na remonty, utrzymanie, ochronę i zarządzanie drogami krajowymi i wojewódzkimi w granicach miast na prawach powiatu</v>
      </c>
      <c r="D2277" s="44" t="n">
        <v>854</v>
      </c>
      <c r="E2277" s="45" t="n">
        <v>2790</v>
      </c>
      <c r="F2277" s="46" t="n">
        <f aca="false">SUM(G2277:H2277)</f>
        <v>0</v>
      </c>
      <c r="G2277" s="46" t="n">
        <f aca="false" t="array" ref="G2277:G2277">SUM(IF(dane!$A$8:$A$1577=D2277,IF(dane!$C$8:$C$1577=E2277,dane!$L$8:$L$1577,0),0))</f>
        <v>0</v>
      </c>
      <c r="H2277" s="46" t="n">
        <f aca="false" t="array" ref="H2277:H2277">SUM(IF(dane!$A$8:$A$1577=D2277,IF(dane!$C$8:$C$1577=E2277,dane!$M$8:$M$1577,0),0))</f>
        <v>0</v>
      </c>
    </row>
    <row r="2278" s="57" customFormat="true" ht="12.75" hidden="true" customHeight="true" outlineLevel="0" collapsed="false">
      <c r="A2278" s="42" t="s">
        <v>151</v>
      </c>
      <c r="B2278" s="42"/>
      <c r="C2278" s="43" t="str">
        <f aca="false">INDEX((klasyfikacja!$B$2:$B$146),MATCH(A2278,klasyfikacja!$A$2:$A$146,0))</f>
        <v>Dotacja z budżetu państwa dla gmin uzdrowiskowych</v>
      </c>
      <c r="D2278" s="44" t="n">
        <v>854</v>
      </c>
      <c r="E2278" s="45" t="n">
        <v>2870</v>
      </c>
      <c r="F2278" s="46" t="n">
        <f aca="false">SUM(G2278:H2278)</f>
        <v>0</v>
      </c>
      <c r="G2278" s="46" t="n">
        <f aca="false" t="array" ref="G2278:G2278">SUM(IF(dane!$A$8:$A$1577=D2278,IF(dane!$C$8:$C$1577=E2278,dane!$L$8:$L$1577,0),0))</f>
        <v>0</v>
      </c>
      <c r="H2278" s="46" t="n">
        <f aca="false" t="array" ref="H2278:H2278">SUM(IF(dane!$A$8:$A$1577=D2278,IF(dane!$C$8:$C$1577=E2278,dane!$M$8:$M$1577,0),0))</f>
        <v>0</v>
      </c>
    </row>
    <row r="2279" s="57" customFormat="true" ht="26.25" hidden="true" customHeight="true" outlineLevel="0" collapsed="false">
      <c r="A2279" s="42" t="s">
        <v>152</v>
      </c>
      <c r="B2279" s="42"/>
      <c r="C2279" s="43" t="str">
        <f aca="false">INDEX((klasyfikacja!$B$2:$B$146),MATCH(A2279,klasyfikacja!$A$2:$A$146,0))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2279" s="44" t="n">
        <v>854</v>
      </c>
      <c r="E2279" s="45" t="n">
        <v>2910</v>
      </c>
      <c r="F2279" s="46" t="n">
        <f aca="false">SUM(G2279:H2279)</f>
        <v>0</v>
      </c>
      <c r="G2279" s="46" t="n">
        <f aca="false" t="array" ref="G2279:G2279">SUM(IF(dane!$A$8:$A$1577=D2279,IF(dane!$C$8:$C$1577=E2279,dane!$L$8:$L$1577,0),0))</f>
        <v>0</v>
      </c>
      <c r="H2279" s="46" t="n">
        <f aca="false" t="array" ref="H2279:H2279">SUM(IF(dane!$A$8:$A$1577=D2279,IF(dane!$C$8:$C$1577=E2279,dane!$M$8:$M$1577,0),0))</f>
        <v>0</v>
      </c>
    </row>
    <row r="2280" s="57" customFormat="true" ht="38.25" hidden="true" customHeight="true" outlineLevel="0" collapsed="false">
      <c r="A2280" s="42" t="s">
        <v>153</v>
      </c>
      <c r="B2280" s="42"/>
      <c r="C2280" s="43" t="str">
        <f aca="false">INDEX((klasyfikacja!$B$2:$B$146),MATCH(A2280,klasyfikacja!$A$2:$A$146,0))</f>
        <v>Subwencje ogólne z budżetu państwa</v>
      </c>
      <c r="D2280" s="44" t="n">
        <v>854</v>
      </c>
      <c r="E2280" s="45" t="n">
        <v>2920</v>
      </c>
      <c r="F2280" s="46" t="n">
        <f aca="false">SUM(G2280:H2280)</f>
        <v>0</v>
      </c>
      <c r="G2280" s="46" t="n">
        <f aca="false" t="array" ref="G2280:G2280">SUM(IF(dane!$A$8:$A$1577=D2280,IF(dane!$C$8:$C$1577=E2280,dane!$L$8:$L$1577,0),0))</f>
        <v>0</v>
      </c>
      <c r="H2280" s="46" t="n">
        <f aca="false" t="array" ref="H2280:H2280">SUM(IF(dane!$A$8:$A$1577=D2280,IF(dane!$C$8:$C$1577=E2280,dane!$M$8:$M$1577,0),0))</f>
        <v>0</v>
      </c>
    </row>
    <row r="2281" s="57" customFormat="true" ht="12.75" hidden="true" customHeight="true" outlineLevel="0" collapsed="false">
      <c r="A2281" s="42" t="s">
        <v>154</v>
      </c>
      <c r="B2281" s="42"/>
      <c r="C2281" s="43" t="str">
        <f aca="false">INDEX((klasyfikacja!$B$2:$B$146),MATCH(A2281,klasyfikacja!$A$2:$A$146,0))</f>
        <v>Wpływy ze zwrotów niewykorzystanych dotacji oraz płatności</v>
      </c>
      <c r="D2281" s="44" t="n">
        <v>854</v>
      </c>
      <c r="E2281" s="45" t="n">
        <v>2950</v>
      </c>
      <c r="F2281" s="46" t="n">
        <f aca="false">SUM(G2281:H2281)</f>
        <v>0</v>
      </c>
      <c r="G2281" s="46" t="n">
        <f aca="false" t="array" ref="G2281:G2281">SUM(IF(dane!$A$8:$A$1577=D2281,IF(dane!$C$8:$C$1577=E2281,dane!$L$8:$L$1577,0),0))</f>
        <v>0</v>
      </c>
      <c r="H2281" s="46" t="n">
        <f aca="false" t="array" ref="H2281:H2281">SUM(IF(dane!$A$8:$A$1577=D2281,IF(dane!$C$8:$C$1577=E2281,dane!$M$8:$M$1577,0),0))</f>
        <v>0</v>
      </c>
    </row>
    <row r="2282" s="57" customFormat="true" ht="18" hidden="true" customHeight="true" outlineLevel="0" collapsed="false">
      <c r="A2282" s="39"/>
      <c r="B2282" s="39"/>
      <c r="C2282" s="40" t="s">
        <v>155</v>
      </c>
      <c r="D2282" s="44"/>
      <c r="E2282" s="48"/>
      <c r="F2282" s="41" t="n">
        <f aca="false">SUM(G2282:H2282)</f>
        <v>0</v>
      </c>
      <c r="G2282" s="41" t="n">
        <f aca="false">SUM(G2283:G2317)</f>
        <v>0</v>
      </c>
      <c r="H2282" s="41" t="n">
        <f aca="false">SUM(H2283:H2317)</f>
        <v>0</v>
      </c>
    </row>
    <row r="2283" s="57" customFormat="true" ht="12.75" hidden="true" customHeight="true" outlineLevel="0" collapsed="false">
      <c r="A2283" s="42" t="s">
        <v>156</v>
      </c>
      <c r="B2283" s="42"/>
      <c r="C2283" s="43" t="str">
        <f aca="false">INDEX((klasyfikacja!$B$2:$B$146),MATCH(A2283,klasyfikacja!$A$2:$A$146,0))</f>
        <v>Wpływy z tytułu przekształcenia prawa użytkowania wieczystego w prawo własności</v>
      </c>
      <c r="D2283" s="44" t="n">
        <v>854</v>
      </c>
      <c r="E2283" s="45" t="s">
        <v>157</v>
      </c>
      <c r="F2283" s="46" t="n">
        <f aca="false">SUM(G2283:H2283)</f>
        <v>0</v>
      </c>
      <c r="G2283" s="46" t="n">
        <f aca="false" t="array" ref="G2283:G2283">SUM(IF(dane!$A$8:$A$1577=D2283,IF(dane!$C$8:$C$1577=E2283,dane!$L$8:$L$1577,0),0))</f>
        <v>0</v>
      </c>
      <c r="H2283" s="46" t="n">
        <f aca="false" t="array" ref="H2283:H2283">SUM(IF(dane!$A$8:$A$1577=D2283,IF(dane!$C$8:$C$1577=E2283,dane!$M$8:$M$1577,0),0))</f>
        <v>0</v>
      </c>
    </row>
    <row r="2284" s="57" customFormat="true" ht="12.75" hidden="true" customHeight="true" outlineLevel="0" collapsed="false">
      <c r="A2284" s="42" t="s">
        <v>158</v>
      </c>
      <c r="B2284" s="42"/>
      <c r="C2284" s="43" t="str">
        <f aca="false">INDEX((klasyfikacja!$B$2:$B$146),MATCH(A2284,klasyfikacja!$A$2:$A$146,0))</f>
        <v>Wpłaty z tytułu odpłatnego nabycia prawa własności oraz prawa użytkowania wieczystego nieruchomości</v>
      </c>
      <c r="D2284" s="44" t="n">
        <v>854</v>
      </c>
      <c r="E2284" s="45" t="s">
        <v>159</v>
      </c>
      <c r="F2284" s="46" t="n">
        <f aca="false">SUM(G2284:H2284)</f>
        <v>0</v>
      </c>
      <c r="G2284" s="46" t="n">
        <f aca="false" t="array" ref="G2284:G2284">SUM(IF(dane!$A$8:$A$1577=D2284,IF(dane!$C$8:$C$1577=E2284,dane!$L$8:$L$1577,0),0))</f>
        <v>0</v>
      </c>
      <c r="H2284" s="46" t="n">
        <f aca="false" t="array" ref="H2284:H2284">SUM(IF(dane!$A$8:$A$1577=D2284,IF(dane!$C$8:$C$1577=E2284,dane!$M$8:$M$1577,0),0))</f>
        <v>0</v>
      </c>
    </row>
    <row r="2285" s="57" customFormat="true" ht="12.75" hidden="true" customHeight="true" outlineLevel="0" collapsed="false">
      <c r="A2285" s="42" t="s">
        <v>160</v>
      </c>
      <c r="B2285" s="42"/>
      <c r="C2285" s="43" t="str">
        <f aca="false">INDEX((klasyfikacja!$B$2:$B$146),MATCH(A2285,klasyfikacja!$A$2:$A$146,0))</f>
        <v>Wpływy ze zbycia praw majątkowych</v>
      </c>
      <c r="D2285" s="44" t="n">
        <v>854</v>
      </c>
      <c r="E2285" s="45" t="s">
        <v>161</v>
      </c>
      <c r="F2285" s="46" t="n">
        <f aca="false">SUM(G2285:H2285)</f>
        <v>0</v>
      </c>
      <c r="G2285" s="46" t="n">
        <f aca="false" t="array" ref="G2285:G2285">SUM(IF(dane!$A$8:$A$1577=D2285,IF(dane!$C$8:$C$1577=E2285,dane!$L$8:$L$1577,0),0))</f>
        <v>0</v>
      </c>
      <c r="H2285" s="46" t="n">
        <f aca="false" t="array" ref="H2285:H2285">SUM(IF(dane!$A$8:$A$1577=D2285,IF(dane!$C$8:$C$1577=E2285,dane!$M$8:$M$1577,0),0))</f>
        <v>0</v>
      </c>
    </row>
    <row r="2286" s="57" customFormat="true" ht="12.75" hidden="true" customHeight="true" outlineLevel="0" collapsed="false">
      <c r="A2286" s="42" t="s">
        <v>162</v>
      </c>
      <c r="B2286" s="42"/>
      <c r="C2286" s="43" t="str">
        <f aca="false">INDEX((klasyfikacja!$B$2:$B$146),MATCH(A2286,klasyfikacja!$A$2:$A$146,0))</f>
        <v>Wpływy z tytułu odszkodowania za przejęte nieruchomości pod inwestycje celu publicznego</v>
      </c>
      <c r="D2286" s="44" t="n">
        <v>854</v>
      </c>
      <c r="E2286" s="45" t="s">
        <v>163</v>
      </c>
      <c r="F2286" s="46" t="n">
        <f aca="false">SUM(G2286:H2286)</f>
        <v>0</v>
      </c>
      <c r="G2286" s="46" t="n">
        <f aca="false" t="array" ref="G2286:G2286">SUM(IF(dane!$A$8:$A$1577=D2286,IF(dane!$C$8:$C$1577=E2286,dane!$L$8:$L$1577,0),0))</f>
        <v>0</v>
      </c>
      <c r="H2286" s="46" t="n">
        <f aca="false" t="array" ref="H2286:H2286">SUM(IF(dane!$A$8:$A$1577=D2286,IF(dane!$C$8:$C$1577=E2286,dane!$M$8:$M$1577,0),0))</f>
        <v>0</v>
      </c>
    </row>
    <row r="2287" s="57" customFormat="true" ht="12.75" hidden="true" customHeight="true" outlineLevel="0" collapsed="false">
      <c r="A2287" s="42" t="s">
        <v>164</v>
      </c>
      <c r="B2287" s="42"/>
      <c r="C2287" s="43" t="str">
        <f aca="false">INDEX((klasyfikacja!$B$2:$B$146),MATCH(A2287,klasyfikacja!$A$2:$A$146,0))</f>
        <v>Wpływy ze sprzedaży składników majątkowych</v>
      </c>
      <c r="D2287" s="44" t="n">
        <v>854</v>
      </c>
      <c r="E2287" s="45" t="s">
        <v>165</v>
      </c>
      <c r="F2287" s="46" t="n">
        <f aca="false">SUM(G2287:H2287)</f>
        <v>0</v>
      </c>
      <c r="G2287" s="46" t="n">
        <f aca="false" t="array" ref="G2287:G2287">SUM(IF(dane!$A$8:$A$1577=D2287,IF(dane!$C$8:$C$1577=E2287,dane!$L$8:$L$1577,0),0))</f>
        <v>0</v>
      </c>
      <c r="H2287" s="46" t="n">
        <f aca="false" t="array" ref="H2287:H2287">SUM(IF(dane!$A$8:$A$1577=D2287,IF(dane!$C$8:$C$1577=E2287,dane!$M$8:$M$1577,0),0))</f>
        <v>0</v>
      </c>
    </row>
    <row r="2288" s="57" customFormat="true" ht="12.75" hidden="true" customHeight="true" outlineLevel="0" collapsed="false">
      <c r="A2288" s="42" t="s">
        <v>166</v>
      </c>
      <c r="B2288" s="42"/>
      <c r="C2288" s="43" t="str">
        <f aca="false">INDEX((klasyfikacja!$B$2:$B$146),MATCH(A2288,klasyfikacja!$A$2:$A$146,0))</f>
        <v>Środki z Funduszu Przeciwdziałania COVID-19 na finansowanie lub dofinansowanie kosztów realizacji inwestycji i zakupów inwestycyjnych związanych z przeciwdziałaniem COVID-19</v>
      </c>
      <c r="D2288" s="44" t="n">
        <v>854</v>
      </c>
      <c r="E2288" s="45" t="n">
        <v>6090</v>
      </c>
      <c r="F2288" s="46" t="n">
        <f aca="false">SUM(G2288:H2288)</f>
        <v>0</v>
      </c>
      <c r="G2288" s="46" t="n">
        <f aca="false" t="array" ref="G2288:G2288">SUM(IF(dane!$A$8:$A$1577=D2288,IF(dane!$C$8:$C$1577=E2288,dane!$L$8:$L$1577,0),0))</f>
        <v>0</v>
      </c>
      <c r="H2288" s="46" t="n">
        <f aca="false" t="array" ref="H2288:H2288">SUM(IF(dane!$A$8:$A$1577=D2288,IF(dane!$C$8:$C$1577=E2288,dane!$M$8:$M$1577,0),0))</f>
        <v>0</v>
      </c>
    </row>
    <row r="2289" s="57" customFormat="true" ht="12.75" hidden="true" customHeight="true" outlineLevel="0" collapsed="false">
      <c r="A2289" s="42" t="s">
        <v>167</v>
      </c>
      <c r="B2289" s="42"/>
      <c r="C2289" s="43" t="str">
        <f aca="false">INDEX((klasyfikacja!$B$2:$B$146),MATCH(A2289,klasyfikacja!$A$2:$A$146,0))</f>
        <v>Środki na inwestycje na drogach publicznych powiatowych i wojewódzkich oraz na drogach powiatowych, wojewódzkich i krajowych w granicach miast na prawach powiatu</v>
      </c>
      <c r="D2289" s="44" t="n">
        <v>854</v>
      </c>
      <c r="E2289" s="45" t="n">
        <v>6180</v>
      </c>
      <c r="F2289" s="46" t="n">
        <f aca="false">SUM(G2289:H2289)</f>
        <v>0</v>
      </c>
      <c r="G2289" s="46" t="n">
        <f aca="false" t="array" ref="G2289:G2289">SUM(IF(dane!$A$8:$A$1577=D2289,IF(dane!$C$8:$C$1577=E2289,dane!$L$8:$L$1577,0),0))</f>
        <v>0</v>
      </c>
      <c r="H2289" s="46" t="n">
        <f aca="false" t="array" ref="H2289:H2289">SUM(IF(dane!$A$8:$A$1577=D2289,IF(dane!$C$8:$C$1577=E2289,dane!$M$8:$M$1577,0),0))</f>
        <v>0</v>
      </c>
    </row>
    <row r="2290" s="57" customFormat="true" ht="12.75" hidden="true" customHeight="true" outlineLevel="0" collapsed="false">
      <c r="A2290" s="42" t="s">
        <v>168</v>
      </c>
      <c r="B2290" s="42"/>
      <c r="C2290" s="43" t="str">
        <f aca="false">INDEX((klasyfikacja!$B$2:$B$146),MATCH(A2290,klasyfikacja!$A$2:$A$146,0))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290" s="44" t="n">
        <v>854</v>
      </c>
      <c r="E2290" s="45" t="n">
        <v>6207</v>
      </c>
      <c r="F2290" s="46" t="n">
        <f aca="false">SUM(G2290:H2290)</f>
        <v>0</v>
      </c>
      <c r="G2290" s="46" t="n">
        <f aca="false" t="array" ref="G2290:G2290">SUM(IF(dane!$A$8:$A$1577=D2290,IF(dane!$C$8:$C$1577=E2290,dane!$L$8:$L$1577,0),0))</f>
        <v>0</v>
      </c>
      <c r="H2290" s="46" t="n">
        <f aca="false" t="array" ref="H2290:H2290">SUM(IF(dane!$A$8:$A$1577=D2290,IF(dane!$C$8:$C$1577=E2290,dane!$M$8:$M$1577,0),0))</f>
        <v>0</v>
      </c>
    </row>
    <row r="2291" s="57" customFormat="true" ht="12.75" hidden="true" customHeight="true" outlineLevel="0" collapsed="false">
      <c r="A2291" s="42" t="s">
        <v>169</v>
      </c>
      <c r="B2291" s="42"/>
      <c r="C2291" s="43" t="str">
        <f aca="false">INDEX((klasyfikacja!$B$2:$B$146),MATCH(A2291,klasyfikacja!$A$2:$A$146,0))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291" s="44" t="n">
        <v>854</v>
      </c>
      <c r="E2291" s="45" t="n">
        <v>6208</v>
      </c>
      <c r="F2291" s="46" t="n">
        <f aca="false">SUM(G2291:H2291)</f>
        <v>0</v>
      </c>
      <c r="G2291" s="46" t="n">
        <f aca="false" t="array" ref="G2291:G2291">SUM(IF(dane!$A$8:$A$1577=D2291,IF(dane!$C$8:$C$1577=E2291,dane!$L$8:$L$1577,0),0))</f>
        <v>0</v>
      </c>
      <c r="H2291" s="46" t="n">
        <f aca="false" t="array" ref="H2291:H2291">SUM(IF(dane!$A$8:$A$1577=D2291,IF(dane!$C$8:$C$1577=E2291,dane!$M$8:$M$1577,0),0))</f>
        <v>0</v>
      </c>
    </row>
    <row r="2292" s="57" customFormat="true" ht="12.75" hidden="true" customHeight="true" outlineLevel="0" collapsed="false">
      <c r="A2292" s="42" t="s">
        <v>170</v>
      </c>
      <c r="B2292" s="42"/>
      <c r="C2292" s="43" t="str">
        <f aca="false">INDEX((klasyfikacja!$B$2:$B$146),MATCH(A2292,klasyfikacja!$A$2:$A$146,0))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292" s="44" t="n">
        <v>854</v>
      </c>
      <c r="E2292" s="45" t="n">
        <v>6209</v>
      </c>
      <c r="F2292" s="46" t="n">
        <f aca="false">SUM(G2292:H2292)</f>
        <v>0</v>
      </c>
      <c r="G2292" s="46" t="n">
        <f aca="false" t="array" ref="G2292:G2292">SUM(IF(dane!$A$8:$A$1577=D2292,IF(dane!$C$8:$C$1577=E2292,dane!$L$8:$L$1577,0),0))</f>
        <v>0</v>
      </c>
      <c r="H2292" s="46" t="n">
        <f aca="false" t="array" ref="H2292:H2292">SUM(IF(dane!$A$8:$A$1577=D2292,IF(dane!$C$8:$C$1577=E2292,dane!$M$8:$M$1577,0),0))</f>
        <v>0</v>
      </c>
    </row>
    <row r="2293" s="57" customFormat="true" ht="37.5" hidden="true" customHeight="true" outlineLevel="0" collapsed="false">
      <c r="A2293" s="42" t="s">
        <v>171</v>
      </c>
      <c r="B2293" s="42"/>
      <c r="C2293" s="43" t="str">
        <f aca="false">INDEX((klasyfikacja!$B$2:$B$146),MATCH(A2293,klasyfikacja!$A$2:$A$146,0))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293" s="44" t="n">
        <v>854</v>
      </c>
      <c r="E2293" s="45" t="n">
        <v>6257</v>
      </c>
      <c r="F2293" s="46" t="n">
        <f aca="false">SUM(G2293:H2293)</f>
        <v>0</v>
      </c>
      <c r="G2293" s="46" t="n">
        <f aca="false" t="array" ref="G2293:G2293">SUM(IF(dane!$A$8:$A$1577=D2293,IF(dane!$C$8:$C$1577=E2293,dane!$L$8:$L$1577,0),0))</f>
        <v>0</v>
      </c>
      <c r="H2293" s="46" t="n">
        <f aca="false" t="array" ref="H2293:H2293">SUM(IF(dane!$A$8:$A$1577=D2293,IF(dane!$C$8:$C$1577=E2293,dane!$M$8:$M$1577,0),0))</f>
        <v>0</v>
      </c>
    </row>
    <row r="2294" s="57" customFormat="true" ht="37.5" hidden="true" customHeight="true" outlineLevel="0" collapsed="false">
      <c r="A2294" s="42" t="s">
        <v>172</v>
      </c>
      <c r="B2294" s="42"/>
      <c r="C2294" s="43" t="str">
        <f aca="false">INDEX((klasyfikacja!$B$2:$B$146),MATCH(A2294,klasyfikacja!$A$2:$A$146,0))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294" s="44" t="n">
        <v>854</v>
      </c>
      <c r="E2294" s="45" t="n">
        <v>6258</v>
      </c>
      <c r="F2294" s="46" t="n">
        <f aca="false">SUM(G2294:H2294)</f>
        <v>0</v>
      </c>
      <c r="G2294" s="46" t="n">
        <f aca="false" t="array" ref="G2294:G2294">SUM(IF(dane!$A$8:$A$1577=D2294,IF(dane!$C$8:$C$1577=E2294,dane!$L$8:$L$1577,0),0))</f>
        <v>0</v>
      </c>
      <c r="H2294" s="46" t="n">
        <f aca="false" t="array" ref="H2294:H2294">SUM(IF(dane!$A$8:$A$1577=D2294,IF(dane!$C$8:$C$1577=E2294,dane!$M$8:$M$1577,0),0))</f>
        <v>0</v>
      </c>
    </row>
    <row r="2295" s="57" customFormat="true" ht="37.5" hidden="true" customHeight="true" outlineLevel="0" collapsed="false">
      <c r="A2295" s="42" t="s">
        <v>173</v>
      </c>
      <c r="B2295" s="42"/>
      <c r="C2295" s="43" t="str">
        <f aca="false">INDEX((klasyfikacja!$B$2:$B$146),MATCH(A2295,klasyfikacja!$A$2:$A$146,0))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295" s="44" t="n">
        <v>854</v>
      </c>
      <c r="E2295" s="45" t="n">
        <v>6259</v>
      </c>
      <c r="F2295" s="46" t="n">
        <f aca="false">SUM(G2295:H2295)</f>
        <v>0</v>
      </c>
      <c r="G2295" s="46" t="n">
        <f aca="false" t="array" ref="G2295:G2295">SUM(IF(dane!$A$8:$A$1577=D2295,IF(dane!$C$8:$C$1577=E2295,dane!$L$8:$L$1577,0),0))</f>
        <v>0</v>
      </c>
      <c r="H2295" s="46" t="n">
        <f aca="false" t="array" ref="H2295:H2295">SUM(IF(dane!$A$8:$A$1577=D2295,IF(dane!$C$8:$C$1577=E2295,dane!$M$8:$M$1577,0),0))</f>
        <v>0</v>
      </c>
    </row>
    <row r="2296" s="57" customFormat="true" ht="12.75" hidden="true" customHeight="true" outlineLevel="0" collapsed="false">
      <c r="A2296" s="42" t="s">
        <v>174</v>
      </c>
      <c r="B2296" s="42"/>
      <c r="C2296" s="43" t="str">
        <f aca="false">INDEX((klasyfikacja!$B$2:$B$146),MATCH(A2296,klasyfikacja!$A$2:$A$146,0))</f>
        <v>Dotacja otrzymana z państwowego funduszu celowego na finansowanie lub dofinansowanie kosztów realizacji inwestycji i zakupów inwestycyjnych jednostek sektora finansów publicznych</v>
      </c>
      <c r="D2296" s="44" t="n">
        <v>854</v>
      </c>
      <c r="E2296" s="45" t="n">
        <v>6260</v>
      </c>
      <c r="F2296" s="46" t="n">
        <f aca="false">SUM(G2296:H2296)</f>
        <v>0</v>
      </c>
      <c r="G2296" s="46" t="n">
        <f aca="false" t="array" ref="G2296:G2296">SUM(IF(dane!$A$8:$A$1577=D2296,IF(dane!$C$8:$C$1577=E2296,dane!$L$8:$L$1577,0),0))</f>
        <v>0</v>
      </c>
      <c r="H2296" s="46" t="n">
        <f aca="false" t="array" ref="H2296:H2296">SUM(IF(dane!$A$8:$A$1577=D2296,IF(dane!$C$8:$C$1577=E2296,dane!$M$8:$M$1577,0),0))</f>
        <v>0</v>
      </c>
    </row>
    <row r="2297" s="57" customFormat="true" ht="12.75" hidden="true" customHeight="true" outlineLevel="0" collapsed="false">
      <c r="A2297" s="42" t="s">
        <v>175</v>
      </c>
      <c r="B2297" s="42"/>
      <c r="C2297" s="43" t="str">
        <f aca="false">INDEX((klasyfikacja!$B$2:$B$146),MATCH(A2297,klasyfikacja!$A$2:$A$146,0))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297" s="44" t="n">
        <v>854</v>
      </c>
      <c r="E2297" s="45" t="n">
        <v>6280</v>
      </c>
      <c r="F2297" s="46" t="n">
        <f aca="false">SUM(G2297:H2297)</f>
        <v>0</v>
      </c>
      <c r="G2297" s="46" t="n">
        <f aca="false" t="array" ref="G2297:G2297">SUM(IF(dane!$A$8:$A$1577=D2297,IF(dane!$C$8:$C$1577=E2297,dane!$L$8:$L$1577,0),0))</f>
        <v>0</v>
      </c>
      <c r="H2297" s="46" t="n">
        <f aca="false" t="array" ref="H2297:H2297">SUM(IF(dane!$A$8:$A$1577=D2297,IF(dane!$C$8:$C$1577=E2297,dane!$M$8:$M$1577,0),0))</f>
        <v>0</v>
      </c>
    </row>
    <row r="2298" s="57" customFormat="true" ht="12.75" hidden="true" customHeight="true" outlineLevel="0" collapsed="false">
      <c r="A2298" s="42" t="s">
        <v>176</v>
      </c>
      <c r="B2298" s="42"/>
      <c r="C2298" s="43" t="str">
        <f aca="false">INDEX((klasyfikacja!$B$2:$B$146),MATCH(A2298,klasyfikacja!$A$2:$A$146,0))</f>
        <v>Środki na dofinansowanie własnych inwestycji gmin, powiatów (związków gmin, związków powiatowo-gminnych, związków powiatów), samorządów województw, pozyskane z innych źródeł</v>
      </c>
      <c r="D2298" s="44" t="n">
        <v>854</v>
      </c>
      <c r="E2298" s="45" t="n">
        <v>6290</v>
      </c>
      <c r="F2298" s="46" t="n">
        <f aca="false">SUM(G2298:H2298)</f>
        <v>0</v>
      </c>
      <c r="G2298" s="46" t="n">
        <f aca="false" t="array" ref="G2298:G2298">SUM(IF(dane!$A$8:$A$1577=D2298,IF(dane!$C$8:$C$1577=E2298,dane!$L$8:$L$1577,0),0))</f>
        <v>0</v>
      </c>
      <c r="H2298" s="46" t="n">
        <f aca="false" t="array" ref="H2298:H2298">SUM(IF(dane!$A$8:$A$1577=D2298,IF(dane!$C$8:$C$1577=E2298,dane!$M$8:$M$1577,0),0))</f>
        <v>0</v>
      </c>
    </row>
    <row r="2299" s="57" customFormat="true" ht="12.75" hidden="true" customHeight="true" outlineLevel="0" collapsed="false">
      <c r="A2299" s="42" t="s">
        <v>177</v>
      </c>
      <c r="B2299" s="42"/>
      <c r="C2299" s="43" t="str">
        <f aca="false">INDEX((klasyfikacja!$B$2:$B$146),MATCH(A2299,klasyfikacja!$A$2:$A$146,0))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299" s="44" t="n">
        <v>854</v>
      </c>
      <c r="E2299" s="45" t="n">
        <v>6291</v>
      </c>
      <c r="F2299" s="46" t="n">
        <f aca="false">SUM(G2299:H2299)</f>
        <v>0</v>
      </c>
      <c r="G2299" s="46" t="n">
        <f aca="false" t="array" ref="G2299:G2299">SUM(IF(dane!$A$8:$A$1577=D2299,IF(dane!$C$8:$C$1577=E2299,dane!$L$8:$L$1577,0),0))</f>
        <v>0</v>
      </c>
      <c r="H2299" s="46" t="n">
        <f aca="false" t="array" ref="H2299:H2299">SUM(IF(dane!$A$8:$A$1577=D2299,IF(dane!$C$8:$C$1577=E2299,dane!$M$8:$M$1577,0),0))</f>
        <v>0</v>
      </c>
    </row>
    <row r="2300" s="57" customFormat="true" ht="12.75" hidden="true" customHeight="true" outlineLevel="0" collapsed="false">
      <c r="A2300" s="42" t="s">
        <v>178</v>
      </c>
      <c r="B2300" s="42"/>
      <c r="C2300" s="43" t="str">
        <f aca="false">INDEX((klasyfikacja!$B$2:$B$146),MATCH(A2300,klasyfikacja!$A$2:$A$146,0))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300" s="44" t="n">
        <v>854</v>
      </c>
      <c r="E2300" s="45" t="n">
        <v>6296</v>
      </c>
      <c r="F2300" s="46" t="n">
        <f aca="false">SUM(G2300:H2300)</f>
        <v>0</v>
      </c>
      <c r="G2300" s="46" t="n">
        <f aca="false" t="array" ref="G2300:G2300">SUM(IF(dane!$A$8:$A$1577=D2300,IF(dane!$C$8:$C$1577=E2300,dane!$L$8:$L$1577,0),0))</f>
        <v>0</v>
      </c>
      <c r="H2300" s="46" t="n">
        <f aca="false" t="array" ref="H2300:H2300">SUM(IF(dane!$A$8:$A$1577=D2300,IF(dane!$C$8:$C$1577=E2300,dane!$M$8:$M$1577,0),0))</f>
        <v>0</v>
      </c>
    </row>
    <row r="2301" s="57" customFormat="true" ht="38.25" hidden="true" customHeight="true" outlineLevel="0" collapsed="false">
      <c r="A2301" s="42" t="s">
        <v>179</v>
      </c>
      <c r="B2301" s="42"/>
      <c r="C2301" s="43" t="str">
        <f aca="false">INDEX((klasyfikacja!$B$2:$B$146),MATCH(A2301,klasyfikacja!$A$2:$A$146,0))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301" s="44" t="n">
        <v>854</v>
      </c>
      <c r="E2301" s="45" t="n">
        <v>6297</v>
      </c>
      <c r="F2301" s="46" t="n">
        <f aca="false">SUM(G2301:H2301)</f>
        <v>0</v>
      </c>
      <c r="G2301" s="46" t="n">
        <f aca="false" t="array" ref="G2301:G2301">SUM(IF(dane!$A$8:$A$1577=D2301,IF(dane!$C$8:$C$1577=E2301,dane!$L$8:$L$1577,0),0))</f>
        <v>0</v>
      </c>
      <c r="H2301" s="46" t="n">
        <f aca="false" t="array" ref="H2301:H2301">SUM(IF(dane!$A$8:$A$1577=D2301,IF(dane!$C$8:$C$1577=E2301,dane!$M$8:$M$1577,0),0))</f>
        <v>0</v>
      </c>
    </row>
    <row r="2302" s="57" customFormat="true" ht="12.75" hidden="true" customHeight="true" outlineLevel="0" collapsed="false">
      <c r="A2302" s="42" t="s">
        <v>180</v>
      </c>
      <c r="B2302" s="42"/>
      <c r="C2302" s="43" t="str">
        <f aca="false">INDEX((klasyfikacja!$B$2:$B$146),MATCH(A2302,klasyfikacja!$A$2:$A$146,0))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302" s="44" t="n">
        <v>854</v>
      </c>
      <c r="E2302" s="45" t="n">
        <v>6298</v>
      </c>
      <c r="F2302" s="46" t="n">
        <f aca="false">SUM(G2302:H2302)</f>
        <v>0</v>
      </c>
      <c r="G2302" s="46" t="n">
        <f aca="false" t="array" ref="G2302:G2302">SUM(IF(dane!$A$8:$A$1577=D2302,IF(dane!$C$8:$C$1577=E2302,dane!$L$8:$L$1577,0),0))</f>
        <v>0</v>
      </c>
      <c r="H2302" s="46" t="n">
        <f aca="false" t="array" ref="H2302:H2302">SUM(IF(dane!$A$8:$A$1577=D2302,IF(dane!$C$8:$C$1577=E2302,dane!$M$8:$M$1577,0),0))</f>
        <v>0</v>
      </c>
    </row>
    <row r="2303" s="57" customFormat="true" ht="12.75" hidden="true" customHeight="true" outlineLevel="0" collapsed="false">
      <c r="A2303" s="42" t="s">
        <v>181</v>
      </c>
      <c r="B2303" s="42"/>
      <c r="C2303" s="43" t="str">
        <f aca="false">INDEX((klasyfikacja!$B$2:$B$146),MATCH(A2303,klasyfikacja!$A$2:$A$146,0))</f>
        <v>Dotacja celowa otrzymana z tytułu pomocy finansowej udzielanej między jednostkami samorządu terytorialnego na dofinansowanie własnych zadań inwestycyjnych i zakupów inwestycyjnych</v>
      </c>
      <c r="D2303" s="44" t="n">
        <v>854</v>
      </c>
      <c r="E2303" s="45" t="n">
        <v>6300</v>
      </c>
      <c r="F2303" s="46" t="n">
        <f aca="false">SUM(G2303:H2303)</f>
        <v>0</v>
      </c>
      <c r="G2303" s="46" t="n">
        <f aca="false" t="array" ref="G2303:G2303">SUM(IF(dane!$A$8:$A$1577=D2303,IF(dane!$C$8:$C$1577=E2303,dane!$L$8:$L$1577,0),0))</f>
        <v>0</v>
      </c>
      <c r="H2303" s="46" t="n">
        <f aca="false" t="array" ref="H2303:H2303">SUM(IF(dane!$A$8:$A$1577=D2303,IF(dane!$C$8:$C$1577=E2303,dane!$M$8:$M$1577,0),0))</f>
        <v>0</v>
      </c>
    </row>
    <row r="2304" s="57" customFormat="true" ht="12.75" hidden="true" customHeight="true" outlineLevel="0" collapsed="false">
      <c r="A2304" s="42" t="s">
        <v>182</v>
      </c>
      <c r="B2304" s="42"/>
      <c r="C2304" s="43" t="str">
        <f aca="false">INDEX((klasyfikacja!$B$2:$B$146),MATCH(A2304,klasyfikacja!$A$2:$A$146,0))</f>
        <v>Dotacja celowa otrzymana z budżetu państwa na inwestycje i zakupy inwestycyjne z zakresu administracji rządowej oraz innych zadań zleconych gminom ustawami</v>
      </c>
      <c r="D2304" s="44" t="n">
        <v>854</v>
      </c>
      <c r="E2304" s="45" t="n">
        <v>6310</v>
      </c>
      <c r="F2304" s="46" t="n">
        <f aca="false">SUM(G2304:H2304)</f>
        <v>0</v>
      </c>
      <c r="G2304" s="46" t="n">
        <f aca="false" t="array" ref="G2304:G2304">SUM(IF(dane!$A$8:$A$1577=D2304,IF(dane!$C$8:$C$1577=E2304,dane!$L$8:$L$1577,0),0))</f>
        <v>0</v>
      </c>
      <c r="H2304" s="46" t="n">
        <f aca="false" t="array" ref="H2304:H2304">SUM(IF(dane!$A$8:$A$1577=D2304,IF(dane!$C$8:$C$1577=E2304,dane!$M$8:$M$1577,0),0))</f>
        <v>0</v>
      </c>
    </row>
    <row r="2305" s="57" customFormat="true" ht="12.75" hidden="true" customHeight="true" outlineLevel="0" collapsed="false">
      <c r="A2305" s="42" t="s">
        <v>183</v>
      </c>
      <c r="B2305" s="42"/>
      <c r="C2305" s="43" t="str">
        <f aca="false">INDEX((klasyfikacja!$B$2:$B$146),MATCH(A2305,klasyfikacja!$A$2:$A$146,0))</f>
        <v>Dotacja celowa otrzymana z budżetu państwa na inwestycje i zakupy inwestycyjne realizowane przez gminę na podstawie porozumień z organami administracji rządowej</v>
      </c>
      <c r="D2305" s="44" t="n">
        <v>854</v>
      </c>
      <c r="E2305" s="45" t="n">
        <v>6320</v>
      </c>
      <c r="F2305" s="46" t="n">
        <f aca="false">SUM(G2305:H2305)</f>
        <v>0</v>
      </c>
      <c r="G2305" s="46" t="n">
        <f aca="false" t="array" ref="G2305:G2305">SUM(IF(dane!$A$8:$A$1577=D2305,IF(dane!$C$8:$C$1577=E2305,dane!$L$8:$L$1577,0),0))</f>
        <v>0</v>
      </c>
      <c r="H2305" s="46" t="n">
        <f aca="false" t="array" ref="H2305:H2305">SUM(IF(dane!$A$8:$A$1577=D2305,IF(dane!$C$8:$C$1577=E2305,dane!$M$8:$M$1577,0),0))</f>
        <v>0</v>
      </c>
    </row>
    <row r="2306" s="57" customFormat="true" ht="12.75" hidden="true" customHeight="true" outlineLevel="0" collapsed="false">
      <c r="A2306" s="42" t="s">
        <v>184</v>
      </c>
      <c r="B2306" s="42"/>
      <c r="C2306" s="43" t="str">
        <f aca="false">INDEX((klasyfikacja!$B$2:$B$146),MATCH(A2306,klasyfikacja!$A$2:$A$146,0))</f>
        <v>Dotacja celowa otrzymana z budżetu państwa na realizację inwestycji i zakupów inwestycyjnych własnych gmin (związków gmin, związków powiatowo-gminnych)</v>
      </c>
      <c r="D2306" s="44" t="n">
        <v>854</v>
      </c>
      <c r="E2306" s="45" t="n">
        <v>6330</v>
      </c>
      <c r="F2306" s="46" t="n">
        <f aca="false">SUM(G2306:H2306)</f>
        <v>0</v>
      </c>
      <c r="G2306" s="46" t="n">
        <f aca="false" t="array" ref="G2306:G2306">SUM(IF(dane!$A$8:$A$1577=D2306,IF(dane!$C$8:$C$1577=E2306,dane!$L$8:$L$1577,0),0))</f>
        <v>0</v>
      </c>
      <c r="H2306" s="46" t="n">
        <f aca="false" t="array" ref="H2306:H2306">SUM(IF(dane!$A$8:$A$1577=D2306,IF(dane!$C$8:$C$1577=E2306,dane!$M$8:$M$1577,0),0))</f>
        <v>0</v>
      </c>
    </row>
    <row r="2307" s="57" customFormat="true" ht="12.75" hidden="true" customHeight="true" outlineLevel="0" collapsed="false">
      <c r="A2307" s="42" t="s">
        <v>185</v>
      </c>
      <c r="B2307" s="42"/>
      <c r="C2307" s="43" t="str">
        <f aca="false">INDEX((klasyfikacja!$B$2:$B$146),MATCH(A2307,klasyfikacja!$A$2:$A$146,0))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307" s="44" t="n">
        <v>854</v>
      </c>
      <c r="E2307" s="45" t="n">
        <v>6340</v>
      </c>
      <c r="F2307" s="46" t="n">
        <f aca="false">SUM(G2307:H2307)</f>
        <v>0</v>
      </c>
      <c r="G2307" s="46" t="n">
        <f aca="false" t="array" ref="G2307:G2307">SUM(IF(dane!$A$8:$A$1577=D2307,IF(dane!$C$8:$C$1577=E2307,dane!$L$8:$L$1577,0),0))</f>
        <v>0</v>
      </c>
      <c r="H2307" s="46" t="n">
        <f aca="false" t="array" ref="H2307:H2307">SUM(IF(dane!$A$8:$A$1577=D2307,IF(dane!$C$8:$C$1577=E2307,dane!$M$8:$M$1577,0),0))</f>
        <v>0</v>
      </c>
    </row>
    <row r="2308" s="57" customFormat="true" ht="12.75" hidden="true" customHeight="true" outlineLevel="0" collapsed="false">
      <c r="A2308" s="42" t="s">
        <v>186</v>
      </c>
      <c r="B2308" s="42"/>
      <c r="C2308" s="43" t="str">
        <f aca="false">INDEX((klasyfikacja!$B$2:$B$146),MATCH(A2308,klasyfikacja!$A$2:$A$146,0))</f>
        <v>Dotacja celowa otrzymana z budżetu państwa na inwestycje i zakupy inwestycyjne z zakresu administracji rządowej oraz inne zadania zlecone ustawami realizowane przez powiat</v>
      </c>
      <c r="D2308" s="44" t="n">
        <v>854</v>
      </c>
      <c r="E2308" s="45" t="n">
        <v>6410</v>
      </c>
      <c r="F2308" s="46" t="n">
        <f aca="false">SUM(G2308:H2308)</f>
        <v>0</v>
      </c>
      <c r="G2308" s="46" t="n">
        <f aca="false" t="array" ref="G2308:G2308">SUM(IF(dane!$A$8:$A$1577=D2308,IF(dane!$C$8:$C$1577=E2308,dane!$L$8:$L$1577,0),0))</f>
        <v>0</v>
      </c>
      <c r="H2308" s="46" t="n">
        <f aca="false" t="array" ref="H2308:H2308">SUM(IF(dane!$A$8:$A$1577=D2308,IF(dane!$C$8:$C$1577=E2308,dane!$M$8:$M$1577,0),0))</f>
        <v>0</v>
      </c>
    </row>
    <row r="2309" s="57" customFormat="true" ht="12.75" hidden="true" customHeight="true" outlineLevel="0" collapsed="false">
      <c r="A2309" s="42" t="s">
        <v>187</v>
      </c>
      <c r="B2309" s="42"/>
      <c r="C2309" s="43" t="str">
        <f aca="false">INDEX((klasyfikacja!$B$2:$B$146),MATCH(A2309,klasyfikacja!$A$2:$A$146,0))</f>
        <v>Dotacja celowa otrzymana z budżetu państwa na inwestycje i zakupy inwestycyjne realizowane przez powiat na podstawie porozumień z organami administracji rządowej</v>
      </c>
      <c r="D2309" s="44" t="n">
        <v>854</v>
      </c>
      <c r="E2309" s="45" t="n">
        <v>6420</v>
      </c>
      <c r="F2309" s="46" t="n">
        <f aca="false">SUM(G2309:H2309)</f>
        <v>0</v>
      </c>
      <c r="G2309" s="46" t="n">
        <f aca="false" t="array" ref="G2309:G2309">SUM(IF(dane!$A$8:$A$1577=D2309,IF(dane!$C$8:$C$1577=E2309,dane!$L$8:$L$1577,0),0))</f>
        <v>0</v>
      </c>
      <c r="H2309" s="46" t="n">
        <f aca="false" t="array" ref="H2309:H2309">SUM(IF(dane!$A$8:$A$1577=D2309,IF(dane!$C$8:$C$1577=E2309,dane!$M$8:$M$1577,0),0))</f>
        <v>0</v>
      </c>
    </row>
    <row r="2310" s="57" customFormat="true" ht="12.75" hidden="true" customHeight="true" outlineLevel="0" collapsed="false">
      <c r="A2310" s="42" t="s">
        <v>188</v>
      </c>
      <c r="B2310" s="42"/>
      <c r="C2310" s="43" t="str">
        <f aca="false">INDEX((klasyfikacja!$B$2:$B$146),MATCH(A2310,klasyfikacja!$A$2:$A$146,0))</f>
        <v>Dotacja celowa otrzymana z budżetu państwa na realizację inwestycji i zakupów inwestycyjnych własnych powiatu</v>
      </c>
      <c r="D2310" s="44" t="n">
        <v>854</v>
      </c>
      <c r="E2310" s="45" t="n">
        <v>6430</v>
      </c>
      <c r="F2310" s="46" t="n">
        <f aca="false">SUM(G2310:H2310)</f>
        <v>0</v>
      </c>
      <c r="G2310" s="46" t="n">
        <f aca="false" t="array" ref="G2310:G2310">SUM(IF(dane!$A$8:$A$1577=D2310,IF(dane!$C$8:$C$1577=E2310,dane!$L$8:$L$1577,0),0))</f>
        <v>0</v>
      </c>
      <c r="H2310" s="46" t="n">
        <f aca="false" t="array" ref="H2310:H2310">SUM(IF(dane!$A$8:$A$1577=D2310,IF(dane!$C$8:$C$1577=E2310,dane!$M$8:$M$1577,0),0))</f>
        <v>0</v>
      </c>
    </row>
    <row r="2311" s="57" customFormat="true" ht="12.75" hidden="true" customHeight="true" outlineLevel="0" collapsed="false">
      <c r="A2311" s="42" t="s">
        <v>189</v>
      </c>
      <c r="B2311" s="42"/>
      <c r="C2311" s="43" t="str">
        <f aca="false">INDEX((klasyfikacja!$B$2:$B$146),MATCH(A2311,klasyfikacja!$A$2:$A$146,0))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311" s="44" t="n">
        <v>854</v>
      </c>
      <c r="E2311" s="45" t="n">
        <v>6440</v>
      </c>
      <c r="F2311" s="46" t="n">
        <f aca="false">SUM(G2311:H2311)</f>
        <v>0</v>
      </c>
      <c r="G2311" s="46" t="n">
        <f aca="false" t="array" ref="G2311:G2311">SUM(IF(dane!$A$8:$A$1577=D2311,IF(dane!$C$8:$C$1577=E2311,dane!$L$8:$L$1577,0),0))</f>
        <v>0</v>
      </c>
      <c r="H2311" s="46" t="n">
        <f aca="false" t="array" ref="H2311:H2311">SUM(IF(dane!$A$8:$A$1577=D2311,IF(dane!$C$8:$C$1577=E2311,dane!$M$8:$M$1577,0),0))</f>
        <v>0</v>
      </c>
    </row>
    <row r="2312" s="57" customFormat="true" ht="12.75" hidden="true" customHeight="true" outlineLevel="0" collapsed="false">
      <c r="A2312" s="42" t="s">
        <v>190</v>
      </c>
      <c r="B2312" s="42"/>
      <c r="C2312" s="43" t="str">
        <f aca="false">INDEX((klasyfikacja!$B$2:$B$146),MATCH(A2312,klasyfikacja!$A$2:$A$146,0))</f>
        <v>Dotacja celowa otrzymana z gminy na inwestycje i zakupy inwestycyjne realizowane na podstawie porozumień (umów) między jednostkami samorządu terytorialnego</v>
      </c>
      <c r="D2312" s="44" t="n">
        <v>854</v>
      </c>
      <c r="E2312" s="45" t="n">
        <v>6610</v>
      </c>
      <c r="F2312" s="46" t="n">
        <f aca="false">SUM(G2312:H2312)</f>
        <v>0</v>
      </c>
      <c r="G2312" s="46" t="n">
        <f aca="false" t="array" ref="G2312:G2312">SUM(IF(dane!$A$8:$A$1577=D2312,IF(dane!$C$8:$C$1577=E2312,dane!$L$8:$L$1577,0),0))</f>
        <v>0</v>
      </c>
      <c r="H2312" s="46" t="n">
        <f aca="false" t="array" ref="H2312:H2312">SUM(IF(dane!$A$8:$A$1577=D2312,IF(dane!$C$8:$C$1577=E2312,dane!$M$8:$M$1577,0),0))</f>
        <v>0</v>
      </c>
    </row>
    <row r="2313" s="57" customFormat="true" ht="12.75" hidden="true" customHeight="true" outlineLevel="0" collapsed="false">
      <c r="A2313" s="42" t="s">
        <v>191</v>
      </c>
      <c r="B2313" s="42"/>
      <c r="C2313" s="43" t="str">
        <f aca="false">INDEX((klasyfikacja!$B$2:$B$146),MATCH(A2313,klasyfikacja!$A$2:$A$146,0))</f>
        <v>Dotacja celowa otrzymana z powiatu na inwestycje i zakupy inwestycyjne realizowane na podstawie porozumień (umów) między jednostkami samorządu terytorialnego</v>
      </c>
      <c r="D2313" s="44" t="n">
        <v>854</v>
      </c>
      <c r="E2313" s="45" t="n">
        <v>6620</v>
      </c>
      <c r="F2313" s="46" t="n">
        <f aca="false">SUM(G2313:H2313)</f>
        <v>0</v>
      </c>
      <c r="G2313" s="46" t="n">
        <f aca="false" t="array" ref="G2313:G2313">SUM(IF(dane!$A$8:$A$1577=D2313,IF(dane!$C$8:$C$1577=E2313,dane!$L$8:$L$1577,0),0))</f>
        <v>0</v>
      </c>
      <c r="H2313" s="46" t="n">
        <f aca="false" t="array" ref="H2313:H2313">SUM(IF(dane!$A$8:$A$1577=D2313,IF(dane!$C$8:$C$1577=E2313,dane!$M$8:$M$1577,0),0))</f>
        <v>0</v>
      </c>
    </row>
    <row r="2314" s="57" customFormat="true" ht="12.75" hidden="true" customHeight="true" outlineLevel="0" collapsed="false">
      <c r="A2314" s="42" t="s">
        <v>192</v>
      </c>
      <c r="B2314" s="42"/>
      <c r="C2314" s="43" t="str">
        <f aca="false">INDEX((klasyfikacja!$B$2:$B$146),MATCH(A2314,klasyfikacja!$A$2:$A$146,0))</f>
        <v>Dotacja celowa otrzymana z samorządu województwa na inwestycje i zakupy inwestycyjne realizowane na podstawie porozumień (umów) między jednostkami samorządu terytorialnego</v>
      </c>
      <c r="D2314" s="44" t="n">
        <v>854</v>
      </c>
      <c r="E2314" s="45" t="n">
        <v>6630</v>
      </c>
      <c r="F2314" s="46" t="n">
        <f aca="false">SUM(G2314:H2314)</f>
        <v>0</v>
      </c>
      <c r="G2314" s="46" t="n">
        <f aca="false" t="array" ref="G2314:G2314">SUM(IF(dane!$A$8:$A$1577=D2314,IF(dane!$C$8:$C$1577=E2314,dane!$L$8:$L$1577,0),0))</f>
        <v>0</v>
      </c>
      <c r="H2314" s="46" t="n">
        <f aca="false" t="array" ref="H2314:H2314">SUM(IF(dane!$A$8:$A$1577=D2314,IF(dane!$C$8:$C$1577=E2314,dane!$M$8:$M$1577,0),0))</f>
        <v>0</v>
      </c>
    </row>
    <row r="2315" s="57" customFormat="true" ht="12.75" hidden="true" customHeight="true" outlineLevel="0" collapsed="false">
      <c r="A2315" s="42" t="s">
        <v>193</v>
      </c>
      <c r="B2315" s="42"/>
      <c r="C2315" s="43" t="str">
        <f aca="false">INDEX((klasyfikacja!$B$2:$B$146),MATCH(A2315,klasyfikacja!$A$2:$A$146,0))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315" s="44" t="n">
        <v>854</v>
      </c>
      <c r="E2315" s="45" t="n">
        <v>6660</v>
      </c>
      <c r="F2315" s="46" t="n">
        <f aca="false">SUM(G2315:H2315)</f>
        <v>0</v>
      </c>
      <c r="G2315" s="46" t="n">
        <f aca="false" t="array" ref="G2315:G2315">SUM(IF(dane!$A$8:$A$1577=D2315,IF(dane!$C$8:$C$1577=E2315,dane!$L$8:$L$1577,0),0))</f>
        <v>0</v>
      </c>
      <c r="H2315" s="46" t="n">
        <f aca="false" t="array" ref="H2315:H2315">SUM(IF(dane!$A$8:$A$1577=D2315,IF(dane!$C$8:$C$1577=E2315,dane!$M$8:$M$1577,0),0))</f>
        <v>0</v>
      </c>
    </row>
    <row r="2316" s="57" customFormat="true" ht="12.75" hidden="true" customHeight="true" outlineLevel="0" collapsed="false">
      <c r="A2316" s="42" t="s">
        <v>194</v>
      </c>
      <c r="B2316" s="42"/>
      <c r="C2316" s="43" t="str">
        <f aca="false">INDEX((klasyfikacja!$B$2:$B$146),MATCH(A2316,klasyfikacja!$A$2:$A$146,0))</f>
        <v>Wpłata środków finansowych z niewykorzystanych w terminie wydatków, które nie wygasają z upływem roku budżetowego</v>
      </c>
      <c r="D2316" s="44" t="n">
        <v>854</v>
      </c>
      <c r="E2316" s="45" t="n">
        <v>6680</v>
      </c>
      <c r="F2316" s="46" t="n">
        <f aca="false">SUM(G2316:H2316)</f>
        <v>0</v>
      </c>
      <c r="G2316" s="46" t="n">
        <f aca="false" t="array" ref="G2316:G2316">SUM(IF(dane!$A$8:$A$1577=D2316,IF(dane!$C$8:$C$1577=E2316,dane!$L$8:$L$1577,0),0))</f>
        <v>0</v>
      </c>
      <c r="H2316" s="46" t="n">
        <f aca="false" t="array" ref="H2316:H2316">SUM(IF(dane!$A$8:$A$1577=D2316,IF(dane!$C$8:$C$1577=E2316,dane!$M$8:$M$1577,0),0))</f>
        <v>0</v>
      </c>
    </row>
    <row r="2317" s="57" customFormat="true" ht="12.75" hidden="true" customHeight="true" outlineLevel="0" collapsed="false">
      <c r="A2317" s="42" t="s">
        <v>195</v>
      </c>
      <c r="B2317" s="42"/>
      <c r="C2317" s="43" t="str">
        <f aca="false">INDEX((klasyfikacja!$B$2:$B$146),MATCH(A2317,klasyfikacja!$A$2:$A$146,0))</f>
        <v>Wpływy ze zwrotów niewykorzystanych dotacji oraz płatności, dotyczące dochodów majątkowych</v>
      </c>
      <c r="D2317" s="49" t="n">
        <v>854</v>
      </c>
      <c r="E2317" s="50" t="n">
        <v>6690</v>
      </c>
      <c r="F2317" s="46" t="n">
        <f aca="false">SUM(G2317:H2317)</f>
        <v>0</v>
      </c>
      <c r="G2317" s="46" t="n">
        <f aca="false" t="array" ref="G2317:G2317">SUM(IF(dane!$A$8:$A$1577=D2317,IF(dane!$C$8:$C$1577=E2317,dane!$L$8:$L$1577,0),0))</f>
        <v>0</v>
      </c>
      <c r="H2317" s="46" t="n">
        <f aca="false" t="array" ref="H2317:H2317">SUM(IF(dane!$A$8:$A$1577=D2317,IF(dane!$C$8:$C$1577=E2317,dane!$M$8:$M$1577,0),0))</f>
        <v>0</v>
      </c>
    </row>
    <row r="2318" s="57" customFormat="true" ht="31.5" hidden="false" customHeight="true" outlineLevel="0" collapsed="false">
      <c r="A2318" s="33" t="n">
        <v>855</v>
      </c>
      <c r="B2318" s="33" t="n">
        <v>1</v>
      </c>
      <c r="C2318" s="34" t="s">
        <v>231</v>
      </c>
      <c r="D2318" s="35"/>
      <c r="E2318" s="35"/>
      <c r="F2318" s="36" t="n">
        <f aca="false">SUM(G2318:H2318)</f>
        <v>151424953</v>
      </c>
      <c r="G2318" s="37" t="n">
        <f aca="false">SUM(G2319+G2412)</f>
        <v>150046953</v>
      </c>
      <c r="H2318" s="37" t="n">
        <f aca="false">SUM(H2319+H2412)</f>
        <v>1378000</v>
      </c>
    </row>
    <row r="2319" s="57" customFormat="true" ht="18" hidden="false" customHeight="true" outlineLevel="0" collapsed="false">
      <c r="A2319" s="39"/>
      <c r="B2319" s="39"/>
      <c r="C2319" s="40" t="s">
        <v>20</v>
      </c>
      <c r="D2319" s="35"/>
      <c r="E2319" s="35"/>
      <c r="F2319" s="41" t="n">
        <f aca="false">SUM(G2319:H2319)</f>
        <v>142369931</v>
      </c>
      <c r="G2319" s="41" t="n">
        <f aca="false">SUM(G2320:G2411)</f>
        <v>140991931</v>
      </c>
      <c r="H2319" s="41" t="n">
        <f aca="false">SUM(H2320:H2411)</f>
        <v>1378000</v>
      </c>
    </row>
    <row r="2320" s="57" customFormat="true" ht="12.75" hidden="true" customHeight="true" outlineLevel="0" collapsed="false">
      <c r="A2320" s="42" t="s">
        <v>21</v>
      </c>
      <c r="B2320" s="42"/>
      <c r="C2320" s="43" t="str">
        <f aca="false">INDEX((klasyfikacja!$B$2:$B$146),MATCH(A2320,klasyfikacja!$A$2:$A$146,0))</f>
        <v>Wpływy z podatku dochodowego od osób fizycznych</v>
      </c>
      <c r="D2320" s="44" t="n">
        <v>855</v>
      </c>
      <c r="E2320" s="45" t="s">
        <v>22</v>
      </c>
      <c r="F2320" s="46" t="n">
        <f aca="false">SUM(G2320:H2320)</f>
        <v>0</v>
      </c>
      <c r="G2320" s="46" t="n">
        <f aca="false" t="array" ref="G2320:G2320">SUM(IF(dane!$A$8:$A$1577=D2320,IF(dane!$C$8:$C$1577=E2320,dane!$L$8:$L$1577,0),0))</f>
        <v>0</v>
      </c>
      <c r="H2320" s="46" t="n">
        <f aca="false" t="array" ref="H2320:H2320">SUM(IF(dane!$A$8:$A$1577=D2320,IF(dane!$C$8:$C$1577=E2320,dane!$M$8:$M$1577,0),0))</f>
        <v>0</v>
      </c>
    </row>
    <row r="2321" s="57" customFormat="true" ht="12" hidden="true" customHeight="true" outlineLevel="0" collapsed="false">
      <c r="A2321" s="42" t="s">
        <v>23</v>
      </c>
      <c r="B2321" s="42"/>
      <c r="C2321" s="43" t="str">
        <f aca="false">INDEX((klasyfikacja!$B$2:$B$146),MATCH(A2321,klasyfikacja!$A$2:$A$146,0))</f>
        <v>Wpływy z podatku dochodowego od osób prawnych</v>
      </c>
      <c r="D2321" s="44" t="n">
        <v>855</v>
      </c>
      <c r="E2321" s="45" t="s">
        <v>24</v>
      </c>
      <c r="F2321" s="46" t="n">
        <f aca="false">SUM(G2321:H2321)</f>
        <v>0</v>
      </c>
      <c r="G2321" s="46" t="n">
        <f aca="false" t="array" ref="G2321:G2321">SUM(IF(dane!$A$8:$A$1577=D2321,IF(dane!$C$8:$C$1577=E2321,dane!$L$8:$L$1577,0),0))</f>
        <v>0</v>
      </c>
      <c r="H2321" s="46" t="n">
        <f aca="false" t="array" ref="H2321:H2321">SUM(IF(dane!$A$8:$A$1577=D2321,IF(dane!$C$8:$C$1577=E2321,dane!$M$8:$M$1577,0),0))</f>
        <v>0</v>
      </c>
    </row>
    <row r="2322" s="57" customFormat="true" ht="12" hidden="true" customHeight="true" outlineLevel="0" collapsed="false">
      <c r="A2322" s="42" t="s">
        <v>25</v>
      </c>
      <c r="B2322" s="42"/>
      <c r="C2322" s="43" t="str">
        <f aca="false">INDEX((klasyfikacja!$B$2:$B$146),MATCH(A2322,klasyfikacja!$A$2:$A$146,0))</f>
        <v>Wpływy z części opłaty za zezwolenie na sprzedaż napojów alkoholowych w obrocie hurtowym</v>
      </c>
      <c r="D2322" s="44" t="n">
        <v>855</v>
      </c>
      <c r="E2322" s="45" t="s">
        <v>26</v>
      </c>
      <c r="F2322" s="46" t="n">
        <f aca="false">SUM(G2322:H2322)</f>
        <v>0</v>
      </c>
      <c r="G2322" s="46" t="n">
        <f aca="false" t="array" ref="G2322:G2322">SUM(IF(dane!$A$8:$A$1577=D2322,IF(dane!$C$8:$C$1577=E2322,dane!$L$8:$L$1577,0),0))</f>
        <v>0</v>
      </c>
      <c r="H2322" s="46" t="n">
        <f aca="false" t="array" ref="H2322:H2322">SUM(IF(dane!$A$8:$A$1577=D2322,IF(dane!$C$8:$C$1577=E2322,dane!$M$8:$M$1577,0),0))</f>
        <v>0</v>
      </c>
    </row>
    <row r="2323" s="57" customFormat="true" ht="12.75" hidden="true" customHeight="true" outlineLevel="0" collapsed="false">
      <c r="A2323" s="42" t="s">
        <v>27</v>
      </c>
      <c r="B2323" s="42"/>
      <c r="C2323" s="43" t="str">
        <f aca="false">INDEX((klasyfikacja!$B$2:$B$146),MATCH(A2323,klasyfikacja!$A$2:$A$146,0))</f>
        <v>Wpływy z podatku od nieruchomości</v>
      </c>
      <c r="D2323" s="44" t="n">
        <v>855</v>
      </c>
      <c r="E2323" s="45" t="s">
        <v>28</v>
      </c>
      <c r="F2323" s="46" t="n">
        <f aca="false">SUM(G2323:H2323)</f>
        <v>0</v>
      </c>
      <c r="G2323" s="46" t="n">
        <f aca="false" t="array" ref="G2323:G2323">SUM(IF(dane!$A$8:$A$1577=D2323,IF(dane!$C$8:$C$1577=E2323,dane!$L$8:$L$1577,0),0))</f>
        <v>0</v>
      </c>
      <c r="H2323" s="46" t="n">
        <f aca="false" t="array" ref="H2323:H2323">SUM(IF(dane!$A$8:$A$1577=D2323,IF(dane!$C$8:$C$1577=E2323,dane!$M$8:$M$1577,0),0))</f>
        <v>0</v>
      </c>
    </row>
    <row r="2324" s="57" customFormat="true" ht="12.75" hidden="true" customHeight="true" outlineLevel="0" collapsed="false">
      <c r="A2324" s="42" t="s">
        <v>29</v>
      </c>
      <c r="B2324" s="42"/>
      <c r="C2324" s="43" t="str">
        <f aca="false">INDEX((klasyfikacja!$B$2:$B$146),MATCH(A2324,klasyfikacja!$A$2:$A$146,0))</f>
        <v>Wpływy z podatku rolnego</v>
      </c>
      <c r="D2324" s="44" t="n">
        <v>855</v>
      </c>
      <c r="E2324" s="45" t="s">
        <v>30</v>
      </c>
      <c r="F2324" s="46" t="n">
        <f aca="false">SUM(G2324:H2324)</f>
        <v>0</v>
      </c>
      <c r="G2324" s="46" t="n">
        <f aca="false" t="array" ref="G2324:G2324">SUM(IF(dane!$A$8:$A$1577=D2324,IF(dane!$C$8:$C$1577=E2324,dane!$L$8:$L$1577,0),0))</f>
        <v>0</v>
      </c>
      <c r="H2324" s="46" t="n">
        <f aca="false" t="array" ref="H2324:H2324">SUM(IF(dane!$A$8:$A$1577=D2324,IF(dane!$C$8:$C$1577=E2324,dane!$M$8:$M$1577,0),0))</f>
        <v>0</v>
      </c>
    </row>
    <row r="2325" s="57" customFormat="true" ht="12.75" hidden="true" customHeight="true" outlineLevel="0" collapsed="false">
      <c r="A2325" s="42" t="s">
        <v>31</v>
      </c>
      <c r="B2325" s="42"/>
      <c r="C2325" s="43" t="str">
        <f aca="false">INDEX((klasyfikacja!$B$2:$B$146),MATCH(A2325,klasyfikacja!$A$2:$A$146,0))</f>
        <v>Wpływy z podatku leśnego</v>
      </c>
      <c r="D2325" s="44" t="n">
        <v>855</v>
      </c>
      <c r="E2325" s="45" t="s">
        <v>32</v>
      </c>
      <c r="F2325" s="46" t="n">
        <f aca="false">SUM(G2325:H2325)</f>
        <v>0</v>
      </c>
      <c r="G2325" s="46" t="n">
        <f aca="false" t="array" ref="G2325:G2325">SUM(IF(dane!$A$8:$A$1577=D2325,IF(dane!$C$8:$C$1577=E2325,dane!$L$8:$L$1577,0),0))</f>
        <v>0</v>
      </c>
      <c r="H2325" s="46" t="n">
        <f aca="false" t="array" ref="H2325:H2325">SUM(IF(dane!$A$8:$A$1577=D2325,IF(dane!$C$8:$C$1577=E2325,dane!$M$8:$M$1577,0),0))</f>
        <v>0</v>
      </c>
    </row>
    <row r="2326" s="57" customFormat="true" ht="12.75" hidden="true" customHeight="true" outlineLevel="0" collapsed="false">
      <c r="A2326" s="42" t="s">
        <v>33</v>
      </c>
      <c r="B2326" s="42"/>
      <c r="C2326" s="43" t="str">
        <f aca="false">INDEX((klasyfikacja!$B$2:$B$146),MATCH(A2326,klasyfikacja!$A$2:$A$146,0))</f>
        <v>Wpływy z podatku od środków transportowych</v>
      </c>
      <c r="D2326" s="44" t="n">
        <v>855</v>
      </c>
      <c r="E2326" s="45" t="s">
        <v>34</v>
      </c>
      <c r="F2326" s="46" t="n">
        <f aca="false">SUM(G2326:H2326)</f>
        <v>0</v>
      </c>
      <c r="G2326" s="46" t="n">
        <f aca="false" t="array" ref="G2326:G2326">SUM(IF(dane!$A$8:$A$1577=D2326,IF(dane!$C$8:$C$1577=E2326,dane!$L$8:$L$1577,0),0))</f>
        <v>0</v>
      </c>
      <c r="H2326" s="46" t="n">
        <f aca="false" t="array" ref="H2326:H2326">SUM(IF(dane!$A$8:$A$1577=D2326,IF(dane!$C$8:$C$1577=E2326,dane!$M$8:$M$1577,0),0))</f>
        <v>0</v>
      </c>
    </row>
    <row r="2327" s="57" customFormat="true" ht="12.75" hidden="true" customHeight="true" outlineLevel="0" collapsed="false">
      <c r="A2327" s="42" t="s">
        <v>35</v>
      </c>
      <c r="B2327" s="42"/>
      <c r="C2327" s="43" t="str">
        <f aca="false">INDEX((klasyfikacja!$B$2:$B$146),MATCH(A2327,klasyfikacja!$A$2:$A$146,0))</f>
        <v>Wpływy z podatku od działalności gospodarczej osób fizycznych, opłacanego w formie karty podatkowej</v>
      </c>
      <c r="D2327" s="44" t="n">
        <v>855</v>
      </c>
      <c r="E2327" s="45" t="s">
        <v>36</v>
      </c>
      <c r="F2327" s="46" t="n">
        <f aca="false">SUM(G2327:H2327)</f>
        <v>0</v>
      </c>
      <c r="G2327" s="46" t="n">
        <f aca="false" t="array" ref="G2327:G2327">SUM(IF(dane!$A$8:$A$1577=D2327,IF(dane!$C$8:$C$1577=E2327,dane!$L$8:$L$1577,0),0))</f>
        <v>0</v>
      </c>
      <c r="H2327" s="46" t="n">
        <f aca="false" t="array" ref="H2327:H2327">SUM(IF(dane!$A$8:$A$1577=D2327,IF(dane!$C$8:$C$1577=E2327,dane!$M$8:$M$1577,0),0))</f>
        <v>0</v>
      </c>
    </row>
    <row r="2328" s="57" customFormat="true" ht="12.75" hidden="true" customHeight="true" outlineLevel="0" collapsed="false">
      <c r="A2328" s="42" t="s">
        <v>37</v>
      </c>
      <c r="B2328" s="42"/>
      <c r="C2328" s="43" t="str">
        <f aca="false">INDEX((klasyfikacja!$B$2:$B$146),MATCH(A2328,klasyfikacja!$A$2:$A$146,0))</f>
        <v>Wpływy z podatku od spadków i darowizn</v>
      </c>
      <c r="D2328" s="44" t="n">
        <v>855</v>
      </c>
      <c r="E2328" s="45" t="s">
        <v>38</v>
      </c>
      <c r="F2328" s="46" t="n">
        <f aca="false">SUM(G2328:H2328)</f>
        <v>0</v>
      </c>
      <c r="G2328" s="46" t="n">
        <f aca="false" t="array" ref="G2328:G2328">SUM(IF(dane!$A$8:$A$1577=D2328,IF(dane!$C$8:$C$1577=E2328,dane!$L$8:$L$1577,0),0))</f>
        <v>0</v>
      </c>
      <c r="H2328" s="46" t="n">
        <f aca="false" t="array" ref="H2328:H2328">SUM(IF(dane!$A$8:$A$1577=D2328,IF(dane!$C$8:$C$1577=E2328,dane!$M$8:$M$1577,0),0))</f>
        <v>0</v>
      </c>
    </row>
    <row r="2329" s="57" customFormat="true" ht="12.75" hidden="true" customHeight="true" outlineLevel="0" collapsed="false">
      <c r="A2329" s="42" t="s">
        <v>39</v>
      </c>
      <c r="B2329" s="42"/>
      <c r="C2329" s="43" t="str">
        <f aca="false">INDEX((klasyfikacja!$B$2:$B$146),MATCH(A2329,klasyfikacja!$A$2:$A$146,0))</f>
        <v>Wpływy z opłaty od posiadania psów</v>
      </c>
      <c r="D2329" s="44" t="n">
        <v>855</v>
      </c>
      <c r="E2329" s="45" t="s">
        <v>40</v>
      </c>
      <c r="F2329" s="46" t="n">
        <f aca="false">SUM(G2329:H2329)</f>
        <v>0</v>
      </c>
      <c r="G2329" s="46" t="n">
        <f aca="false" t="array" ref="G2329:G2329">SUM(IF(dane!$A$8:$A$1577=D2329,IF(dane!$C$8:$C$1577=E2329,dane!$L$8:$L$1577,0),0))</f>
        <v>0</v>
      </c>
      <c r="H2329" s="46" t="n">
        <f aca="false" t="array" ref="H2329:H2329">SUM(IF(dane!$A$8:$A$1577=D2329,IF(dane!$C$8:$C$1577=E2329,dane!$M$8:$M$1577,0),0))</f>
        <v>0</v>
      </c>
    </row>
    <row r="2330" s="57" customFormat="true" ht="12.75" hidden="true" customHeight="true" outlineLevel="0" collapsed="false">
      <c r="A2330" s="42" t="s">
        <v>41</v>
      </c>
      <c r="B2330" s="42"/>
      <c r="C2330" s="43" t="str">
        <f aca="false">INDEX((klasyfikacja!$B$2:$B$146),MATCH(A2330,klasyfikacja!$A$2:$A$146,0))</f>
        <v>Wpływy z opłaty uzdrowiskowej, pobieranej w gminach posiadających status gminy uzdrowiskowej</v>
      </c>
      <c r="D2330" s="44" t="n">
        <v>855</v>
      </c>
      <c r="E2330" s="45" t="s">
        <v>42</v>
      </c>
      <c r="F2330" s="46" t="n">
        <f aca="false">SUM(G2330:H2330)</f>
        <v>0</v>
      </c>
      <c r="G2330" s="46" t="n">
        <f aca="false" t="array" ref="G2330:G2330">SUM(IF(dane!$A$8:$A$1577=D2330,IF(dane!$C$8:$C$1577=E2330,dane!$L$8:$L$1577,0),0))</f>
        <v>0</v>
      </c>
      <c r="H2330" s="46" t="n">
        <f aca="false" t="array" ref="H2330:H2330">SUM(IF(dane!$A$8:$A$1577=D2330,IF(dane!$C$8:$C$1577=E2330,dane!$M$8:$M$1577,0),0))</f>
        <v>0</v>
      </c>
    </row>
    <row r="2331" s="57" customFormat="true" ht="12.75" hidden="true" customHeight="true" outlineLevel="0" collapsed="false">
      <c r="A2331" s="42" t="s">
        <v>43</v>
      </c>
      <c r="B2331" s="42"/>
      <c r="C2331" s="43" t="str">
        <f aca="false">INDEX((klasyfikacja!$B$2:$B$146),MATCH(A2331,klasyfikacja!$A$2:$A$146,0))</f>
        <v>Wpływy z opłaty produktowej</v>
      </c>
      <c r="D2331" s="44" t="n">
        <v>855</v>
      </c>
      <c r="E2331" s="45" t="s">
        <v>44</v>
      </c>
      <c r="F2331" s="46" t="n">
        <f aca="false">SUM(G2331:H2331)</f>
        <v>0</v>
      </c>
      <c r="G2331" s="46" t="n">
        <f aca="false" t="array" ref="G2331:G2331">SUM(IF(dane!$A$8:$A$1577=D2331,IF(dane!$C$8:$C$1577=E2331,dane!$L$8:$L$1577,0),0))</f>
        <v>0</v>
      </c>
      <c r="H2331" s="46" t="n">
        <f aca="false" t="array" ref="H2331:H2331">SUM(IF(dane!$A$8:$A$1577=D2331,IF(dane!$C$8:$C$1577=E2331,dane!$M$8:$M$1577,0),0))</f>
        <v>0</v>
      </c>
    </row>
    <row r="2332" s="57" customFormat="true" ht="12.75" hidden="true" customHeight="true" outlineLevel="0" collapsed="false">
      <c r="A2332" s="42" t="s">
        <v>45</v>
      </c>
      <c r="B2332" s="42"/>
      <c r="C2332" s="43" t="str">
        <f aca="false">INDEX((klasyfikacja!$B$2:$B$146),MATCH(A2332,klasyfikacja!$A$2:$A$146,0))</f>
        <v>Wpływy z opłaty skarbowej</v>
      </c>
      <c r="D2332" s="44" t="n">
        <v>855</v>
      </c>
      <c r="E2332" s="45" t="s">
        <v>46</v>
      </c>
      <c r="F2332" s="46" t="n">
        <f aca="false">SUM(G2332:H2332)</f>
        <v>0</v>
      </c>
      <c r="G2332" s="46" t="n">
        <f aca="false" t="array" ref="G2332:G2332">SUM(IF(dane!$A$8:$A$1577=D2332,IF(dane!$C$8:$C$1577=E2332,dane!$L$8:$L$1577,0),0))</f>
        <v>0</v>
      </c>
      <c r="H2332" s="46" t="n">
        <f aca="false" t="array" ref="H2332:H2332">SUM(IF(dane!$A$8:$A$1577=D2332,IF(dane!$C$8:$C$1577=E2332,dane!$M$8:$M$1577,0),0))</f>
        <v>0</v>
      </c>
    </row>
    <row r="2333" s="57" customFormat="true" ht="12.75" hidden="true" customHeight="true" outlineLevel="0" collapsed="false">
      <c r="A2333" s="42" t="s">
        <v>47</v>
      </c>
      <c r="B2333" s="42"/>
      <c r="C2333" s="43" t="str">
        <f aca="false">INDEX((klasyfikacja!$B$2:$B$146),MATCH(A2333,klasyfikacja!$A$2:$A$146,0))</f>
        <v>Wpływy z opłaty komunikacyjnej</v>
      </c>
      <c r="D2333" s="44" t="n">
        <v>855</v>
      </c>
      <c r="E2333" s="45" t="s">
        <v>48</v>
      </c>
      <c r="F2333" s="46" t="n">
        <f aca="false">SUM(G2333:H2333)</f>
        <v>0</v>
      </c>
      <c r="G2333" s="46" t="n">
        <f aca="false" t="array" ref="G2333:G2333">SUM(IF(dane!$A$8:$A$1577=D2333,IF(dane!$C$8:$C$1577=E2333,dane!$L$8:$L$1577,0),0))</f>
        <v>0</v>
      </c>
      <c r="H2333" s="46" t="n">
        <f aca="false" t="array" ref="H2333:H2333">SUM(IF(dane!$A$8:$A$1577=D2333,IF(dane!$C$8:$C$1577=E2333,dane!$M$8:$M$1577,0),0))</f>
        <v>0</v>
      </c>
    </row>
    <row r="2334" s="57" customFormat="true" ht="12.75" hidden="true" customHeight="true" outlineLevel="0" collapsed="false">
      <c r="A2334" s="42" t="s">
        <v>49</v>
      </c>
      <c r="B2334" s="42"/>
      <c r="C2334" s="43" t="str">
        <f aca="false">INDEX((klasyfikacja!$B$2:$B$146),MATCH(A2334,klasyfikacja!$A$2:$A$146,0))</f>
        <v>Wpływy z opłaty targowej</v>
      </c>
      <c r="D2334" s="44" t="n">
        <v>855</v>
      </c>
      <c r="E2334" s="45" t="s">
        <v>50</v>
      </c>
      <c r="F2334" s="46" t="n">
        <f aca="false">SUM(G2334:H2334)</f>
        <v>0</v>
      </c>
      <c r="G2334" s="46" t="n">
        <f aca="false" t="array" ref="G2334:G2334">SUM(IF(dane!$A$8:$A$1577=D2334,IF(dane!$C$8:$C$1577=E2334,dane!$L$8:$L$1577,0),0))</f>
        <v>0</v>
      </c>
      <c r="H2334" s="46" t="n">
        <f aca="false" t="array" ref="H2334:H2334">SUM(IF(dane!$A$8:$A$1577=D2334,IF(dane!$C$8:$C$1577=E2334,dane!$M$8:$M$1577,0),0))</f>
        <v>0</v>
      </c>
    </row>
    <row r="2335" s="57" customFormat="true" ht="12.75" hidden="true" customHeight="true" outlineLevel="0" collapsed="false">
      <c r="A2335" s="42" t="s">
        <v>51</v>
      </c>
      <c r="B2335" s="42"/>
      <c r="C2335" s="43" t="str">
        <f aca="false">INDEX((klasyfikacja!$B$2:$B$146),MATCH(A2335,klasyfikacja!$A$2:$A$146,0))</f>
        <v>Wpływy z opłaty miejscowej</v>
      </c>
      <c r="D2335" s="44" t="n">
        <v>855</v>
      </c>
      <c r="E2335" s="45" t="s">
        <v>52</v>
      </c>
      <c r="F2335" s="46" t="n">
        <f aca="false">SUM(G2335:H2335)</f>
        <v>0</v>
      </c>
      <c r="G2335" s="46" t="n">
        <f aca="false" t="array" ref="G2335:G2335">SUM(IF(dane!$A$8:$A$1577=D2335,IF(dane!$C$8:$C$1577=E2335,dane!$L$8:$L$1577,0),0))</f>
        <v>0</v>
      </c>
      <c r="H2335" s="46" t="n">
        <f aca="false" t="array" ref="H2335:H2335">SUM(IF(dane!$A$8:$A$1577=D2335,IF(dane!$C$8:$C$1577=E2335,dane!$M$8:$M$1577,0),0))</f>
        <v>0</v>
      </c>
    </row>
    <row r="2336" s="57" customFormat="true" ht="12.75" hidden="true" customHeight="true" outlineLevel="0" collapsed="false">
      <c r="A2336" s="42" t="s">
        <v>53</v>
      </c>
      <c r="B2336" s="42"/>
      <c r="C2336" s="43" t="str">
        <f aca="false">INDEX((klasyfikacja!$B$2:$B$146),MATCH(A2336,klasyfikacja!$A$2:$A$146,0))</f>
        <v>Wpływy z opłaty eksploatacyjnej</v>
      </c>
      <c r="D2336" s="44" t="n">
        <v>855</v>
      </c>
      <c r="E2336" s="45" t="s">
        <v>54</v>
      </c>
      <c r="F2336" s="46" t="n">
        <f aca="false">SUM(G2336:H2336)</f>
        <v>0</v>
      </c>
      <c r="G2336" s="46" t="n">
        <f aca="false" t="array" ref="G2336:G2336">SUM(IF(dane!$A$8:$A$1577=D2336,IF(dane!$C$8:$C$1577=E2336,dane!$L$8:$L$1577,0),0))</f>
        <v>0</v>
      </c>
      <c r="H2336" s="46" t="n">
        <f aca="false" t="array" ref="H2336:H2336">SUM(IF(dane!$A$8:$A$1577=D2336,IF(dane!$C$8:$C$1577=E2336,dane!$M$8:$M$1577,0),0))</f>
        <v>0</v>
      </c>
    </row>
    <row r="2337" s="57" customFormat="true" ht="12.75" hidden="true" customHeight="true" outlineLevel="0" collapsed="false">
      <c r="A2337" s="42" t="s">
        <v>55</v>
      </c>
      <c r="B2337" s="42"/>
      <c r="C2337" s="43" t="str">
        <f aca="false">INDEX((klasyfikacja!$B$2:$B$146),MATCH(A2337,klasyfikacja!$A$2:$A$146,0))</f>
        <v>Wpływy z opłat za trwały zarząd, użytkowanie i służebności</v>
      </c>
      <c r="D2337" s="44" t="n">
        <v>855</v>
      </c>
      <c r="E2337" s="45" t="s">
        <v>56</v>
      </c>
      <c r="F2337" s="46" t="n">
        <f aca="false">SUM(G2337:H2337)</f>
        <v>0</v>
      </c>
      <c r="G2337" s="46" t="n">
        <f aca="false" t="array" ref="G2337:G2337">SUM(IF(dane!$A$8:$A$1577=D2337,IF(dane!$C$8:$C$1577=E2337,dane!$L$8:$L$1577,0),0))</f>
        <v>0</v>
      </c>
      <c r="H2337" s="46" t="n">
        <f aca="false" t="array" ref="H2337:H2337">SUM(IF(dane!$A$8:$A$1577=D2337,IF(dane!$C$8:$C$1577=E2337,dane!$M$8:$M$1577,0),0))</f>
        <v>0</v>
      </c>
    </row>
    <row r="2338" s="57" customFormat="true" ht="12.75" hidden="true" customHeight="true" outlineLevel="0" collapsed="false">
      <c r="A2338" s="42" t="s">
        <v>57</v>
      </c>
      <c r="B2338" s="42"/>
      <c r="C2338" s="43" t="str">
        <f aca="false">INDEX((klasyfikacja!$B$2:$B$146),MATCH(A2338,klasyfikacja!$A$2:$A$146,0))</f>
        <v>Wpływy z opłat za zezwolenia na sprzedaż napojów alkoholowych</v>
      </c>
      <c r="D2338" s="44" t="n">
        <v>855</v>
      </c>
      <c r="E2338" s="45" t="s">
        <v>58</v>
      </c>
      <c r="F2338" s="46" t="n">
        <f aca="false">SUM(G2338:H2338)</f>
        <v>0</v>
      </c>
      <c r="G2338" s="46" t="n">
        <f aca="false" t="array" ref="G2338:G2338">SUM(IF(dane!$A$8:$A$1577=D2338,IF(dane!$C$8:$C$1577=E2338,dane!$L$8:$L$1577,0),0))</f>
        <v>0</v>
      </c>
      <c r="H2338" s="46" t="n">
        <f aca="false" t="array" ref="H2338:H2338">SUM(IF(dane!$A$8:$A$1577=D2338,IF(dane!$C$8:$C$1577=E2338,dane!$M$8:$M$1577,0),0))</f>
        <v>0</v>
      </c>
    </row>
    <row r="2339" s="57" customFormat="true" ht="12.75" hidden="true" customHeight="true" outlineLevel="0" collapsed="false">
      <c r="A2339" s="42" t="s">
        <v>59</v>
      </c>
      <c r="B2339" s="42"/>
      <c r="C2339" s="43" t="str">
        <f aca="false">INDEX((klasyfikacja!$B$2:$B$146),MATCH(A2339,klasyfikacja!$A$2:$A$146,0))</f>
        <v>Wpływy z innych lokalnych opłat pobieranych przez jednostki samorządu terytorialnego na podstawie odrębnych ustaw</v>
      </c>
      <c r="D2339" s="44" t="n">
        <v>855</v>
      </c>
      <c r="E2339" s="45" t="s">
        <v>60</v>
      </c>
      <c r="F2339" s="46" t="n">
        <f aca="false">SUM(G2339:H2339)</f>
        <v>0</v>
      </c>
      <c r="G2339" s="46" t="n">
        <f aca="false" t="array" ref="G2339:G2339">SUM(IF(dane!$A$8:$A$1577=D2339,IF(dane!$C$8:$C$1577=E2339,dane!$L$8:$L$1577,0),0))</f>
        <v>0</v>
      </c>
      <c r="H2339" s="46" t="n">
        <f aca="false" t="array" ref="H2339:H2339">SUM(IF(dane!$A$8:$A$1577=D2339,IF(dane!$C$8:$C$1577=E2339,dane!$M$8:$M$1577,0),0))</f>
        <v>0</v>
      </c>
    </row>
    <row r="2340" s="57" customFormat="true" ht="12.75" hidden="true" customHeight="true" outlineLevel="0" collapsed="false">
      <c r="A2340" s="42" t="s">
        <v>61</v>
      </c>
      <c r="B2340" s="42"/>
      <c r="C2340" s="43" t="str">
        <f aca="false">INDEX((klasyfikacja!$B$2:$B$146),MATCH(A2340,klasyfikacja!$A$2:$A$146,0))</f>
        <v>Wpływy z podatku od czynności cywilnoprawnych</v>
      </c>
      <c r="D2340" s="44" t="n">
        <v>855</v>
      </c>
      <c r="E2340" s="45" t="s">
        <v>62</v>
      </c>
      <c r="F2340" s="46" t="n">
        <f aca="false">SUM(G2340:H2340)</f>
        <v>0</v>
      </c>
      <c r="G2340" s="46" t="n">
        <f aca="false" t="array" ref="G2340:G2340">SUM(IF(dane!$A$8:$A$1577=D2340,IF(dane!$C$8:$C$1577=E2340,dane!$L$8:$L$1577,0),0))</f>
        <v>0</v>
      </c>
      <c r="H2340" s="46" t="n">
        <f aca="false" t="array" ref="H2340:H2340">SUM(IF(dane!$A$8:$A$1577=D2340,IF(dane!$C$8:$C$1577=E2340,dane!$M$8:$M$1577,0),0))</f>
        <v>0</v>
      </c>
    </row>
    <row r="2341" s="57" customFormat="true" ht="12.75" hidden="true" customHeight="true" outlineLevel="0" collapsed="false">
      <c r="A2341" s="42" t="s">
        <v>63</v>
      </c>
      <c r="B2341" s="42"/>
      <c r="C2341" s="43" t="str">
        <f aca="false">INDEX((klasyfikacja!$B$2:$B$146),MATCH(A2341,klasyfikacja!$A$2:$A$146,0))</f>
        <v>Wpływy z opłat z tytułu użytkowania wieczystego nieruchomości</v>
      </c>
      <c r="D2341" s="44" t="n">
        <v>855</v>
      </c>
      <c r="E2341" s="45" t="s">
        <v>64</v>
      </c>
      <c r="F2341" s="46" t="n">
        <f aca="false">SUM(G2341:H2341)</f>
        <v>0</v>
      </c>
      <c r="G2341" s="46" t="n">
        <f aca="false" t="array" ref="G2341:G2341">SUM(IF(dane!$A$8:$A$1577=D2341,IF(dane!$C$8:$C$1577=E2341,dane!$L$8:$L$1577,0),0))</f>
        <v>0</v>
      </c>
      <c r="H2341" s="46" t="n">
        <f aca="false" t="array" ref="H2341:H2341">SUM(IF(dane!$A$8:$A$1577=D2341,IF(dane!$C$8:$C$1577=E2341,dane!$M$8:$M$1577,0),0))</f>
        <v>0</v>
      </c>
    </row>
    <row r="2342" s="57" customFormat="true" ht="12.75" hidden="true" customHeight="true" outlineLevel="0" collapsed="false">
      <c r="A2342" s="42" t="s">
        <v>65</v>
      </c>
      <c r="B2342" s="42"/>
      <c r="C2342" s="43" t="str">
        <f aca="false">INDEX((klasyfikacja!$B$2:$B$146),MATCH(A2342,klasyfikacja!$A$2:$A$146,0))</f>
        <v>Wpływy z tytułu grzywien, mandatów i innych kar pieniężnych od osób fizycznych</v>
      </c>
      <c r="D2342" s="44" t="n">
        <v>855</v>
      </c>
      <c r="E2342" s="45" t="s">
        <v>66</v>
      </c>
      <c r="F2342" s="46" t="n">
        <f aca="false">SUM(G2342:H2342)</f>
        <v>0</v>
      </c>
      <c r="G2342" s="46" t="n">
        <f aca="false" t="array" ref="G2342:G2342">SUM(IF(dane!$A$8:$A$1577=D2342,IF(dane!$C$8:$C$1577=E2342,dane!$L$8:$L$1577,0),0))</f>
        <v>0</v>
      </c>
      <c r="H2342" s="46" t="n">
        <f aca="false" t="array" ref="H2342:H2342">SUM(IF(dane!$A$8:$A$1577=D2342,IF(dane!$C$8:$C$1577=E2342,dane!$M$8:$M$1577,0),0))</f>
        <v>0</v>
      </c>
    </row>
    <row r="2343" s="57" customFormat="true" ht="12.75" hidden="true" customHeight="true" outlineLevel="0" collapsed="false">
      <c r="A2343" s="42" t="s">
        <v>67</v>
      </c>
      <c r="B2343" s="42"/>
      <c r="C2343" s="43" t="str">
        <f aca="false">INDEX((klasyfikacja!$B$2:$B$146),MATCH(A2343,klasyfikacja!$A$2:$A$146,0))</f>
        <v>Wpływy z tytułu grzywien i innych kar pieniężnych od osób prawnych i innych jednostek organizacyjnych</v>
      </c>
      <c r="D2343" s="44" t="n">
        <v>855</v>
      </c>
      <c r="E2343" s="45" t="s">
        <v>68</v>
      </c>
      <c r="F2343" s="46" t="n">
        <f aca="false">SUM(G2343:H2343)</f>
        <v>0</v>
      </c>
      <c r="G2343" s="46" t="n">
        <f aca="false" t="array" ref="G2343:G2343">SUM(IF(dane!$A$8:$A$1577=D2343,IF(dane!$C$8:$C$1577=E2343,dane!$L$8:$L$1577,0),0))</f>
        <v>0</v>
      </c>
      <c r="H2343" s="46" t="n">
        <f aca="false" t="array" ref="H2343:H2343">SUM(IF(dane!$A$8:$A$1577=D2343,IF(dane!$C$8:$C$1577=E2343,dane!$M$8:$M$1577,0),0))</f>
        <v>0</v>
      </c>
    </row>
    <row r="2344" s="57" customFormat="true" ht="12.75" hidden="true" customHeight="true" outlineLevel="0" collapsed="false">
      <c r="A2344" s="42" t="s">
        <v>69</v>
      </c>
      <c r="B2344" s="42"/>
      <c r="C2344" s="43" t="str">
        <f aca="false">INDEX((klasyfikacja!$B$2:$B$146),MATCH(A2344,klasyfikacja!$A$2:$A$146,0))</f>
        <v>Wpływy z opłat za koncesje i licencje</v>
      </c>
      <c r="D2344" s="44" t="n">
        <v>855</v>
      </c>
      <c r="E2344" s="45" t="s">
        <v>70</v>
      </c>
      <c r="F2344" s="46" t="n">
        <f aca="false">SUM(G2344:H2344)</f>
        <v>0</v>
      </c>
      <c r="G2344" s="46" t="n">
        <f aca="false" t="array" ref="G2344:G2344">SUM(IF(dane!$A$8:$A$1577=D2344,IF(dane!$C$8:$C$1577=E2344,dane!$L$8:$L$1577,0),0))</f>
        <v>0</v>
      </c>
      <c r="H2344" s="46" t="n">
        <f aca="false" t="array" ref="H2344:H2344">SUM(IF(dane!$A$8:$A$1577=D2344,IF(dane!$C$8:$C$1577=E2344,dane!$M$8:$M$1577,0),0))</f>
        <v>0</v>
      </c>
    </row>
    <row r="2345" s="57" customFormat="true" ht="12.75" hidden="true" customHeight="true" outlineLevel="0" collapsed="false">
      <c r="A2345" s="42" t="s">
        <v>71</v>
      </c>
      <c r="B2345" s="42"/>
      <c r="C2345" s="43" t="str">
        <f aca="false">INDEX((klasyfikacja!$B$2:$B$146),MATCH(A2345,klasyfikacja!$A$2:$A$146,0))</f>
        <v>Wpływy z opłat egzaminacyjnych oraz opłat za wydawanie świadectw, dyplomów, zaświadczeń, certyfikatów i ich duplikatów</v>
      </c>
      <c r="D2345" s="44" t="n">
        <v>855</v>
      </c>
      <c r="E2345" s="45" t="s">
        <v>72</v>
      </c>
      <c r="F2345" s="46" t="n">
        <f aca="false">SUM(G2345:H2345)</f>
        <v>0</v>
      </c>
      <c r="G2345" s="46" t="n">
        <f aca="false" t="array" ref="G2345:G2345">SUM(IF(dane!$A$8:$A$1577=D2345,IF(dane!$C$8:$C$1577=E2345,dane!$L$8:$L$1577,0),0))</f>
        <v>0</v>
      </c>
      <c r="H2345" s="46" t="n">
        <f aca="false" t="array" ref="H2345:H2345">SUM(IF(dane!$A$8:$A$1577=D2345,IF(dane!$C$8:$C$1577=E2345,dane!$M$8:$M$1577,0),0))</f>
        <v>0</v>
      </c>
    </row>
    <row r="2346" s="57" customFormat="true" ht="12.75" hidden="true" customHeight="true" outlineLevel="0" collapsed="false">
      <c r="A2346" s="42" t="s">
        <v>73</v>
      </c>
      <c r="B2346" s="42"/>
      <c r="C2346" s="43" t="str">
        <f aca="false">INDEX((klasyfikacja!$B$2:$B$146),MATCH(A2346,klasyfikacja!$A$2:$A$146,0))</f>
        <v>Wpływy z opłat za zezwolenia, akredytacje oraz opłaty ewidencyjne, w tym opłaty za częstotliwości</v>
      </c>
      <c r="D2346" s="44" t="n">
        <v>855</v>
      </c>
      <c r="E2346" s="45" t="s">
        <v>74</v>
      </c>
      <c r="F2346" s="46" t="n">
        <f aca="false">SUM(G2346:H2346)</f>
        <v>0</v>
      </c>
      <c r="G2346" s="46" t="n">
        <f aca="false" t="array" ref="G2346:G2346">SUM(IF(dane!$A$8:$A$1577=D2346,IF(dane!$C$8:$C$1577=E2346,dane!$L$8:$L$1577,0),0))</f>
        <v>0</v>
      </c>
      <c r="H2346" s="46" t="n">
        <f aca="false" t="array" ref="H2346:H2346">SUM(IF(dane!$A$8:$A$1577=D2346,IF(dane!$C$8:$C$1577=E2346,dane!$M$8:$M$1577,0),0))</f>
        <v>0</v>
      </c>
    </row>
    <row r="2347" s="57" customFormat="true" ht="12.75" hidden="true" customHeight="true" outlineLevel="0" collapsed="false">
      <c r="A2347" s="42" t="s">
        <v>75</v>
      </c>
      <c r="B2347" s="42"/>
      <c r="C2347" s="43" t="str">
        <f aca="false">INDEX((klasyfikacja!$B$2:$B$146),MATCH(A2347,klasyfikacja!$A$2:$A$146,0))</f>
        <v>Wpływy z tytułu opłat i kosztów sądowych oraz innych opłat uiszczanych na rzecz Skarbu Państwa z tytułu postępowania sądowego i prokuratorskiego</v>
      </c>
      <c r="D2347" s="44" t="n">
        <v>855</v>
      </c>
      <c r="E2347" s="45" t="s">
        <v>76</v>
      </c>
      <c r="F2347" s="46" t="n">
        <f aca="false">SUM(G2347:H2347)</f>
        <v>0</v>
      </c>
      <c r="G2347" s="46" t="n">
        <f aca="false" t="array" ref="G2347:G2347">SUM(IF(dane!$A$8:$A$1577=D2347,IF(dane!$C$8:$C$1577=E2347,dane!$L$8:$L$1577,0),0))</f>
        <v>0</v>
      </c>
      <c r="H2347" s="46" t="n">
        <f aca="false" t="array" ref="H2347:H2347">SUM(IF(dane!$A$8:$A$1577=D2347,IF(dane!$C$8:$C$1577=E2347,dane!$M$8:$M$1577,0),0))</f>
        <v>0</v>
      </c>
    </row>
    <row r="2348" s="57" customFormat="true" ht="12.75" hidden="true" customHeight="true" outlineLevel="0" collapsed="false">
      <c r="A2348" s="42" t="s">
        <v>77</v>
      </c>
      <c r="B2348" s="42"/>
      <c r="C2348" s="43" t="str">
        <f aca="false">INDEX((klasyfikacja!$B$2:$B$146),MATCH(A2348,klasyfikacja!$A$2:$A$146,0))</f>
        <v>Wpływy z tytułu kosztów egzekucyjnych, opłaty komorniczej i kosztów upomnień</v>
      </c>
      <c r="D2348" s="44" t="n">
        <v>855</v>
      </c>
      <c r="E2348" s="45" t="s">
        <v>78</v>
      </c>
      <c r="F2348" s="46" t="n">
        <f aca="false">SUM(G2348:H2348)</f>
        <v>0</v>
      </c>
      <c r="G2348" s="46" t="n">
        <f aca="false" t="array" ref="G2348:G2348">SUM(IF(dane!$A$8:$A$1577=D2348,IF(dane!$C$8:$C$1577=E2348,dane!$L$8:$L$1577,0),0))</f>
        <v>0</v>
      </c>
      <c r="H2348" s="46" t="n">
        <f aca="false" t="array" ref="H2348:H2348">SUM(IF(dane!$A$8:$A$1577=D2348,IF(dane!$C$8:$C$1577=E2348,dane!$M$8:$M$1577,0),0))</f>
        <v>0</v>
      </c>
    </row>
    <row r="2349" s="57" customFormat="true" ht="12.75" hidden="true" customHeight="true" outlineLevel="0" collapsed="false">
      <c r="A2349" s="42" t="s">
        <v>79</v>
      </c>
      <c r="B2349" s="42"/>
      <c r="C2349" s="43" t="str">
        <f aca="false">INDEX((klasyfikacja!$B$2:$B$146),MATCH(A2349,klasyfikacja!$A$2:$A$146,0))</f>
        <v>Wpływy z opłat za wydanie prawa jazdy oraz innych dokumentów uprawniających do kierowania pojazdami</v>
      </c>
      <c r="D2349" s="44" t="n">
        <v>855</v>
      </c>
      <c r="E2349" s="45" t="s">
        <v>80</v>
      </c>
      <c r="F2349" s="46" t="n">
        <f aca="false">SUM(G2349:H2349)</f>
        <v>0</v>
      </c>
      <c r="G2349" s="46" t="n">
        <f aca="false" t="array" ref="G2349:G2349">SUM(IF(dane!$A$8:$A$1577=D2349,IF(dane!$C$8:$C$1577=E2349,dane!$L$8:$L$1577,0),0))</f>
        <v>0</v>
      </c>
      <c r="H2349" s="46" t="n">
        <f aca="false" t="array" ref="H2349:H2349">SUM(IF(dane!$A$8:$A$1577=D2349,IF(dane!$C$8:$C$1577=E2349,dane!$M$8:$M$1577,0),0))</f>
        <v>0</v>
      </c>
    </row>
    <row r="2350" s="57" customFormat="true" ht="12.75" hidden="true" customHeight="true" outlineLevel="0" collapsed="false">
      <c r="A2350" s="42" t="s">
        <v>81</v>
      </c>
      <c r="B2350" s="42"/>
      <c r="C2350" s="43" t="str">
        <f aca="false">INDEX((klasyfikacja!$B$2:$B$146),MATCH(A2350,klasyfikacja!$A$2:$A$146,0))</f>
        <v>Wpływy z opłat za korzystanie z wychowania przedszkolnego</v>
      </c>
      <c r="D2350" s="44" t="n">
        <v>855</v>
      </c>
      <c r="E2350" s="45" t="s">
        <v>82</v>
      </c>
      <c r="F2350" s="46" t="n">
        <f aca="false">SUM(G2350:H2350)</f>
        <v>0</v>
      </c>
      <c r="G2350" s="46" t="n">
        <f aca="false" t="array" ref="G2350:G2350">SUM(IF(dane!$A$8:$A$1577=D2350,IF(dane!$C$8:$C$1577=E2350,dane!$L$8:$L$1577,0),0))</f>
        <v>0</v>
      </c>
      <c r="H2350" s="46" t="n">
        <f aca="false" t="array" ref="H2350:H2350">SUM(IF(dane!$A$8:$A$1577=D2350,IF(dane!$C$8:$C$1577=E2350,dane!$M$8:$M$1577,0),0))</f>
        <v>0</v>
      </c>
    </row>
    <row r="2351" s="57" customFormat="true" ht="12.75" hidden="true" customHeight="true" outlineLevel="0" collapsed="false">
      <c r="A2351" s="42" t="s">
        <v>83</v>
      </c>
      <c r="B2351" s="42"/>
      <c r="C2351" s="43" t="str">
        <f aca="false">INDEX((klasyfikacja!$B$2:$B$146),MATCH(A2351,klasyfikacja!$A$2:$A$146,0))</f>
        <v>Wpływy z opłat za korzystanie z wyżywienia w jednostkach realizujących zadania z zakresu wychowania przedszkolnego</v>
      </c>
      <c r="D2351" s="44" t="n">
        <v>855</v>
      </c>
      <c r="E2351" s="45" t="s">
        <v>84</v>
      </c>
      <c r="F2351" s="46" t="n">
        <f aca="false">SUM(G2351:H2351)</f>
        <v>0</v>
      </c>
      <c r="G2351" s="46" t="n">
        <f aca="false" t="array" ref="G2351:G2351">SUM(IF(dane!$A$8:$A$1577=D2351,IF(dane!$C$8:$C$1577=E2351,dane!$L$8:$L$1577,0),0))</f>
        <v>0</v>
      </c>
      <c r="H2351" s="46" t="n">
        <f aca="false" t="array" ref="H2351:H2351">SUM(IF(dane!$A$8:$A$1577=D2351,IF(dane!$C$8:$C$1577=E2351,dane!$M$8:$M$1577,0),0))</f>
        <v>0</v>
      </c>
    </row>
    <row r="2352" s="57" customFormat="true" ht="12.75" hidden="false" customHeight="true" outlineLevel="0" collapsed="false">
      <c r="A2352" s="42" t="n">
        <v>680</v>
      </c>
      <c r="B2352" s="42"/>
      <c r="C2352" s="43" t="e">
        <f aca="false">INDEX((klasyfikacja!$B$2:$B$146),MATCH(A2352,klasyfikacja!$A$2:$A$146,0))</f>
        <v>#N/A</v>
      </c>
      <c r="D2352" s="44" t="n">
        <v>855</v>
      </c>
      <c r="E2352" s="45" t="s">
        <v>86</v>
      </c>
      <c r="F2352" s="56" t="n">
        <f aca="false">SUM(G2352:H2352)</f>
        <v>29000</v>
      </c>
      <c r="G2352" s="46" t="n">
        <f aca="false" t="array" ref="G2352:G2352">SUM(IF(dane!$A$8:$A$1577=D2352,IF(dane!$C$8:$C$1577=E2352,dane!$L$8:$L$1577,0),0))</f>
        <v>0</v>
      </c>
      <c r="H2352" s="46" t="n">
        <f aca="false" t="array" ref="H2352:H2352">SUM(IF(dane!$A$8:$A$1577=D2352,IF(dane!$C$8:$C$1577=E2352,dane!$M$8:$M$1577,0),0))</f>
        <v>29000</v>
      </c>
    </row>
    <row r="2353" s="57" customFormat="true" ht="12.75" hidden="true" customHeight="true" outlineLevel="0" collapsed="false">
      <c r="A2353" s="42" t="s">
        <v>198</v>
      </c>
      <c r="B2353" s="42"/>
      <c r="C2353" s="43" t="str">
        <f aca="false">INDEX((klasyfikacja!$B$2:$B$146),MATCH(A2353,klasyfikacja!$A$2:$A$146,0))</f>
        <v>Wpływy z różnych opłat</v>
      </c>
      <c r="D2353" s="44" t="n">
        <v>855</v>
      </c>
      <c r="E2353" s="45" t="s">
        <v>87</v>
      </c>
      <c r="F2353" s="46" t="n">
        <f aca="false">SUM(G2353:H2353)</f>
        <v>0</v>
      </c>
      <c r="G2353" s="46" t="n">
        <f aca="false" t="array" ref="G2353:G2353">SUM(IF(dane!$A$8:$A$1577=D2353,IF(dane!$C$8:$C$1577=E2353,dane!$L$8:$L$1577,0),0))</f>
        <v>0</v>
      </c>
      <c r="H2353" s="46" t="n">
        <f aca="false" t="array" ref="H2353:H2353">SUM(IF(dane!$A$8:$A$1577=D2353,IF(dane!$C$8:$C$1577=E2353,dane!$M$8:$M$1577,0),0))</f>
        <v>0</v>
      </c>
    </row>
    <row r="2354" s="57" customFormat="true" ht="12.75" hidden="true" customHeight="false" outlineLevel="0" collapsed="false">
      <c r="A2354" s="42" t="s">
        <v>227</v>
      </c>
      <c r="B2354" s="42"/>
      <c r="C2354" s="43" t="str">
        <f aca="false">INDEX((klasyfikacja!$B$2:$B$146),MATCH(A2354,klasyfikacja!$A$2:$A$146,0))</f>
        <v>Wpływy z otrzymanych darowizn i ofiar w postaci pieniężnej na realizację zadań na rzecz pomocy Ukrainie</v>
      </c>
      <c r="D2354" s="44" t="n">
        <v>855</v>
      </c>
      <c r="E2354" s="45" t="s">
        <v>228</v>
      </c>
      <c r="F2354" s="46" t="n">
        <f aca="false">SUM(G2354:H2354)</f>
        <v>0</v>
      </c>
      <c r="G2354" s="46" t="n">
        <f aca="false" t="array" ref="G2354:G2354">SUM(IF(dane!$A$8:$A$1577=D2354,IF(dane!$C$8:$C$1577=E2354,dane!$L$8:$L$1577,0),0))</f>
        <v>0</v>
      </c>
      <c r="H2354" s="46" t="n">
        <f aca="false" t="array" ref="H2354:H2354">SUM(IF(dane!$A$8:$A$1577=D2354,IF(dane!$C$8:$C$1577=E2354,dane!$M$8:$M$1577,0),0))</f>
        <v>0</v>
      </c>
    </row>
    <row r="2355" s="57" customFormat="true" ht="26.25" hidden="true" customHeight="true" outlineLevel="0" collapsed="false">
      <c r="A2355" s="42" t="s">
        <v>88</v>
      </c>
      <c r="B2355" s="42"/>
      <c r="C2355" s="43" t="str">
        <f aca="false">INDEX((klasyfikacja!$B$2:$B$146),MATCH(A2355,klasyfikacja!$A$2:$A$146,0))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2355" s="44" t="n">
        <v>855</v>
      </c>
      <c r="E2355" s="45" t="s">
        <v>89</v>
      </c>
      <c r="F2355" s="56" t="n">
        <f aca="false">SUM(G2355:H2355)</f>
        <v>0</v>
      </c>
      <c r="G2355" s="46" t="n">
        <f aca="false" t="array" ref="G2355:G2355">SUM(IF(dane!$A$8:$A$1577=D2355,IF(dane!$C$8:$C$1577=E2355,dane!$L$8:$L$1577,0),0))</f>
        <v>0</v>
      </c>
      <c r="H2355" s="46" t="n">
        <f aca="false" t="array" ref="H2355:H2355">SUM(IF(dane!$A$8:$A$1577=D2355,IF(dane!$C$8:$C$1577=E2355,dane!$M$8:$M$1577,0),0))</f>
        <v>0</v>
      </c>
    </row>
    <row r="2356" s="57" customFormat="true" ht="12.75" hidden="false" customHeight="true" outlineLevel="0" collapsed="false">
      <c r="A2356" s="42" t="n">
        <v>830</v>
      </c>
      <c r="B2356" s="42"/>
      <c r="C2356" s="43" t="e">
        <f aca="false">INDEX((klasyfikacja!$B$2:$B$146),MATCH(A2356,klasyfikacja!$A$2:$A$146,0))</f>
        <v>#N/A</v>
      </c>
      <c r="D2356" s="44" t="n">
        <v>855</v>
      </c>
      <c r="E2356" s="45" t="s">
        <v>91</v>
      </c>
      <c r="F2356" s="46" t="n">
        <f aca="false">SUM(G2356:H2356)</f>
        <v>7013000</v>
      </c>
      <c r="G2356" s="46" t="n">
        <f aca="false" t="array" ref="G2356:G2356">SUM(IF(dane!$A$8:$A$1577=D2356,IF(dane!$C$8:$C$1577=E2356,dane!$L$8:$L$1577,0),0))</f>
        <v>5703000</v>
      </c>
      <c r="H2356" s="46" t="n">
        <f aca="false" t="array" ref="H2356:H2356">SUM(IF(dane!$A$8:$A$1577=D2356,IF(dane!$C$8:$C$1577=E2356,dane!$M$8:$M$1577,0),0))</f>
        <v>1310000</v>
      </c>
    </row>
    <row r="2357" s="57" customFormat="true" ht="12.75" hidden="true" customHeight="true" outlineLevel="0" collapsed="false">
      <c r="A2357" s="42" t="s">
        <v>92</v>
      </c>
      <c r="B2357" s="42"/>
      <c r="C2357" s="43" t="str">
        <f aca="false">INDEX((klasyfikacja!$B$2:$B$146),MATCH(A2357,klasyfikacja!$A$2:$A$146,0))</f>
        <v>Wpływy ze sprzedaży wyrobów</v>
      </c>
      <c r="D2357" s="44" t="n">
        <v>855</v>
      </c>
      <c r="E2357" s="45" t="s">
        <v>93</v>
      </c>
      <c r="F2357" s="46" t="n">
        <f aca="false">SUM(G2357:H2357)</f>
        <v>0</v>
      </c>
      <c r="G2357" s="46" t="n">
        <f aca="false" t="array" ref="G2357:G2357">SUM(IF(dane!$A$8:$A$1577=D2357,IF(dane!$C$8:$C$1577=E2357,dane!$L$8:$L$1577,0),0))</f>
        <v>0</v>
      </c>
      <c r="H2357" s="46" t="n">
        <f aca="false" t="array" ref="H2357:H2357">SUM(IF(dane!$A$8:$A$1577=D2357,IF(dane!$C$8:$C$1577=E2357,dane!$M$8:$M$1577,0),0))</f>
        <v>0</v>
      </c>
    </row>
    <row r="2358" s="57" customFormat="true" ht="12.75" hidden="true" customHeight="true" outlineLevel="0" collapsed="false">
      <c r="A2358" s="42" t="s">
        <v>94</v>
      </c>
      <c r="B2358" s="42"/>
      <c r="C2358" s="43" t="str">
        <f aca="false">INDEX((klasyfikacja!$B$2:$B$146),MATCH(A2358,klasyfikacja!$A$2:$A$146,0))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2358" s="44" t="n">
        <v>855</v>
      </c>
      <c r="E2358" s="45" t="s">
        <v>95</v>
      </c>
      <c r="F2358" s="46" t="n">
        <f aca="false">SUM(G2358:H2358)</f>
        <v>0</v>
      </c>
      <c r="G2358" s="46" t="n">
        <f aca="false" t="array" ref="G2358:G2358">SUM(IF(dane!$A$8:$A$1577=D2358,IF(dane!$C$8:$C$1577=E2358,dane!$L$8:$L$1577,0),0))</f>
        <v>0</v>
      </c>
      <c r="H2358" s="46" t="n">
        <f aca="false" t="array" ref="H2358:H2358">SUM(IF(dane!$A$8:$A$1577=D2358,IF(dane!$C$8:$C$1577=E2358,dane!$M$8:$M$1577,0),0))</f>
        <v>0</v>
      </c>
    </row>
    <row r="2359" s="57" customFormat="true" ht="12.75" hidden="true" customHeight="true" outlineLevel="0" collapsed="false">
      <c r="A2359" s="42" t="s">
        <v>96</v>
      </c>
      <c r="B2359" s="42"/>
      <c r="C2359" s="43" t="str">
        <f aca="false">INDEX((klasyfikacja!$B$2:$B$146),MATCH(A2359,klasyfikacja!$A$2:$A$146,0))</f>
        <v>Wpływy z odsetek od nieterminowych wpłat z tytułu podatków i opłat</v>
      </c>
      <c r="D2359" s="44" t="n">
        <v>855</v>
      </c>
      <c r="E2359" s="45" t="s">
        <v>97</v>
      </c>
      <c r="F2359" s="46" t="n">
        <f aca="false">SUM(G2359:H2359)</f>
        <v>0</v>
      </c>
      <c r="G2359" s="46" t="n">
        <f aca="false" t="array" ref="G2359:G2359">SUM(IF(dane!$A$8:$A$1577=D2359,IF(dane!$C$8:$C$1577=E2359,dane!$L$8:$L$1577,0),0))</f>
        <v>0</v>
      </c>
      <c r="H2359" s="46" t="n">
        <f aca="false" t="array" ref="H2359:H2359">SUM(IF(dane!$A$8:$A$1577=D2359,IF(dane!$C$8:$C$1577=E2359,dane!$M$8:$M$1577,0),0))</f>
        <v>0</v>
      </c>
    </row>
    <row r="2360" s="57" customFormat="true" ht="12.75" hidden="false" customHeight="true" outlineLevel="0" collapsed="false">
      <c r="A2360" s="42" t="n">
        <v>920</v>
      </c>
      <c r="B2360" s="42"/>
      <c r="C2360" s="43" t="e">
        <f aca="false">INDEX((klasyfikacja!$B$2:$B$146),MATCH(A2360,klasyfikacja!$A$2:$A$146,0))</f>
        <v>#N/A</v>
      </c>
      <c r="D2360" s="44" t="n">
        <v>855</v>
      </c>
      <c r="E2360" s="45" t="s">
        <v>99</v>
      </c>
      <c r="F2360" s="46" t="n">
        <f aca="false">SUM(G2360:H2360)</f>
        <v>61000</v>
      </c>
      <c r="G2360" s="46" t="n">
        <f aca="false" t="array" ref="G2360:G2360">SUM(IF(dane!$A$8:$A$1577=D2360,IF(dane!$C$8:$C$1577=E2360,dane!$L$8:$L$1577,0),0))</f>
        <v>61000</v>
      </c>
      <c r="H2360" s="46" t="n">
        <f aca="false" t="array" ref="H2360:H2360">SUM(IF(dane!$A$8:$A$1577=D2360,IF(dane!$C$8:$C$1577=E2360,dane!$M$8:$M$1577,0),0))</f>
        <v>0</v>
      </c>
    </row>
    <row r="2361" s="57" customFormat="true" ht="12.75" hidden="true" customHeight="true" outlineLevel="0" collapsed="false">
      <c r="A2361" s="42" t="s">
        <v>100</v>
      </c>
      <c r="B2361" s="42"/>
      <c r="C2361" s="43" t="str">
        <f aca="false">INDEX((klasyfikacja!$B$2:$B$146),MATCH(A2361,klasyfikacja!$A$2:$A$146,0))</f>
        <v>Wpływy z pozostałych odsetek (Finansowanie programów ze środków bezzwrotnych pochodzących z Unii Europejskiej)</v>
      </c>
      <c r="D2361" s="44" t="n">
        <v>855</v>
      </c>
      <c r="E2361" s="45" t="s">
        <v>101</v>
      </c>
      <c r="F2361" s="46" t="n">
        <f aca="false">SUM(G2361:H2361)</f>
        <v>0</v>
      </c>
      <c r="G2361" s="46" t="n">
        <f aca="false" t="array" ref="G2361:G2361">SUM(IF(dane!$A$8:$A$1577=D2361,IF(dane!$C$8:$C$1577=E2361,dane!$L$8:$L$1577,0),0))</f>
        <v>0</v>
      </c>
      <c r="H2361" s="46" t="n">
        <f aca="false" t="array" ref="H2361:H2361">SUM(IF(dane!$A$8:$A$1577=D2361,IF(dane!$C$8:$C$1577=E2361,dane!$M$8:$M$1577,0),0))</f>
        <v>0</v>
      </c>
    </row>
    <row r="2362" s="57" customFormat="true" ht="12.75" hidden="false" customHeight="true" outlineLevel="0" collapsed="false">
      <c r="A2362" s="42" t="n">
        <v>940</v>
      </c>
      <c r="B2362" s="42"/>
      <c r="C2362" s="43" t="e">
        <f aca="false">INDEX((klasyfikacja!$B$2:$B$146),MATCH(A2362,klasyfikacja!$A$2:$A$146,0))</f>
        <v>#N/A</v>
      </c>
      <c r="D2362" s="44" t="n">
        <v>855</v>
      </c>
      <c r="E2362" s="45" t="s">
        <v>103</v>
      </c>
      <c r="F2362" s="46" t="n">
        <f aca="false">SUM(G2362:H2362)</f>
        <v>16000</v>
      </c>
      <c r="G2362" s="46" t="n">
        <f aca="false" t="array" ref="G2362:G2362">SUM(IF(dane!$A$8:$A$1577=D2362,IF(dane!$C$8:$C$1577=E2362,dane!$L$8:$L$1577,0),0))</f>
        <v>0</v>
      </c>
      <c r="H2362" s="46" t="n">
        <f aca="false" t="array" ref="H2362:H2362">SUM(IF(dane!$A$8:$A$1577=D2362,IF(dane!$C$8:$C$1577=E2362,dane!$M$8:$M$1577,0),0))</f>
        <v>16000</v>
      </c>
    </row>
    <row r="2363" s="57" customFormat="true" ht="12.75" hidden="false" customHeight="true" outlineLevel="0" collapsed="false">
      <c r="A2363" s="42" t="n">
        <v>950</v>
      </c>
      <c r="B2363" s="42"/>
      <c r="C2363" s="43" t="e">
        <f aca="false">INDEX((klasyfikacja!$B$2:$B$146),MATCH(A2363,klasyfikacja!$A$2:$A$146,0))</f>
        <v>#N/A</v>
      </c>
      <c r="D2363" s="44" t="n">
        <v>855</v>
      </c>
      <c r="E2363" s="45" t="s">
        <v>105</v>
      </c>
      <c r="F2363" s="46" t="n">
        <f aca="false">SUM(G2363:H2363)</f>
        <v>1000</v>
      </c>
      <c r="G2363" s="46" t="n">
        <f aca="false" t="array" ref="G2363:G2363">SUM(IF(dane!$A$8:$A$1577=D2363,IF(dane!$C$8:$C$1577=E2363,dane!$L$8:$L$1577,0),0))</f>
        <v>1000</v>
      </c>
      <c r="H2363" s="46" t="n">
        <f aca="false" t="array" ref="H2363:H2363">SUM(IF(dane!$A$8:$A$1577=D2363,IF(dane!$C$8:$C$1577=E2363,dane!$M$8:$M$1577,0),0))</f>
        <v>0</v>
      </c>
    </row>
    <row r="2364" s="57" customFormat="true" ht="12.75" hidden="true" customHeight="true" outlineLevel="0" collapsed="false">
      <c r="A2364" s="42" t="s">
        <v>106</v>
      </c>
      <c r="B2364" s="42"/>
      <c r="C2364" s="43" t="str">
        <f aca="false">INDEX((klasyfikacja!$B$2:$B$146),MATCH(A2364,klasyfikacja!$A$2:$A$146,0))</f>
        <v>Wpływy z otrzymanych spadków, zapisów i darowizn w postaci pieniężnej</v>
      </c>
      <c r="D2364" s="44" t="n">
        <v>855</v>
      </c>
      <c r="E2364" s="45" t="s">
        <v>107</v>
      </c>
      <c r="F2364" s="46" t="n">
        <f aca="false">SUM(G2364:H2364)</f>
        <v>0</v>
      </c>
      <c r="G2364" s="46" t="n">
        <f aca="false" t="array" ref="G2364:G2364">SUM(IF(dane!$A$8:$A$1577=D2364,IF(dane!$C$8:$C$1577=E2364,dane!$L$8:$L$1577,0),0))</f>
        <v>0</v>
      </c>
      <c r="H2364" s="46" t="n">
        <f aca="false" t="array" ref="H2364:H2364">SUM(IF(dane!$A$8:$A$1577=D2364,IF(dane!$C$8:$C$1577=E2364,dane!$M$8:$M$1577,0),0))</f>
        <v>0</v>
      </c>
    </row>
    <row r="2365" s="57" customFormat="true" ht="12.75" hidden="false" customHeight="true" outlineLevel="0" collapsed="false">
      <c r="A2365" s="42" t="n">
        <v>970</v>
      </c>
      <c r="B2365" s="42"/>
      <c r="C2365" s="43" t="e">
        <f aca="false">INDEX((klasyfikacja!$B$2:$B$146),MATCH(A2365,klasyfikacja!$A$2:$A$146,0))</f>
        <v>#N/A</v>
      </c>
      <c r="D2365" s="44" t="n">
        <v>855</v>
      </c>
      <c r="E2365" s="45" t="s">
        <v>109</v>
      </c>
      <c r="F2365" s="56" t="n">
        <f aca="false">SUM(G2365:H2365)</f>
        <v>29000</v>
      </c>
      <c r="G2365" s="46" t="n">
        <f aca="false" t="array" ref="G2365:G2365">SUM(IF(dane!$A$8:$A$1577=D2365,IF(dane!$C$8:$C$1577=E2365,dane!$L$8:$L$1577,0),0))</f>
        <v>6000</v>
      </c>
      <c r="H2365" s="46" t="n">
        <f aca="false" t="array" ref="H2365:H2365">SUM(IF(dane!$A$8:$A$1577=D2365,IF(dane!$C$8:$C$1577=E2365,dane!$M$8:$M$1577,0),0))</f>
        <v>23000</v>
      </c>
    </row>
    <row r="2366" s="57" customFormat="true" ht="12.75" hidden="true" customHeight="true" outlineLevel="0" collapsed="false">
      <c r="A2366" s="42" t="s">
        <v>110</v>
      </c>
      <c r="B2366" s="42"/>
      <c r="C2366" s="43" t="str">
        <f aca="false">INDEX((klasyfikacja!$B$2:$B$146),MATCH(A2366,klasyfikacja!$A$2:$A$146,0))</f>
        <v>Wpływy z różnych dochodów (Finansowanie programów ze środków bezzwrotnych pochodzących z Unii Europejskiej)</v>
      </c>
      <c r="D2366" s="44" t="n">
        <v>855</v>
      </c>
      <c r="E2366" s="45" t="s">
        <v>111</v>
      </c>
      <c r="F2366" s="46" t="n">
        <f aca="false">SUM(G2366:H2366)</f>
        <v>0</v>
      </c>
      <c r="G2366" s="46" t="n">
        <f aca="false" t="array" ref="G2366:G2366">SUM(IF(dane!$A$8:$A$1577=D2366,IF(dane!$C$8:$C$1577=E2366,dane!$L$8:$L$1577,0),0))</f>
        <v>0</v>
      </c>
      <c r="H2366" s="46" t="n">
        <f aca="false" t="array" ref="H2366:H2366">SUM(IF(dane!$A$8:$A$1577=D2366,IF(dane!$C$8:$C$1577=E2366,dane!$M$8:$M$1577,0),0))</f>
        <v>0</v>
      </c>
    </row>
    <row r="2367" s="57" customFormat="true" ht="12.75" hidden="true" customHeight="true" outlineLevel="0" collapsed="false">
      <c r="A2367" s="42" t="s">
        <v>112</v>
      </c>
      <c r="B2367" s="42"/>
      <c r="C2367" s="43" t="str">
        <f aca="false">INDEX((klasyfikacja!$B$2:$B$146),MATCH(A2367,klasyfikacja!$A$2:$A$146,0))</f>
        <v>Wpływy z różnych dochodów (Płatności w zakresie budżetu środków europejskich)</v>
      </c>
      <c r="D2367" s="44" t="n">
        <v>855</v>
      </c>
      <c r="E2367" s="45" t="s">
        <v>113</v>
      </c>
      <c r="F2367" s="46" t="n">
        <f aca="false">SUM(G2367:H2367)</f>
        <v>0</v>
      </c>
      <c r="G2367" s="46" t="n">
        <f aca="false" t="array" ref="G2367:G2367">SUM(IF(dane!$A$8:$A$1577=D2367,IF(dane!$C$8:$C$1577=E2367,dane!$L$8:$L$1577,0),0))</f>
        <v>0</v>
      </c>
      <c r="H2367" s="46" t="n">
        <f aca="false" t="array" ref="H2367:H2367">SUM(IF(dane!$A$8:$A$1577=D2367,IF(dane!$C$8:$C$1577=E2367,dane!$M$8:$M$1577,0),0))</f>
        <v>0</v>
      </c>
    </row>
    <row r="2368" s="57" customFormat="true" ht="12.75" hidden="true" customHeight="true" outlineLevel="0" collapsed="false">
      <c r="A2368" s="42" t="s">
        <v>114</v>
      </c>
      <c r="B2368" s="42"/>
      <c r="C2368" s="43" t="str">
        <f aca="false">INDEX((klasyfikacja!$B$2:$B$146),MATCH(A2368,klasyfikacja!$A$2:$A$146,0))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368" s="44" t="n">
        <v>855</v>
      </c>
      <c r="E2368" s="45" t="s">
        <v>115</v>
      </c>
      <c r="F2368" s="46" t="n">
        <f aca="false">SUM(G2368:H2368)</f>
        <v>0</v>
      </c>
      <c r="G2368" s="46" t="n">
        <f aca="false" t="array" ref="G2368:G2368">SUM(IF(dane!$A$8:$A$1577=D2368,IF(dane!$C$8:$C$1577=E2368,dane!$L$8:$L$1577,0),0))</f>
        <v>0</v>
      </c>
      <c r="H2368" s="46" t="n">
        <f aca="false" t="array" ref="H2368:H2368">SUM(IF(dane!$A$8:$A$1577=D2368,IF(dane!$C$8:$C$1577=E2368,dane!$M$8:$M$1577,0),0))</f>
        <v>0</v>
      </c>
    </row>
    <row r="2369" s="57" customFormat="true" ht="12.75" hidden="true" customHeight="true" outlineLevel="0" collapsed="false">
      <c r="A2369" s="42" t="s">
        <v>116</v>
      </c>
      <c r="B2369" s="42"/>
      <c r="C2369" s="43" t="str">
        <f aca="false">INDEX((klasyfikacja!$B$2:$B$146),MATCH(A2369,klasyfikacja!$A$2:$A$146,0))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369" s="44" t="n">
        <v>855</v>
      </c>
      <c r="E2369" s="45" t="n">
        <v>2007</v>
      </c>
      <c r="F2369" s="46" t="n">
        <f aca="false">SUM(G2369:H2369)</f>
        <v>0</v>
      </c>
      <c r="G2369" s="46" t="n">
        <f aca="false" t="array" ref="G2369:G2369">SUM(IF(dane!$A$8:$A$1577=D2369,IF(dane!$C$8:$C$1577=E2369,dane!$L$8:$L$1577,0),0))</f>
        <v>0</v>
      </c>
      <c r="H2369" s="46" t="n">
        <f aca="false" t="array" ref="H2369:H2369">SUM(IF(dane!$A$8:$A$1577=D2369,IF(dane!$C$8:$C$1577=E2369,dane!$M$8:$M$1577,0),0))</f>
        <v>0</v>
      </c>
    </row>
    <row r="2370" s="57" customFormat="true" ht="12.75" hidden="true" customHeight="true" outlineLevel="0" collapsed="false">
      <c r="A2370" s="42" t="s">
        <v>117</v>
      </c>
      <c r="B2370" s="42"/>
      <c r="C2370" s="43" t="str">
        <f aca="false">INDEX((klasyfikacja!$B$2:$B$146),MATCH(A2370,klasyfikacja!$A$2:$A$146,0))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370" s="44" t="n">
        <v>855</v>
      </c>
      <c r="E2370" s="45" t="n">
        <v>2008</v>
      </c>
      <c r="F2370" s="46" t="n">
        <f aca="false">SUM(G2370:H2370)</f>
        <v>0</v>
      </c>
      <c r="G2370" s="46" t="n">
        <f aca="false" t="array" ref="G2370:G2370">SUM(IF(dane!$A$8:$A$1577=D2370,IF(dane!$C$8:$C$1577=E2370,dane!$L$8:$L$1577,0),0))</f>
        <v>0</v>
      </c>
      <c r="H2370" s="46" t="n">
        <f aca="false" t="array" ref="H2370:H2370">SUM(IF(dane!$A$8:$A$1577=D2370,IF(dane!$C$8:$C$1577=E2370,dane!$M$8:$M$1577,0),0))</f>
        <v>0</v>
      </c>
    </row>
    <row r="2371" s="57" customFormat="true" ht="12.75" hidden="true" customHeight="true" outlineLevel="0" collapsed="false">
      <c r="A2371" s="42" t="s">
        <v>118</v>
      </c>
      <c r="B2371" s="42"/>
      <c r="C2371" s="43" t="str">
        <f aca="false">INDEX((klasyfikacja!$B$2:$B$146),MATCH(A2371,klasyfikacja!$A$2:$A$146,0))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371" s="44" t="n">
        <v>855</v>
      </c>
      <c r="E2371" s="45" t="n">
        <v>2009</v>
      </c>
      <c r="F2371" s="46" t="n">
        <f aca="false">SUM(G2371:H2371)</f>
        <v>0</v>
      </c>
      <c r="G2371" s="46" t="n">
        <f aca="false" t="array" ref="G2371:G2371">SUM(IF(dane!$A$8:$A$1577=D2371,IF(dane!$C$8:$C$1577=E2371,dane!$L$8:$L$1577,0),0))</f>
        <v>0</v>
      </c>
      <c r="H2371" s="46" t="n">
        <f aca="false" t="array" ref="H2371:H2371">SUM(IF(dane!$A$8:$A$1577=D2371,IF(dane!$C$8:$C$1577=E2371,dane!$M$8:$M$1577,0),0))</f>
        <v>0</v>
      </c>
    </row>
    <row r="2372" s="57" customFormat="true" ht="25.5" hidden="false" customHeight="true" outlineLevel="0" collapsed="false">
      <c r="A2372" s="42" t="n">
        <v>2010</v>
      </c>
      <c r="B2372" s="42"/>
      <c r="C2372" s="43" t="e">
        <f aca="false">INDEX((klasyfikacja!$B$2:$B$146),MATCH(A2372,klasyfikacja!$A$2:$A$146,0))</f>
        <v>#N/A</v>
      </c>
      <c r="D2372" s="44" t="n">
        <v>855</v>
      </c>
      <c r="E2372" s="45" t="n">
        <v>2010</v>
      </c>
      <c r="F2372" s="46" t="n">
        <f aca="false">SUM(G2372:H2372)</f>
        <v>132972531</v>
      </c>
      <c r="G2372" s="46" t="n">
        <f aca="false" t="array" ref="G2372:G2372">SUM(IF(dane!$A$8:$A$1577=D2372,IF(dane!$C$8:$C$1577=E2372,dane!$L$8:$L$1577,0),0))</f>
        <v>132972531</v>
      </c>
      <c r="H2372" s="46" t="n">
        <f aca="false" t="array" ref="H2372:H2372">SUM(IF(dane!$A$8:$A$1577=D2372,IF(dane!$C$8:$C$1577=E2372,dane!$M$8:$M$1577,0),0))</f>
        <v>0</v>
      </c>
    </row>
    <row r="2373" s="57" customFormat="true" ht="12.75" hidden="true" customHeight="true" outlineLevel="0" collapsed="false">
      <c r="A2373" s="42" t="s">
        <v>120</v>
      </c>
      <c r="B2373" s="42"/>
      <c r="C2373" s="43" t="str">
        <f aca="false">INDEX((klasyfikacja!$B$2:$B$146),MATCH(A2373,klasyfikacja!$A$2:$A$146,0))</f>
        <v>Dotacja celowa otrzymana z budżetu państwa na zadania bieżące realizowane przez gminę na podstawie porozumień z organami administracji rządowej</v>
      </c>
      <c r="D2373" s="44" t="n">
        <v>855</v>
      </c>
      <c r="E2373" s="45" t="n">
        <v>2020</v>
      </c>
      <c r="F2373" s="46" t="n">
        <f aca="false">SUM(G2373:H2373)</f>
        <v>0</v>
      </c>
      <c r="G2373" s="46" t="n">
        <f aca="false" t="array" ref="G2373:G2373">SUM(IF(dane!$A$8:$A$1577=D2373,IF(dane!$C$8:$C$1577=E2373,dane!$L$8:$L$1577,0),0))</f>
        <v>0</v>
      </c>
      <c r="H2373" s="46" t="n">
        <f aca="false" t="array" ref="H2373:H2373">SUM(IF(dane!$A$8:$A$1577=D2373,IF(dane!$C$8:$C$1577=E2373,dane!$M$8:$M$1577,0),0))</f>
        <v>0</v>
      </c>
    </row>
    <row r="2374" s="57" customFormat="true" ht="25.5" hidden="true" customHeight="true" outlineLevel="0" collapsed="false">
      <c r="A2374" s="42" t="s">
        <v>121</v>
      </c>
      <c r="B2374" s="42"/>
      <c r="C2374" s="43" t="str">
        <f aca="false">INDEX((klasyfikacja!$B$2:$B$146),MATCH(A2374,klasyfikacja!$A$2:$A$146,0))</f>
        <v>Dotacja celowa otrzymana z budżetu państwa na realizację własnych zadań bieżących gmin (związków gmin, związków powiatowo-gminnych)</v>
      </c>
      <c r="D2374" s="44" t="n">
        <v>855</v>
      </c>
      <c r="E2374" s="45" t="n">
        <v>2030</v>
      </c>
      <c r="F2374" s="46" t="n">
        <f aca="false">SUM(G2374:H2374)</f>
        <v>0</v>
      </c>
      <c r="G2374" s="46" t="n">
        <f aca="false" t="array" ref="G2374:G2374">SUM(IF(dane!$A$8:$A$1577=D2374,IF(dane!$C$8:$C$1577=E2374,dane!$L$8:$L$1577,0),0))</f>
        <v>0</v>
      </c>
      <c r="H2374" s="46" t="n">
        <f aca="false" t="array" ref="H2374:H2374">SUM(IF(dane!$A$8:$A$1577=D2374,IF(dane!$C$8:$C$1577=E2374,dane!$M$8:$M$1577,0),0))</f>
        <v>0</v>
      </c>
    </row>
    <row r="2375" s="57" customFormat="true" ht="12.75" hidden="true" customHeight="true" outlineLevel="0" collapsed="false">
      <c r="A2375" s="42" t="s">
        <v>122</v>
      </c>
      <c r="B2375" s="42"/>
      <c r="C2375" s="43" t="str">
        <f aca="false">INDEX((klasyfikacja!$B$2:$B$146),MATCH(A2375,klasyfikacja!$A$2:$A$146,0))</f>
        <v>Dotacja celowa otrzymana z budżetu państwa na realizację zadań bieżących gmin z zakresu edukacyjnej opieki wychowawczej finansowanych w całości przez budżet państwa w ramach programów rządowych</v>
      </c>
      <c r="D2375" s="44" t="n">
        <v>855</v>
      </c>
      <c r="E2375" s="45" t="n">
        <v>2040</v>
      </c>
      <c r="F2375" s="46" t="n">
        <f aca="false">SUM(G2375:H2375)</f>
        <v>0</v>
      </c>
      <c r="G2375" s="46" t="n">
        <f aca="false" t="array" ref="G2375:G2375">SUM(IF(dane!$A$8:$A$1577=D2375,IF(dane!$C$8:$C$1577=E2375,dane!$L$8:$L$1577,0),0))</f>
        <v>0</v>
      </c>
      <c r="H2375" s="46" t="n">
        <f aca="false" t="array" ref="H2375:H2375">SUM(IF(dane!$A$8:$A$1577=D2375,IF(dane!$C$8:$C$1577=E2375,dane!$M$8:$M$1577,0),0))</f>
        <v>0</v>
      </c>
    </row>
    <row r="2376" s="57" customFormat="true" ht="39.75" hidden="false" customHeight="true" outlineLevel="0" collapsed="false">
      <c r="A2376" s="42" t="n">
        <v>2057</v>
      </c>
      <c r="B2376" s="42"/>
      <c r="C2376" s="43" t="e">
        <f aca="false">INDEX((klasyfikacja!$B$2:$B$146),MATCH(A2376,klasyfikacja!$A$2:$A$146,0))</f>
        <v>#N/A</v>
      </c>
      <c r="D2376" s="44" t="n">
        <v>855</v>
      </c>
      <c r="E2376" s="45" t="n">
        <v>2057</v>
      </c>
      <c r="F2376" s="67" t="n">
        <f aca="false">SUM(G2376:H2376)</f>
        <v>79549.28</v>
      </c>
      <c r="G2376" s="67" t="n">
        <f aca="false" t="array" ref="G2376:G2376">SUM(IF(dane!$A$8:$A$1577=D2376,IF(dane!$C$8:$C$1577=E2376,dane!$L$8:$L$1577,0),0))</f>
        <v>79549.28</v>
      </c>
      <c r="H2376" s="46" t="n">
        <f aca="false" t="array" ref="H2376:H2376">SUM(IF(dane!$A$8:$A$1577=D2376,IF(dane!$C$8:$C$1577=E2376,dane!$M$8:$M$1577,0),0))</f>
        <v>0</v>
      </c>
    </row>
    <row r="2377" s="57" customFormat="true" ht="12.75" hidden="true" customHeight="true" outlineLevel="0" collapsed="false">
      <c r="A2377" s="42" t="s">
        <v>124</v>
      </c>
      <c r="B2377" s="42"/>
      <c r="C2377" s="43" t="str">
        <f aca="false">INDEX((klasyfikacja!$B$2:$B$146),MATCH(A2377,klasyfikacja!$A$2:$A$146,0))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377" s="44" t="n">
        <v>855</v>
      </c>
      <c r="E2377" s="45" t="n">
        <v>2058</v>
      </c>
      <c r="F2377" s="46" t="n">
        <f aca="false">SUM(G2377:H2377)</f>
        <v>0</v>
      </c>
      <c r="G2377" s="46" t="n">
        <f aca="false" t="array" ref="G2377:G2377">SUM(IF(dane!$A$8:$A$1577=D2377,IF(dane!$C$8:$C$1577=E2377,dane!$L$8:$L$1577,0),0))</f>
        <v>0</v>
      </c>
      <c r="H2377" s="46" t="n">
        <f aca="false" t="array" ref="H2377:H2377">SUM(IF(dane!$A$8:$A$1577=D2377,IF(dane!$C$8:$C$1577=E2377,dane!$M$8:$M$1577,0),0))</f>
        <v>0</v>
      </c>
    </row>
    <row r="2378" s="57" customFormat="true" ht="63.75" hidden="false" customHeight="true" outlineLevel="0" collapsed="false">
      <c r="A2378" s="42" t="n">
        <v>2059</v>
      </c>
      <c r="B2378" s="42"/>
      <c r="C2378" s="43" t="e">
        <f aca="false">INDEX((klasyfikacja!$B$2:$B$146),MATCH(A2378,klasyfikacja!$A$2:$A$146,0))</f>
        <v>#N/A</v>
      </c>
      <c r="D2378" s="44" t="n">
        <v>855</v>
      </c>
      <c r="E2378" s="45" t="n">
        <v>2059</v>
      </c>
      <c r="F2378" s="67" t="n">
        <f aca="false">SUM(G2378:H2378)</f>
        <v>16850.72</v>
      </c>
      <c r="G2378" s="67" t="n">
        <f aca="false" t="array" ref="G2378:G2378">SUM(IF(dane!$A$8:$A$1577=D2378,IF(dane!$C$8:$C$1577=E2378,dane!$L$8:$L$1577,0),0))</f>
        <v>16850.72</v>
      </c>
      <c r="H2378" s="46" t="n">
        <f aca="false" t="array" ref="H2378:H2378">SUM(IF(dane!$A$8:$A$1577=D2378,IF(dane!$C$8:$C$1577=E2378,dane!$M$8:$M$1577,0),0))</f>
        <v>0</v>
      </c>
    </row>
    <row r="2379" s="57" customFormat="true" ht="38.25" hidden="true" customHeight="true" outlineLevel="0" collapsed="false">
      <c r="A2379" s="42" t="s">
        <v>126</v>
      </c>
      <c r="B2379" s="42"/>
      <c r="C2379" s="43" t="str">
        <f aca="false">INDEX((klasyfikacja!$B$2:$B$146),MATCH(A2379,klasyfikacja!$A$2:$A$146,0))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379" s="44" t="n">
        <v>855</v>
      </c>
      <c r="E2379" s="45" t="n">
        <v>2060</v>
      </c>
      <c r="F2379" s="46" t="n">
        <f aca="false">SUM(G2379:H2379)</f>
        <v>0</v>
      </c>
      <c r="G2379" s="46" t="n">
        <f aca="false" t="array" ref="G2379:G2379">SUM(IF(dane!$A$8:$A$1577=D2379,IF(dane!$C$8:$C$1577=E2379,dane!$L$8:$L$1577,0),0))</f>
        <v>0</v>
      </c>
      <c r="H2379" s="46" t="n">
        <f aca="false" t="array" ref="H2379:H2379">SUM(IF(dane!$A$8:$A$1577=D2379,IF(dane!$C$8:$C$1577=E2379,dane!$M$8:$M$1577,0),0))</f>
        <v>0</v>
      </c>
    </row>
    <row r="2380" s="57" customFormat="true" ht="25.5" hidden="true" customHeight="false" outlineLevel="0" collapsed="false">
      <c r="A2380" s="42" t="s">
        <v>208</v>
      </c>
      <c r="B2380" s="42"/>
      <c r="C2380" s="43" t="str">
        <f aca="false">INDEX((klasyfikacja!$B$2:$B$146),MATCH(A2380,klasyfikacja!$A$2:$A$146,0))</f>
        <v>Środki z Funduszu Pomocy na finansowanie lub dofinansowanie zadań bieżących w zakresie pomocy obywatelom Ukrainy</v>
      </c>
      <c r="D2380" s="44" t="n">
        <v>855</v>
      </c>
      <c r="E2380" s="45" t="n">
        <v>2100</v>
      </c>
      <c r="F2380" s="46" t="n">
        <f aca="false">SUM(G2380:H2380)</f>
        <v>0</v>
      </c>
      <c r="G2380" s="46" t="n">
        <f aca="false" t="array" ref="G2380:G2380">SUM(IF(dane!$A$8:$A$1577=D2380,IF(dane!$C$8:$C$1577=E2380,dane!$L$8:$L$1577,0),0))</f>
        <v>0</v>
      </c>
      <c r="H2380" s="46" t="n">
        <f aca="false" t="array" ref="H2380:H2380">SUM(IF(dane!$A$8:$A$1577=D2380,IF(dane!$C$8:$C$1577=E2380,dane!$M$8:$M$1577,0),0))</f>
        <v>0</v>
      </c>
    </row>
    <row r="2381" s="57" customFormat="true" ht="25.5" hidden="true" customHeight="false" outlineLevel="0" collapsed="false">
      <c r="A2381" s="42" t="s">
        <v>199</v>
      </c>
      <c r="B2381" s="42"/>
      <c r="C2381" s="43" t="str">
        <f aca="false">INDEX((klasyfikacja!$B$2:$B$146),MATCH(A2381,klasyfikacja!$A$2:$A$146,0))</f>
        <v>Dotacja celowa otrzymana z budżetu państwa na zadania bieżące z zakresu administracji rządowej oraz inne zadania zlecone ustawami realizowane przez powiat</v>
      </c>
      <c r="D2381" s="44" t="n">
        <v>855</v>
      </c>
      <c r="E2381" s="45" t="n">
        <v>2110</v>
      </c>
      <c r="F2381" s="46" t="n">
        <f aca="false">SUM(G2381:H2381)</f>
        <v>0</v>
      </c>
      <c r="G2381" s="46" t="n">
        <f aca="false" t="array" ref="G2381:G2381">SUM(IF(dane!$A$8:$A$1577=D2381,IF(dane!$C$8:$C$1577=E2381,dane!$L$8:$L$1577,0),0))</f>
        <v>0</v>
      </c>
      <c r="H2381" s="46" t="n">
        <f aca="false" t="array" ref="H2381:H2381">SUM(IF(dane!$A$8:$A$1577=D2381,IF(dane!$C$8:$C$1577=E2381,dane!$M$8:$M$1577,0),0))</f>
        <v>0</v>
      </c>
    </row>
    <row r="2382" s="57" customFormat="true" ht="12.75" hidden="true" customHeight="true" outlineLevel="0" collapsed="false">
      <c r="A2382" s="42" t="s">
        <v>127</v>
      </c>
      <c r="B2382" s="42"/>
      <c r="C2382" s="43" t="str">
        <f aca="false">INDEX((klasyfikacja!$B$2:$B$146),MATCH(A2382,klasyfikacja!$A$2:$A$146,0))</f>
        <v>Dotacja celowa otrzymana z budżetu państwa na zadania bieżące realizowane przez powiat na podstawie porozumień z organami administracji rządowej</v>
      </c>
      <c r="D2382" s="44" t="n">
        <v>855</v>
      </c>
      <c r="E2382" s="45" t="n">
        <v>2120</v>
      </c>
      <c r="F2382" s="46" t="n">
        <f aca="false">SUM(G2382:H2382)</f>
        <v>0</v>
      </c>
      <c r="G2382" s="46" t="n">
        <f aca="false" t="array" ref="G2382:G2382">SUM(IF(dane!$A$8:$A$1577=D2382,IF(dane!$C$8:$C$1577=E2382,dane!$L$8:$L$1577,0),0))</f>
        <v>0</v>
      </c>
      <c r="H2382" s="46" t="n">
        <f aca="false" t="array" ref="H2382:H2382">SUM(IF(dane!$A$8:$A$1577=D2382,IF(dane!$C$8:$C$1577=E2382,dane!$M$8:$M$1577,0),0))</f>
        <v>0</v>
      </c>
    </row>
    <row r="2383" s="57" customFormat="true" ht="12.75" hidden="true" customHeight="true" outlineLevel="0" collapsed="false">
      <c r="A2383" s="42" t="s">
        <v>128</v>
      </c>
      <c r="B2383" s="42"/>
      <c r="C2383" s="43" t="str">
        <f aca="false">INDEX((klasyfikacja!$B$2:$B$146),MATCH(A2383,klasyfikacja!$A$2:$A$146,0))</f>
        <v>Dotacja celowa otrzymana z budżetu państwa na realizację bieżących zadań własnych powiatu</v>
      </c>
      <c r="D2383" s="44" t="n">
        <v>855</v>
      </c>
      <c r="E2383" s="45" t="n">
        <v>2130</v>
      </c>
      <c r="F2383" s="46" t="n">
        <f aca="false">SUM(G2383:H2383)</f>
        <v>0</v>
      </c>
      <c r="G2383" s="46" t="n">
        <f aca="false" t="array" ref="G2383:G2383">SUM(IF(dane!$A$8:$A$1577=D2383,IF(dane!$C$8:$C$1577=E2383,dane!$L$8:$L$1577,0),0))</f>
        <v>0</v>
      </c>
      <c r="H2383" s="46" t="n">
        <f aca="false" t="array" ref="H2383:H2383">SUM(IF(dane!$A$8:$A$1577=D2383,IF(dane!$C$8:$C$1577=E2383,dane!$M$8:$M$1577,0),0))</f>
        <v>0</v>
      </c>
    </row>
    <row r="2384" s="57" customFormat="true" ht="38.25" hidden="true" customHeight="true" outlineLevel="0" collapsed="false">
      <c r="A2384" s="42" t="s">
        <v>129</v>
      </c>
      <c r="B2384" s="42"/>
      <c r="C2384" s="43" t="str">
        <f aca="false">INDEX((klasyfikacja!$B$2:$B$146),MATCH(A2384,klasyfikacja!$A$2:$A$146,0))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384" s="44" t="n">
        <v>855</v>
      </c>
      <c r="E2384" s="45" t="n">
        <v>2160</v>
      </c>
      <c r="F2384" s="46" t="n">
        <f aca="false">SUM(G2384:H2384)</f>
        <v>0</v>
      </c>
      <c r="G2384" s="46" t="n">
        <f aca="false" t="array" ref="G2384:G2384">SUM(IF(dane!$A$8:$A$1577=D2384,IF(dane!$C$8:$C$1577=E2384,dane!$L$8:$L$1577,0),0))</f>
        <v>0</v>
      </c>
      <c r="H2384" s="46" t="n">
        <f aca="false" t="array" ref="H2384:H2384">SUM(IF(dane!$A$8:$A$1577=D2384,IF(dane!$C$8:$C$1577=E2384,dane!$M$8:$M$1577,0),0))</f>
        <v>0</v>
      </c>
    </row>
    <row r="2385" s="57" customFormat="true" ht="25.5" hidden="true" customHeight="false" outlineLevel="0" collapsed="false">
      <c r="A2385" s="42" t="s">
        <v>130</v>
      </c>
      <c r="B2385" s="42"/>
      <c r="C2385" s="43" t="str">
        <f aca="false">INDEX((klasyfikacja!$B$2:$B$146),MATCH(A2385,klasyfikacja!$A$2:$A$146,0))</f>
        <v>Środki z Funduszu Przeciwdziałania COVID-19 na finansowanie lub dofinansowanie realizacji zadań związanych z przeciwdziałaniem COVID-19</v>
      </c>
      <c r="D2385" s="44" t="n">
        <v>855</v>
      </c>
      <c r="E2385" s="45" t="n">
        <v>2180</v>
      </c>
      <c r="F2385" s="46" t="n">
        <f aca="false">SUM(G2385:H2385)</f>
        <v>0</v>
      </c>
      <c r="G2385" s="46" t="n">
        <f aca="false" t="array" ref="G2385:G2385">SUM(IF(dane!$A$8:$A$1577=D2385,IF(dane!$C$8:$C$1577=E2385,dane!$L$8:$L$1577,0),0))</f>
        <v>0</v>
      </c>
      <c r="H2385" s="46" t="n">
        <f aca="false" t="array" ref="H2385:H2385">SUM(IF(dane!$A$8:$A$1577=D2385,IF(dane!$C$8:$C$1577=E2385,dane!$M$8:$M$1577,0),0))</f>
        <v>0</v>
      </c>
    </row>
    <row r="2386" s="57" customFormat="true" ht="12.75" hidden="true" customHeight="true" outlineLevel="0" collapsed="false">
      <c r="A2386" s="42" t="s">
        <v>131</v>
      </c>
      <c r="B2386" s="42"/>
      <c r="C2386" s="43" t="str">
        <f aca="false">INDEX((klasyfikacja!$B$2:$B$146),MATCH(A2386,klasyfikacja!$A$2:$A$146,0))</f>
        <v>Dotacja celowa otrzymana z gminy na zadania bieżące realizowane na podstawie porozumień (umów) między jednostkami samorządu terytorialnego</v>
      </c>
      <c r="D2386" s="44" t="n">
        <v>855</v>
      </c>
      <c r="E2386" s="45" t="n">
        <v>2310</v>
      </c>
      <c r="F2386" s="46" t="n">
        <f aca="false">SUM(G2386:H2386)</f>
        <v>0</v>
      </c>
      <c r="G2386" s="46" t="n">
        <f aca="false" t="array" ref="G2386:G2386">SUM(IF(dane!$A$8:$A$1577=D2386,IF(dane!$C$8:$C$1577=E2386,dane!$L$8:$L$1577,0),0))</f>
        <v>0</v>
      </c>
      <c r="H2386" s="46" t="n">
        <f aca="false" t="array" ref="H2386:H2386">SUM(IF(dane!$A$8:$A$1577=D2386,IF(dane!$C$8:$C$1577=E2386,dane!$M$8:$M$1577,0),0))</f>
        <v>0</v>
      </c>
    </row>
    <row r="2387" s="57" customFormat="true" ht="12.75" hidden="true" customHeight="true" outlineLevel="0" collapsed="false">
      <c r="A2387" s="42" t="s">
        <v>132</v>
      </c>
      <c r="B2387" s="42"/>
      <c r="C2387" s="43" t="str">
        <f aca="false">INDEX((klasyfikacja!$B$2:$B$146),MATCH(A2387,klasyfikacja!$A$2:$A$146,0))</f>
        <v>Dotacja celowa otrzymana z powiatu na zadania bieżące realizowane na podstawie porozumień (umów) między jednostkami samorządu terytorialnego</v>
      </c>
      <c r="D2387" s="44" t="n">
        <v>855</v>
      </c>
      <c r="E2387" s="45" t="n">
        <v>2320</v>
      </c>
      <c r="F2387" s="46" t="n">
        <f aca="false">SUM(G2387:H2387)</f>
        <v>0</v>
      </c>
      <c r="G2387" s="46" t="n">
        <f aca="false" t="array" ref="G2387:G2387">SUM(IF(dane!$A$8:$A$1577=D2387,IF(dane!$C$8:$C$1577=E2387,dane!$L$8:$L$1577,0),0))</f>
        <v>0</v>
      </c>
      <c r="H2387" s="46" t="n">
        <f aca="false" t="array" ref="H2387:H2387">SUM(IF(dane!$A$8:$A$1577=D2387,IF(dane!$C$8:$C$1577=E2387,dane!$M$8:$M$1577,0),0))</f>
        <v>0</v>
      </c>
    </row>
    <row r="2388" s="57" customFormat="true" ht="12.75" hidden="true" customHeight="true" outlineLevel="0" collapsed="false">
      <c r="A2388" s="42" t="s">
        <v>133</v>
      </c>
      <c r="B2388" s="42"/>
      <c r="C2388" s="43" t="str">
        <f aca="false">INDEX((klasyfikacja!$B$2:$B$146),MATCH(A2388,klasyfikacja!$A$2:$A$146,0))</f>
        <v>Dotacja celowa otrzymana od samorządu województwa na zadania bieżące realizowane na podstawie porozumień (umów) między jednostkami samorządu terytorialnego</v>
      </c>
      <c r="D2388" s="44" t="n">
        <v>855</v>
      </c>
      <c r="E2388" s="45" t="n">
        <v>2330</v>
      </c>
      <c r="F2388" s="46" t="n">
        <f aca="false">SUM(G2388:H2388)</f>
        <v>0</v>
      </c>
      <c r="G2388" s="46" t="n">
        <f aca="false" t="array" ref="G2388:G2388">SUM(IF(dane!$A$8:$A$1577=D2388,IF(dane!$C$8:$C$1577=E2388,dane!$L$8:$L$1577,0),0))</f>
        <v>0</v>
      </c>
      <c r="H2388" s="46" t="n">
        <f aca="false" t="array" ref="H2388:H2388">SUM(IF(dane!$A$8:$A$1577=D2388,IF(dane!$C$8:$C$1577=E2388,dane!$M$8:$M$1577,0),0))</f>
        <v>0</v>
      </c>
    </row>
    <row r="2389" s="57" customFormat="true" ht="27" hidden="false" customHeight="true" outlineLevel="0" collapsed="false">
      <c r="A2389" s="42" t="n">
        <v>2360</v>
      </c>
      <c r="B2389" s="42"/>
      <c r="C2389" s="43" t="e">
        <f aca="false">INDEX((klasyfikacja!$B$2:$B$146),MATCH(A2389,klasyfikacja!$A$2:$A$146,0))</f>
        <v>#N/A</v>
      </c>
      <c r="D2389" s="44" t="n">
        <v>855</v>
      </c>
      <c r="E2389" s="45" t="n">
        <v>2360</v>
      </c>
      <c r="F2389" s="46" t="n">
        <f aca="false">SUM(G2389:H2389)</f>
        <v>1300000</v>
      </c>
      <c r="G2389" s="46" t="n">
        <f aca="false" t="array" ref="G2389:G2389">SUM(IF(dane!$A$8:$A$1577=D2389,IF(dane!$C$8:$C$1577=E2389,dane!$L$8:$L$1577,0),0))</f>
        <v>1300000</v>
      </c>
      <c r="H2389" s="46" t="n">
        <f aca="false" t="array" ref="H2389:H2389">SUM(IF(dane!$A$8:$A$1577=D2389,IF(dane!$C$8:$C$1577=E2389,dane!$M$8:$M$1577,0),0))</f>
        <v>0</v>
      </c>
    </row>
    <row r="2390" s="57" customFormat="true" ht="12.75" hidden="true" customHeight="true" outlineLevel="0" collapsed="false">
      <c r="A2390" s="42" t="s">
        <v>135</v>
      </c>
      <c r="B2390" s="42"/>
      <c r="C2390" s="43" t="str">
        <f aca="false">INDEX((klasyfikacja!$B$2:$B$146),MATCH(A2390,klasyfikacja!$A$2:$A$146,0))</f>
        <v>Wpływy do budżetu nadwyżki środków obrotowych samorządowego zakładu budżetowego</v>
      </c>
      <c r="D2390" s="44" t="n">
        <v>855</v>
      </c>
      <c r="E2390" s="45" t="n">
        <v>2370</v>
      </c>
      <c r="F2390" s="46" t="n">
        <f aca="false">SUM(G2390:H2390)</f>
        <v>0</v>
      </c>
      <c r="G2390" s="46" t="n">
        <f aca="false" t="array" ref="G2390:G2390">SUM(IF(dane!$A$8:$A$1577=D2390,IF(dane!$C$8:$C$1577=E2390,dane!$L$8:$L$1577,0),0))</f>
        <v>0</v>
      </c>
      <c r="H2390" s="46" t="n">
        <f aca="false" t="array" ref="H2390:H2390">SUM(IF(dane!$A$8:$A$1577=D2390,IF(dane!$C$8:$C$1577=E2390,dane!$M$8:$M$1577,0),0))</f>
        <v>0</v>
      </c>
    </row>
    <row r="2391" s="57" customFormat="true" ht="12.75" hidden="true" customHeight="true" outlineLevel="0" collapsed="false">
      <c r="A2391" s="42" t="s">
        <v>136</v>
      </c>
      <c r="B2391" s="42"/>
      <c r="C2391" s="43" t="str">
        <f aca="false">INDEX((klasyfikacja!$B$2:$B$146),MATCH(A2391,klasyfikacja!$A$2:$A$146,0))</f>
        <v>Dotacja otrzymana z państwowego funduszu celowego na realizację zadań bieżących jednostek sektora finansów publicznych</v>
      </c>
      <c r="D2391" s="44" t="n">
        <v>855</v>
      </c>
      <c r="E2391" s="45" t="n">
        <v>2440</v>
      </c>
      <c r="F2391" s="46" t="n">
        <f aca="false">SUM(G2391:H2391)</f>
        <v>0</v>
      </c>
      <c r="G2391" s="46" t="n">
        <f aca="false" t="array" ref="G2391:G2391">SUM(IF(dane!$A$8:$A$1577=D2391,IF(dane!$C$8:$C$1577=E2391,dane!$L$8:$L$1577,0),0))</f>
        <v>0</v>
      </c>
      <c r="H2391" s="46" t="n">
        <f aca="false" t="array" ref="H2391:H2391">SUM(IF(dane!$A$8:$A$1577=D2391,IF(dane!$C$8:$C$1577=E2391,dane!$M$8:$M$1577,0),0))</f>
        <v>0</v>
      </c>
    </row>
    <row r="2392" s="57" customFormat="true" ht="12.75" hidden="true" customHeight="true" outlineLevel="0" collapsed="false">
      <c r="A2392" s="42" t="s">
        <v>137</v>
      </c>
      <c r="B2392" s="42"/>
      <c r="C2392" s="43" t="str">
        <f aca="false">INDEX((klasyfikacja!$B$2:$B$146),MATCH(A2392,klasyfikacja!$A$2:$A$146,0))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392" s="44" t="n">
        <v>855</v>
      </c>
      <c r="E2392" s="45" t="n">
        <v>2442</v>
      </c>
      <c r="F2392" s="46" t="n">
        <f aca="false">SUM(G2392:H2392)</f>
        <v>0</v>
      </c>
      <c r="G2392" s="46" t="n">
        <f aca="false" t="array" ref="G2392:G2392">SUM(IF(dane!$A$8:$A$1577=D2392,IF(dane!$C$8:$C$1577=E2392,dane!$L$8:$L$1577,0),0))</f>
        <v>0</v>
      </c>
      <c r="H2392" s="46" t="n">
        <f aca="false" t="array" ref="H2392:H2392">SUM(IF(dane!$A$8:$A$1577=D2392,IF(dane!$C$8:$C$1577=E2392,dane!$M$8:$M$1577,0),0))</f>
        <v>0</v>
      </c>
    </row>
    <row r="2393" s="57" customFormat="true" ht="12.75" hidden="true" customHeight="true" outlineLevel="0" collapsed="false">
      <c r="A2393" s="42" t="s">
        <v>138</v>
      </c>
      <c r="B2393" s="42"/>
      <c r="C2393" s="43" t="str">
        <f aca="false">INDEX((klasyfikacja!$B$2:$B$146),MATCH(A2393,klasyfikacja!$A$2:$A$146,0))</f>
        <v>Środki otrzymane od pozostałych jednostek zaliczanych do sektora finansów publicznych na realizację zadań bieżących jednostek zaliczanych do sektora finansów publicznych</v>
      </c>
      <c r="D2393" s="44" t="n">
        <v>855</v>
      </c>
      <c r="E2393" s="45" t="n">
        <v>2460</v>
      </c>
      <c r="F2393" s="46" t="n">
        <f aca="false">SUM(G2393:H2393)</f>
        <v>0</v>
      </c>
      <c r="G2393" s="46" t="n">
        <f aca="false" t="array" ref="G2393:G2393">SUM(IF(dane!$A$8:$A$1577=D2393,IF(dane!$C$8:$C$1577=E2393,dane!$L$8:$L$1577,0),0))</f>
        <v>0</v>
      </c>
      <c r="H2393" s="46" t="n">
        <f aca="false" t="array" ref="H2393:H2393">SUM(IF(dane!$A$8:$A$1577=D2393,IF(dane!$C$8:$C$1577=E2393,dane!$M$8:$M$1577,0),0))</f>
        <v>0</v>
      </c>
    </row>
    <row r="2394" s="57" customFormat="true" ht="38.25" hidden="true" customHeight="false" outlineLevel="0" collapsed="false">
      <c r="A2394" s="42" t="s">
        <v>210</v>
      </c>
      <c r="B2394" s="42"/>
      <c r="C2394" s="43" t="str">
        <f aca="false">INDEX((klasyfikacja!$B$2:$B$146),MATCH(A2394,klasyfikacja!$A$2:$A$146,0))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2394" s="44" t="n">
        <v>855</v>
      </c>
      <c r="E2394" s="45" t="n">
        <v>2533</v>
      </c>
      <c r="F2394" s="56" t="n">
        <f aca="false">SUM(G2394:H2394)</f>
        <v>0</v>
      </c>
      <c r="G2394" s="46" t="n">
        <f aca="false" t="array" ref="G2394:G2394">SUM(IF(dane!$A$8:$A$1577=D2394,IF(dane!$C$8:$C$1577=E2394,dane!$L$8:$L$1577,0),0))</f>
        <v>0</v>
      </c>
      <c r="H2394" s="46" t="n">
        <f aca="false" t="array" ref="H2394:H2394">SUM(IF(dane!$A$8:$A$1577=D2394,IF(dane!$C$8:$C$1577=E2394,dane!$M$8:$M$1577,0),0))</f>
        <v>0</v>
      </c>
    </row>
    <row r="2395" s="57" customFormat="true" ht="12.75" hidden="true" customHeight="true" outlineLevel="0" collapsed="false">
      <c r="A2395" s="42" t="s">
        <v>139</v>
      </c>
      <c r="B2395" s="42"/>
      <c r="C2395" s="43" t="str">
        <f aca="false">INDEX((klasyfikacja!$B$2:$B$146),MATCH(A2395,klasyfikacja!$A$2:$A$146,0))</f>
        <v>Rekompensaty utraconych dochodów w podatkach i opłatach lokalnych</v>
      </c>
      <c r="D2395" s="44" t="n">
        <v>855</v>
      </c>
      <c r="E2395" s="45" t="n">
        <v>2680</v>
      </c>
      <c r="F2395" s="46" t="n">
        <f aca="false">SUM(G2395:H2395)</f>
        <v>0</v>
      </c>
      <c r="G2395" s="46" t="n">
        <f aca="false" t="array" ref="G2395:G2395">SUM(IF(dane!$A$8:$A$1577=D2395,IF(dane!$C$8:$C$1577=E2395,dane!$L$8:$L$1577,0),0))</f>
        <v>0</v>
      </c>
      <c r="H2395" s="46" t="n">
        <f aca="false" t="array" ref="H2395:H2395">SUM(IF(dane!$A$8:$A$1577=D2395,IF(dane!$C$8:$C$1577=E2395,dane!$M$8:$M$1577,0),0))</f>
        <v>0</v>
      </c>
    </row>
    <row r="2396" s="57" customFormat="true" ht="12.75" hidden="true" customHeight="true" outlineLevel="0" collapsed="false">
      <c r="A2396" s="42" t="s">
        <v>140</v>
      </c>
      <c r="B2396" s="42"/>
      <c r="C2396" s="43" t="str">
        <f aca="false">INDEX((klasyfikacja!$B$2:$B$146),MATCH(A2396,klasyfikacja!$A$2:$A$146,0))</f>
        <v>Środki z Funduszu Pracy otrzymane na realizację zadań wynikających z odrębnych ustaw</v>
      </c>
      <c r="D2396" s="44" t="n">
        <v>855</v>
      </c>
      <c r="E2396" s="45" t="n">
        <v>2690</v>
      </c>
      <c r="F2396" s="46" t="n">
        <f aca="false">SUM(G2396:H2396)</f>
        <v>0</v>
      </c>
      <c r="G2396" s="46" t="n">
        <f aca="false" t="array" ref="G2396:G2396">SUM(IF(dane!$A$8:$A$1577=D2396,IF(dane!$C$8:$C$1577=E2396,dane!$L$8:$L$1577,0),0))</f>
        <v>0</v>
      </c>
      <c r="H2396" s="46" t="n">
        <f aca="false" t="array" ref="H2396:H2396">SUM(IF(dane!$A$8:$A$1577=D2396,IF(dane!$C$8:$C$1577=E2396,dane!$M$8:$M$1577,0),0))</f>
        <v>0</v>
      </c>
    </row>
    <row r="2397" s="57" customFormat="true" ht="12.75" hidden="true" customHeight="true" outlineLevel="0" collapsed="false">
      <c r="A2397" s="42" t="s">
        <v>141</v>
      </c>
      <c r="B2397" s="42"/>
      <c r="C2397" s="43" t="str">
        <f aca="false">INDEX((klasyfikacja!$B$2:$B$146),MATCH(A2397,klasyfikacja!$A$2:$A$146,0))</f>
        <v>Środki na dofinansowanie własnych zadań bieżących gmin, powiatów (związków gmin, związków powiatowo-gminnych, związków powiatów), samorządów województw, pozyskane z innych źródeł</v>
      </c>
      <c r="D2397" s="44" t="n">
        <v>855</v>
      </c>
      <c r="E2397" s="45" t="n">
        <v>2700</v>
      </c>
      <c r="F2397" s="46" t="n">
        <f aca="false">SUM(G2397:H2397)</f>
        <v>0</v>
      </c>
      <c r="G2397" s="46" t="n">
        <f aca="false" t="array" ref="G2397:G2397">SUM(IF(dane!$A$8:$A$1577=D2397,IF(dane!$C$8:$C$1577=E2397,dane!$L$8:$L$1577,0),0))</f>
        <v>0</v>
      </c>
      <c r="H2397" s="46" t="n">
        <f aca="false" t="array" ref="H2397:H2397">SUM(IF(dane!$A$8:$A$1577=D2397,IF(dane!$C$8:$C$1577=E2397,dane!$M$8:$M$1577,0),0))</f>
        <v>0</v>
      </c>
    </row>
    <row r="2398" s="57" customFormat="true" ht="12.75" hidden="true" customHeight="true" outlineLevel="0" collapsed="false">
      <c r="A2398" s="42" t="s">
        <v>142</v>
      </c>
      <c r="B2398" s="42"/>
      <c r="C2398" s="43" t="str">
        <f aca="false">INDEX((klasyfikacja!$B$2:$B$146),MATCH(A2398,klasyfikacja!$A$2:$A$146,0))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398" s="44" t="n">
        <v>855</v>
      </c>
      <c r="E2398" s="45" t="n">
        <v>2701</v>
      </c>
      <c r="F2398" s="46" t="n">
        <f aca="false">SUM(G2398:H2398)</f>
        <v>0</v>
      </c>
      <c r="G2398" s="46" t="n">
        <f aca="false" t="array" ref="G2398:G2398">SUM(IF(dane!$A$8:$A$1577=D2398,IF(dane!$C$8:$C$1577=E2398,dane!$L$8:$L$1577,0),0))</f>
        <v>0</v>
      </c>
      <c r="H2398" s="46" t="n">
        <f aca="false" t="array" ref="H2398:H2398">SUM(IF(dane!$A$8:$A$1577=D2398,IF(dane!$C$8:$C$1577=E2398,dane!$M$8:$M$1577,0),0))</f>
        <v>0</v>
      </c>
    </row>
    <row r="2399" s="57" customFormat="true" ht="51" hidden="true" customHeight="false" outlineLevel="0" collapsed="false">
      <c r="A2399" s="42" t="s">
        <v>212</v>
      </c>
      <c r="B2399" s="42"/>
      <c r="C2399" s="43" t="str">
        <f aca="false">INDEX((klasyfikacja!$B$2:$B$146),MATCH(A2399,klasyfikacja!$A$2:$A$146,0))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399" s="44" t="n">
        <v>855</v>
      </c>
      <c r="E2399" s="45" t="n">
        <v>2703</v>
      </c>
      <c r="F2399" s="46" t="n">
        <f aca="false">SUM(G2399:H2399)</f>
        <v>0</v>
      </c>
      <c r="G2399" s="46" t="n">
        <f aca="false" t="array" ref="G2399:G2399">SUM(IF(dane!$A$8:$A$1577=D2399,IF(dane!$C$8:$C$1577=E2399,dane!$L$8:$L$1577,0),0))</f>
        <v>0</v>
      </c>
      <c r="H2399" s="46" t="n">
        <f aca="false" t="array" ref="H2399:H2399">SUM(IF(dane!$A$8:$A$1577=D2399,IF(dane!$C$8:$C$1577=E2399,dane!$M$8:$M$1577,0),0))</f>
        <v>0</v>
      </c>
    </row>
    <row r="2400" s="57" customFormat="true" ht="12.75" hidden="true" customHeight="true" outlineLevel="0" collapsed="false">
      <c r="A2400" s="42" t="s">
        <v>143</v>
      </c>
      <c r="B2400" s="42"/>
      <c r="C2400" s="43" t="str">
        <f aca="false">INDEX((klasyfikacja!$B$2:$B$146),MATCH(A2400,klasyfikacja!$A$2:$A$146,0))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400" s="44" t="n">
        <v>855</v>
      </c>
      <c r="E2400" s="45" t="n">
        <v>2705</v>
      </c>
      <c r="F2400" s="46" t="n">
        <f aca="false">SUM(G2400:H2400)</f>
        <v>0</v>
      </c>
      <c r="G2400" s="46" t="n">
        <f aca="false" t="array" ref="G2400:G2400">SUM(IF(dane!$A$8:$A$1577=D2400,IF(dane!$C$8:$C$1577=E2400,dane!$L$8:$L$1577,0),0))</f>
        <v>0</v>
      </c>
      <c r="H2400" s="46" t="n">
        <f aca="false" t="array" ref="H2400:H2400">SUM(IF(dane!$A$8:$A$1577=D2400,IF(dane!$C$8:$C$1577=E2400,dane!$M$8:$M$1577,0),0))</f>
        <v>0</v>
      </c>
    </row>
    <row r="2401" s="57" customFormat="true" ht="12.75" hidden="true" customHeight="true" outlineLevel="0" collapsed="false">
      <c r="A2401" s="42" t="s">
        <v>144</v>
      </c>
      <c r="B2401" s="42"/>
      <c r="C2401" s="43" t="str">
        <f aca="false">INDEX((klasyfikacja!$B$2:$B$146),MATCH(A2401,klasyfikacja!$A$2:$A$146,0))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401" s="44" t="n">
        <v>855</v>
      </c>
      <c r="E2401" s="45" t="n">
        <v>2706</v>
      </c>
      <c r="F2401" s="46" t="n">
        <f aca="false">SUM(G2401:H2401)</f>
        <v>0</v>
      </c>
      <c r="G2401" s="46" t="n">
        <f aca="false" t="array" ref="G2401:G2401">SUM(IF(dane!$A$8:$A$1577=D2401,IF(dane!$C$8:$C$1577=E2401,dane!$L$8:$L$1577,0),0))</f>
        <v>0</v>
      </c>
      <c r="H2401" s="46" t="n">
        <f aca="false" t="array" ref="H2401:H2401">SUM(IF(dane!$A$8:$A$1577=D2401,IF(dane!$C$8:$C$1577=E2401,dane!$M$8:$M$1577,0),0))</f>
        <v>0</v>
      </c>
    </row>
    <row r="2402" s="57" customFormat="true" ht="12.75" hidden="true" customHeight="true" outlineLevel="0" collapsed="false">
      <c r="A2402" s="42" t="s">
        <v>145</v>
      </c>
      <c r="B2402" s="42"/>
      <c r="C2402" s="43" t="str">
        <f aca="false">INDEX((klasyfikacja!$B$2:$B$146),MATCH(A2402,klasyfikacja!$A$2:$A$146,0))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402" s="44" t="n">
        <v>855</v>
      </c>
      <c r="E2402" s="45" t="n">
        <v>2707</v>
      </c>
      <c r="F2402" s="46" t="n">
        <f aca="false">SUM(G2402:H2402)</f>
        <v>0</v>
      </c>
      <c r="G2402" s="46" t="n">
        <f aca="false" t="array" ref="G2402:G2402">SUM(IF(dane!$A$8:$A$1577=D2402,IF(dane!$C$8:$C$1577=E2402,dane!$L$8:$L$1577,0),0))</f>
        <v>0</v>
      </c>
      <c r="H2402" s="46" t="n">
        <f aca="false" t="array" ref="H2402:H2402">SUM(IF(dane!$A$8:$A$1577=D2402,IF(dane!$C$8:$C$1577=E2402,dane!$M$8:$M$1577,0),0))</f>
        <v>0</v>
      </c>
    </row>
    <row r="2403" s="57" customFormat="true" ht="12.75" hidden="true" customHeight="true" outlineLevel="0" collapsed="false">
      <c r="A2403" s="42" t="s">
        <v>146</v>
      </c>
      <c r="B2403" s="42"/>
      <c r="C2403" s="43" t="str">
        <f aca="false">INDEX((klasyfikacja!$B$2:$B$146),MATCH(A2403,klasyfikacja!$A$2:$A$146,0))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403" s="44" t="n">
        <v>855</v>
      </c>
      <c r="E2403" s="45" t="n">
        <v>2708</v>
      </c>
      <c r="F2403" s="46" t="n">
        <f aca="false">SUM(G2403:H2403)</f>
        <v>0</v>
      </c>
      <c r="G2403" s="46" t="n">
        <f aca="false" t="array" ref="G2403:G2403">SUM(IF(dane!$A$8:$A$1577=D2403,IF(dane!$C$8:$C$1577=E2403,dane!$L$8:$L$1577,0),0))</f>
        <v>0</v>
      </c>
      <c r="H2403" s="46" t="n">
        <f aca="false" t="array" ref="H2403:H2403">SUM(IF(dane!$A$8:$A$1577=D2403,IF(dane!$C$8:$C$1577=E2403,dane!$M$8:$M$1577,0),0))</f>
        <v>0</v>
      </c>
    </row>
    <row r="2404" s="57" customFormat="true" ht="12.75" hidden="true" customHeight="true" outlineLevel="0" collapsed="false">
      <c r="A2404" s="42" t="s">
        <v>147</v>
      </c>
      <c r="B2404" s="42"/>
      <c r="C2404" s="43" t="str">
        <f aca="false">INDEX((klasyfikacja!$B$2:$B$146),MATCH(A2404,klasyfikacja!$A$2:$A$146,0))</f>
        <v>Dotacja celowa otrzymana z tytułu pomocy finansowej udzielanej między jednostkami samorządu terytorialnego na dofinansowanie własnych zadań bieżących</v>
      </c>
      <c r="D2404" s="44" t="n">
        <v>855</v>
      </c>
      <c r="E2404" s="45" t="n">
        <v>2710</v>
      </c>
      <c r="F2404" s="46" t="n">
        <f aca="false">SUM(G2404:H2404)</f>
        <v>0</v>
      </c>
      <c r="G2404" s="46" t="n">
        <f aca="false" t="array" ref="G2404:G2404">SUM(IF(dane!$A$8:$A$1577=D2404,IF(dane!$C$8:$C$1577=E2404,dane!$L$8:$L$1577,0),0))</f>
        <v>0</v>
      </c>
      <c r="H2404" s="46" t="n">
        <f aca="false" t="array" ref="H2404:H2404">SUM(IF(dane!$A$8:$A$1577=D2404,IF(dane!$C$8:$C$1577=E2404,dane!$M$8:$M$1577,0),0))</f>
        <v>0</v>
      </c>
    </row>
    <row r="2405" s="57" customFormat="true" ht="12.75" hidden="true" customHeight="true" outlineLevel="0" collapsed="false">
      <c r="A2405" s="42" t="s">
        <v>148</v>
      </c>
      <c r="B2405" s="42"/>
      <c r="C2405" s="43" t="str">
        <f aca="false">INDEX((klasyfikacja!$B$2:$B$146),MATCH(A2405,klasyfikacja!$A$2:$A$146,0))</f>
        <v>Środki na uzupełnienie dochodów gmin</v>
      </c>
      <c r="D2405" s="44" t="n">
        <v>855</v>
      </c>
      <c r="E2405" s="45" t="n">
        <v>2750</v>
      </c>
      <c r="F2405" s="46" t="n">
        <f aca="false">SUM(G2405:H2405)</f>
        <v>0</v>
      </c>
      <c r="G2405" s="46" t="n">
        <f aca="false" t="array" ref="G2405:G2405">SUM(IF(dane!$A$8:$A$1577=D2405,IF(dane!$C$8:$C$1577=E2405,dane!$L$8:$L$1577,0),0))</f>
        <v>0</v>
      </c>
      <c r="H2405" s="46" t="n">
        <f aca="false" t="array" ref="H2405:H2405">SUM(IF(dane!$A$8:$A$1577=D2405,IF(dane!$C$8:$C$1577=E2405,dane!$M$8:$M$1577,0),0))</f>
        <v>0</v>
      </c>
    </row>
    <row r="2406" s="57" customFormat="true" ht="12.75" hidden="true" customHeight="true" outlineLevel="0" collapsed="false">
      <c r="A2406" s="42" t="s">
        <v>149</v>
      </c>
      <c r="B2406" s="42"/>
      <c r="C2406" s="43" t="str">
        <f aca="false">INDEX((klasyfikacja!$B$2:$B$146),MATCH(A2406,klasyfikacja!$A$2:$A$146,0))</f>
        <v>Środki na uzupełnienie dochodów powiatów</v>
      </c>
      <c r="D2406" s="44" t="n">
        <v>855</v>
      </c>
      <c r="E2406" s="45" t="n">
        <v>2760</v>
      </c>
      <c r="F2406" s="46" t="n">
        <f aca="false">SUM(G2406:H2406)</f>
        <v>0</v>
      </c>
      <c r="G2406" s="46" t="n">
        <f aca="false" t="array" ref="G2406:G2406">SUM(IF(dane!$A$8:$A$1577=D2406,IF(dane!$C$8:$C$1577=E2406,dane!$L$8:$L$1577,0),0))</f>
        <v>0</v>
      </c>
      <c r="H2406" s="46" t="n">
        <f aca="false" t="array" ref="H2406:H2406">SUM(IF(dane!$A$8:$A$1577=D2406,IF(dane!$C$8:$C$1577=E2406,dane!$M$8:$M$1577,0),0))</f>
        <v>0</v>
      </c>
    </row>
    <row r="2407" s="57" customFormat="true" ht="12.75" hidden="true" customHeight="true" outlineLevel="0" collapsed="false">
      <c r="A2407" s="42" t="s">
        <v>150</v>
      </c>
      <c r="B2407" s="42"/>
      <c r="C2407" s="43" t="str">
        <f aca="false">INDEX((klasyfikacja!$B$2:$B$146),MATCH(A2407,klasyfikacja!$A$2:$A$146,0))</f>
        <v>Środki na utrzymanie rzecznych przepraw promowych oraz na remonty, utrzymanie, ochronę i zarządzanie drogami krajowymi i wojewódzkimi w granicach miast na prawach powiatu</v>
      </c>
      <c r="D2407" s="44" t="n">
        <v>855</v>
      </c>
      <c r="E2407" s="45" t="n">
        <v>2790</v>
      </c>
      <c r="F2407" s="46" t="n">
        <f aca="false">SUM(G2407:H2407)</f>
        <v>0</v>
      </c>
      <c r="G2407" s="46" t="n">
        <f aca="false" t="array" ref="G2407:G2407">SUM(IF(dane!$A$8:$A$1577=D2407,IF(dane!$C$8:$C$1577=E2407,dane!$L$8:$L$1577,0),0))</f>
        <v>0</v>
      </c>
      <c r="H2407" s="46" t="n">
        <f aca="false" t="array" ref="H2407:H2407">SUM(IF(dane!$A$8:$A$1577=D2407,IF(dane!$C$8:$C$1577=E2407,dane!$M$8:$M$1577,0),0))</f>
        <v>0</v>
      </c>
    </row>
    <row r="2408" s="57" customFormat="true" ht="12.75" hidden="true" customHeight="true" outlineLevel="0" collapsed="false">
      <c r="A2408" s="42" t="s">
        <v>151</v>
      </c>
      <c r="B2408" s="42"/>
      <c r="C2408" s="43" t="str">
        <f aca="false">INDEX((klasyfikacja!$B$2:$B$146),MATCH(A2408,klasyfikacja!$A$2:$A$146,0))</f>
        <v>Dotacja z budżetu państwa dla gmin uzdrowiskowych</v>
      </c>
      <c r="D2408" s="44" t="n">
        <v>855</v>
      </c>
      <c r="E2408" s="45" t="n">
        <v>2870</v>
      </c>
      <c r="F2408" s="46" t="n">
        <f aca="false">SUM(G2408:H2408)</f>
        <v>0</v>
      </c>
      <c r="G2408" s="46" t="n">
        <f aca="false" t="array" ref="G2408:G2408">SUM(IF(dane!$A$8:$A$1577=D2408,IF(dane!$C$8:$C$1577=E2408,dane!$L$8:$L$1577,0),0))</f>
        <v>0</v>
      </c>
      <c r="H2408" s="46" t="n">
        <f aca="false" t="array" ref="H2408:H2408">SUM(IF(dane!$A$8:$A$1577=D2408,IF(dane!$C$8:$C$1577=E2408,dane!$M$8:$M$1577,0),0))</f>
        <v>0</v>
      </c>
    </row>
    <row r="2409" s="57" customFormat="true" ht="27" hidden="false" customHeight="true" outlineLevel="0" collapsed="false">
      <c r="A2409" s="42" t="n">
        <v>2910</v>
      </c>
      <c r="B2409" s="42"/>
      <c r="C2409" s="43" t="e">
        <f aca="false">INDEX((klasyfikacja!$B$2:$B$146),MATCH(A2409,klasyfikacja!$A$2:$A$146,0))</f>
        <v>#N/A</v>
      </c>
      <c r="D2409" s="44" t="n">
        <v>855</v>
      </c>
      <c r="E2409" s="45" t="n">
        <v>2910</v>
      </c>
      <c r="F2409" s="56" t="n">
        <f aca="false">SUM(G2409:H2409)</f>
        <v>852000</v>
      </c>
      <c r="G2409" s="46" t="n">
        <f aca="false" t="array" ref="G2409:G2409">SUM(IF(dane!$A$8:$A$1577=D2409,IF(dane!$C$8:$C$1577=E2409,dane!$L$8:$L$1577,0),0))</f>
        <v>852000</v>
      </c>
      <c r="H2409" s="46" t="n">
        <f aca="false" t="array" ref="H2409:H2409">SUM(IF(dane!$A$8:$A$1577=D2409,IF(dane!$C$8:$C$1577=E2409,dane!$M$8:$M$1577,0),0))</f>
        <v>0</v>
      </c>
    </row>
    <row r="2410" s="57" customFormat="true" ht="12.75" hidden="true" customHeight="true" outlineLevel="0" collapsed="false">
      <c r="A2410" s="42" t="s">
        <v>153</v>
      </c>
      <c r="B2410" s="42"/>
      <c r="C2410" s="43" t="str">
        <f aca="false">INDEX((klasyfikacja!$B$2:$B$146),MATCH(A2410,klasyfikacja!$A$2:$A$146,0))</f>
        <v>Subwencje ogólne z budżetu państwa</v>
      </c>
      <c r="D2410" s="44" t="n">
        <v>855</v>
      </c>
      <c r="E2410" s="45" t="n">
        <v>2920</v>
      </c>
      <c r="F2410" s="46" t="n">
        <f aca="false">SUM(G2410:H2410)</f>
        <v>0</v>
      </c>
      <c r="G2410" s="46" t="n">
        <f aca="false" t="array" ref="G2410:G2410">SUM(IF(dane!$A$8:$A$1577=D2410,IF(dane!$C$8:$C$1577=E2410,dane!$L$8:$L$1577,0),0))</f>
        <v>0</v>
      </c>
      <c r="H2410" s="46" t="n">
        <f aca="false" t="array" ref="H2410:H2410">SUM(IF(dane!$A$8:$A$1577=D2410,IF(dane!$C$8:$C$1577=E2410,dane!$M$8:$M$1577,0),0))</f>
        <v>0</v>
      </c>
    </row>
    <row r="2411" s="57" customFormat="true" ht="12.75" hidden="true" customHeight="true" outlineLevel="0" collapsed="false">
      <c r="A2411" s="42" t="s">
        <v>154</v>
      </c>
      <c r="B2411" s="42"/>
      <c r="C2411" s="43" t="str">
        <f aca="false">INDEX((klasyfikacja!$B$2:$B$146),MATCH(A2411,klasyfikacja!$A$2:$A$146,0))</f>
        <v>Wpływy ze zwrotów niewykorzystanych dotacji oraz płatności</v>
      </c>
      <c r="D2411" s="44" t="n">
        <v>855</v>
      </c>
      <c r="E2411" s="45" t="n">
        <v>2950</v>
      </c>
      <c r="F2411" s="46" t="n">
        <f aca="false">SUM(G2411:H2411)</f>
        <v>0</v>
      </c>
      <c r="G2411" s="46" t="n">
        <f aca="false" t="array" ref="G2411:G2411">SUM(IF(dane!$A$8:$A$1577=D2411,IF(dane!$C$8:$C$1577=E2411,dane!$L$8:$L$1577,0),0))</f>
        <v>0</v>
      </c>
      <c r="H2411" s="46" t="n">
        <f aca="false" t="array" ref="H2411:H2411">SUM(IF(dane!$A$8:$A$1577=D2411,IF(dane!$C$8:$C$1577=E2411,dane!$M$8:$M$1577,0),0))</f>
        <v>0</v>
      </c>
    </row>
    <row r="2412" s="57" customFormat="true" ht="18" hidden="false" customHeight="true" outlineLevel="0" collapsed="false">
      <c r="A2412" s="39"/>
      <c r="B2412" s="39"/>
      <c r="C2412" s="40" t="s">
        <v>155</v>
      </c>
      <c r="D2412" s="44"/>
      <c r="E2412" s="48"/>
      <c r="F2412" s="41" t="n">
        <f aca="false">SUM(G2412:H2412)</f>
        <v>9055022</v>
      </c>
      <c r="G2412" s="41" t="n">
        <f aca="false">SUM(G2413:G2447)</f>
        <v>9055022</v>
      </c>
      <c r="H2412" s="41" t="n">
        <f aca="false">SUM(H2413:H2447)</f>
        <v>0</v>
      </c>
    </row>
    <row r="2413" s="57" customFormat="true" ht="12.75" hidden="true" customHeight="true" outlineLevel="0" collapsed="false">
      <c r="A2413" s="42" t="s">
        <v>156</v>
      </c>
      <c r="B2413" s="42"/>
      <c r="C2413" s="43" t="str">
        <f aca="false">INDEX((klasyfikacja!$B$2:$B$146),MATCH(A2413,klasyfikacja!$A$2:$A$146,0))</f>
        <v>Wpływy z tytułu przekształcenia prawa użytkowania wieczystego w prawo własności</v>
      </c>
      <c r="D2413" s="44" t="n">
        <v>855</v>
      </c>
      <c r="E2413" s="45" t="s">
        <v>157</v>
      </c>
      <c r="F2413" s="46" t="n">
        <f aca="false">SUM(G2413:H2413)</f>
        <v>0</v>
      </c>
      <c r="G2413" s="46" t="n">
        <f aca="false" t="array" ref="G2413:G2413">SUM(IF(dane!$A$8:$A$1577=D2413,IF(dane!$C$8:$C$1577=E2413,dane!$L$8:$L$1577,0),0))</f>
        <v>0</v>
      </c>
      <c r="H2413" s="46" t="n">
        <f aca="false" t="array" ref="H2413:H2413">SUM(IF(dane!$A$8:$A$1577=D2413,IF(dane!$C$8:$C$1577=E2413,dane!$M$8:$M$1577,0),0))</f>
        <v>0</v>
      </c>
    </row>
    <row r="2414" s="57" customFormat="true" ht="12.75" hidden="true" customHeight="true" outlineLevel="0" collapsed="false">
      <c r="A2414" s="42" t="s">
        <v>158</v>
      </c>
      <c r="B2414" s="42"/>
      <c r="C2414" s="43" t="str">
        <f aca="false">INDEX((klasyfikacja!$B$2:$B$146),MATCH(A2414,klasyfikacja!$A$2:$A$146,0))</f>
        <v>Wpłaty z tytułu odpłatnego nabycia prawa własności oraz prawa użytkowania wieczystego nieruchomości</v>
      </c>
      <c r="D2414" s="44" t="n">
        <v>855</v>
      </c>
      <c r="E2414" s="45" t="s">
        <v>159</v>
      </c>
      <c r="F2414" s="46" t="n">
        <f aca="false">SUM(G2414:H2414)</f>
        <v>0</v>
      </c>
      <c r="G2414" s="46" t="n">
        <f aca="false" t="array" ref="G2414:G2414">SUM(IF(dane!$A$8:$A$1577=D2414,IF(dane!$C$8:$C$1577=E2414,dane!$L$8:$L$1577,0),0))</f>
        <v>0</v>
      </c>
      <c r="H2414" s="46" t="n">
        <f aca="false" t="array" ref="H2414:H2414">SUM(IF(dane!$A$8:$A$1577=D2414,IF(dane!$C$8:$C$1577=E2414,dane!$M$8:$M$1577,0),0))</f>
        <v>0</v>
      </c>
    </row>
    <row r="2415" s="57" customFormat="true" ht="12.75" hidden="true" customHeight="true" outlineLevel="0" collapsed="false">
      <c r="A2415" s="42" t="s">
        <v>160</v>
      </c>
      <c r="B2415" s="42"/>
      <c r="C2415" s="43" t="str">
        <f aca="false">INDEX((klasyfikacja!$B$2:$B$146),MATCH(A2415,klasyfikacja!$A$2:$A$146,0))</f>
        <v>Wpływy ze zbycia praw majątkowych</v>
      </c>
      <c r="D2415" s="44" t="n">
        <v>855</v>
      </c>
      <c r="E2415" s="45" t="s">
        <v>161</v>
      </c>
      <c r="F2415" s="46" t="n">
        <f aca="false">SUM(G2415:H2415)</f>
        <v>0</v>
      </c>
      <c r="G2415" s="46" t="n">
        <f aca="false" t="array" ref="G2415:G2415">SUM(IF(dane!$A$8:$A$1577=D2415,IF(dane!$C$8:$C$1577=E2415,dane!$L$8:$L$1577,0),0))</f>
        <v>0</v>
      </c>
      <c r="H2415" s="46" t="n">
        <f aca="false" t="array" ref="H2415:H2415">SUM(IF(dane!$A$8:$A$1577=D2415,IF(dane!$C$8:$C$1577=E2415,dane!$M$8:$M$1577,0),0))</f>
        <v>0</v>
      </c>
    </row>
    <row r="2416" s="57" customFormat="true" ht="12.75" hidden="true" customHeight="true" outlineLevel="0" collapsed="false">
      <c r="A2416" s="42" t="s">
        <v>162</v>
      </c>
      <c r="B2416" s="42"/>
      <c r="C2416" s="43" t="str">
        <f aca="false">INDEX((klasyfikacja!$B$2:$B$146),MATCH(A2416,klasyfikacja!$A$2:$A$146,0))</f>
        <v>Wpływy z tytułu odszkodowania za przejęte nieruchomości pod inwestycje celu publicznego</v>
      </c>
      <c r="D2416" s="44" t="n">
        <v>855</v>
      </c>
      <c r="E2416" s="45" t="s">
        <v>163</v>
      </c>
      <c r="F2416" s="46" t="n">
        <f aca="false">SUM(G2416:H2416)</f>
        <v>0</v>
      </c>
      <c r="G2416" s="46" t="n">
        <f aca="false" t="array" ref="G2416:G2416">SUM(IF(dane!$A$8:$A$1577=D2416,IF(dane!$C$8:$C$1577=E2416,dane!$L$8:$L$1577,0),0))</f>
        <v>0</v>
      </c>
      <c r="H2416" s="46" t="n">
        <f aca="false" t="array" ref="H2416:H2416">SUM(IF(dane!$A$8:$A$1577=D2416,IF(dane!$C$8:$C$1577=E2416,dane!$M$8:$M$1577,0),0))</f>
        <v>0</v>
      </c>
    </row>
    <row r="2417" s="57" customFormat="true" ht="12.75" hidden="true" customHeight="true" outlineLevel="0" collapsed="false">
      <c r="A2417" s="42" t="s">
        <v>164</v>
      </c>
      <c r="B2417" s="42"/>
      <c r="C2417" s="43" t="str">
        <f aca="false">INDEX((klasyfikacja!$B$2:$B$146),MATCH(A2417,klasyfikacja!$A$2:$A$146,0))</f>
        <v>Wpływy ze sprzedaży składników majątkowych</v>
      </c>
      <c r="D2417" s="44" t="n">
        <v>855</v>
      </c>
      <c r="E2417" s="45" t="s">
        <v>165</v>
      </c>
      <c r="F2417" s="46" t="n">
        <f aca="false">SUM(G2417:H2417)</f>
        <v>0</v>
      </c>
      <c r="G2417" s="46" t="n">
        <f aca="false" t="array" ref="G2417:G2417">SUM(IF(dane!$A$8:$A$1577=D2417,IF(dane!$C$8:$C$1577=E2417,dane!$L$8:$L$1577,0),0))</f>
        <v>0</v>
      </c>
      <c r="H2417" s="46" t="n">
        <f aca="false" t="array" ref="H2417:H2417">SUM(IF(dane!$A$8:$A$1577=D2417,IF(dane!$C$8:$C$1577=E2417,dane!$M$8:$M$1577,0),0))</f>
        <v>0</v>
      </c>
    </row>
    <row r="2418" s="57" customFormat="true" ht="12.75" hidden="true" customHeight="true" outlineLevel="0" collapsed="false">
      <c r="A2418" s="42" t="s">
        <v>166</v>
      </c>
      <c r="B2418" s="42"/>
      <c r="C2418" s="43" t="str">
        <f aca="false">INDEX((klasyfikacja!$B$2:$B$146),MATCH(A2418,klasyfikacja!$A$2:$A$146,0))</f>
        <v>Środki z Funduszu Przeciwdziałania COVID-19 na finansowanie lub dofinansowanie kosztów realizacji inwestycji i zakupów inwestycyjnych związanych z przeciwdziałaniem COVID-19</v>
      </c>
      <c r="D2418" s="44" t="n">
        <v>855</v>
      </c>
      <c r="E2418" s="45" t="n">
        <v>6090</v>
      </c>
      <c r="F2418" s="46" t="n">
        <f aca="false">SUM(G2418:H2418)</f>
        <v>0</v>
      </c>
      <c r="G2418" s="46" t="n">
        <f aca="false" t="array" ref="G2418:G2418">SUM(IF(dane!$A$8:$A$1577=D2418,IF(dane!$C$8:$C$1577=E2418,dane!$L$8:$L$1577,0),0))</f>
        <v>0</v>
      </c>
      <c r="H2418" s="46" t="n">
        <f aca="false" t="array" ref="H2418:H2418">SUM(IF(dane!$A$8:$A$1577=D2418,IF(dane!$C$8:$C$1577=E2418,dane!$M$8:$M$1577,0),0))</f>
        <v>0</v>
      </c>
    </row>
    <row r="2419" s="57" customFormat="true" ht="12.75" hidden="true" customHeight="true" outlineLevel="0" collapsed="false">
      <c r="A2419" s="42" t="s">
        <v>167</v>
      </c>
      <c r="B2419" s="42"/>
      <c r="C2419" s="43" t="str">
        <f aca="false">INDEX((klasyfikacja!$B$2:$B$146),MATCH(A2419,klasyfikacja!$A$2:$A$146,0))</f>
        <v>Środki na inwestycje na drogach publicznych powiatowych i wojewódzkich oraz na drogach powiatowych, wojewódzkich i krajowych w granicach miast na prawach powiatu</v>
      </c>
      <c r="D2419" s="44" t="n">
        <v>855</v>
      </c>
      <c r="E2419" s="45" t="n">
        <v>6180</v>
      </c>
      <c r="F2419" s="46" t="n">
        <f aca="false">SUM(G2419:H2419)</f>
        <v>0</v>
      </c>
      <c r="G2419" s="46" t="n">
        <f aca="false" t="array" ref="G2419:G2419">SUM(IF(dane!$A$8:$A$1577=D2419,IF(dane!$C$8:$C$1577=E2419,dane!$L$8:$L$1577,0),0))</f>
        <v>0</v>
      </c>
      <c r="H2419" s="46" t="n">
        <f aca="false" t="array" ref="H2419:H2419">SUM(IF(dane!$A$8:$A$1577=D2419,IF(dane!$C$8:$C$1577=E2419,dane!$M$8:$M$1577,0),0))</f>
        <v>0</v>
      </c>
    </row>
    <row r="2420" s="57" customFormat="true" ht="12.75" hidden="true" customHeight="true" outlineLevel="0" collapsed="false">
      <c r="A2420" s="42" t="s">
        <v>168</v>
      </c>
      <c r="B2420" s="42"/>
      <c r="C2420" s="43" t="str">
        <f aca="false">INDEX((klasyfikacja!$B$2:$B$146),MATCH(A2420,klasyfikacja!$A$2:$A$146,0))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420" s="44" t="n">
        <v>855</v>
      </c>
      <c r="E2420" s="45" t="n">
        <v>6207</v>
      </c>
      <c r="F2420" s="46" t="n">
        <f aca="false">SUM(G2420:H2420)</f>
        <v>0</v>
      </c>
      <c r="G2420" s="46" t="n">
        <f aca="false" t="array" ref="G2420:G2420">SUM(IF(dane!$A$8:$A$1577=D2420,IF(dane!$C$8:$C$1577=E2420,dane!$L$8:$L$1577,0),0))</f>
        <v>0</v>
      </c>
      <c r="H2420" s="46" t="n">
        <f aca="false" t="array" ref="H2420:H2420">SUM(IF(dane!$A$8:$A$1577=D2420,IF(dane!$C$8:$C$1577=E2420,dane!$M$8:$M$1577,0),0))</f>
        <v>0</v>
      </c>
    </row>
    <row r="2421" s="57" customFormat="true" ht="12.75" hidden="true" customHeight="true" outlineLevel="0" collapsed="false">
      <c r="A2421" s="42" t="s">
        <v>169</v>
      </c>
      <c r="B2421" s="42"/>
      <c r="C2421" s="43" t="str">
        <f aca="false">INDEX((klasyfikacja!$B$2:$B$146),MATCH(A2421,klasyfikacja!$A$2:$A$146,0))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421" s="44" t="n">
        <v>855</v>
      </c>
      <c r="E2421" s="45" t="n">
        <v>6208</v>
      </c>
      <c r="F2421" s="46" t="n">
        <f aca="false">SUM(G2421:H2421)</f>
        <v>0</v>
      </c>
      <c r="G2421" s="46" t="n">
        <f aca="false" t="array" ref="G2421:G2421">SUM(IF(dane!$A$8:$A$1577=D2421,IF(dane!$C$8:$C$1577=E2421,dane!$L$8:$L$1577,0),0))</f>
        <v>0</v>
      </c>
      <c r="H2421" s="46" t="n">
        <f aca="false" t="array" ref="H2421:H2421">SUM(IF(dane!$A$8:$A$1577=D2421,IF(dane!$C$8:$C$1577=E2421,dane!$M$8:$M$1577,0),0))</f>
        <v>0</v>
      </c>
    </row>
    <row r="2422" s="57" customFormat="true" ht="12.75" hidden="true" customHeight="true" outlineLevel="0" collapsed="false">
      <c r="A2422" s="42" t="s">
        <v>170</v>
      </c>
      <c r="B2422" s="42"/>
      <c r="C2422" s="43" t="str">
        <f aca="false">INDEX((klasyfikacja!$B$2:$B$146),MATCH(A2422,klasyfikacja!$A$2:$A$146,0))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422" s="44" t="n">
        <v>855</v>
      </c>
      <c r="E2422" s="45" t="n">
        <v>6209</v>
      </c>
      <c r="F2422" s="46" t="n">
        <f aca="false">SUM(G2422:H2422)</f>
        <v>0</v>
      </c>
      <c r="G2422" s="46" t="n">
        <f aca="false" t="array" ref="G2422:G2422">SUM(IF(dane!$A$8:$A$1577=D2422,IF(dane!$C$8:$C$1577=E2422,dane!$L$8:$L$1577,0),0))</f>
        <v>0</v>
      </c>
      <c r="H2422" s="46" t="n">
        <f aca="false" t="array" ref="H2422:H2422">SUM(IF(dane!$A$8:$A$1577=D2422,IF(dane!$C$8:$C$1577=E2422,dane!$M$8:$M$1577,0),0))</f>
        <v>0</v>
      </c>
    </row>
    <row r="2423" s="57" customFormat="true" ht="39.75" hidden="false" customHeight="true" outlineLevel="0" collapsed="false">
      <c r="A2423" s="42" t="n">
        <v>6257</v>
      </c>
      <c r="B2423" s="42"/>
      <c r="C2423" s="43" t="e">
        <f aca="false">INDEX((klasyfikacja!$B$2:$B$146),MATCH(A2423,klasyfikacja!$A$2:$A$146,0))</f>
        <v>#N/A</v>
      </c>
      <c r="D2423" s="44" t="n">
        <v>855</v>
      </c>
      <c r="E2423" s="45" t="n">
        <v>6257</v>
      </c>
      <c r="F2423" s="46" t="n">
        <f aca="false">SUM(G2423:H2423)</f>
        <v>330080</v>
      </c>
      <c r="G2423" s="46" t="n">
        <f aca="false" t="array" ref="G2423:G2423">SUM(IF(dane!$A$8:$A$1577=D2423,IF(dane!$C$8:$C$1577=E2423,dane!$L$8:$L$1577,0),0))</f>
        <v>330080</v>
      </c>
      <c r="H2423" s="46" t="n">
        <f aca="false" t="array" ref="H2423:H2423">SUM(IF(dane!$A$8:$A$1577=D2423,IF(dane!$C$8:$C$1577=E2423,dane!$M$8:$M$1577,0),0))</f>
        <v>0</v>
      </c>
    </row>
    <row r="2424" s="57" customFormat="true" ht="12.75" hidden="true" customHeight="true" outlineLevel="0" collapsed="false">
      <c r="A2424" s="42" t="s">
        <v>172</v>
      </c>
      <c r="B2424" s="42"/>
      <c r="C2424" s="43" t="str">
        <f aca="false">INDEX((klasyfikacja!$B$2:$B$146),MATCH(A2424,klasyfikacja!$A$2:$A$146,0))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424" s="44" t="n">
        <v>855</v>
      </c>
      <c r="E2424" s="45" t="n">
        <v>6258</v>
      </c>
      <c r="F2424" s="46" t="n">
        <f aca="false">SUM(G2424:H2424)</f>
        <v>0</v>
      </c>
      <c r="G2424" s="46" t="n">
        <f aca="false" t="array" ref="G2424:G2424">SUM(IF(dane!$A$8:$A$1577=D2424,IF(dane!$C$8:$C$1577=E2424,dane!$L$8:$L$1577,0),0))</f>
        <v>0</v>
      </c>
      <c r="H2424" s="46" t="n">
        <f aca="false" t="array" ref="H2424:H2424">SUM(IF(dane!$A$8:$A$1577=D2424,IF(dane!$C$8:$C$1577=E2424,dane!$M$8:$M$1577,0),0))</f>
        <v>0</v>
      </c>
    </row>
    <row r="2425" s="57" customFormat="true" ht="63.75" hidden="false" customHeight="false" outlineLevel="0" collapsed="false">
      <c r="A2425" s="42" t="n">
        <v>6259</v>
      </c>
      <c r="B2425" s="42"/>
      <c r="C2425" s="43" t="e">
        <f aca="false">INDEX((klasyfikacja!$B$2:$B$146),MATCH(A2425,klasyfikacja!$A$2:$A$146,0))</f>
        <v>#N/A</v>
      </c>
      <c r="D2425" s="44" t="n">
        <v>855</v>
      </c>
      <c r="E2425" s="45" t="n">
        <v>6259</v>
      </c>
      <c r="F2425" s="46" t="n">
        <f aca="false">SUM(G2425:H2425)</f>
        <v>69920</v>
      </c>
      <c r="G2425" s="46" t="n">
        <f aca="false" t="array" ref="G2425:G2425">SUM(IF(dane!$A$8:$A$1577=D2425,IF(dane!$C$8:$C$1577=E2425,dane!$L$8:$L$1577,0),0))</f>
        <v>69920</v>
      </c>
      <c r="H2425" s="46" t="n">
        <f aca="false" t="array" ref="H2425:H2425">SUM(IF(dane!$A$8:$A$1577=D2425,IF(dane!$C$8:$C$1577=E2425,dane!$M$8:$M$1577,0),0))</f>
        <v>0</v>
      </c>
    </row>
    <row r="2426" s="57" customFormat="true" ht="12.75" hidden="true" customHeight="true" outlineLevel="0" collapsed="false">
      <c r="A2426" s="42" t="s">
        <v>174</v>
      </c>
      <c r="B2426" s="42"/>
      <c r="C2426" s="43" t="str">
        <f aca="false">INDEX((klasyfikacja!$B$2:$B$146),MATCH(A2426,klasyfikacja!$A$2:$A$146,0))</f>
        <v>Dotacja otrzymana z państwowego funduszu celowego na finansowanie lub dofinansowanie kosztów realizacji inwestycji i zakupów inwestycyjnych jednostek sektora finansów publicznych</v>
      </c>
      <c r="D2426" s="44" t="n">
        <v>855</v>
      </c>
      <c r="E2426" s="45" t="n">
        <v>6260</v>
      </c>
      <c r="F2426" s="46" t="n">
        <f aca="false">SUM(G2426:H2426)</f>
        <v>0</v>
      </c>
      <c r="G2426" s="46" t="n">
        <f aca="false" t="array" ref="G2426:G2426">SUM(IF(dane!$A$8:$A$1577=D2426,IF(dane!$C$8:$C$1577=E2426,dane!$L$8:$L$1577,0),0))</f>
        <v>0</v>
      </c>
      <c r="H2426" s="46" t="n">
        <f aca="false" t="array" ref="H2426:H2426">SUM(IF(dane!$A$8:$A$1577=D2426,IF(dane!$C$8:$C$1577=E2426,dane!$M$8:$M$1577,0),0))</f>
        <v>0</v>
      </c>
    </row>
    <row r="2427" s="57" customFormat="true" ht="12.75" hidden="true" customHeight="true" outlineLevel="0" collapsed="false">
      <c r="A2427" s="42" t="s">
        <v>175</v>
      </c>
      <c r="B2427" s="42"/>
      <c r="C2427" s="43" t="str">
        <f aca="false">INDEX((klasyfikacja!$B$2:$B$146),MATCH(A2427,klasyfikacja!$A$2:$A$146,0))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427" s="44" t="n">
        <v>855</v>
      </c>
      <c r="E2427" s="45" t="n">
        <v>6280</v>
      </c>
      <c r="F2427" s="46" t="n">
        <f aca="false">SUM(G2427:H2427)</f>
        <v>0</v>
      </c>
      <c r="G2427" s="46" t="n">
        <f aca="false" t="array" ref="G2427:G2427">SUM(IF(dane!$A$8:$A$1577=D2427,IF(dane!$C$8:$C$1577=E2427,dane!$L$8:$L$1577,0),0))</f>
        <v>0</v>
      </c>
      <c r="H2427" s="46" t="n">
        <f aca="false" t="array" ref="H2427:H2427">SUM(IF(dane!$A$8:$A$1577=D2427,IF(dane!$C$8:$C$1577=E2427,dane!$M$8:$M$1577,0),0))</f>
        <v>0</v>
      </c>
    </row>
    <row r="2428" s="57" customFormat="true" ht="12.75" hidden="false" customHeight="true" outlineLevel="0" collapsed="false">
      <c r="A2428" s="42" t="n">
        <v>6290</v>
      </c>
      <c r="B2428" s="42"/>
      <c r="C2428" s="43" t="e">
        <f aca="false">INDEX((klasyfikacja!$B$2:$B$146),MATCH(A2428,klasyfikacja!$A$2:$A$146,0))</f>
        <v>#N/A</v>
      </c>
      <c r="D2428" s="44" t="n">
        <v>855</v>
      </c>
      <c r="E2428" s="45" t="n">
        <v>6290</v>
      </c>
      <c r="F2428" s="46" t="n">
        <f aca="false">SUM(G2428:H2428)</f>
        <v>7626110</v>
      </c>
      <c r="G2428" s="46" t="n">
        <f aca="false" t="array" ref="G2428:G2428">SUM(IF(dane!$A$8:$A$1577=D2428,IF(dane!$C$8:$C$1577=E2428,dane!$L$8:$L$1577,0),0))</f>
        <v>7626110</v>
      </c>
      <c r="H2428" s="46" t="n">
        <f aca="false" t="array" ref="H2428:H2428">SUM(IF(dane!$A$8:$A$1577=D2428,IF(dane!$C$8:$C$1577=E2428,dane!$M$8:$M$1577,0),0))</f>
        <v>0</v>
      </c>
    </row>
    <row r="2429" s="57" customFormat="true" ht="12.75" hidden="true" customHeight="true" outlineLevel="0" collapsed="false">
      <c r="A2429" s="42" t="s">
        <v>177</v>
      </c>
      <c r="B2429" s="42"/>
      <c r="C2429" s="43" t="str">
        <f aca="false">INDEX((klasyfikacja!$B$2:$B$146),MATCH(A2429,klasyfikacja!$A$2:$A$146,0))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429" s="44" t="n">
        <v>855</v>
      </c>
      <c r="E2429" s="45" t="n">
        <v>6291</v>
      </c>
      <c r="F2429" s="46" t="n">
        <f aca="false">SUM(G2429:H2429)</f>
        <v>0</v>
      </c>
      <c r="G2429" s="46" t="n">
        <f aca="false" t="array" ref="G2429:G2429">SUM(IF(dane!$A$8:$A$1577=D2429,IF(dane!$C$8:$C$1577=E2429,dane!$L$8:$L$1577,0),0))</f>
        <v>0</v>
      </c>
      <c r="H2429" s="46" t="n">
        <f aca="false" t="array" ref="H2429:H2429">SUM(IF(dane!$A$8:$A$1577=D2429,IF(dane!$C$8:$C$1577=E2429,dane!$M$8:$M$1577,0),0))</f>
        <v>0</v>
      </c>
    </row>
    <row r="2430" s="57" customFormat="true" ht="12.75" hidden="true" customHeight="true" outlineLevel="0" collapsed="false">
      <c r="A2430" s="42" t="s">
        <v>178</v>
      </c>
      <c r="B2430" s="42"/>
      <c r="C2430" s="43" t="str">
        <f aca="false">INDEX((klasyfikacja!$B$2:$B$146),MATCH(A2430,klasyfikacja!$A$2:$A$146,0))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430" s="44" t="n">
        <v>855</v>
      </c>
      <c r="E2430" s="45" t="n">
        <v>6296</v>
      </c>
      <c r="F2430" s="46" t="n">
        <f aca="false">SUM(G2430:H2430)</f>
        <v>0</v>
      </c>
      <c r="G2430" s="46" t="n">
        <f aca="false" t="array" ref="G2430:G2430">SUM(IF(dane!$A$8:$A$1577=D2430,IF(dane!$C$8:$C$1577=E2430,dane!$L$8:$L$1577,0),0))</f>
        <v>0</v>
      </c>
      <c r="H2430" s="46" t="n">
        <f aca="false" t="array" ref="H2430:H2430">SUM(IF(dane!$A$8:$A$1577=D2430,IF(dane!$C$8:$C$1577=E2430,dane!$M$8:$M$1577,0),0))</f>
        <v>0</v>
      </c>
    </row>
    <row r="2431" s="57" customFormat="true" ht="12.75" hidden="true" customHeight="true" outlineLevel="0" collapsed="false">
      <c r="A2431" s="42" t="s">
        <v>179</v>
      </c>
      <c r="B2431" s="42"/>
      <c r="C2431" s="43" t="str">
        <f aca="false">INDEX((klasyfikacja!$B$2:$B$146),MATCH(A2431,klasyfikacja!$A$2:$A$146,0))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431" s="44" t="n">
        <v>855</v>
      </c>
      <c r="E2431" s="45" t="n">
        <v>6297</v>
      </c>
      <c r="F2431" s="46" t="n">
        <f aca="false">SUM(G2431:H2431)</f>
        <v>0</v>
      </c>
      <c r="G2431" s="46" t="n">
        <f aca="false" t="array" ref="G2431:G2431">SUM(IF(dane!$A$8:$A$1577=D2431,IF(dane!$C$8:$C$1577=E2431,dane!$L$8:$L$1577,0),0))</f>
        <v>0</v>
      </c>
      <c r="H2431" s="46" t="n">
        <f aca="false" t="array" ref="H2431:H2431">SUM(IF(dane!$A$8:$A$1577=D2431,IF(dane!$C$8:$C$1577=E2431,dane!$M$8:$M$1577,0),0))</f>
        <v>0</v>
      </c>
    </row>
    <row r="2432" s="57" customFormat="true" ht="12.75" hidden="true" customHeight="true" outlineLevel="0" collapsed="false">
      <c r="A2432" s="42" t="s">
        <v>180</v>
      </c>
      <c r="B2432" s="42"/>
      <c r="C2432" s="43" t="str">
        <f aca="false">INDEX((klasyfikacja!$B$2:$B$146),MATCH(A2432,klasyfikacja!$A$2:$A$146,0))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432" s="44" t="n">
        <v>855</v>
      </c>
      <c r="E2432" s="45" t="n">
        <v>6298</v>
      </c>
      <c r="F2432" s="46" t="n">
        <f aca="false">SUM(G2432:H2432)</f>
        <v>0</v>
      </c>
      <c r="G2432" s="46" t="n">
        <f aca="false" t="array" ref="G2432:G2432">SUM(IF(dane!$A$8:$A$1577=D2432,IF(dane!$C$8:$C$1577=E2432,dane!$L$8:$L$1577,0),0))</f>
        <v>0</v>
      </c>
      <c r="H2432" s="46" t="n">
        <f aca="false" t="array" ref="H2432:H2432">SUM(IF(dane!$A$8:$A$1577=D2432,IF(dane!$C$8:$C$1577=E2432,dane!$M$8:$M$1577,0),0))</f>
        <v>0</v>
      </c>
    </row>
    <row r="2433" s="57" customFormat="true" ht="12.75" hidden="true" customHeight="true" outlineLevel="0" collapsed="false">
      <c r="A2433" s="42" t="s">
        <v>181</v>
      </c>
      <c r="B2433" s="42"/>
      <c r="C2433" s="43" t="str">
        <f aca="false">INDEX((klasyfikacja!$B$2:$B$146),MATCH(A2433,klasyfikacja!$A$2:$A$146,0))</f>
        <v>Dotacja celowa otrzymana z tytułu pomocy finansowej udzielanej między jednostkami samorządu terytorialnego na dofinansowanie własnych zadań inwestycyjnych i zakupów inwestycyjnych</v>
      </c>
      <c r="D2433" s="44" t="n">
        <v>855</v>
      </c>
      <c r="E2433" s="45" t="n">
        <v>6300</v>
      </c>
      <c r="F2433" s="46" t="n">
        <f aca="false">SUM(G2433:H2433)</f>
        <v>0</v>
      </c>
      <c r="G2433" s="46" t="n">
        <f aca="false" t="array" ref="G2433:G2433">SUM(IF(dane!$A$8:$A$1577=D2433,IF(dane!$C$8:$C$1577=E2433,dane!$L$8:$L$1577,0),0))</f>
        <v>0</v>
      </c>
      <c r="H2433" s="46" t="n">
        <f aca="false" t="array" ref="H2433:H2433">SUM(IF(dane!$A$8:$A$1577=D2433,IF(dane!$C$8:$C$1577=E2433,dane!$M$8:$M$1577,0),0))</f>
        <v>0</v>
      </c>
    </row>
    <row r="2434" s="57" customFormat="true" ht="25.5" hidden="true" customHeight="false" outlineLevel="0" collapsed="false">
      <c r="A2434" s="42" t="s">
        <v>182</v>
      </c>
      <c r="B2434" s="42"/>
      <c r="C2434" s="43" t="str">
        <f aca="false">INDEX((klasyfikacja!$B$2:$B$146),MATCH(A2434,klasyfikacja!$A$2:$A$146,0))</f>
        <v>Dotacja celowa otrzymana z budżetu państwa na inwestycje i zakupy inwestycyjne z zakresu administracji rządowej oraz innych zadań zleconych gminom ustawami</v>
      </c>
      <c r="D2434" s="44" t="n">
        <v>855</v>
      </c>
      <c r="E2434" s="45" t="n">
        <v>6310</v>
      </c>
      <c r="F2434" s="46" t="n">
        <f aca="false">SUM(G2434:H2434)</f>
        <v>0</v>
      </c>
      <c r="G2434" s="46" t="n">
        <f aca="false" t="array" ref="G2434:G2434">SUM(IF(dane!$A$8:$A$1577=D2434,IF(dane!$C$8:$C$1577=E2434,dane!$L$8:$L$1577,0),0))</f>
        <v>0</v>
      </c>
      <c r="H2434" s="46" t="n">
        <f aca="false" t="array" ref="H2434:H2434">SUM(IF(dane!$A$8:$A$1577=D2434,IF(dane!$C$8:$C$1577=E2434,dane!$M$8:$M$1577,0),0))</f>
        <v>0</v>
      </c>
    </row>
    <row r="2435" s="57" customFormat="true" ht="12.75" hidden="true" customHeight="true" outlineLevel="0" collapsed="false">
      <c r="A2435" s="42" t="s">
        <v>183</v>
      </c>
      <c r="B2435" s="42"/>
      <c r="C2435" s="43" t="str">
        <f aca="false">INDEX((klasyfikacja!$B$2:$B$146),MATCH(A2435,klasyfikacja!$A$2:$A$146,0))</f>
        <v>Dotacja celowa otrzymana z budżetu państwa na inwestycje i zakupy inwestycyjne realizowane przez gminę na podstawie porozumień z organami administracji rządowej</v>
      </c>
      <c r="D2435" s="44" t="n">
        <v>855</v>
      </c>
      <c r="E2435" s="45" t="n">
        <v>6320</v>
      </c>
      <c r="F2435" s="46" t="n">
        <f aca="false">SUM(G2435:H2435)</f>
        <v>0</v>
      </c>
      <c r="G2435" s="46" t="n">
        <f aca="false" t="array" ref="G2435:G2435">SUM(IF(dane!$A$8:$A$1577=D2435,IF(dane!$C$8:$C$1577=E2435,dane!$L$8:$L$1577,0),0))</f>
        <v>0</v>
      </c>
      <c r="H2435" s="46" t="n">
        <f aca="false" t="array" ref="H2435:H2435">SUM(IF(dane!$A$8:$A$1577=D2435,IF(dane!$C$8:$C$1577=E2435,dane!$M$8:$M$1577,0),0))</f>
        <v>0</v>
      </c>
    </row>
    <row r="2436" s="57" customFormat="true" ht="25.5" hidden="false" customHeight="true" outlineLevel="0" collapsed="false">
      <c r="A2436" s="42" t="n">
        <v>6330</v>
      </c>
      <c r="B2436" s="42"/>
      <c r="C2436" s="43" t="e">
        <f aca="false">INDEX((klasyfikacja!$B$2:$B$146),MATCH(A2436,klasyfikacja!$A$2:$A$146,0))</f>
        <v>#N/A</v>
      </c>
      <c r="D2436" s="44" t="n">
        <v>855</v>
      </c>
      <c r="E2436" s="45" t="n">
        <v>6330</v>
      </c>
      <c r="F2436" s="46" t="n">
        <f aca="false">SUM(G2436:H2436)</f>
        <v>1028912</v>
      </c>
      <c r="G2436" s="46" t="n">
        <f aca="false" t="array" ref="G2436:G2436">SUM(IF(dane!$A$8:$A$1577=D2436,IF(dane!$C$8:$C$1577=E2436,dane!$L$8:$L$1577,0),0))</f>
        <v>1028912</v>
      </c>
      <c r="H2436" s="46" t="n">
        <f aca="false" t="array" ref="H2436:H2436">SUM(IF(dane!$A$8:$A$1577=D2436,IF(dane!$C$8:$C$1577=E2436,dane!$M$8:$M$1577,0),0))</f>
        <v>0</v>
      </c>
    </row>
    <row r="2437" s="57" customFormat="true" ht="38.25" hidden="true" customHeight="true" outlineLevel="0" collapsed="false">
      <c r="A2437" s="42" t="s">
        <v>185</v>
      </c>
      <c r="B2437" s="42"/>
      <c r="C2437" s="43" t="str">
        <f aca="false">INDEX((klasyfikacja!$B$2:$B$146),MATCH(A2437,klasyfikacja!$A$2:$A$146,0))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437" s="44" t="n">
        <v>855</v>
      </c>
      <c r="E2437" s="45" t="n">
        <v>6340</v>
      </c>
      <c r="F2437" s="46" t="n">
        <f aca="false">SUM(G2437:H2437)</f>
        <v>0</v>
      </c>
      <c r="G2437" s="46" t="n">
        <f aca="false" t="array" ref="G2437:G2437">SUM(IF(dane!$A$8:$A$1577=D2437,IF(dane!$C$8:$C$1577=E2437,dane!$L$8:$L$1577,0),0))</f>
        <v>0</v>
      </c>
      <c r="H2437" s="46" t="n">
        <f aca="false" t="array" ref="H2437:H2437">SUM(IF(dane!$A$8:$A$1577=D2437,IF(dane!$C$8:$C$1577=E2437,dane!$M$8:$M$1577,0),0))</f>
        <v>0</v>
      </c>
    </row>
    <row r="2438" s="57" customFormat="true" ht="12.75" hidden="true" customHeight="true" outlineLevel="0" collapsed="false">
      <c r="A2438" s="42" t="s">
        <v>186</v>
      </c>
      <c r="B2438" s="42"/>
      <c r="C2438" s="43" t="str">
        <f aca="false">INDEX((klasyfikacja!$B$2:$B$146),MATCH(A2438,klasyfikacja!$A$2:$A$146,0))</f>
        <v>Dotacja celowa otrzymana z budżetu państwa na inwestycje i zakupy inwestycyjne z zakresu administracji rządowej oraz inne zadania zlecone ustawami realizowane przez powiat</v>
      </c>
      <c r="D2438" s="44" t="n">
        <v>855</v>
      </c>
      <c r="E2438" s="45" t="n">
        <v>6410</v>
      </c>
      <c r="F2438" s="46" t="n">
        <f aca="false">SUM(G2438:H2438)</f>
        <v>0</v>
      </c>
      <c r="G2438" s="46" t="n">
        <f aca="false" t="array" ref="G2438:G2438">SUM(IF(dane!$A$8:$A$1577=D2438,IF(dane!$C$8:$C$1577=E2438,dane!$L$8:$L$1577,0),0))</f>
        <v>0</v>
      </c>
      <c r="H2438" s="46" t="n">
        <f aca="false" t="array" ref="H2438:H2438">SUM(IF(dane!$A$8:$A$1577=D2438,IF(dane!$C$8:$C$1577=E2438,dane!$M$8:$M$1577,0),0))</f>
        <v>0</v>
      </c>
    </row>
    <row r="2439" s="57" customFormat="true" ht="12.75" hidden="true" customHeight="true" outlineLevel="0" collapsed="false">
      <c r="A2439" s="42" t="s">
        <v>187</v>
      </c>
      <c r="B2439" s="42"/>
      <c r="C2439" s="43" t="str">
        <f aca="false">INDEX((klasyfikacja!$B$2:$B$146),MATCH(A2439,klasyfikacja!$A$2:$A$146,0))</f>
        <v>Dotacja celowa otrzymana z budżetu państwa na inwestycje i zakupy inwestycyjne realizowane przez powiat na podstawie porozumień z organami administracji rządowej</v>
      </c>
      <c r="D2439" s="44" t="n">
        <v>855</v>
      </c>
      <c r="E2439" s="45" t="n">
        <v>6420</v>
      </c>
      <c r="F2439" s="46" t="n">
        <f aca="false">SUM(G2439:H2439)</f>
        <v>0</v>
      </c>
      <c r="G2439" s="46" t="n">
        <f aca="false" t="array" ref="G2439:G2439">SUM(IF(dane!$A$8:$A$1577=D2439,IF(dane!$C$8:$C$1577=E2439,dane!$L$8:$L$1577,0),0))</f>
        <v>0</v>
      </c>
      <c r="H2439" s="46" t="n">
        <f aca="false" t="array" ref="H2439:H2439">SUM(IF(dane!$A$8:$A$1577=D2439,IF(dane!$C$8:$C$1577=E2439,dane!$M$8:$M$1577,0),0))</f>
        <v>0</v>
      </c>
    </row>
    <row r="2440" s="57" customFormat="true" ht="12.75" hidden="true" customHeight="true" outlineLevel="0" collapsed="false">
      <c r="A2440" s="42" t="s">
        <v>188</v>
      </c>
      <c r="B2440" s="42"/>
      <c r="C2440" s="43" t="str">
        <f aca="false">INDEX((klasyfikacja!$B$2:$B$146),MATCH(A2440,klasyfikacja!$A$2:$A$146,0))</f>
        <v>Dotacja celowa otrzymana z budżetu państwa na realizację inwestycji i zakupów inwestycyjnych własnych powiatu</v>
      </c>
      <c r="D2440" s="44" t="n">
        <v>855</v>
      </c>
      <c r="E2440" s="45" t="n">
        <v>6430</v>
      </c>
      <c r="F2440" s="46" t="n">
        <f aca="false">SUM(G2440:H2440)</f>
        <v>0</v>
      </c>
      <c r="G2440" s="46" t="n">
        <f aca="false" t="array" ref="G2440:G2440">SUM(IF(dane!$A$8:$A$1577=D2440,IF(dane!$C$8:$C$1577=E2440,dane!$L$8:$L$1577,0),0))</f>
        <v>0</v>
      </c>
      <c r="H2440" s="46" t="n">
        <f aca="false" t="array" ref="H2440:H2440">SUM(IF(dane!$A$8:$A$1577=D2440,IF(dane!$C$8:$C$1577=E2440,dane!$M$8:$M$1577,0),0))</f>
        <v>0</v>
      </c>
    </row>
    <row r="2441" s="57" customFormat="true" ht="12.75" hidden="true" customHeight="true" outlineLevel="0" collapsed="false">
      <c r="A2441" s="42" t="s">
        <v>189</v>
      </c>
      <c r="B2441" s="42"/>
      <c r="C2441" s="43" t="str">
        <f aca="false">INDEX((klasyfikacja!$B$2:$B$146),MATCH(A2441,klasyfikacja!$A$2:$A$146,0))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441" s="44" t="n">
        <v>855</v>
      </c>
      <c r="E2441" s="45" t="n">
        <v>6440</v>
      </c>
      <c r="F2441" s="46" t="n">
        <f aca="false">SUM(G2441:H2441)</f>
        <v>0</v>
      </c>
      <c r="G2441" s="46" t="n">
        <f aca="false" t="array" ref="G2441:G2441">SUM(IF(dane!$A$8:$A$1577=D2441,IF(dane!$C$8:$C$1577=E2441,dane!$L$8:$L$1577,0),0))</f>
        <v>0</v>
      </c>
      <c r="H2441" s="46" t="n">
        <f aca="false" t="array" ref="H2441:H2441">SUM(IF(dane!$A$8:$A$1577=D2441,IF(dane!$C$8:$C$1577=E2441,dane!$M$8:$M$1577,0),0))</f>
        <v>0</v>
      </c>
    </row>
    <row r="2442" s="57" customFormat="true" ht="12.75" hidden="true" customHeight="true" outlineLevel="0" collapsed="false">
      <c r="A2442" s="42" t="s">
        <v>190</v>
      </c>
      <c r="B2442" s="42"/>
      <c r="C2442" s="43" t="str">
        <f aca="false">INDEX((klasyfikacja!$B$2:$B$146),MATCH(A2442,klasyfikacja!$A$2:$A$146,0))</f>
        <v>Dotacja celowa otrzymana z gminy na inwestycje i zakupy inwestycyjne realizowane na podstawie porozumień (umów) między jednostkami samorządu terytorialnego</v>
      </c>
      <c r="D2442" s="44" t="n">
        <v>855</v>
      </c>
      <c r="E2442" s="45" t="n">
        <v>6610</v>
      </c>
      <c r="F2442" s="46" t="n">
        <f aca="false">SUM(G2442:H2442)</f>
        <v>0</v>
      </c>
      <c r="G2442" s="46" t="n">
        <f aca="false" t="array" ref="G2442:G2442">SUM(IF(dane!$A$8:$A$1577=D2442,IF(dane!$C$8:$C$1577=E2442,dane!$L$8:$L$1577,0),0))</f>
        <v>0</v>
      </c>
      <c r="H2442" s="46" t="n">
        <f aca="false" t="array" ref="H2442:H2442">SUM(IF(dane!$A$8:$A$1577=D2442,IF(dane!$C$8:$C$1577=E2442,dane!$M$8:$M$1577,0),0))</f>
        <v>0</v>
      </c>
    </row>
    <row r="2443" s="57" customFormat="true" ht="12.75" hidden="true" customHeight="true" outlineLevel="0" collapsed="false">
      <c r="A2443" s="42" t="s">
        <v>191</v>
      </c>
      <c r="B2443" s="42"/>
      <c r="C2443" s="43" t="str">
        <f aca="false">INDEX((klasyfikacja!$B$2:$B$146),MATCH(A2443,klasyfikacja!$A$2:$A$146,0))</f>
        <v>Dotacja celowa otrzymana z powiatu na inwestycje i zakupy inwestycyjne realizowane na podstawie porozumień (umów) między jednostkami samorządu terytorialnego</v>
      </c>
      <c r="D2443" s="44" t="n">
        <v>855</v>
      </c>
      <c r="E2443" s="45" t="n">
        <v>6620</v>
      </c>
      <c r="F2443" s="46" t="n">
        <f aca="false">SUM(G2443:H2443)</f>
        <v>0</v>
      </c>
      <c r="G2443" s="46" t="n">
        <f aca="false" t="array" ref="G2443:G2443">SUM(IF(dane!$A$8:$A$1577=D2443,IF(dane!$C$8:$C$1577=E2443,dane!$L$8:$L$1577,0),0))</f>
        <v>0</v>
      </c>
      <c r="H2443" s="46" t="n">
        <f aca="false" t="array" ref="H2443:H2443">SUM(IF(dane!$A$8:$A$1577=D2443,IF(dane!$C$8:$C$1577=E2443,dane!$M$8:$M$1577,0),0))</f>
        <v>0</v>
      </c>
    </row>
    <row r="2444" s="57" customFormat="true" ht="12.75" hidden="true" customHeight="true" outlineLevel="0" collapsed="false">
      <c r="A2444" s="42" t="s">
        <v>192</v>
      </c>
      <c r="B2444" s="42"/>
      <c r="C2444" s="43" t="str">
        <f aca="false">INDEX((klasyfikacja!$B$2:$B$146),MATCH(A2444,klasyfikacja!$A$2:$A$146,0))</f>
        <v>Dotacja celowa otrzymana z samorządu województwa na inwestycje i zakupy inwestycyjne realizowane na podstawie porozumień (umów) między jednostkami samorządu terytorialnego</v>
      </c>
      <c r="D2444" s="44" t="n">
        <v>855</v>
      </c>
      <c r="E2444" s="45" t="n">
        <v>6630</v>
      </c>
      <c r="F2444" s="46" t="n">
        <f aca="false">SUM(G2444:H2444)</f>
        <v>0</v>
      </c>
      <c r="G2444" s="46" t="n">
        <f aca="false" t="array" ref="G2444:G2444">SUM(IF(dane!$A$8:$A$1577=D2444,IF(dane!$C$8:$C$1577=E2444,dane!$L$8:$L$1577,0),0))</f>
        <v>0</v>
      </c>
      <c r="H2444" s="46" t="n">
        <f aca="false" t="array" ref="H2444:H2444">SUM(IF(dane!$A$8:$A$1577=D2444,IF(dane!$C$8:$C$1577=E2444,dane!$M$8:$M$1577,0),0))</f>
        <v>0</v>
      </c>
    </row>
    <row r="2445" s="57" customFormat="true" ht="12.75" hidden="true" customHeight="true" outlineLevel="0" collapsed="false">
      <c r="A2445" s="42" t="s">
        <v>193</v>
      </c>
      <c r="B2445" s="42"/>
      <c r="C2445" s="43" t="str">
        <f aca="false">INDEX((klasyfikacja!$B$2:$B$146),MATCH(A2445,klasyfikacja!$A$2:$A$146,0))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445" s="44" t="n">
        <v>855</v>
      </c>
      <c r="E2445" s="45" t="n">
        <v>6660</v>
      </c>
      <c r="F2445" s="46" t="n">
        <f aca="false">SUM(G2445:H2445)</f>
        <v>0</v>
      </c>
      <c r="G2445" s="46" t="n">
        <f aca="false" t="array" ref="G2445:G2445">SUM(IF(dane!$A$8:$A$1577=D2445,IF(dane!$C$8:$C$1577=E2445,dane!$L$8:$L$1577,0),0))</f>
        <v>0</v>
      </c>
      <c r="H2445" s="46" t="n">
        <f aca="false" t="array" ref="H2445:H2445">SUM(IF(dane!$A$8:$A$1577=D2445,IF(dane!$C$8:$C$1577=E2445,dane!$M$8:$M$1577,0),0))</f>
        <v>0</v>
      </c>
    </row>
    <row r="2446" s="57" customFormat="true" ht="12.75" hidden="true" customHeight="true" outlineLevel="0" collapsed="false">
      <c r="A2446" s="42" t="s">
        <v>194</v>
      </c>
      <c r="B2446" s="42"/>
      <c r="C2446" s="43" t="str">
        <f aca="false">INDEX((klasyfikacja!$B$2:$B$146),MATCH(A2446,klasyfikacja!$A$2:$A$146,0))</f>
        <v>Wpłata środków finansowych z niewykorzystanych w terminie wydatków, które nie wygasają z upływem roku budżetowego</v>
      </c>
      <c r="D2446" s="44" t="n">
        <v>855</v>
      </c>
      <c r="E2446" s="45" t="n">
        <v>6680</v>
      </c>
      <c r="F2446" s="46" t="n">
        <f aca="false">SUM(G2446:H2446)</f>
        <v>0</v>
      </c>
      <c r="G2446" s="46" t="n">
        <f aca="false" t="array" ref="G2446:G2446">SUM(IF(dane!$A$8:$A$1577=D2446,IF(dane!$C$8:$C$1577=E2446,dane!$L$8:$L$1577,0),0))</f>
        <v>0</v>
      </c>
      <c r="H2446" s="46" t="n">
        <f aca="false" t="array" ref="H2446:H2446">SUM(IF(dane!$A$8:$A$1577=D2446,IF(dane!$C$8:$C$1577=E2446,dane!$M$8:$M$1577,0),0))</f>
        <v>0</v>
      </c>
    </row>
    <row r="2447" s="57" customFormat="true" ht="12.75" hidden="true" customHeight="true" outlineLevel="0" collapsed="false">
      <c r="A2447" s="42" t="s">
        <v>195</v>
      </c>
      <c r="B2447" s="42"/>
      <c r="C2447" s="43" t="str">
        <f aca="false">INDEX((klasyfikacja!$B$2:$B$146),MATCH(A2447,klasyfikacja!$A$2:$A$146,0))</f>
        <v>Wpływy ze zwrotów niewykorzystanych dotacji oraz płatności, dotyczące dochodów majątkowych</v>
      </c>
      <c r="D2447" s="49" t="n">
        <v>855</v>
      </c>
      <c r="E2447" s="50" t="n">
        <v>6690</v>
      </c>
      <c r="F2447" s="46" t="n">
        <f aca="false">SUM(G2447:H2447)</f>
        <v>0</v>
      </c>
      <c r="G2447" s="46" t="n">
        <f aca="false" t="array" ref="G2447:G2447">SUM(IF(dane!$A$8:$A$1577=D2447,IF(dane!$C$8:$C$1577=E2447,dane!$L$8:$L$1577,0),0))</f>
        <v>0</v>
      </c>
      <c r="H2447" s="46" t="n">
        <f aca="false" t="array" ref="H2447:H2447">SUM(IF(dane!$A$8:$A$1577=D2447,IF(dane!$C$8:$C$1577=E2447,dane!$M$8:$M$1577,0),0))</f>
        <v>0</v>
      </c>
    </row>
    <row r="2448" s="38" customFormat="true" ht="30.75" hidden="false" customHeight="true" outlineLevel="0" collapsed="false">
      <c r="A2448" s="33" t="n">
        <v>900</v>
      </c>
      <c r="B2448" s="33" t="n">
        <v>1</v>
      </c>
      <c r="C2448" s="34" t="s">
        <v>232</v>
      </c>
      <c r="D2448" s="35"/>
      <c r="E2448" s="35"/>
      <c r="F2448" s="36" t="n">
        <f aca="false">SUM(G2448:H2448)</f>
        <v>371258252</v>
      </c>
      <c r="G2448" s="37" t="n">
        <f aca="false">SUM(G2449+G2541)</f>
        <v>370658252</v>
      </c>
      <c r="H2448" s="37" t="n">
        <f aca="false">SUM(H2449+H2541)</f>
        <v>600000</v>
      </c>
    </row>
    <row r="2449" s="47" customFormat="true" ht="18" hidden="false" customHeight="true" outlineLevel="0" collapsed="false">
      <c r="A2449" s="39"/>
      <c r="B2449" s="39"/>
      <c r="C2449" s="40" t="s">
        <v>20</v>
      </c>
      <c r="D2449" s="35"/>
      <c r="E2449" s="35"/>
      <c r="F2449" s="41" t="n">
        <f aca="false">SUM(G2449:H2449)</f>
        <v>361698972</v>
      </c>
      <c r="G2449" s="41" t="n">
        <f aca="false">SUM(G2450:G2540)</f>
        <v>361098972</v>
      </c>
      <c r="H2449" s="41" t="n">
        <f aca="false">SUM(H2450:H2540)</f>
        <v>600000</v>
      </c>
      <c r="K2449" s="55"/>
    </row>
    <row r="2450" s="47" customFormat="true" ht="12.75" hidden="true" customHeight="true" outlineLevel="0" collapsed="false">
      <c r="A2450" s="42" t="s">
        <v>21</v>
      </c>
      <c r="B2450" s="42"/>
      <c r="C2450" s="43" t="str">
        <f aca="false">INDEX((klasyfikacja!$B$2:$B$146),MATCH(A2450,klasyfikacja!$A$2:$A$146,0))</f>
        <v>Wpływy z podatku dochodowego od osób fizycznych</v>
      </c>
      <c r="D2450" s="44" t="n">
        <v>900</v>
      </c>
      <c r="E2450" s="45" t="s">
        <v>22</v>
      </c>
      <c r="F2450" s="46" t="n">
        <f aca="false">SUM(G2450:H2450)</f>
        <v>0</v>
      </c>
      <c r="G2450" s="46" t="n">
        <f aca="false" t="array" ref="G2450:G2450">SUM(IF(dane!$A$8:$A$1577=D2450,IF(dane!$C$8:$C$1577=E2450,dane!$L$8:$L$1577,0),0))</f>
        <v>0</v>
      </c>
      <c r="H2450" s="46" t="n">
        <f aca="false" t="array" ref="H2450:H2450">SUM(IF(dane!$A$8:$A$1577=D2450,IF(dane!$C$8:$C$1577=E2450,dane!$M$8:$M$1577,0),0))</f>
        <v>0</v>
      </c>
      <c r="K2450" s="55"/>
    </row>
    <row r="2451" s="47" customFormat="true" ht="12.75" hidden="true" customHeight="true" outlineLevel="0" collapsed="false">
      <c r="A2451" s="42" t="s">
        <v>23</v>
      </c>
      <c r="B2451" s="42"/>
      <c r="C2451" s="43" t="str">
        <f aca="false">INDEX((klasyfikacja!$B$2:$B$146),MATCH(A2451,klasyfikacja!$A$2:$A$146,0))</f>
        <v>Wpływy z podatku dochodowego od osób prawnych</v>
      </c>
      <c r="D2451" s="44" t="n">
        <v>900</v>
      </c>
      <c r="E2451" s="45" t="s">
        <v>24</v>
      </c>
      <c r="F2451" s="46" t="n">
        <f aca="false">SUM(G2451:H2451)</f>
        <v>0</v>
      </c>
      <c r="G2451" s="46" t="n">
        <f aca="false" t="array" ref="G2451:G2451">SUM(IF(dane!$A$8:$A$1577=D2451,IF(dane!$C$8:$C$1577=E2451,dane!$L$8:$L$1577,0),0))</f>
        <v>0</v>
      </c>
      <c r="H2451" s="46" t="n">
        <f aca="false" t="array" ref="H2451:H2451">SUM(IF(dane!$A$8:$A$1577=D2451,IF(dane!$C$8:$C$1577=E2451,dane!$M$8:$M$1577,0),0))</f>
        <v>0</v>
      </c>
      <c r="K2451" s="55"/>
    </row>
    <row r="2452" s="47" customFormat="true" ht="12.75" hidden="true" customHeight="true" outlineLevel="0" collapsed="false">
      <c r="A2452" s="42" t="s">
        <v>25</v>
      </c>
      <c r="B2452" s="42"/>
      <c r="C2452" s="43" t="str">
        <f aca="false">INDEX((klasyfikacja!$B$2:$B$146),MATCH(A2452,klasyfikacja!$A$2:$A$146,0))</f>
        <v>Wpływy z części opłaty za zezwolenie na sprzedaż napojów alkoholowych w obrocie hurtowym</v>
      </c>
      <c r="D2452" s="44" t="n">
        <v>900</v>
      </c>
      <c r="E2452" s="45" t="s">
        <v>26</v>
      </c>
      <c r="F2452" s="46" t="n">
        <f aca="false">SUM(G2452:H2452)</f>
        <v>0</v>
      </c>
      <c r="G2452" s="46" t="n">
        <f aca="false" t="array" ref="G2452:G2452">SUM(IF(dane!$A$8:$A$1577=D2452,IF(dane!$C$8:$C$1577=E2452,dane!$L$8:$L$1577,0),0))</f>
        <v>0</v>
      </c>
      <c r="H2452" s="46" t="n">
        <f aca="false" t="array" ref="H2452:H2452">SUM(IF(dane!$A$8:$A$1577=D2452,IF(dane!$C$8:$C$1577=E2452,dane!$M$8:$M$1577,0),0))</f>
        <v>0</v>
      </c>
      <c r="K2452" s="55"/>
    </row>
    <row r="2453" s="47" customFormat="true" ht="12.75" hidden="true" customHeight="true" outlineLevel="0" collapsed="false">
      <c r="A2453" s="42" t="s">
        <v>27</v>
      </c>
      <c r="B2453" s="42"/>
      <c r="C2453" s="43" t="str">
        <f aca="false">INDEX((klasyfikacja!$B$2:$B$146),MATCH(A2453,klasyfikacja!$A$2:$A$146,0))</f>
        <v>Wpływy z podatku od nieruchomości</v>
      </c>
      <c r="D2453" s="44" t="n">
        <v>900</v>
      </c>
      <c r="E2453" s="45" t="s">
        <v>28</v>
      </c>
      <c r="F2453" s="46" t="n">
        <f aca="false">SUM(G2453:H2453)</f>
        <v>0</v>
      </c>
      <c r="G2453" s="46" t="n">
        <f aca="false" t="array" ref="G2453:G2453">SUM(IF(dane!$A$8:$A$1577=D2453,IF(dane!$C$8:$C$1577=E2453,dane!$L$8:$L$1577,0),0))</f>
        <v>0</v>
      </c>
      <c r="H2453" s="46" t="n">
        <f aca="false" t="array" ref="H2453:H2453">SUM(IF(dane!$A$8:$A$1577=D2453,IF(dane!$C$8:$C$1577=E2453,dane!$M$8:$M$1577,0),0))</f>
        <v>0</v>
      </c>
      <c r="K2453" s="55"/>
    </row>
    <row r="2454" s="47" customFormat="true" ht="12.75" hidden="true" customHeight="true" outlineLevel="0" collapsed="false">
      <c r="A2454" s="42" t="s">
        <v>29</v>
      </c>
      <c r="B2454" s="42"/>
      <c r="C2454" s="43" t="str">
        <f aca="false">INDEX((klasyfikacja!$B$2:$B$146),MATCH(A2454,klasyfikacja!$A$2:$A$146,0))</f>
        <v>Wpływy z podatku rolnego</v>
      </c>
      <c r="D2454" s="44" t="n">
        <v>900</v>
      </c>
      <c r="E2454" s="45" t="s">
        <v>30</v>
      </c>
      <c r="F2454" s="46" t="n">
        <f aca="false">SUM(G2454:H2454)</f>
        <v>0</v>
      </c>
      <c r="G2454" s="46" t="n">
        <f aca="false" t="array" ref="G2454:G2454">SUM(IF(dane!$A$8:$A$1577=D2454,IF(dane!$C$8:$C$1577=E2454,dane!$L$8:$L$1577,0),0))</f>
        <v>0</v>
      </c>
      <c r="H2454" s="46" t="n">
        <f aca="false" t="array" ref="H2454:H2454">SUM(IF(dane!$A$8:$A$1577=D2454,IF(dane!$C$8:$C$1577=E2454,dane!$M$8:$M$1577,0),0))</f>
        <v>0</v>
      </c>
      <c r="K2454" s="55"/>
    </row>
    <row r="2455" s="47" customFormat="true" ht="12.75" hidden="true" customHeight="true" outlineLevel="0" collapsed="false">
      <c r="A2455" s="42" t="s">
        <v>31</v>
      </c>
      <c r="B2455" s="42"/>
      <c r="C2455" s="43" t="str">
        <f aca="false">INDEX((klasyfikacja!$B$2:$B$146),MATCH(A2455,klasyfikacja!$A$2:$A$146,0))</f>
        <v>Wpływy z podatku leśnego</v>
      </c>
      <c r="D2455" s="44" t="n">
        <v>900</v>
      </c>
      <c r="E2455" s="45" t="s">
        <v>32</v>
      </c>
      <c r="F2455" s="46" t="n">
        <f aca="false">SUM(G2455:H2455)</f>
        <v>0</v>
      </c>
      <c r="G2455" s="46" t="n">
        <f aca="false" t="array" ref="G2455:G2455">SUM(IF(dane!$A$8:$A$1577=D2455,IF(dane!$C$8:$C$1577=E2455,dane!$L$8:$L$1577,0),0))</f>
        <v>0</v>
      </c>
      <c r="H2455" s="46" t="n">
        <f aca="false" t="array" ref="H2455:H2455">SUM(IF(dane!$A$8:$A$1577=D2455,IF(dane!$C$8:$C$1577=E2455,dane!$M$8:$M$1577,0),0))</f>
        <v>0</v>
      </c>
      <c r="K2455" s="55"/>
    </row>
    <row r="2456" s="47" customFormat="true" ht="12.75" hidden="true" customHeight="true" outlineLevel="0" collapsed="false">
      <c r="A2456" s="42" t="s">
        <v>33</v>
      </c>
      <c r="B2456" s="42"/>
      <c r="C2456" s="43" t="str">
        <f aca="false">INDEX((klasyfikacja!$B$2:$B$146),MATCH(A2456,klasyfikacja!$A$2:$A$146,0))</f>
        <v>Wpływy z podatku od środków transportowych</v>
      </c>
      <c r="D2456" s="44" t="n">
        <v>900</v>
      </c>
      <c r="E2456" s="45" t="s">
        <v>34</v>
      </c>
      <c r="F2456" s="46" t="n">
        <f aca="false">SUM(G2456:H2456)</f>
        <v>0</v>
      </c>
      <c r="G2456" s="46" t="n">
        <f aca="false" t="array" ref="G2456:G2456">SUM(IF(dane!$A$8:$A$1577=D2456,IF(dane!$C$8:$C$1577=E2456,dane!$L$8:$L$1577,0),0))</f>
        <v>0</v>
      </c>
      <c r="H2456" s="46" t="n">
        <f aca="false" t="array" ref="H2456:H2456">SUM(IF(dane!$A$8:$A$1577=D2456,IF(dane!$C$8:$C$1577=E2456,dane!$M$8:$M$1577,0),0))</f>
        <v>0</v>
      </c>
      <c r="K2456" s="55"/>
    </row>
    <row r="2457" s="47" customFormat="true" ht="12.75" hidden="true" customHeight="true" outlineLevel="0" collapsed="false">
      <c r="A2457" s="42" t="s">
        <v>35</v>
      </c>
      <c r="B2457" s="42"/>
      <c r="C2457" s="43" t="str">
        <f aca="false">INDEX((klasyfikacja!$B$2:$B$146),MATCH(A2457,klasyfikacja!$A$2:$A$146,0))</f>
        <v>Wpływy z podatku od działalności gospodarczej osób fizycznych, opłacanego w formie karty podatkowej</v>
      </c>
      <c r="D2457" s="44" t="n">
        <v>900</v>
      </c>
      <c r="E2457" s="45" t="s">
        <v>36</v>
      </c>
      <c r="F2457" s="46" t="n">
        <f aca="false">SUM(G2457:H2457)</f>
        <v>0</v>
      </c>
      <c r="G2457" s="46" t="n">
        <f aca="false" t="array" ref="G2457:G2457">SUM(IF(dane!$A$8:$A$1577=D2457,IF(dane!$C$8:$C$1577=E2457,dane!$L$8:$L$1577,0),0))</f>
        <v>0</v>
      </c>
      <c r="H2457" s="46" t="n">
        <f aca="false" t="array" ref="H2457:H2457">SUM(IF(dane!$A$8:$A$1577=D2457,IF(dane!$C$8:$C$1577=E2457,dane!$M$8:$M$1577,0),0))</f>
        <v>0</v>
      </c>
      <c r="K2457" s="55"/>
    </row>
    <row r="2458" s="47" customFormat="true" ht="12.75" hidden="true" customHeight="true" outlineLevel="0" collapsed="false">
      <c r="A2458" s="42" t="s">
        <v>37</v>
      </c>
      <c r="B2458" s="42"/>
      <c r="C2458" s="43" t="str">
        <f aca="false">INDEX((klasyfikacja!$B$2:$B$146),MATCH(A2458,klasyfikacja!$A$2:$A$146,0))</f>
        <v>Wpływy z podatku od spadków i darowizn</v>
      </c>
      <c r="D2458" s="44" t="n">
        <v>900</v>
      </c>
      <c r="E2458" s="45" t="s">
        <v>38</v>
      </c>
      <c r="F2458" s="46" t="n">
        <f aca="false">SUM(G2458:H2458)</f>
        <v>0</v>
      </c>
      <c r="G2458" s="46" t="n">
        <f aca="false" t="array" ref="G2458:G2458">SUM(IF(dane!$A$8:$A$1577=D2458,IF(dane!$C$8:$C$1577=E2458,dane!$L$8:$L$1577,0),0))</f>
        <v>0</v>
      </c>
      <c r="H2458" s="46" t="n">
        <f aca="false" t="array" ref="H2458:H2458">SUM(IF(dane!$A$8:$A$1577=D2458,IF(dane!$C$8:$C$1577=E2458,dane!$M$8:$M$1577,0),0))</f>
        <v>0</v>
      </c>
      <c r="K2458" s="55"/>
    </row>
    <row r="2459" s="47" customFormat="true" ht="12.75" hidden="true" customHeight="true" outlineLevel="0" collapsed="false">
      <c r="A2459" s="42" t="s">
        <v>39</v>
      </c>
      <c r="B2459" s="42"/>
      <c r="C2459" s="43" t="str">
        <f aca="false">INDEX((klasyfikacja!$B$2:$B$146),MATCH(A2459,klasyfikacja!$A$2:$A$146,0))</f>
        <v>Wpływy z opłaty od posiadania psów</v>
      </c>
      <c r="D2459" s="44" t="n">
        <v>900</v>
      </c>
      <c r="E2459" s="45" t="s">
        <v>40</v>
      </c>
      <c r="F2459" s="46" t="n">
        <f aca="false">SUM(G2459:H2459)</f>
        <v>0</v>
      </c>
      <c r="G2459" s="46" t="n">
        <f aca="false" t="array" ref="G2459:G2459">SUM(IF(dane!$A$8:$A$1577=D2459,IF(dane!$C$8:$C$1577=E2459,dane!$L$8:$L$1577,0),0))</f>
        <v>0</v>
      </c>
      <c r="H2459" s="46" t="n">
        <f aca="false" t="array" ref="H2459:H2459">SUM(IF(dane!$A$8:$A$1577=D2459,IF(dane!$C$8:$C$1577=E2459,dane!$M$8:$M$1577,0),0))</f>
        <v>0</v>
      </c>
      <c r="K2459" s="55"/>
    </row>
    <row r="2460" s="47" customFormat="true" ht="12.75" hidden="true" customHeight="true" outlineLevel="0" collapsed="false">
      <c r="A2460" s="42" t="s">
        <v>41</v>
      </c>
      <c r="B2460" s="42"/>
      <c r="C2460" s="43" t="str">
        <f aca="false">INDEX((klasyfikacja!$B$2:$B$146),MATCH(A2460,klasyfikacja!$A$2:$A$146,0))</f>
        <v>Wpływy z opłaty uzdrowiskowej, pobieranej w gminach posiadających status gminy uzdrowiskowej</v>
      </c>
      <c r="D2460" s="44" t="n">
        <v>900</v>
      </c>
      <c r="E2460" s="45" t="s">
        <v>42</v>
      </c>
      <c r="F2460" s="46" t="n">
        <f aca="false">SUM(G2460:H2460)</f>
        <v>0</v>
      </c>
      <c r="G2460" s="46" t="n">
        <f aca="false" t="array" ref="G2460:G2460">SUM(IF(dane!$A$8:$A$1577=D2460,IF(dane!$C$8:$C$1577=E2460,dane!$L$8:$L$1577,0),0))</f>
        <v>0</v>
      </c>
      <c r="H2460" s="46" t="n">
        <f aca="false" t="array" ref="H2460:H2460">SUM(IF(dane!$A$8:$A$1577=D2460,IF(dane!$C$8:$C$1577=E2460,dane!$M$8:$M$1577,0),0))</f>
        <v>0</v>
      </c>
      <c r="K2460" s="55"/>
    </row>
    <row r="2461" s="47" customFormat="true" ht="12.75" hidden="true" customHeight="true" outlineLevel="0" collapsed="false">
      <c r="A2461" s="42" t="s">
        <v>43</v>
      </c>
      <c r="B2461" s="42"/>
      <c r="C2461" s="43" t="str">
        <f aca="false">INDEX((klasyfikacja!$B$2:$B$146),MATCH(A2461,klasyfikacja!$A$2:$A$146,0))</f>
        <v>Wpływy z opłaty produktowej</v>
      </c>
      <c r="D2461" s="44" t="n">
        <v>900</v>
      </c>
      <c r="E2461" s="45" t="s">
        <v>44</v>
      </c>
      <c r="F2461" s="46" t="n">
        <f aca="false">SUM(G2461:H2461)</f>
        <v>0</v>
      </c>
      <c r="G2461" s="46" t="n">
        <f aca="false" t="array" ref="G2461:G2461">SUM(IF(dane!$A$8:$A$1577=D2461,IF(dane!$C$8:$C$1577=E2461,dane!$L$8:$L$1577,0),0))</f>
        <v>0</v>
      </c>
      <c r="H2461" s="46" t="n">
        <f aca="false" t="array" ref="H2461:H2461">SUM(IF(dane!$A$8:$A$1577=D2461,IF(dane!$C$8:$C$1577=E2461,dane!$M$8:$M$1577,0),0))</f>
        <v>0</v>
      </c>
      <c r="K2461" s="55"/>
    </row>
    <row r="2462" s="47" customFormat="true" ht="12.75" hidden="true" customHeight="true" outlineLevel="0" collapsed="false">
      <c r="A2462" s="42" t="s">
        <v>45</v>
      </c>
      <c r="B2462" s="42"/>
      <c r="C2462" s="43" t="str">
        <f aca="false">INDEX((klasyfikacja!$B$2:$B$146),MATCH(A2462,klasyfikacja!$A$2:$A$146,0))</f>
        <v>Wpływy z opłaty skarbowej</v>
      </c>
      <c r="D2462" s="44" t="n">
        <v>900</v>
      </c>
      <c r="E2462" s="45" t="s">
        <v>46</v>
      </c>
      <c r="F2462" s="46" t="n">
        <f aca="false">SUM(G2462:H2462)</f>
        <v>0</v>
      </c>
      <c r="G2462" s="46" t="n">
        <f aca="false" t="array" ref="G2462:G2462">SUM(IF(dane!$A$8:$A$1577=D2462,IF(dane!$C$8:$C$1577=E2462,dane!$L$8:$L$1577,0),0))</f>
        <v>0</v>
      </c>
      <c r="H2462" s="46" t="n">
        <f aca="false" t="array" ref="H2462:H2462">SUM(IF(dane!$A$8:$A$1577=D2462,IF(dane!$C$8:$C$1577=E2462,dane!$M$8:$M$1577,0),0))</f>
        <v>0</v>
      </c>
      <c r="K2462" s="55"/>
    </row>
    <row r="2463" s="47" customFormat="true" ht="12.75" hidden="true" customHeight="true" outlineLevel="0" collapsed="false">
      <c r="A2463" s="42" t="s">
        <v>47</v>
      </c>
      <c r="B2463" s="42"/>
      <c r="C2463" s="43" t="str">
        <f aca="false">INDEX((klasyfikacja!$B$2:$B$146),MATCH(A2463,klasyfikacja!$A$2:$A$146,0))</f>
        <v>Wpływy z opłaty komunikacyjnej</v>
      </c>
      <c r="D2463" s="44" t="n">
        <v>900</v>
      </c>
      <c r="E2463" s="45" t="s">
        <v>48</v>
      </c>
      <c r="F2463" s="46" t="n">
        <f aca="false">SUM(G2463:H2463)</f>
        <v>0</v>
      </c>
      <c r="G2463" s="46" t="n">
        <f aca="false" t="array" ref="G2463:G2463">SUM(IF(dane!$A$8:$A$1577=D2463,IF(dane!$C$8:$C$1577=E2463,dane!$L$8:$L$1577,0),0))</f>
        <v>0</v>
      </c>
      <c r="H2463" s="46" t="n">
        <f aca="false" t="array" ref="H2463:H2463">SUM(IF(dane!$A$8:$A$1577=D2463,IF(dane!$C$8:$C$1577=E2463,dane!$M$8:$M$1577,0),0))</f>
        <v>0</v>
      </c>
      <c r="K2463" s="55"/>
    </row>
    <row r="2464" s="47" customFormat="true" ht="12.75" hidden="true" customHeight="true" outlineLevel="0" collapsed="false">
      <c r="A2464" s="42" t="s">
        <v>49</v>
      </c>
      <c r="B2464" s="42"/>
      <c r="C2464" s="43" t="str">
        <f aca="false">INDEX((klasyfikacja!$B$2:$B$146),MATCH(A2464,klasyfikacja!$A$2:$A$146,0))</f>
        <v>Wpływy z opłaty targowej</v>
      </c>
      <c r="D2464" s="44" t="n">
        <v>900</v>
      </c>
      <c r="E2464" s="45" t="s">
        <v>50</v>
      </c>
      <c r="F2464" s="46" t="n">
        <f aca="false">SUM(G2464:H2464)</f>
        <v>0</v>
      </c>
      <c r="G2464" s="46" t="n">
        <f aca="false" t="array" ref="G2464:G2464">SUM(IF(dane!$A$8:$A$1577=D2464,IF(dane!$C$8:$C$1577=E2464,dane!$L$8:$L$1577,0),0))</f>
        <v>0</v>
      </c>
      <c r="H2464" s="46" t="n">
        <f aca="false" t="array" ref="H2464:H2464">SUM(IF(dane!$A$8:$A$1577=D2464,IF(dane!$C$8:$C$1577=E2464,dane!$M$8:$M$1577,0),0))</f>
        <v>0</v>
      </c>
      <c r="K2464" s="55"/>
    </row>
    <row r="2465" s="47" customFormat="true" ht="12.75" hidden="true" customHeight="true" outlineLevel="0" collapsed="false">
      <c r="A2465" s="42" t="s">
        <v>51</v>
      </c>
      <c r="B2465" s="42"/>
      <c r="C2465" s="43" t="str">
        <f aca="false">INDEX((klasyfikacja!$B$2:$B$146),MATCH(A2465,klasyfikacja!$A$2:$A$146,0))</f>
        <v>Wpływy z opłaty miejscowej</v>
      </c>
      <c r="D2465" s="44" t="n">
        <v>900</v>
      </c>
      <c r="E2465" s="45" t="s">
        <v>52</v>
      </c>
      <c r="F2465" s="46" t="n">
        <f aca="false">SUM(G2465:H2465)</f>
        <v>0</v>
      </c>
      <c r="G2465" s="46" t="n">
        <f aca="false" t="array" ref="G2465:G2465">SUM(IF(dane!$A$8:$A$1577=D2465,IF(dane!$C$8:$C$1577=E2465,dane!$L$8:$L$1577,0),0))</f>
        <v>0</v>
      </c>
      <c r="H2465" s="46" t="n">
        <f aca="false" t="array" ref="H2465:H2465">SUM(IF(dane!$A$8:$A$1577=D2465,IF(dane!$C$8:$C$1577=E2465,dane!$M$8:$M$1577,0),0))</f>
        <v>0</v>
      </c>
      <c r="K2465" s="55"/>
    </row>
    <row r="2466" s="47" customFormat="true" ht="12.75" hidden="true" customHeight="true" outlineLevel="0" collapsed="false">
      <c r="A2466" s="42" t="s">
        <v>53</v>
      </c>
      <c r="B2466" s="42"/>
      <c r="C2466" s="43" t="str">
        <f aca="false">INDEX((klasyfikacja!$B$2:$B$146),MATCH(A2466,klasyfikacja!$A$2:$A$146,0))</f>
        <v>Wpływy z opłaty eksploatacyjnej</v>
      </c>
      <c r="D2466" s="44" t="n">
        <v>900</v>
      </c>
      <c r="E2466" s="45" t="s">
        <v>54</v>
      </c>
      <c r="F2466" s="46" t="n">
        <f aca="false">SUM(G2466:H2466)</f>
        <v>0</v>
      </c>
      <c r="G2466" s="46" t="n">
        <f aca="false" t="array" ref="G2466:G2466">SUM(IF(dane!$A$8:$A$1577=D2466,IF(dane!$C$8:$C$1577=E2466,dane!$L$8:$L$1577,0),0))</f>
        <v>0</v>
      </c>
      <c r="H2466" s="46" t="n">
        <f aca="false" t="array" ref="H2466:H2466">SUM(IF(dane!$A$8:$A$1577=D2466,IF(dane!$C$8:$C$1577=E2466,dane!$M$8:$M$1577,0),0))</f>
        <v>0</v>
      </c>
      <c r="K2466" s="55"/>
    </row>
    <row r="2467" s="47" customFormat="true" ht="12.75" hidden="true" customHeight="true" outlineLevel="0" collapsed="false">
      <c r="A2467" s="42" t="s">
        <v>55</v>
      </c>
      <c r="B2467" s="42"/>
      <c r="C2467" s="43" t="str">
        <f aca="false">INDEX((klasyfikacja!$B$2:$B$146),MATCH(A2467,klasyfikacja!$A$2:$A$146,0))</f>
        <v>Wpływy z opłat za trwały zarząd, użytkowanie i służebności</v>
      </c>
      <c r="D2467" s="44" t="n">
        <v>900</v>
      </c>
      <c r="E2467" s="45" t="s">
        <v>56</v>
      </c>
      <c r="F2467" s="46" t="n">
        <f aca="false">SUM(G2467:H2467)</f>
        <v>0</v>
      </c>
      <c r="G2467" s="46" t="n">
        <f aca="false" t="array" ref="G2467:G2467">SUM(IF(dane!$A$8:$A$1577=D2467,IF(dane!$C$8:$C$1577=E2467,dane!$L$8:$L$1577,0),0))</f>
        <v>0</v>
      </c>
      <c r="H2467" s="46" t="n">
        <f aca="false" t="array" ref="H2467:H2467">SUM(IF(dane!$A$8:$A$1577=D2467,IF(dane!$C$8:$C$1577=E2467,dane!$M$8:$M$1577,0),0))</f>
        <v>0</v>
      </c>
      <c r="K2467" s="55"/>
    </row>
    <row r="2468" s="47" customFormat="true" ht="12.75" hidden="true" customHeight="true" outlineLevel="0" collapsed="false">
      <c r="A2468" s="42" t="s">
        <v>57</v>
      </c>
      <c r="B2468" s="42"/>
      <c r="C2468" s="43" t="str">
        <f aca="false">INDEX((klasyfikacja!$B$2:$B$146),MATCH(A2468,klasyfikacja!$A$2:$A$146,0))</f>
        <v>Wpływy z opłat za zezwolenia na sprzedaż napojów alkoholowych</v>
      </c>
      <c r="D2468" s="44" t="n">
        <v>900</v>
      </c>
      <c r="E2468" s="45" t="s">
        <v>58</v>
      </c>
      <c r="F2468" s="46" t="n">
        <f aca="false">SUM(G2468:H2468)</f>
        <v>0</v>
      </c>
      <c r="G2468" s="46" t="n">
        <f aca="false" t="array" ref="G2468:G2468">SUM(IF(dane!$A$8:$A$1577=D2468,IF(dane!$C$8:$C$1577=E2468,dane!$L$8:$L$1577,0),0))</f>
        <v>0</v>
      </c>
      <c r="H2468" s="46" t="n">
        <f aca="false" t="array" ref="H2468:H2468">SUM(IF(dane!$A$8:$A$1577=D2468,IF(dane!$C$8:$C$1577=E2468,dane!$M$8:$M$1577,0),0))</f>
        <v>0</v>
      </c>
      <c r="K2468" s="55"/>
    </row>
    <row r="2469" s="47" customFormat="true" ht="25.5" hidden="false" customHeight="false" outlineLevel="0" collapsed="false">
      <c r="A2469" s="42" t="n">
        <v>490</v>
      </c>
      <c r="B2469" s="42"/>
      <c r="C2469" s="43" t="e">
        <f aca="false">INDEX((klasyfikacja!$B$2:$B$146),MATCH(A2469,klasyfikacja!$A$2:$A$146,0))</f>
        <v>#N/A</v>
      </c>
      <c r="D2469" s="44" t="n">
        <v>900</v>
      </c>
      <c r="E2469" s="45" t="s">
        <v>60</v>
      </c>
      <c r="F2469" s="56" t="n">
        <f aca="false">SUM(G2469:H2469)</f>
        <v>350000000</v>
      </c>
      <c r="G2469" s="46" t="n">
        <f aca="false" t="array" ref="G2469:G2469">SUM(IF(dane!$A$8:$A$1577=D2469,IF(dane!$C$8:$C$1577=E2469,dane!$L$8:$L$1577,0),0))</f>
        <v>350000000</v>
      </c>
      <c r="H2469" s="46" t="n">
        <f aca="false" t="array" ref="H2469:H2469">SUM(IF(dane!$A$8:$A$1577=D2469,IF(dane!$C$8:$C$1577=E2469,dane!$M$8:$M$1577,0),0))</f>
        <v>0</v>
      </c>
      <c r="K2469" s="55"/>
    </row>
    <row r="2470" s="47" customFormat="true" ht="12.75" hidden="true" customHeight="true" outlineLevel="0" collapsed="false">
      <c r="A2470" s="42" t="s">
        <v>61</v>
      </c>
      <c r="B2470" s="42"/>
      <c r="C2470" s="43" t="str">
        <f aca="false">INDEX((klasyfikacja!$B$2:$B$146),MATCH(A2470,klasyfikacja!$A$2:$A$146,0))</f>
        <v>Wpływy z podatku od czynności cywilnoprawnych</v>
      </c>
      <c r="D2470" s="44" t="n">
        <v>900</v>
      </c>
      <c r="E2470" s="45" t="s">
        <v>62</v>
      </c>
      <c r="F2470" s="46" t="n">
        <f aca="false">SUM(G2470:H2470)</f>
        <v>0</v>
      </c>
      <c r="G2470" s="46" t="n">
        <f aca="false" t="array" ref="G2470:G2470">SUM(IF(dane!$A$8:$A$1577=D2470,IF(dane!$C$8:$C$1577=E2470,dane!$L$8:$L$1577,0),0))</f>
        <v>0</v>
      </c>
      <c r="H2470" s="46" t="n">
        <f aca="false" t="array" ref="H2470:H2470">SUM(IF(dane!$A$8:$A$1577=D2470,IF(dane!$C$8:$C$1577=E2470,dane!$M$8:$M$1577,0),0))</f>
        <v>0</v>
      </c>
      <c r="K2470" s="55"/>
    </row>
    <row r="2471" s="47" customFormat="true" ht="12.75" hidden="true" customHeight="true" outlineLevel="0" collapsed="false">
      <c r="A2471" s="42" t="s">
        <v>63</v>
      </c>
      <c r="B2471" s="42"/>
      <c r="C2471" s="43" t="str">
        <f aca="false">INDEX((klasyfikacja!$B$2:$B$146),MATCH(A2471,klasyfikacja!$A$2:$A$146,0))</f>
        <v>Wpływy z opłat z tytułu użytkowania wieczystego nieruchomości</v>
      </c>
      <c r="D2471" s="44" t="n">
        <v>900</v>
      </c>
      <c r="E2471" s="45" t="s">
        <v>64</v>
      </c>
      <c r="F2471" s="46" t="n">
        <f aca="false">SUM(G2471:H2471)</f>
        <v>0</v>
      </c>
      <c r="G2471" s="46" t="n">
        <f aca="false" t="array" ref="G2471:G2471">SUM(IF(dane!$A$8:$A$1577=D2471,IF(dane!$C$8:$C$1577=E2471,dane!$L$8:$L$1577,0),0))</f>
        <v>0</v>
      </c>
      <c r="H2471" s="46" t="n">
        <f aca="false" t="array" ref="H2471:H2471">SUM(IF(dane!$A$8:$A$1577=D2471,IF(dane!$C$8:$C$1577=E2471,dane!$M$8:$M$1577,0),0))</f>
        <v>0</v>
      </c>
      <c r="K2471" s="55"/>
    </row>
    <row r="2472" s="47" customFormat="true" ht="12.75" hidden="false" customHeight="true" outlineLevel="0" collapsed="false">
      <c r="A2472" s="42" t="n">
        <v>570</v>
      </c>
      <c r="B2472" s="42"/>
      <c r="C2472" s="43" t="e">
        <f aca="false">INDEX((klasyfikacja!$B$2:$B$146),MATCH(A2472,klasyfikacja!$A$2:$A$146,0))</f>
        <v>#N/A</v>
      </c>
      <c r="D2472" s="44" t="n">
        <v>900</v>
      </c>
      <c r="E2472" s="45" t="s">
        <v>66</v>
      </c>
      <c r="F2472" s="46" t="n">
        <f aca="false">SUM(G2472:H2472)</f>
        <v>20000</v>
      </c>
      <c r="G2472" s="46" t="n">
        <f aca="false" t="array" ref="G2472:G2472">SUM(IF(dane!$A$8:$A$1577=D2472,IF(dane!$C$8:$C$1577=E2472,dane!$L$8:$L$1577,0),0))</f>
        <v>20000</v>
      </c>
      <c r="H2472" s="46" t="n">
        <f aca="false" t="array" ref="H2472:H2472">SUM(IF(dane!$A$8:$A$1577=D2472,IF(dane!$C$8:$C$1577=E2472,dane!$M$8:$M$1577,0),0))</f>
        <v>0</v>
      </c>
      <c r="K2472" s="55"/>
    </row>
    <row r="2473" s="47" customFormat="true" ht="12.75" hidden="false" customHeight="true" outlineLevel="0" collapsed="false">
      <c r="A2473" s="42" t="n">
        <v>580</v>
      </c>
      <c r="B2473" s="42"/>
      <c r="C2473" s="43" t="e">
        <f aca="false">INDEX((klasyfikacja!$B$2:$B$146),MATCH(A2473,klasyfikacja!$A$2:$A$146,0))</f>
        <v>#N/A</v>
      </c>
      <c r="D2473" s="44" t="n">
        <v>900</v>
      </c>
      <c r="E2473" s="45" t="s">
        <v>68</v>
      </c>
      <c r="F2473" s="56" t="n">
        <f aca="false">SUM(G2473:H2473)</f>
        <v>100000</v>
      </c>
      <c r="G2473" s="46" t="n">
        <f aca="false" t="array" ref="G2473:G2473">SUM(IF(dane!$A$8:$A$1577=D2473,IF(dane!$C$8:$C$1577=E2473,dane!$L$8:$L$1577,0),0))</f>
        <v>100000</v>
      </c>
      <c r="H2473" s="46" t="n">
        <f aca="false" t="array" ref="H2473:H2473">SUM(IF(dane!$A$8:$A$1577=D2473,IF(dane!$C$8:$C$1577=E2473,dane!$M$8:$M$1577,0),0))</f>
        <v>0</v>
      </c>
      <c r="K2473" s="55"/>
    </row>
    <row r="2474" s="47" customFormat="true" ht="12.75" hidden="true" customHeight="true" outlineLevel="0" collapsed="false">
      <c r="A2474" s="42" t="s">
        <v>69</v>
      </c>
      <c r="B2474" s="42"/>
      <c r="C2474" s="43" t="str">
        <f aca="false">INDEX((klasyfikacja!$B$2:$B$146),MATCH(A2474,klasyfikacja!$A$2:$A$146,0))</f>
        <v>Wpływy z opłat za koncesje i licencje</v>
      </c>
      <c r="D2474" s="44" t="n">
        <v>900</v>
      </c>
      <c r="E2474" s="45" t="s">
        <v>70</v>
      </c>
      <c r="F2474" s="46" t="n">
        <f aca="false">SUM(G2474:H2474)</f>
        <v>0</v>
      </c>
      <c r="G2474" s="46" t="n">
        <f aca="false" t="array" ref="G2474:G2474">SUM(IF(dane!$A$8:$A$1577=D2474,IF(dane!$C$8:$C$1577=E2474,dane!$L$8:$L$1577,0),0))</f>
        <v>0</v>
      </c>
      <c r="H2474" s="46" t="n">
        <f aca="false" t="array" ref="H2474:H2474">SUM(IF(dane!$A$8:$A$1577=D2474,IF(dane!$C$8:$C$1577=E2474,dane!$M$8:$M$1577,0),0))</f>
        <v>0</v>
      </c>
      <c r="K2474" s="55"/>
    </row>
    <row r="2475" s="47" customFormat="true" ht="12.75" hidden="true" customHeight="true" outlineLevel="0" collapsed="false">
      <c r="A2475" s="42" t="s">
        <v>71</v>
      </c>
      <c r="B2475" s="42"/>
      <c r="C2475" s="43" t="str">
        <f aca="false">INDEX((klasyfikacja!$B$2:$B$146),MATCH(A2475,klasyfikacja!$A$2:$A$146,0))</f>
        <v>Wpływy z opłat egzaminacyjnych oraz opłat za wydawanie świadectw, dyplomów, zaświadczeń, certyfikatów i ich duplikatów</v>
      </c>
      <c r="D2475" s="44" t="n">
        <v>900</v>
      </c>
      <c r="E2475" s="45" t="s">
        <v>72</v>
      </c>
      <c r="F2475" s="46" t="n">
        <f aca="false">SUM(G2475:H2475)</f>
        <v>0</v>
      </c>
      <c r="G2475" s="46" t="n">
        <f aca="false" t="array" ref="G2475:G2475">SUM(IF(dane!$A$8:$A$1577=D2475,IF(dane!$C$8:$C$1577=E2475,dane!$L$8:$L$1577,0),0))</f>
        <v>0</v>
      </c>
      <c r="H2475" s="46" t="n">
        <f aca="false" t="array" ref="H2475:H2475">SUM(IF(dane!$A$8:$A$1577=D2475,IF(dane!$C$8:$C$1577=E2475,dane!$M$8:$M$1577,0),0))</f>
        <v>0</v>
      </c>
      <c r="K2475" s="55"/>
    </row>
    <row r="2476" s="47" customFormat="true" ht="12.75" hidden="true" customHeight="true" outlineLevel="0" collapsed="false">
      <c r="A2476" s="42" t="s">
        <v>73</v>
      </c>
      <c r="B2476" s="42"/>
      <c r="C2476" s="43" t="str">
        <f aca="false">INDEX((klasyfikacja!$B$2:$B$146),MATCH(A2476,klasyfikacja!$A$2:$A$146,0))</f>
        <v>Wpływy z opłat za zezwolenia, akredytacje oraz opłaty ewidencyjne, w tym opłaty za częstotliwości</v>
      </c>
      <c r="D2476" s="44" t="n">
        <v>900</v>
      </c>
      <c r="E2476" s="45" t="s">
        <v>74</v>
      </c>
      <c r="F2476" s="46" t="n">
        <f aca="false">SUM(G2476:H2476)</f>
        <v>0</v>
      </c>
      <c r="G2476" s="46" t="n">
        <f aca="false" t="array" ref="G2476:G2476">SUM(IF(dane!$A$8:$A$1577=D2476,IF(dane!$C$8:$C$1577=E2476,dane!$L$8:$L$1577,0),0))</f>
        <v>0</v>
      </c>
      <c r="H2476" s="46" t="n">
        <f aca="false" t="array" ref="H2476:H2476">SUM(IF(dane!$A$8:$A$1577=D2476,IF(dane!$C$8:$C$1577=E2476,dane!$M$8:$M$1577,0),0))</f>
        <v>0</v>
      </c>
      <c r="K2476" s="55"/>
    </row>
    <row r="2477" s="47" customFormat="true" ht="25.5" hidden="false" customHeight="false" outlineLevel="0" collapsed="false">
      <c r="A2477" s="42" t="n">
        <v>630</v>
      </c>
      <c r="B2477" s="42"/>
      <c r="C2477" s="43" t="e">
        <f aca="false">INDEX((klasyfikacja!$B$2:$B$146),MATCH(A2477,klasyfikacja!$A$2:$A$146,0))</f>
        <v>#N/A</v>
      </c>
      <c r="D2477" s="44" t="n">
        <v>900</v>
      </c>
      <c r="E2477" s="45" t="s">
        <v>76</v>
      </c>
      <c r="F2477" s="46" t="n">
        <f aca="false">SUM(G2477:H2477)</f>
        <v>1000</v>
      </c>
      <c r="G2477" s="46" t="n">
        <f aca="false" t="array" ref="G2477:G2477">SUM(IF(dane!$A$8:$A$1577=D2477,IF(dane!$C$8:$C$1577=E2477,dane!$L$8:$L$1577,0),0))</f>
        <v>1000</v>
      </c>
      <c r="H2477" s="46" t="n">
        <f aca="false" t="array" ref="H2477:H2477">SUM(IF(dane!$A$8:$A$1577=D2477,IF(dane!$C$8:$C$1577=E2477,dane!$M$8:$M$1577,0),0))</f>
        <v>0</v>
      </c>
      <c r="K2477" s="55"/>
    </row>
    <row r="2478" s="47" customFormat="true" ht="12.75" hidden="false" customHeight="true" outlineLevel="0" collapsed="false">
      <c r="A2478" s="42" t="n">
        <v>640</v>
      </c>
      <c r="B2478" s="42"/>
      <c r="C2478" s="43" t="e">
        <f aca="false">INDEX((klasyfikacja!$B$2:$B$146),MATCH(A2478,klasyfikacja!$A$2:$A$146,0))</f>
        <v>#N/A</v>
      </c>
      <c r="D2478" s="44" t="n">
        <v>900</v>
      </c>
      <c r="E2478" s="45" t="s">
        <v>78</v>
      </c>
      <c r="F2478" s="56" t="n">
        <f aca="false">SUM(G2478:H2478)</f>
        <v>115000</v>
      </c>
      <c r="G2478" s="46" t="n">
        <f aca="false" t="array" ref="G2478:G2478">SUM(IF(dane!$A$8:$A$1577=D2478,IF(dane!$C$8:$C$1577=E2478,dane!$L$8:$L$1577,0),0))</f>
        <v>115000</v>
      </c>
      <c r="H2478" s="46" t="n">
        <f aca="false" t="array" ref="H2478:H2478">SUM(IF(dane!$A$8:$A$1577=D2478,IF(dane!$C$8:$C$1577=E2478,dane!$M$8:$M$1577,0),0))</f>
        <v>0</v>
      </c>
      <c r="K2478" s="55"/>
    </row>
    <row r="2479" s="47" customFormat="true" ht="12.75" hidden="true" customHeight="true" outlineLevel="0" collapsed="false">
      <c r="A2479" s="42" t="s">
        <v>79</v>
      </c>
      <c r="B2479" s="42"/>
      <c r="C2479" s="43" t="str">
        <f aca="false">INDEX((klasyfikacja!$B$2:$B$146),MATCH(A2479,klasyfikacja!$A$2:$A$146,0))</f>
        <v>Wpływy z opłat za wydanie prawa jazdy oraz innych dokumentów uprawniających do kierowania pojazdami</v>
      </c>
      <c r="D2479" s="44" t="n">
        <v>900</v>
      </c>
      <c r="E2479" s="45" t="s">
        <v>80</v>
      </c>
      <c r="F2479" s="46" t="n">
        <f aca="false">SUM(G2479:H2479)</f>
        <v>0</v>
      </c>
      <c r="G2479" s="46" t="n">
        <f aca="false" t="array" ref="G2479:G2479">SUM(IF(dane!$A$8:$A$1577=D2479,IF(dane!$C$8:$C$1577=E2479,dane!$L$8:$L$1577,0),0))</f>
        <v>0</v>
      </c>
      <c r="H2479" s="46" t="n">
        <f aca="false" t="array" ref="H2479:H2479">SUM(IF(dane!$A$8:$A$1577=D2479,IF(dane!$C$8:$C$1577=E2479,dane!$M$8:$M$1577,0),0))</f>
        <v>0</v>
      </c>
      <c r="K2479" s="55"/>
    </row>
    <row r="2480" s="47" customFormat="true" ht="12.75" hidden="true" customHeight="true" outlineLevel="0" collapsed="false">
      <c r="A2480" s="42" t="s">
        <v>81</v>
      </c>
      <c r="B2480" s="42"/>
      <c r="C2480" s="43" t="str">
        <f aca="false">INDEX((klasyfikacja!$B$2:$B$146),MATCH(A2480,klasyfikacja!$A$2:$A$146,0))</f>
        <v>Wpływy z opłat za korzystanie z wychowania przedszkolnego</v>
      </c>
      <c r="D2480" s="44" t="n">
        <v>900</v>
      </c>
      <c r="E2480" s="45" t="s">
        <v>82</v>
      </c>
      <c r="F2480" s="46" t="n">
        <f aca="false">SUM(G2480:H2480)</f>
        <v>0</v>
      </c>
      <c r="G2480" s="46" t="n">
        <f aca="false" t="array" ref="G2480:G2480">SUM(IF(dane!$A$8:$A$1577=D2480,IF(dane!$C$8:$C$1577=E2480,dane!$L$8:$L$1577,0),0))</f>
        <v>0</v>
      </c>
      <c r="H2480" s="46" t="n">
        <f aca="false" t="array" ref="H2480:H2480">SUM(IF(dane!$A$8:$A$1577=D2480,IF(dane!$C$8:$C$1577=E2480,dane!$M$8:$M$1577,0),0))</f>
        <v>0</v>
      </c>
      <c r="K2480" s="55"/>
    </row>
    <row r="2481" s="47" customFormat="true" ht="12.75" hidden="true" customHeight="true" outlineLevel="0" collapsed="false">
      <c r="A2481" s="42" t="s">
        <v>83</v>
      </c>
      <c r="B2481" s="42"/>
      <c r="C2481" s="43" t="str">
        <f aca="false">INDEX((klasyfikacja!$B$2:$B$146),MATCH(A2481,klasyfikacja!$A$2:$A$146,0))</f>
        <v>Wpływy z opłat za korzystanie z wyżywienia w jednostkach realizujących zadania z zakresu wychowania przedszkolnego</v>
      </c>
      <c r="D2481" s="44" t="n">
        <v>900</v>
      </c>
      <c r="E2481" s="45" t="s">
        <v>84</v>
      </c>
      <c r="F2481" s="46" t="n">
        <f aca="false">SUM(G2481:H2481)</f>
        <v>0</v>
      </c>
      <c r="G2481" s="46" t="n">
        <f aca="false" t="array" ref="G2481:G2481">SUM(IF(dane!$A$8:$A$1577=D2481,IF(dane!$C$8:$C$1577=E2481,dane!$L$8:$L$1577,0),0))</f>
        <v>0</v>
      </c>
      <c r="H2481" s="46" t="n">
        <f aca="false" t="array" ref="H2481:H2481">SUM(IF(dane!$A$8:$A$1577=D2481,IF(dane!$C$8:$C$1577=E2481,dane!$M$8:$M$1577,0),0))</f>
        <v>0</v>
      </c>
      <c r="K2481" s="55"/>
    </row>
    <row r="2482" s="47" customFormat="true" ht="12.75" hidden="true" customHeight="true" outlineLevel="0" collapsed="false">
      <c r="A2482" s="42" t="s">
        <v>85</v>
      </c>
      <c r="B2482" s="42"/>
      <c r="C2482" s="43" t="str">
        <f aca="false">INDEX((klasyfikacja!$B$2:$B$146),MATCH(A2482,klasyfikacja!$A$2:$A$146,0))</f>
        <v>Wpływy od rodziców z tytułu opłaty za pobyt dziecka w pieczy zastępczej</v>
      </c>
      <c r="D2482" s="44" t="n">
        <v>900</v>
      </c>
      <c r="E2482" s="45" t="s">
        <v>86</v>
      </c>
      <c r="F2482" s="46" t="n">
        <f aca="false">SUM(G2482:H2482)</f>
        <v>0</v>
      </c>
      <c r="G2482" s="46" t="n">
        <f aca="false" t="array" ref="G2482:G2482">SUM(IF(dane!$A$8:$A$1577=D2482,IF(dane!$C$8:$C$1577=E2482,dane!$L$8:$L$1577,0),0))</f>
        <v>0</v>
      </c>
      <c r="H2482" s="46" t="n">
        <f aca="false" t="array" ref="H2482:H2482">SUM(IF(dane!$A$8:$A$1577=D2482,IF(dane!$C$8:$C$1577=E2482,dane!$M$8:$M$1577,0),0))</f>
        <v>0</v>
      </c>
      <c r="K2482" s="55"/>
    </row>
    <row r="2483" s="47" customFormat="true" ht="12.75" hidden="false" customHeight="true" outlineLevel="0" collapsed="false">
      <c r="A2483" s="42" t="n">
        <v>690</v>
      </c>
      <c r="B2483" s="42"/>
      <c r="C2483" s="43" t="e">
        <f aca="false">INDEX((klasyfikacja!$B$2:$B$146),MATCH(A2483,klasyfikacja!$A$2:$A$146,0))</f>
        <v>#N/A</v>
      </c>
      <c r="D2483" s="44" t="n">
        <v>900</v>
      </c>
      <c r="E2483" s="45" t="s">
        <v>87</v>
      </c>
      <c r="F2483" s="46" t="n">
        <f aca="false">SUM(G2483:H2483)</f>
        <v>3407000</v>
      </c>
      <c r="G2483" s="46" t="n">
        <f aca="false" t="array" ref="G2483:G2483">SUM(IF(dane!$A$8:$A$1577=D2483,IF(dane!$C$8:$C$1577=E2483,dane!$L$8:$L$1577,0),0))</f>
        <v>2807000</v>
      </c>
      <c r="H2483" s="46" t="n">
        <f aca="false" t="array" ref="H2483:H2483">SUM(IF(dane!$A$8:$A$1577=D2483,IF(dane!$C$8:$C$1577=E2483,dane!$M$8:$M$1577,0),0))</f>
        <v>600000</v>
      </c>
      <c r="K2483" s="55"/>
    </row>
    <row r="2484" s="47" customFormat="true" ht="25.5" hidden="false" customHeight="true" outlineLevel="0" collapsed="false">
      <c r="A2484" s="42" t="n">
        <v>750</v>
      </c>
      <c r="B2484" s="42"/>
      <c r="C2484" s="43" t="e">
        <f aca="false">INDEX((klasyfikacja!$B$2:$B$146),MATCH(A2484,klasyfikacja!$A$2:$A$146,0))</f>
        <v>#N/A</v>
      </c>
      <c r="D2484" s="44" t="n">
        <v>900</v>
      </c>
      <c r="E2484" s="45" t="s">
        <v>89</v>
      </c>
      <c r="F2484" s="56" t="n">
        <f aca="false">SUM(G2484:H2484)</f>
        <v>1620000</v>
      </c>
      <c r="G2484" s="46" t="n">
        <f aca="false" t="array" ref="G2484:G2484">SUM(IF(dane!$A$8:$A$1577=D2484,IF(dane!$C$8:$C$1577=E2484,dane!$L$8:$L$1577,0),0))</f>
        <v>1620000</v>
      </c>
      <c r="H2484" s="46" t="n">
        <f aca="false" t="array" ref="H2484:H2484">SUM(IF(dane!$A$8:$A$1577=D2484,IF(dane!$C$8:$C$1577=E2484,dane!$M$8:$M$1577,0),0))</f>
        <v>0</v>
      </c>
      <c r="K2484" s="55"/>
    </row>
    <row r="2485" s="47" customFormat="true" ht="12.75" hidden="false" customHeight="true" outlineLevel="0" collapsed="false">
      <c r="A2485" s="42" t="n">
        <v>830</v>
      </c>
      <c r="B2485" s="42"/>
      <c r="C2485" s="43" t="e">
        <f aca="false">INDEX((klasyfikacja!$B$2:$B$146),MATCH(A2485,klasyfikacja!$A$2:$A$146,0))</f>
        <v>#N/A</v>
      </c>
      <c r="D2485" s="44" t="n">
        <v>900</v>
      </c>
      <c r="E2485" s="45" t="s">
        <v>91</v>
      </c>
      <c r="F2485" s="46" t="n">
        <f aca="false">SUM(G2485:H2485)</f>
        <v>112000</v>
      </c>
      <c r="G2485" s="46" t="n">
        <f aca="false" t="array" ref="G2485:G2485">SUM(IF(dane!$A$8:$A$1577=D2485,IF(dane!$C$8:$C$1577=E2485,dane!$L$8:$L$1577,0),0))</f>
        <v>112000</v>
      </c>
      <c r="H2485" s="46" t="n">
        <f aca="false" t="array" ref="H2485:H2485">SUM(IF(dane!$A$8:$A$1577=D2485,IF(dane!$C$8:$C$1577=E2485,dane!$M$8:$M$1577,0),0))</f>
        <v>0</v>
      </c>
      <c r="K2485" s="55"/>
    </row>
    <row r="2486" s="47" customFormat="true" ht="12.75" hidden="true" customHeight="true" outlineLevel="0" collapsed="false">
      <c r="A2486" s="42" t="s">
        <v>92</v>
      </c>
      <c r="B2486" s="42"/>
      <c r="C2486" s="43" t="str">
        <f aca="false">INDEX((klasyfikacja!$B$2:$B$146),MATCH(A2486,klasyfikacja!$A$2:$A$146,0))</f>
        <v>Wpływy ze sprzedaży wyrobów</v>
      </c>
      <c r="D2486" s="44" t="n">
        <v>900</v>
      </c>
      <c r="E2486" s="45" t="s">
        <v>93</v>
      </c>
      <c r="F2486" s="46" t="n">
        <f aca="false">SUM(G2486:H2486)</f>
        <v>0</v>
      </c>
      <c r="G2486" s="46" t="n">
        <f aca="false" t="array" ref="G2486:G2486">SUM(IF(dane!$A$8:$A$1577=D2486,IF(dane!$C$8:$C$1577=E2486,dane!$L$8:$L$1577,0),0))</f>
        <v>0</v>
      </c>
      <c r="H2486" s="46" t="n">
        <f aca="false" t="array" ref="H2486:H2486">SUM(IF(dane!$A$8:$A$1577=D2486,IF(dane!$C$8:$C$1577=E2486,dane!$M$8:$M$1577,0),0))</f>
        <v>0</v>
      </c>
      <c r="K2486" s="55"/>
    </row>
    <row r="2487" s="47" customFormat="true" ht="26.25" hidden="false" customHeight="true" outlineLevel="0" collapsed="false">
      <c r="A2487" s="42" t="n">
        <v>900</v>
      </c>
      <c r="B2487" s="42"/>
      <c r="C2487" s="43" t="e">
        <f aca="false">INDEX((klasyfikacja!$B$2:$B$146),MATCH(A2487,klasyfikacja!$A$2:$A$146,0))</f>
        <v>#N/A</v>
      </c>
      <c r="D2487" s="44" t="n">
        <v>900</v>
      </c>
      <c r="E2487" s="45" t="s">
        <v>95</v>
      </c>
      <c r="F2487" s="46" t="n">
        <f aca="false">SUM(G2487:H2487)</f>
        <v>10000</v>
      </c>
      <c r="G2487" s="46" t="n">
        <f aca="false" t="array" ref="G2487:G2487">SUM(IF(dane!$A$8:$A$1577=D2487,IF(dane!$C$8:$C$1577=E2487,dane!$L$8:$L$1577,0),0))</f>
        <v>10000</v>
      </c>
      <c r="H2487" s="46" t="n">
        <f aca="false" t="array" ref="H2487:H2487">SUM(IF(dane!$A$8:$A$1577=D2487,IF(dane!$C$8:$C$1577=E2487,dane!$M$8:$M$1577,0),0))</f>
        <v>0</v>
      </c>
      <c r="K2487" s="55"/>
    </row>
    <row r="2488" s="47" customFormat="true" ht="12.75" hidden="false" customHeight="true" outlineLevel="0" collapsed="false">
      <c r="A2488" s="42" t="n">
        <v>910</v>
      </c>
      <c r="B2488" s="42"/>
      <c r="C2488" s="43" t="e">
        <f aca="false">INDEX((klasyfikacja!$B$2:$B$146),MATCH(A2488,klasyfikacja!$A$2:$A$146,0))</f>
        <v>#N/A</v>
      </c>
      <c r="D2488" s="44" t="n">
        <v>900</v>
      </c>
      <c r="E2488" s="45" t="s">
        <v>97</v>
      </c>
      <c r="F2488" s="56" t="n">
        <f aca="false">SUM(G2488:H2488)</f>
        <v>405000</v>
      </c>
      <c r="G2488" s="46" t="n">
        <f aca="false" t="array" ref="G2488:G2488">SUM(IF(dane!$A$8:$A$1577=D2488,IF(dane!$C$8:$C$1577=E2488,dane!$L$8:$L$1577,0),0))</f>
        <v>405000</v>
      </c>
      <c r="H2488" s="46" t="n">
        <f aca="false" t="array" ref="H2488:H2488">SUM(IF(dane!$A$8:$A$1577=D2488,IF(dane!$C$8:$C$1577=E2488,dane!$M$8:$M$1577,0),0))</f>
        <v>0</v>
      </c>
      <c r="K2488" s="55"/>
    </row>
    <row r="2489" s="47" customFormat="true" ht="12.75" hidden="false" customHeight="true" outlineLevel="0" collapsed="false">
      <c r="A2489" s="42" t="n">
        <v>920</v>
      </c>
      <c r="B2489" s="42"/>
      <c r="C2489" s="43" t="e">
        <f aca="false">INDEX((klasyfikacja!$B$2:$B$146),MATCH(A2489,klasyfikacja!$A$2:$A$146,0))</f>
        <v>#N/A</v>
      </c>
      <c r="D2489" s="44" t="n">
        <v>900</v>
      </c>
      <c r="E2489" s="45" t="s">
        <v>99</v>
      </c>
      <c r="F2489" s="56" t="n">
        <f aca="false">SUM(G2489:H2489)</f>
        <v>31000</v>
      </c>
      <c r="G2489" s="46" t="n">
        <f aca="false" t="array" ref="G2489:G2489">SUM(IF(dane!$A$8:$A$1577=D2489,IF(dane!$C$8:$C$1577=E2489,dane!$L$8:$L$1577,0),0))</f>
        <v>31000</v>
      </c>
      <c r="H2489" s="46" t="n">
        <f aca="false" t="array" ref="H2489:H2489">SUM(IF(dane!$A$8:$A$1577=D2489,IF(dane!$C$8:$C$1577=E2489,dane!$M$8:$M$1577,0),0))</f>
        <v>0</v>
      </c>
      <c r="K2489" s="55"/>
    </row>
    <row r="2490" s="47" customFormat="true" ht="12.75" hidden="true" customHeight="true" outlineLevel="0" collapsed="false">
      <c r="A2490" s="42" t="s">
        <v>100</v>
      </c>
      <c r="B2490" s="42"/>
      <c r="C2490" s="43" t="str">
        <f aca="false">INDEX((klasyfikacja!$B$2:$B$146),MATCH(A2490,klasyfikacja!$A$2:$A$146,0))</f>
        <v>Wpływy z pozostałych odsetek (Finansowanie programów ze środków bezzwrotnych pochodzących z Unii Europejskiej)</v>
      </c>
      <c r="D2490" s="44" t="n">
        <v>900</v>
      </c>
      <c r="E2490" s="45" t="s">
        <v>101</v>
      </c>
      <c r="F2490" s="46" t="n">
        <f aca="false">SUM(G2490:H2490)</f>
        <v>0</v>
      </c>
      <c r="G2490" s="46" t="n">
        <f aca="false" t="array" ref="G2490:G2490">SUM(IF(dane!$A$8:$A$1577=D2490,IF(dane!$C$8:$C$1577=E2490,dane!$L$8:$L$1577,0),0))</f>
        <v>0</v>
      </c>
      <c r="H2490" s="46" t="n">
        <f aca="false" t="array" ref="H2490:H2490">SUM(IF(dane!$A$8:$A$1577=D2490,IF(dane!$C$8:$C$1577=E2490,dane!$M$8:$M$1577,0),0))</f>
        <v>0</v>
      </c>
      <c r="K2490" s="55"/>
    </row>
    <row r="2491" s="47" customFormat="true" ht="12.75" hidden="true" customHeight="true" outlineLevel="0" collapsed="false">
      <c r="A2491" s="42" t="s">
        <v>102</v>
      </c>
      <c r="B2491" s="42"/>
      <c r="C2491" s="43" t="str">
        <f aca="false">INDEX((klasyfikacja!$B$2:$B$146),MATCH(A2491,klasyfikacja!$A$2:$A$146,0))</f>
        <v>Wpływy z rozliczeń/zwrotów z lat ubiegłych</v>
      </c>
      <c r="D2491" s="44" t="n">
        <v>900</v>
      </c>
      <c r="E2491" s="45" t="s">
        <v>103</v>
      </c>
      <c r="F2491" s="46" t="n">
        <f aca="false">SUM(G2491:H2491)</f>
        <v>0</v>
      </c>
      <c r="G2491" s="46" t="n">
        <f aca="false" t="array" ref="G2491:G2491">SUM(IF(dane!$A$8:$A$1577=D2491,IF(dane!$C$8:$C$1577=E2491,dane!$L$8:$L$1577,0),0))</f>
        <v>0</v>
      </c>
      <c r="H2491" s="46" t="n">
        <f aca="false" t="array" ref="H2491:H2491">SUM(IF(dane!$A$8:$A$1577=D2491,IF(dane!$C$8:$C$1577=E2491,dane!$M$8:$M$1577,0),0))</f>
        <v>0</v>
      </c>
      <c r="K2491" s="55"/>
    </row>
    <row r="2492" s="47" customFormat="true" ht="12.75" hidden="false" customHeight="true" outlineLevel="0" collapsed="false">
      <c r="A2492" s="42" t="n">
        <v>950</v>
      </c>
      <c r="B2492" s="42"/>
      <c r="C2492" s="43" t="e">
        <f aca="false">INDEX((klasyfikacja!$B$2:$B$146),MATCH(A2492,klasyfikacja!$A$2:$A$146,0))</f>
        <v>#N/A</v>
      </c>
      <c r="D2492" s="44" t="n">
        <v>900</v>
      </c>
      <c r="E2492" s="45" t="s">
        <v>105</v>
      </c>
      <c r="F2492" s="46" t="n">
        <f aca="false">SUM(G2492:H2492)</f>
        <v>742000</v>
      </c>
      <c r="G2492" s="46" t="n">
        <f aca="false" t="array" ref="G2492:G2492">SUM(IF(dane!$A$8:$A$1577=D2492,IF(dane!$C$8:$C$1577=E2492,dane!$L$8:$L$1577,0),0))</f>
        <v>742000</v>
      </c>
      <c r="H2492" s="46" t="n">
        <f aca="false" t="array" ref="H2492:H2492">SUM(IF(dane!$A$8:$A$1577=D2492,IF(dane!$C$8:$C$1577=E2492,dane!$M$8:$M$1577,0),0))</f>
        <v>0</v>
      </c>
      <c r="K2492" s="55"/>
    </row>
    <row r="2493" s="47" customFormat="true" ht="12.75" hidden="true" customHeight="true" outlineLevel="0" collapsed="false">
      <c r="A2493" s="42" t="s">
        <v>106</v>
      </c>
      <c r="B2493" s="42"/>
      <c r="C2493" s="43" t="str">
        <f aca="false">INDEX((klasyfikacja!$B$2:$B$146),MATCH(A2493,klasyfikacja!$A$2:$A$146,0))</f>
        <v>Wpływy z otrzymanych spadków, zapisów i darowizn w postaci pieniężnej</v>
      </c>
      <c r="D2493" s="44" t="n">
        <v>900</v>
      </c>
      <c r="E2493" s="45" t="s">
        <v>107</v>
      </c>
      <c r="F2493" s="46" t="n">
        <f aca="false">SUM(G2493:H2493)</f>
        <v>0</v>
      </c>
      <c r="G2493" s="46" t="n">
        <f aca="false" t="array" ref="G2493:G2493">SUM(IF(dane!$A$8:$A$1577=D2493,IF(dane!$C$8:$C$1577=E2493,dane!$L$8:$L$1577,0),0))</f>
        <v>0</v>
      </c>
      <c r="H2493" s="46" t="n">
        <f aca="false" t="array" ref="H2493:H2493">SUM(IF(dane!$A$8:$A$1577=D2493,IF(dane!$C$8:$C$1577=E2493,dane!$M$8:$M$1577,0),0))</f>
        <v>0</v>
      </c>
      <c r="K2493" s="55"/>
    </row>
    <row r="2494" s="47" customFormat="true" ht="12.75" hidden="false" customHeight="true" outlineLevel="0" collapsed="false">
      <c r="A2494" s="42" t="n">
        <v>970</v>
      </c>
      <c r="B2494" s="42"/>
      <c r="C2494" s="43" t="e">
        <f aca="false">INDEX((klasyfikacja!$B$2:$B$146),MATCH(A2494,klasyfikacja!$A$2:$A$146,0))</f>
        <v>#N/A</v>
      </c>
      <c r="D2494" s="44" t="n">
        <v>900</v>
      </c>
      <c r="E2494" s="45" t="s">
        <v>109</v>
      </c>
      <c r="F2494" s="46" t="n">
        <f aca="false">SUM(G2494:H2494)</f>
        <v>1494000</v>
      </c>
      <c r="G2494" s="46" t="n">
        <f aca="false" t="array" ref="G2494:G2494">SUM(IF(dane!$A$8:$A$1577=D2494,IF(dane!$C$8:$C$1577=E2494,dane!$L$8:$L$1577,0),0))</f>
        <v>1494000</v>
      </c>
      <c r="H2494" s="46" t="n">
        <f aca="false" t="array" ref="H2494:H2494">SUM(IF(dane!$A$8:$A$1577=D2494,IF(dane!$C$8:$C$1577=E2494,dane!$M$8:$M$1577,0),0))</f>
        <v>0</v>
      </c>
      <c r="K2494" s="55"/>
    </row>
    <row r="2495" s="47" customFormat="true" ht="12.75" hidden="true" customHeight="true" outlineLevel="0" collapsed="false">
      <c r="A2495" s="42" t="s">
        <v>110</v>
      </c>
      <c r="B2495" s="42"/>
      <c r="C2495" s="43" t="str">
        <f aca="false">INDEX((klasyfikacja!$B$2:$B$146),MATCH(A2495,klasyfikacja!$A$2:$A$146,0))</f>
        <v>Wpływy z różnych dochodów (Finansowanie programów ze środków bezzwrotnych pochodzących z Unii Europejskiej)</v>
      </c>
      <c r="D2495" s="44" t="n">
        <v>900</v>
      </c>
      <c r="E2495" s="45" t="s">
        <v>111</v>
      </c>
      <c r="F2495" s="46" t="n">
        <f aca="false">SUM(G2495:H2495)</f>
        <v>0</v>
      </c>
      <c r="G2495" s="46" t="n">
        <f aca="false" t="array" ref="G2495:G2495">SUM(IF(dane!$A$8:$A$1577=D2495,IF(dane!$C$8:$C$1577=E2495,dane!$L$8:$L$1577,0),0))</f>
        <v>0</v>
      </c>
      <c r="H2495" s="46" t="n">
        <f aca="false" t="array" ref="H2495:H2495">SUM(IF(dane!$A$8:$A$1577=D2495,IF(dane!$C$8:$C$1577=E2495,dane!$M$8:$M$1577,0),0))</f>
        <v>0</v>
      </c>
      <c r="K2495" s="55"/>
    </row>
    <row r="2496" s="47" customFormat="true" ht="12.75" hidden="true" customHeight="true" outlineLevel="0" collapsed="false">
      <c r="A2496" s="42" t="s">
        <v>112</v>
      </c>
      <c r="B2496" s="42"/>
      <c r="C2496" s="43" t="str">
        <f aca="false">INDEX((klasyfikacja!$B$2:$B$146),MATCH(A2496,klasyfikacja!$A$2:$A$146,0))</f>
        <v>Wpływy z różnych dochodów (Płatności w zakresie budżetu środków europejskich)</v>
      </c>
      <c r="D2496" s="44" t="n">
        <v>900</v>
      </c>
      <c r="E2496" s="45" t="s">
        <v>113</v>
      </c>
      <c r="F2496" s="46" t="n">
        <f aca="false">SUM(G2496:H2496)</f>
        <v>0</v>
      </c>
      <c r="G2496" s="46" t="n">
        <f aca="false" t="array" ref="G2496:G2496">SUM(IF(dane!$A$8:$A$1577=D2496,IF(dane!$C$8:$C$1577=E2496,dane!$L$8:$L$1577,0),0))</f>
        <v>0</v>
      </c>
      <c r="H2496" s="46" t="n">
        <f aca="false" t="array" ref="H2496:H2496">SUM(IF(dane!$A$8:$A$1577=D2496,IF(dane!$C$8:$C$1577=E2496,dane!$M$8:$M$1577,0),0))</f>
        <v>0</v>
      </c>
      <c r="K2496" s="55"/>
    </row>
    <row r="2497" s="47" customFormat="true" ht="12.75" hidden="true" customHeight="true" outlineLevel="0" collapsed="false">
      <c r="A2497" s="42" t="s">
        <v>114</v>
      </c>
      <c r="B2497" s="42"/>
      <c r="C2497" s="43" t="str">
        <f aca="false">INDEX((klasyfikacja!$B$2:$B$146),MATCH(A2497,klasyfikacja!$A$2:$A$146,0))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497" s="44" t="n">
        <v>900</v>
      </c>
      <c r="E2497" s="45" t="s">
        <v>115</v>
      </c>
      <c r="F2497" s="46" t="n">
        <f aca="false">SUM(G2497:H2497)</f>
        <v>0</v>
      </c>
      <c r="G2497" s="46" t="n">
        <f aca="false" t="array" ref="G2497:G2497">SUM(IF(dane!$A$8:$A$1577=D2497,IF(dane!$C$8:$C$1577=E2497,dane!$L$8:$L$1577,0),0))</f>
        <v>0</v>
      </c>
      <c r="H2497" s="46" t="n">
        <f aca="false" t="array" ref="H2497:H2497">SUM(IF(dane!$A$8:$A$1577=D2497,IF(dane!$C$8:$C$1577=E2497,dane!$M$8:$M$1577,0),0))</f>
        <v>0</v>
      </c>
      <c r="K2497" s="55"/>
    </row>
    <row r="2498" s="47" customFormat="true" ht="51" hidden="false" customHeight="false" outlineLevel="0" collapsed="false">
      <c r="A2498" s="58" t="n">
        <v>2001</v>
      </c>
      <c r="B2498" s="42"/>
      <c r="C2498" s="59" t="e">
        <f aca="false">INDEX((klasyfikacja!$B$2:$B$146),MATCH(A2498,klasyfikacja!$A$2:$A$146,0))</f>
        <v>#N/A</v>
      </c>
      <c r="D2498" s="44" t="n">
        <v>900</v>
      </c>
      <c r="E2498" s="45" t="n">
        <v>2001</v>
      </c>
      <c r="F2498" s="60" t="n">
        <f aca="false">SUM(G2498:H2498)</f>
        <v>2176427</v>
      </c>
      <c r="G2498" s="61" t="n">
        <f aca="false" t="array" ref="G2498:G2498">SUM(IF(dane!$A$8:$A$1577=D2498,IF(dane!$C$8:$C$1577=E2498,dane!$L$8:$L$1577,0),0))</f>
        <v>2176427</v>
      </c>
      <c r="H2498" s="61" t="n">
        <f aca="false" t="array" ref="H2498:H2498">SUM(IF(dane!$A$8:$A$1577=D2498,IF(dane!$C$8:$C$1577=E2498,dane!$M$8:$M$1577,0),0))</f>
        <v>0</v>
      </c>
      <c r="K2498" s="55"/>
    </row>
    <row r="2499" s="47" customFormat="true" ht="37.5" hidden="true" customHeight="true" outlineLevel="0" collapsed="false">
      <c r="A2499" s="42" t="s">
        <v>116</v>
      </c>
      <c r="B2499" s="42"/>
      <c r="C2499" s="43" t="str">
        <f aca="false">INDEX((klasyfikacja!$B$2:$B$146),MATCH(A2499,klasyfikacja!$A$2:$A$146,0))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499" s="44" t="n">
        <v>900</v>
      </c>
      <c r="E2499" s="45" t="n">
        <v>2007</v>
      </c>
      <c r="F2499" s="46" t="n">
        <f aca="false">SUM(G2499:H2499)</f>
        <v>0</v>
      </c>
      <c r="G2499" s="46" t="n">
        <f aca="false" t="array" ref="G2499:G2499">SUM(IF(dane!$A$8:$A$1577=D2499,IF(dane!$C$8:$C$1577=E2499,dane!$L$8:$L$1577,0),0))</f>
        <v>0</v>
      </c>
      <c r="H2499" s="46" t="n">
        <f aca="false" t="array" ref="H2499:H2499">SUM(IF(dane!$A$8:$A$1577=D2499,IF(dane!$C$8:$C$1577=E2499,dane!$M$8:$M$1577,0),0))</f>
        <v>0</v>
      </c>
      <c r="K2499" s="55"/>
    </row>
    <row r="2500" s="47" customFormat="true" ht="12.75" hidden="true" customHeight="true" outlineLevel="0" collapsed="false">
      <c r="A2500" s="42" t="s">
        <v>117</v>
      </c>
      <c r="B2500" s="42"/>
      <c r="C2500" s="43" t="str">
        <f aca="false">INDEX((klasyfikacja!$B$2:$B$146),MATCH(A2500,klasyfikacja!$A$2:$A$146,0))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500" s="44" t="n">
        <v>900</v>
      </c>
      <c r="E2500" s="45" t="n">
        <v>2008</v>
      </c>
      <c r="F2500" s="46" t="n">
        <f aca="false">SUM(G2500:H2500)</f>
        <v>0</v>
      </c>
      <c r="G2500" s="46" t="n">
        <f aca="false" t="array" ref="G2500:G2500">SUM(IF(dane!$A$8:$A$1577=D2500,IF(dane!$C$8:$C$1577=E2500,dane!$L$8:$L$1577,0),0))</f>
        <v>0</v>
      </c>
      <c r="H2500" s="46" t="n">
        <f aca="false" t="array" ref="H2500:H2500">SUM(IF(dane!$A$8:$A$1577=D2500,IF(dane!$C$8:$C$1577=E2500,dane!$M$8:$M$1577,0),0))</f>
        <v>0</v>
      </c>
      <c r="K2500" s="55"/>
    </row>
    <row r="2501" s="47" customFormat="true" ht="12.75" hidden="true" customHeight="true" outlineLevel="0" collapsed="false">
      <c r="A2501" s="42" t="s">
        <v>118</v>
      </c>
      <c r="B2501" s="42"/>
      <c r="C2501" s="43" t="str">
        <f aca="false">INDEX((klasyfikacja!$B$2:$B$146),MATCH(A2501,klasyfikacja!$A$2:$A$146,0))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501" s="44" t="n">
        <v>900</v>
      </c>
      <c r="E2501" s="45" t="n">
        <v>2009</v>
      </c>
      <c r="F2501" s="46" t="n">
        <f aca="false">SUM(G2501:H2501)</f>
        <v>0</v>
      </c>
      <c r="G2501" s="46" t="n">
        <f aca="false" t="array" ref="G2501:G2501">SUM(IF(dane!$A$8:$A$1577=D2501,IF(dane!$C$8:$C$1577=E2501,dane!$L$8:$L$1577,0),0))</f>
        <v>0</v>
      </c>
      <c r="H2501" s="46" t="n">
        <f aca="false" t="array" ref="H2501:H2501">SUM(IF(dane!$A$8:$A$1577=D2501,IF(dane!$C$8:$C$1577=E2501,dane!$M$8:$M$1577,0),0))</f>
        <v>0</v>
      </c>
      <c r="K2501" s="55"/>
    </row>
    <row r="2502" s="47" customFormat="true" ht="12.75" hidden="true" customHeight="true" outlineLevel="0" collapsed="false">
      <c r="A2502" s="42" t="s">
        <v>119</v>
      </c>
      <c r="B2502" s="42"/>
      <c r="C2502" s="43" t="str">
        <f aca="false">INDEX((klasyfikacja!$B$2:$B$146),MATCH(A2502,klasyfikacja!$A$2:$A$146,0))</f>
        <v>Dotacja celowa otrzymana z budżetu państwa na realizację zadań bieżących z zakresu administracji rządowej oraz innych zadań zleconych gminie (związkom gmin, związkom powiatowo-gminnym) ustawami</v>
      </c>
      <c r="D2502" s="44" t="n">
        <v>900</v>
      </c>
      <c r="E2502" s="45" t="n">
        <v>2010</v>
      </c>
      <c r="F2502" s="46" t="n">
        <f aca="false">SUM(G2502:H2502)</f>
        <v>0</v>
      </c>
      <c r="G2502" s="46" t="n">
        <f aca="false" t="array" ref="G2502:G2502">SUM(IF(dane!$A$8:$A$1577=D2502,IF(dane!$C$8:$C$1577=E2502,dane!$L$8:$L$1577,0),0))</f>
        <v>0</v>
      </c>
      <c r="H2502" s="46" t="n">
        <f aca="false" t="array" ref="H2502:H2502">SUM(IF(dane!$A$8:$A$1577=D2502,IF(dane!$C$8:$C$1577=E2502,dane!$M$8:$M$1577,0),0))</f>
        <v>0</v>
      </c>
      <c r="K2502" s="55"/>
    </row>
    <row r="2503" s="47" customFormat="true" ht="12.75" hidden="true" customHeight="true" outlineLevel="0" collapsed="false">
      <c r="A2503" s="42" t="s">
        <v>120</v>
      </c>
      <c r="B2503" s="42"/>
      <c r="C2503" s="43" t="str">
        <f aca="false">INDEX((klasyfikacja!$B$2:$B$146),MATCH(A2503,klasyfikacja!$A$2:$A$146,0))</f>
        <v>Dotacja celowa otrzymana z budżetu państwa na zadania bieżące realizowane przez gminę na podstawie porozumień z organami administracji rządowej</v>
      </c>
      <c r="D2503" s="44" t="n">
        <v>900</v>
      </c>
      <c r="E2503" s="45" t="n">
        <v>2020</v>
      </c>
      <c r="F2503" s="46" t="n">
        <f aca="false">SUM(G2503:H2503)</f>
        <v>0</v>
      </c>
      <c r="G2503" s="46" t="n">
        <f aca="false" t="array" ref="G2503:G2503">SUM(IF(dane!$A$8:$A$1577=D2503,IF(dane!$C$8:$C$1577=E2503,dane!$L$8:$L$1577,0),0))</f>
        <v>0</v>
      </c>
      <c r="H2503" s="46" t="n">
        <f aca="false" t="array" ref="H2503:H2503">SUM(IF(dane!$A$8:$A$1577=D2503,IF(dane!$C$8:$C$1577=E2503,dane!$M$8:$M$1577,0),0))</f>
        <v>0</v>
      </c>
      <c r="K2503" s="55"/>
    </row>
    <row r="2504" s="47" customFormat="true" ht="12.75" hidden="true" customHeight="true" outlineLevel="0" collapsed="false">
      <c r="A2504" s="42" t="s">
        <v>121</v>
      </c>
      <c r="B2504" s="42"/>
      <c r="C2504" s="43" t="str">
        <f aca="false">INDEX((klasyfikacja!$B$2:$B$146),MATCH(A2504,klasyfikacja!$A$2:$A$146,0))</f>
        <v>Dotacja celowa otrzymana z budżetu państwa na realizację własnych zadań bieżących gmin (związków gmin, związków powiatowo-gminnych)</v>
      </c>
      <c r="D2504" s="44" t="n">
        <v>900</v>
      </c>
      <c r="E2504" s="45" t="n">
        <v>2030</v>
      </c>
      <c r="F2504" s="46" t="n">
        <f aca="false">SUM(G2504:H2504)</f>
        <v>0</v>
      </c>
      <c r="G2504" s="46" t="n">
        <f aca="false" t="array" ref="G2504:G2504">SUM(IF(dane!$A$8:$A$1577=D2504,IF(dane!$C$8:$C$1577=E2504,dane!$L$8:$L$1577,0),0))</f>
        <v>0</v>
      </c>
      <c r="H2504" s="46" t="n">
        <f aca="false" t="array" ref="H2504:H2504">SUM(IF(dane!$A$8:$A$1577=D2504,IF(dane!$C$8:$C$1577=E2504,dane!$M$8:$M$1577,0),0))</f>
        <v>0</v>
      </c>
      <c r="K2504" s="55"/>
    </row>
    <row r="2505" s="47" customFormat="true" ht="25.5" hidden="true" customHeight="true" outlineLevel="0" collapsed="false">
      <c r="A2505" s="42" t="s">
        <v>122</v>
      </c>
      <c r="B2505" s="42"/>
      <c r="C2505" s="43" t="str">
        <f aca="false">INDEX((klasyfikacja!$B$2:$B$146),MATCH(A2505,klasyfikacja!$A$2:$A$146,0))</f>
        <v>Dotacja celowa otrzymana z budżetu państwa na realizację zadań bieżących gmin z zakresu edukacyjnej opieki wychowawczej finansowanych w całości przez budżet państwa w ramach programów rządowych</v>
      </c>
      <c r="D2505" s="44" t="n">
        <v>900</v>
      </c>
      <c r="E2505" s="45" t="n">
        <v>2040</v>
      </c>
      <c r="F2505" s="46" t="n">
        <f aca="false">SUM(G2505:H2505)</f>
        <v>0</v>
      </c>
      <c r="G2505" s="46" t="n">
        <f aca="false" t="array" ref="G2505:G2505">SUM(IF(dane!$A$8:$A$1577=D2505,IF(dane!$C$8:$C$1577=E2505,dane!$L$8:$L$1577,0),0))</f>
        <v>0</v>
      </c>
      <c r="H2505" s="46" t="n">
        <f aca="false" t="array" ref="H2505:H2505">SUM(IF(dane!$A$8:$A$1577=D2505,IF(dane!$C$8:$C$1577=E2505,dane!$M$8:$M$1577,0),0))</f>
        <v>0</v>
      </c>
      <c r="K2505" s="55"/>
    </row>
    <row r="2506" s="47" customFormat="true" ht="38.25" hidden="true" customHeight="true" outlineLevel="0" collapsed="false">
      <c r="A2506" s="42" t="s">
        <v>123</v>
      </c>
      <c r="B2506" s="42"/>
      <c r="C2506" s="43" t="str">
        <f aca="false">INDEX((klasyfikacja!$B$2:$B$146),MATCH(A2506,klasyfikacja!$A$2:$A$146,0))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506" s="44" t="n">
        <v>900</v>
      </c>
      <c r="E2506" s="45" t="n">
        <v>2057</v>
      </c>
      <c r="F2506" s="56" t="n">
        <f aca="false">SUM(G2506:H2506)</f>
        <v>0</v>
      </c>
      <c r="G2506" s="46" t="n">
        <f aca="false" t="array" ref="G2506:G2506">SUM(IF(dane!$A$8:$A$1577=D2506,IF(dane!$C$8:$C$1577=E2506,dane!$L$8:$L$1577,0),0))</f>
        <v>0</v>
      </c>
      <c r="H2506" s="46" t="n">
        <f aca="false" t="array" ref="H2506:H2506">SUM(IF(dane!$A$8:$A$1577=D2506,IF(dane!$C$8:$C$1577=E2506,dane!$M$8:$M$1577,0),0))</f>
        <v>0</v>
      </c>
      <c r="K2506" s="55"/>
    </row>
    <row r="2507" s="47" customFormat="true" ht="64.5" hidden="false" customHeight="true" outlineLevel="0" collapsed="false">
      <c r="A2507" s="42" t="n">
        <v>2058</v>
      </c>
      <c r="B2507" s="42"/>
      <c r="C2507" s="43" t="e">
        <f aca="false">INDEX((klasyfikacja!$B$2:$B$146),MATCH(A2507,klasyfikacja!$A$2:$A$146,0))</f>
        <v>#N/A</v>
      </c>
      <c r="D2507" s="44" t="n">
        <v>900</v>
      </c>
      <c r="E2507" s="45" t="n">
        <v>2058</v>
      </c>
      <c r="F2507" s="46" t="n">
        <f aca="false">SUM(G2507:H2507)</f>
        <v>496720</v>
      </c>
      <c r="G2507" s="46" t="n">
        <f aca="false" t="array" ref="G2507:G2507">SUM(IF(dane!$A$8:$A$1577=D2507,IF(dane!$C$8:$C$1577=E2507,dane!$L$8:$L$1577,0),0))</f>
        <v>496720</v>
      </c>
      <c r="H2507" s="46" t="n">
        <f aca="false" t="array" ref="H2507:H2507">SUM(IF(dane!$A$8:$A$1577=D2507,IF(dane!$C$8:$C$1577=E2507,dane!$M$8:$M$1577,0),0))</f>
        <v>0</v>
      </c>
      <c r="K2507" s="55"/>
    </row>
    <row r="2508" s="47" customFormat="true" ht="63.75" hidden="false" customHeight="false" outlineLevel="0" collapsed="false">
      <c r="A2508" s="42" t="n">
        <v>2059</v>
      </c>
      <c r="B2508" s="42"/>
      <c r="C2508" s="43" t="e">
        <f aca="false">INDEX((klasyfikacja!$B$2:$B$146),MATCH(A2508,klasyfikacja!$A$2:$A$146,0))</f>
        <v>#N/A</v>
      </c>
      <c r="D2508" s="44" t="n">
        <v>900</v>
      </c>
      <c r="E2508" s="45" t="n">
        <v>2059</v>
      </c>
      <c r="F2508" s="56" t="n">
        <f aca="false">SUM(G2508:H2508)</f>
        <v>42885</v>
      </c>
      <c r="G2508" s="46" t="n">
        <f aca="false" t="array" ref="G2508:G2508">SUM(IF(dane!$A$8:$A$1577=D2508,IF(dane!$C$8:$C$1577=E2508,dane!$L$8:$L$1577,0),0))</f>
        <v>42885</v>
      </c>
      <c r="H2508" s="46" t="n">
        <f aca="false" t="array" ref="H2508:H2508">SUM(IF(dane!$A$8:$A$1577=D2508,IF(dane!$C$8:$C$1577=E2508,dane!$M$8:$M$1577,0),0))</f>
        <v>0</v>
      </c>
      <c r="K2508" s="55"/>
    </row>
    <row r="2509" s="47" customFormat="true" ht="37.5" hidden="true" customHeight="true" outlineLevel="0" collapsed="false">
      <c r="A2509" s="42" t="s">
        <v>126</v>
      </c>
      <c r="B2509" s="42"/>
      <c r="C2509" s="43" t="str">
        <f aca="false">INDEX((klasyfikacja!$B$2:$B$146),MATCH(A2509,klasyfikacja!$A$2:$A$146,0))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509" s="44" t="n">
        <v>900</v>
      </c>
      <c r="E2509" s="45" t="n">
        <v>2060</v>
      </c>
      <c r="F2509" s="46" t="n">
        <f aca="false">SUM(G2509:H2509)</f>
        <v>0</v>
      </c>
      <c r="G2509" s="46" t="n">
        <f aca="false" t="array" ref="G2509:G2509">SUM(IF(dane!$A$8:$A$1577=D2509,IF(dane!$C$8:$C$1577=E2509,dane!$L$8:$L$1577,0),0))</f>
        <v>0</v>
      </c>
      <c r="H2509" s="46" t="n">
        <f aca="false" t="array" ref="H2509:H2509">SUM(IF(dane!$A$8:$A$1577=D2509,IF(dane!$C$8:$C$1577=E2509,dane!$M$8:$M$1577,0),0))</f>
        <v>0</v>
      </c>
      <c r="K2509" s="55"/>
    </row>
    <row r="2510" s="47" customFormat="true" ht="12.75" hidden="true" customHeight="true" outlineLevel="0" collapsed="false">
      <c r="A2510" s="42" t="s">
        <v>199</v>
      </c>
      <c r="B2510" s="42"/>
      <c r="C2510" s="43" t="str">
        <f aca="false">INDEX((klasyfikacja!$B$2:$B$146),MATCH(A2510,klasyfikacja!$A$2:$A$146,0))</f>
        <v>Dotacja celowa otrzymana z budżetu państwa na zadania bieżące z zakresu administracji rządowej oraz inne zadania zlecone ustawami realizowane przez powiat</v>
      </c>
      <c r="D2510" s="44" t="n">
        <v>900</v>
      </c>
      <c r="E2510" s="45" t="n">
        <v>2110</v>
      </c>
      <c r="F2510" s="46" t="n">
        <f aca="false">SUM(G2510:H2510)</f>
        <v>0</v>
      </c>
      <c r="G2510" s="46" t="n">
        <f aca="false" t="array" ref="G2510:G2510">SUM(IF(dane!$A$8:$A$1577=D2510,IF(dane!$C$8:$C$1577=E2510,dane!$L$8:$L$1577,0),0))</f>
        <v>0</v>
      </c>
      <c r="H2510" s="46" t="n">
        <f aca="false" t="array" ref="H2510:H2510">SUM(IF(dane!$A$8:$A$1577=D2510,IF(dane!$C$8:$C$1577=E2510,dane!$M$8:$M$1577,0),0))</f>
        <v>0</v>
      </c>
      <c r="K2510" s="55"/>
    </row>
    <row r="2511" s="47" customFormat="true" ht="12.75" hidden="true" customHeight="true" outlineLevel="0" collapsed="false">
      <c r="A2511" s="42" t="s">
        <v>127</v>
      </c>
      <c r="B2511" s="42"/>
      <c r="C2511" s="43" t="str">
        <f aca="false">INDEX((klasyfikacja!$B$2:$B$146),MATCH(A2511,klasyfikacja!$A$2:$A$146,0))</f>
        <v>Dotacja celowa otrzymana z budżetu państwa na zadania bieżące realizowane przez powiat na podstawie porozumień z organami administracji rządowej</v>
      </c>
      <c r="D2511" s="44" t="n">
        <v>900</v>
      </c>
      <c r="E2511" s="45" t="n">
        <v>2120</v>
      </c>
      <c r="F2511" s="46" t="n">
        <f aca="false">SUM(G2511:H2511)</f>
        <v>0</v>
      </c>
      <c r="G2511" s="46" t="n">
        <f aca="false" t="array" ref="G2511:G2511">SUM(IF(dane!$A$8:$A$1577=D2511,IF(dane!$C$8:$C$1577=E2511,dane!$L$8:$L$1577,0),0))</f>
        <v>0</v>
      </c>
      <c r="H2511" s="46" t="n">
        <f aca="false" t="array" ref="H2511:H2511">SUM(IF(dane!$A$8:$A$1577=D2511,IF(dane!$C$8:$C$1577=E2511,dane!$M$8:$M$1577,0),0))</f>
        <v>0</v>
      </c>
      <c r="K2511" s="55"/>
    </row>
    <row r="2512" s="47" customFormat="true" ht="12.75" hidden="true" customHeight="true" outlineLevel="0" collapsed="false">
      <c r="A2512" s="42" t="s">
        <v>128</v>
      </c>
      <c r="B2512" s="42"/>
      <c r="C2512" s="43" t="str">
        <f aca="false">INDEX((klasyfikacja!$B$2:$B$146),MATCH(A2512,klasyfikacja!$A$2:$A$146,0))</f>
        <v>Dotacja celowa otrzymana z budżetu państwa na realizację bieżących zadań własnych powiatu</v>
      </c>
      <c r="D2512" s="44" t="n">
        <v>900</v>
      </c>
      <c r="E2512" s="45" t="n">
        <v>2130</v>
      </c>
      <c r="F2512" s="46" t="n">
        <f aca="false">SUM(G2512:H2512)</f>
        <v>0</v>
      </c>
      <c r="G2512" s="46" t="n">
        <f aca="false" t="array" ref="G2512:G2512">SUM(IF(dane!$A$8:$A$1577=D2512,IF(dane!$C$8:$C$1577=E2512,dane!$L$8:$L$1577,0),0))</f>
        <v>0</v>
      </c>
      <c r="H2512" s="46" t="n">
        <f aca="false" t="array" ref="H2512:H2512">SUM(IF(dane!$A$8:$A$1577=D2512,IF(dane!$C$8:$C$1577=E2512,dane!$M$8:$M$1577,0),0))</f>
        <v>0</v>
      </c>
      <c r="K2512" s="55"/>
    </row>
    <row r="2513" s="47" customFormat="true" ht="12.75" hidden="true" customHeight="true" outlineLevel="0" collapsed="false">
      <c r="A2513" s="42" t="s">
        <v>129</v>
      </c>
      <c r="B2513" s="42"/>
      <c r="C2513" s="43" t="str">
        <f aca="false">INDEX((klasyfikacja!$B$2:$B$146),MATCH(A2513,klasyfikacja!$A$2:$A$146,0))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513" s="44" t="n">
        <v>900</v>
      </c>
      <c r="E2513" s="45" t="n">
        <v>2160</v>
      </c>
      <c r="F2513" s="46" t="n">
        <f aca="false">SUM(G2513:H2513)</f>
        <v>0</v>
      </c>
      <c r="G2513" s="46" t="n">
        <f aca="false" t="array" ref="G2513:G2513">SUM(IF(dane!$A$8:$A$1577=D2513,IF(dane!$C$8:$C$1577=E2513,dane!$L$8:$L$1577,0),0))</f>
        <v>0</v>
      </c>
      <c r="H2513" s="46" t="n">
        <f aca="false" t="array" ref="H2513:H2513">SUM(IF(dane!$A$8:$A$1577=D2513,IF(dane!$C$8:$C$1577=E2513,dane!$M$8:$M$1577,0),0))</f>
        <v>0</v>
      </c>
      <c r="K2513" s="55"/>
    </row>
    <row r="2514" s="47" customFormat="true" ht="12.75" hidden="true" customHeight="true" outlineLevel="0" collapsed="false">
      <c r="A2514" s="42" t="s">
        <v>130</v>
      </c>
      <c r="B2514" s="42"/>
      <c r="C2514" s="43" t="str">
        <f aca="false">INDEX((klasyfikacja!$B$2:$B$146),MATCH(A2514,klasyfikacja!$A$2:$A$146,0))</f>
        <v>Środki z Funduszu Przeciwdziałania COVID-19 na finansowanie lub dofinansowanie realizacji zadań związanych z przeciwdziałaniem COVID-19</v>
      </c>
      <c r="D2514" s="44" t="n">
        <v>900</v>
      </c>
      <c r="E2514" s="45" t="n">
        <v>2180</v>
      </c>
      <c r="F2514" s="46" t="n">
        <f aca="false">SUM(G2514:H2514)</f>
        <v>0</v>
      </c>
      <c r="G2514" s="46" t="n">
        <f aca="false" t="array" ref="G2514:G2514">SUM(IF(dane!$A$8:$A$1577=D2514,IF(dane!$C$8:$C$1577=E2514,dane!$L$8:$L$1577,0),0))</f>
        <v>0</v>
      </c>
      <c r="H2514" s="46" t="n">
        <f aca="false" t="array" ref="H2514:H2514">SUM(IF(dane!$A$8:$A$1577=D2514,IF(dane!$C$8:$C$1577=E2514,dane!$M$8:$M$1577,0),0))</f>
        <v>0</v>
      </c>
      <c r="K2514" s="55"/>
    </row>
    <row r="2515" s="47" customFormat="true" ht="12.75" hidden="true" customHeight="true" outlineLevel="0" collapsed="false">
      <c r="A2515" s="42" t="s">
        <v>131</v>
      </c>
      <c r="B2515" s="42"/>
      <c r="C2515" s="43" t="str">
        <f aca="false">INDEX((klasyfikacja!$B$2:$B$146),MATCH(A2515,klasyfikacja!$A$2:$A$146,0))</f>
        <v>Dotacja celowa otrzymana z gminy na zadania bieżące realizowane na podstawie porozumień (umów) między jednostkami samorządu terytorialnego</v>
      </c>
      <c r="D2515" s="44" t="n">
        <v>900</v>
      </c>
      <c r="E2515" s="45" t="n">
        <v>2310</v>
      </c>
      <c r="F2515" s="46" t="n">
        <f aca="false">SUM(G2515:H2515)</f>
        <v>0</v>
      </c>
      <c r="G2515" s="46" t="n">
        <f aca="false" t="array" ref="G2515:G2515">SUM(IF(dane!$A$8:$A$1577=D2515,IF(dane!$C$8:$C$1577=E2515,dane!$L$8:$L$1577,0),0))</f>
        <v>0</v>
      </c>
      <c r="H2515" s="46" t="n">
        <f aca="false" t="array" ref="H2515:H2515">SUM(IF(dane!$A$8:$A$1577=D2515,IF(dane!$C$8:$C$1577=E2515,dane!$M$8:$M$1577,0),0))</f>
        <v>0</v>
      </c>
      <c r="K2515" s="55"/>
    </row>
    <row r="2516" s="47" customFormat="true" ht="12.75" hidden="true" customHeight="true" outlineLevel="0" collapsed="false">
      <c r="A2516" s="42" t="s">
        <v>132</v>
      </c>
      <c r="B2516" s="42"/>
      <c r="C2516" s="43" t="str">
        <f aca="false">INDEX((klasyfikacja!$B$2:$B$146),MATCH(A2516,klasyfikacja!$A$2:$A$146,0))</f>
        <v>Dotacja celowa otrzymana z powiatu na zadania bieżące realizowane na podstawie porozumień (umów) między jednostkami samorządu terytorialnego</v>
      </c>
      <c r="D2516" s="44" t="n">
        <v>900</v>
      </c>
      <c r="E2516" s="45" t="n">
        <v>2320</v>
      </c>
      <c r="F2516" s="46" t="n">
        <f aca="false">SUM(G2516:H2516)</f>
        <v>0</v>
      </c>
      <c r="G2516" s="46" t="n">
        <f aca="false" t="array" ref="G2516:G2516">SUM(IF(dane!$A$8:$A$1577=D2516,IF(dane!$C$8:$C$1577=E2516,dane!$L$8:$L$1577,0),0))</f>
        <v>0</v>
      </c>
      <c r="H2516" s="46" t="n">
        <f aca="false" t="array" ref="H2516:H2516">SUM(IF(dane!$A$8:$A$1577=D2516,IF(dane!$C$8:$C$1577=E2516,dane!$M$8:$M$1577,0),0))</f>
        <v>0</v>
      </c>
      <c r="K2516" s="55"/>
    </row>
    <row r="2517" s="47" customFormat="true" ht="25.5" hidden="true" customHeight="true" outlineLevel="0" collapsed="false">
      <c r="A2517" s="42" t="s">
        <v>133</v>
      </c>
      <c r="B2517" s="42"/>
      <c r="C2517" s="43" t="str">
        <f aca="false">INDEX((klasyfikacja!$B$2:$B$146),MATCH(A2517,klasyfikacja!$A$2:$A$146,0))</f>
        <v>Dotacja celowa otrzymana od samorządu województwa na zadania bieżące realizowane na podstawie porozumień (umów) między jednostkami samorządu terytorialnego</v>
      </c>
      <c r="D2517" s="44" t="n">
        <v>900</v>
      </c>
      <c r="E2517" s="45" t="n">
        <v>2330</v>
      </c>
      <c r="F2517" s="46" t="n">
        <f aca="false">SUM(G2517:H2517)</f>
        <v>0</v>
      </c>
      <c r="G2517" s="46" t="n">
        <f aca="false" t="array" ref="G2517:G2517">SUM(IF(dane!$A$8:$A$1577=D2517,IF(dane!$C$8:$C$1577=E2517,dane!$L$8:$L$1577,0),0))</f>
        <v>0</v>
      </c>
      <c r="H2517" s="46" t="n">
        <f aca="false" t="array" ref="H2517:H2517">SUM(IF(dane!$A$8:$A$1577=D2517,IF(dane!$C$8:$C$1577=E2517,dane!$M$8:$M$1577,0),0))</f>
        <v>0</v>
      </c>
      <c r="K2517" s="55"/>
    </row>
    <row r="2518" s="47" customFormat="true" ht="12.75" hidden="true" customHeight="true" outlineLevel="0" collapsed="false">
      <c r="A2518" s="42" t="s">
        <v>134</v>
      </c>
      <c r="B2518" s="42"/>
      <c r="C2518" s="43" t="str">
        <f aca="false">INDEX((klasyfikacja!$B$2:$B$146),MATCH(A2518,klasyfikacja!$A$2:$A$146,0))</f>
        <v>Dochody jednostek samorządu terytorialnego związane z realizacją zadań z zakresu administracji rządowej oraz innych zadań zleconych ustawami</v>
      </c>
      <c r="D2518" s="44" t="n">
        <v>900</v>
      </c>
      <c r="E2518" s="45" t="n">
        <v>2360</v>
      </c>
      <c r="F2518" s="46" t="n">
        <f aca="false">SUM(G2518:H2518)</f>
        <v>0</v>
      </c>
      <c r="G2518" s="46" t="n">
        <f aca="false" t="array" ref="G2518:G2518">SUM(IF(dane!$A$8:$A$1577=D2518,IF(dane!$C$8:$C$1577=E2518,dane!$L$8:$L$1577,0),0))</f>
        <v>0</v>
      </c>
      <c r="H2518" s="46" t="n">
        <f aca="false" t="array" ref="H2518:H2518">SUM(IF(dane!$A$8:$A$1577=D2518,IF(dane!$C$8:$C$1577=E2518,dane!$M$8:$M$1577,0),0))</f>
        <v>0</v>
      </c>
      <c r="K2518" s="55"/>
    </row>
    <row r="2519" s="47" customFormat="true" ht="12.75" hidden="true" customHeight="true" outlineLevel="0" collapsed="false">
      <c r="A2519" s="42" t="s">
        <v>135</v>
      </c>
      <c r="B2519" s="42"/>
      <c r="C2519" s="43" t="str">
        <f aca="false">INDEX((klasyfikacja!$B$2:$B$146),MATCH(A2519,klasyfikacja!$A$2:$A$146,0))</f>
        <v>Wpływy do budżetu nadwyżki środków obrotowych samorządowego zakładu budżetowego</v>
      </c>
      <c r="D2519" s="44" t="n">
        <v>900</v>
      </c>
      <c r="E2519" s="45" t="n">
        <v>2370</v>
      </c>
      <c r="F2519" s="46" t="n">
        <f aca="false">SUM(G2519:H2519)</f>
        <v>0</v>
      </c>
      <c r="G2519" s="46" t="n">
        <f aca="false" t="array" ref="G2519:G2519">SUM(IF(dane!$A$8:$A$1577=D2519,IF(dane!$C$8:$C$1577=E2519,dane!$L$8:$L$1577,0),0))</f>
        <v>0</v>
      </c>
      <c r="H2519" s="46" t="n">
        <f aca="false" t="array" ref="H2519:H2519">SUM(IF(dane!$A$8:$A$1577=D2519,IF(dane!$C$8:$C$1577=E2519,dane!$M$8:$M$1577,0),0))</f>
        <v>0</v>
      </c>
      <c r="K2519" s="55"/>
    </row>
    <row r="2520" s="47" customFormat="true" ht="25.5" hidden="true" customHeight="true" outlineLevel="0" collapsed="false">
      <c r="A2520" s="42" t="s">
        <v>136</v>
      </c>
      <c r="B2520" s="42"/>
      <c r="C2520" s="43" t="str">
        <f aca="false">INDEX((klasyfikacja!$B$2:$B$146),MATCH(A2520,klasyfikacja!$A$2:$A$146,0))</f>
        <v>Dotacja otrzymana z państwowego funduszu celowego na realizację zadań bieżących jednostek sektora finansów publicznych</v>
      </c>
      <c r="D2520" s="44" t="n">
        <v>900</v>
      </c>
      <c r="E2520" s="45" t="n">
        <v>2440</v>
      </c>
      <c r="F2520" s="46" t="n">
        <f aca="false">SUM(G2520:H2520)</f>
        <v>0</v>
      </c>
      <c r="G2520" s="46" t="n">
        <f aca="false" t="array" ref="G2520:G2520">SUM(IF(dane!$A$8:$A$1577=D2520,IF(dane!$C$8:$C$1577=E2520,dane!$L$8:$L$1577,0),0))</f>
        <v>0</v>
      </c>
      <c r="H2520" s="46" t="n">
        <f aca="false" t="array" ref="H2520:H2520">SUM(IF(dane!$A$8:$A$1577=D2520,IF(dane!$C$8:$C$1577=E2520,dane!$M$8:$M$1577,0),0))</f>
        <v>0</v>
      </c>
      <c r="K2520" s="55"/>
    </row>
    <row r="2521" s="47" customFormat="true" ht="39" hidden="true" customHeight="true" outlineLevel="0" collapsed="false">
      <c r="A2521" s="42" t="s">
        <v>137</v>
      </c>
      <c r="B2521" s="42"/>
      <c r="C2521" s="43" t="str">
        <f aca="false">INDEX((klasyfikacja!$B$2:$B$146),MATCH(A2521,klasyfikacja!$A$2:$A$146,0))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521" s="44" t="n">
        <v>900</v>
      </c>
      <c r="E2521" s="45" t="n">
        <v>2442</v>
      </c>
      <c r="F2521" s="46" t="n">
        <f aca="false">SUM(G2521:H2521)</f>
        <v>0</v>
      </c>
      <c r="G2521" s="46" t="n">
        <f aca="false" t="array" ref="G2521:G2521">SUM(IF(dane!$A$8:$A$1577=D2521,IF(dane!$C$8:$C$1577=E2521,dane!$L$8:$L$1577,0),0))</f>
        <v>0</v>
      </c>
      <c r="H2521" s="46" t="n">
        <f aca="false" t="array" ref="H2521:H2521">SUM(IF(dane!$A$8:$A$1577=D2521,IF(dane!$C$8:$C$1577=E2521,dane!$M$8:$M$1577,0),0))</f>
        <v>0</v>
      </c>
      <c r="K2521" s="55"/>
    </row>
    <row r="2522" s="47" customFormat="true" ht="26.25" hidden="false" customHeight="true" outlineLevel="0" collapsed="false">
      <c r="A2522" s="42" t="n">
        <v>2460</v>
      </c>
      <c r="B2522" s="42"/>
      <c r="C2522" s="43" t="e">
        <f aca="false">INDEX((klasyfikacja!$B$2:$B$146),MATCH(A2522,klasyfikacja!$A$2:$A$146,0))</f>
        <v>#N/A</v>
      </c>
      <c r="D2522" s="44" t="n">
        <v>900</v>
      </c>
      <c r="E2522" s="45" t="n">
        <v>2460</v>
      </c>
      <c r="F2522" s="46" t="n">
        <f aca="false">SUM(G2522:H2522)</f>
        <v>139000</v>
      </c>
      <c r="G2522" s="46" t="n">
        <f aca="false" t="array" ref="G2522:G2522">SUM(IF(dane!$A$8:$A$1577=D2522,IF(dane!$C$8:$C$1577=E2522,dane!$L$8:$L$1577,0),0))</f>
        <v>139000</v>
      </c>
      <c r="H2522" s="46" t="n">
        <f aca="false" t="array" ref="H2522:H2522">SUM(IF(dane!$A$8:$A$1577=D2522,IF(dane!$C$8:$C$1577=E2522,dane!$M$8:$M$1577,0),0))</f>
        <v>0</v>
      </c>
      <c r="K2522" s="55"/>
    </row>
    <row r="2523" s="47" customFormat="true" ht="38.25" hidden="true" customHeight="false" outlineLevel="0" collapsed="false">
      <c r="A2523" s="42" t="s">
        <v>202</v>
      </c>
      <c r="B2523" s="42"/>
      <c r="C2523" s="43" t="str">
        <f aca="false">INDEX((klasyfikacja!$B$2:$B$146),MATCH(A2523,klasyfikacja!$A$2:$A$146,0))</f>
        <v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v>
      </c>
      <c r="D2523" s="44" t="n">
        <v>900</v>
      </c>
      <c r="E2523" s="45" t="n">
        <v>2462</v>
      </c>
      <c r="F2523" s="46" t="n">
        <f aca="false">SUM(G2523:H2523)</f>
        <v>0</v>
      </c>
      <c r="G2523" s="46" t="n">
        <f aca="false" t="array" ref="G2523:G2523">SUM(IF(dane!$A$8:$A$1577=D2523,IF(dane!$C$8:$C$1577=E2523,dane!$L$8:$L$1577,0),0))</f>
        <v>0</v>
      </c>
      <c r="H2523" s="46" t="n">
        <f aca="false" t="array" ref="H2523:H2523">SUM(IF(dane!$A$8:$A$1577=D2523,IF(dane!$C$8:$C$1577=E2523,dane!$M$8:$M$1577,0),0))</f>
        <v>0</v>
      </c>
      <c r="K2523" s="55"/>
    </row>
    <row r="2524" s="47" customFormat="true" ht="12.75" hidden="true" customHeight="true" outlineLevel="0" collapsed="false">
      <c r="A2524" s="42" t="s">
        <v>139</v>
      </c>
      <c r="B2524" s="42"/>
      <c r="C2524" s="43" t="str">
        <f aca="false">INDEX((klasyfikacja!$B$2:$B$146),MATCH(A2524,klasyfikacja!$A$2:$A$146,0))</f>
        <v>Rekompensaty utraconych dochodów w podatkach i opłatach lokalnych</v>
      </c>
      <c r="D2524" s="44" t="n">
        <v>900</v>
      </c>
      <c r="E2524" s="45" t="n">
        <v>2680</v>
      </c>
      <c r="F2524" s="46" t="n">
        <f aca="false">SUM(G2524:H2524)</f>
        <v>0</v>
      </c>
      <c r="G2524" s="46" t="n">
        <f aca="false" t="array" ref="G2524:G2524">SUM(IF(dane!$A$8:$A$1577=D2524,IF(dane!$C$8:$C$1577=E2524,dane!$L$8:$L$1577,0),0))</f>
        <v>0</v>
      </c>
      <c r="H2524" s="46" t="n">
        <f aca="false" t="array" ref="H2524:H2524">SUM(IF(dane!$A$8:$A$1577=D2524,IF(dane!$C$8:$C$1577=E2524,dane!$M$8:$M$1577,0),0))</f>
        <v>0</v>
      </c>
      <c r="K2524" s="55"/>
    </row>
    <row r="2525" s="47" customFormat="true" ht="12.75" hidden="true" customHeight="true" outlineLevel="0" collapsed="false">
      <c r="A2525" s="42" t="s">
        <v>140</v>
      </c>
      <c r="B2525" s="42"/>
      <c r="C2525" s="43" t="str">
        <f aca="false">INDEX((klasyfikacja!$B$2:$B$146),MATCH(A2525,klasyfikacja!$A$2:$A$146,0))</f>
        <v>Środki z Funduszu Pracy otrzymane na realizację zadań wynikających z odrębnych ustaw</v>
      </c>
      <c r="D2525" s="44" t="n">
        <v>900</v>
      </c>
      <c r="E2525" s="45" t="n">
        <v>2690</v>
      </c>
      <c r="F2525" s="46" t="n">
        <f aca="false">SUM(G2525:H2525)</f>
        <v>0</v>
      </c>
      <c r="G2525" s="46" t="n">
        <f aca="false" t="array" ref="G2525:G2525">SUM(IF(dane!$A$8:$A$1577=D2525,IF(dane!$C$8:$C$1577=E2525,dane!$L$8:$L$1577,0),0))</f>
        <v>0</v>
      </c>
      <c r="H2525" s="46" t="n">
        <f aca="false" t="array" ref="H2525:H2525">SUM(IF(dane!$A$8:$A$1577=D2525,IF(dane!$C$8:$C$1577=E2525,dane!$M$8:$M$1577,0),0))</f>
        <v>0</v>
      </c>
      <c r="K2525" s="55"/>
    </row>
    <row r="2526" s="47" customFormat="true" ht="25.5" hidden="true" customHeight="true" outlineLevel="0" collapsed="false">
      <c r="A2526" s="42" t="s">
        <v>141</v>
      </c>
      <c r="B2526" s="42"/>
      <c r="C2526" s="43" t="str">
        <f aca="false">INDEX((klasyfikacja!$B$2:$B$146),MATCH(A2526,klasyfikacja!$A$2:$A$146,0))</f>
        <v>Środki na dofinansowanie własnych zadań bieżących gmin, powiatów (związków gmin, związków powiatowo-gminnych, związków powiatów), samorządów województw, pozyskane z innych źródeł</v>
      </c>
      <c r="D2526" s="44" t="n">
        <v>900</v>
      </c>
      <c r="E2526" s="45" t="n">
        <v>2700</v>
      </c>
      <c r="F2526" s="46" t="n">
        <f aca="false">SUM(G2526:H2526)</f>
        <v>0</v>
      </c>
      <c r="G2526" s="46" t="n">
        <f aca="false" t="array" ref="G2526:G2526">SUM(IF(dane!$A$8:$A$1577=D2526,IF(dane!$C$8:$C$1577=E2526,dane!$L$8:$L$1577,0),0))</f>
        <v>0</v>
      </c>
      <c r="H2526" s="46" t="n">
        <f aca="false" t="array" ref="H2526:H2526">SUM(IF(dane!$A$8:$A$1577=D2526,IF(dane!$C$8:$C$1577=E2526,dane!$M$8:$M$1577,0),0))</f>
        <v>0</v>
      </c>
      <c r="K2526" s="55"/>
    </row>
    <row r="2527" s="47" customFormat="true" ht="39" hidden="false" customHeight="true" outlineLevel="0" collapsed="false">
      <c r="A2527" s="42" t="n">
        <v>2701</v>
      </c>
      <c r="B2527" s="42"/>
      <c r="C2527" s="43" t="e">
        <f aca="false">INDEX((klasyfikacja!$B$2:$B$146),MATCH(A2527,klasyfikacja!$A$2:$A$146,0))</f>
        <v>#N/A</v>
      </c>
      <c r="D2527" s="44" t="n">
        <v>900</v>
      </c>
      <c r="E2527" s="45" t="n">
        <v>2701</v>
      </c>
      <c r="F2527" s="56" t="n">
        <f aca="false">SUM(G2527:H2527)</f>
        <v>714396</v>
      </c>
      <c r="G2527" s="46" t="n">
        <f aca="false" t="array" ref="G2527:G2527">SUM(IF(dane!$A$8:$A$1577=D2527,IF(dane!$C$8:$C$1577=E2527,dane!$L$8:$L$1577,0),0))</f>
        <v>714396</v>
      </c>
      <c r="H2527" s="46" t="n">
        <f aca="false" t="array" ref="H2527:H2527">SUM(IF(dane!$A$8:$A$1577=D2527,IF(dane!$C$8:$C$1577=E2527,dane!$M$8:$M$1577,0),0))</f>
        <v>0</v>
      </c>
      <c r="K2527" s="55"/>
    </row>
    <row r="2528" s="47" customFormat="true" ht="39" hidden="false" customHeight="true" outlineLevel="0" collapsed="false">
      <c r="A2528" s="42" t="n">
        <v>2702</v>
      </c>
      <c r="B2528" s="42"/>
      <c r="C2528" s="43" t="e">
        <f aca="false">INDEX((klasyfikacja!$B$2:$B$146),MATCH(A2528,klasyfikacja!$A$2:$A$146,0))</f>
        <v>#N/A</v>
      </c>
      <c r="D2528" s="44" t="n">
        <v>900</v>
      </c>
      <c r="E2528" s="45" t="n">
        <v>2702</v>
      </c>
      <c r="F2528" s="56" t="n">
        <f aca="false">SUM(G2528:H2528)</f>
        <v>70000</v>
      </c>
      <c r="G2528" s="46" t="n">
        <f aca="false" t="array" ref="G2528:G2528">SUM(IF(dane!$A$8:$A$1577=D2528,IF(dane!$C$8:$C$1577=E2528,dane!$L$8:$L$1577,0),0))</f>
        <v>70000</v>
      </c>
      <c r="H2528" s="46" t="n">
        <f aca="false" t="array" ref="H2528:H2528">SUM(IF(dane!$A$8:$A$1577=D2528,IF(dane!$C$8:$C$1577=E2528,dane!$M$8:$M$1577,0),0))</f>
        <v>0</v>
      </c>
      <c r="K2528" s="55"/>
    </row>
    <row r="2529" s="47" customFormat="true" ht="25.5" hidden="true" customHeight="true" outlineLevel="0" collapsed="false">
      <c r="A2529" s="42" t="s">
        <v>143</v>
      </c>
      <c r="B2529" s="42"/>
      <c r="C2529" s="43" t="str">
        <f aca="false">INDEX((klasyfikacja!$B$2:$B$146),MATCH(A2529,klasyfikacja!$A$2:$A$146,0))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529" s="44" t="n">
        <v>900</v>
      </c>
      <c r="E2529" s="45" t="n">
        <v>2705</v>
      </c>
      <c r="F2529" s="46" t="n">
        <f aca="false">SUM(G2529:H2529)</f>
        <v>0</v>
      </c>
      <c r="G2529" s="46" t="n">
        <f aca="false" t="array" ref="G2529:G2529">SUM(IF(dane!$A$8:$A$1577=D2529,IF(dane!$C$8:$C$1577=E2529,dane!$L$8:$L$1577,0),0))</f>
        <v>0</v>
      </c>
      <c r="H2529" s="46" t="n">
        <f aca="false" t="array" ref="H2529:H2529">SUM(IF(dane!$A$8:$A$1577=D2529,IF(dane!$C$8:$C$1577=E2529,dane!$M$8:$M$1577,0),0))</f>
        <v>0</v>
      </c>
      <c r="K2529" s="55"/>
    </row>
    <row r="2530" s="47" customFormat="true" ht="38.25" hidden="true" customHeight="true" outlineLevel="0" collapsed="false">
      <c r="A2530" s="42" t="s">
        <v>144</v>
      </c>
      <c r="B2530" s="42"/>
      <c r="C2530" s="43" t="str">
        <f aca="false">INDEX((klasyfikacja!$B$2:$B$146),MATCH(A2530,klasyfikacja!$A$2:$A$146,0))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530" s="44" t="n">
        <v>900</v>
      </c>
      <c r="E2530" s="45" t="n">
        <v>2706</v>
      </c>
      <c r="F2530" s="46" t="n">
        <f aca="false">SUM(G2530:H2530)</f>
        <v>0</v>
      </c>
      <c r="G2530" s="46" t="n">
        <f aca="false" t="array" ref="G2530:G2530">SUM(IF(dane!$A$8:$A$1577=D2530,IF(dane!$C$8:$C$1577=E2530,dane!$L$8:$L$1577,0),0))</f>
        <v>0</v>
      </c>
      <c r="H2530" s="46" t="n">
        <f aca="false" t="array" ref="H2530:H2530">SUM(IF(dane!$A$8:$A$1577=D2530,IF(dane!$C$8:$C$1577=E2530,dane!$M$8:$M$1577,0),0))</f>
        <v>0</v>
      </c>
      <c r="K2530" s="55"/>
    </row>
    <row r="2531" s="47" customFormat="true" ht="38.25" hidden="false" customHeight="true" outlineLevel="0" collapsed="false">
      <c r="A2531" s="42" t="n">
        <v>2707</v>
      </c>
      <c r="B2531" s="42"/>
      <c r="C2531" s="43" t="e">
        <f aca="false">INDEX((klasyfikacja!$B$2:$B$146),MATCH(A2531,klasyfikacja!$A$2:$A$146,0))</f>
        <v>#N/A</v>
      </c>
      <c r="D2531" s="44" t="n">
        <v>900</v>
      </c>
      <c r="E2531" s="45" t="n">
        <v>2707</v>
      </c>
      <c r="F2531" s="46" t="n">
        <f aca="false">SUM(G2531:H2531)</f>
        <v>2544</v>
      </c>
      <c r="G2531" s="46" t="n">
        <f aca="false" t="array" ref="G2531:G2531">SUM(IF(dane!$A$8:$A$1577=D2531,IF(dane!$C$8:$C$1577=E2531,dane!$L$8:$L$1577,0),0))</f>
        <v>2544</v>
      </c>
      <c r="H2531" s="46" t="n">
        <f aca="false" t="array" ref="H2531:H2531">SUM(IF(dane!$A$8:$A$1577=D2531,IF(dane!$C$8:$C$1577=E2531,dane!$M$8:$M$1577,0),0))</f>
        <v>0</v>
      </c>
      <c r="K2531" s="55"/>
    </row>
    <row r="2532" s="47" customFormat="true" ht="53.25" hidden="true" customHeight="true" outlineLevel="0" collapsed="false">
      <c r="A2532" s="42" t="s">
        <v>146</v>
      </c>
      <c r="B2532" s="42"/>
      <c r="C2532" s="43" t="str">
        <f aca="false">INDEX((klasyfikacja!$B$2:$B$146),MATCH(A2532,klasyfikacja!$A$2:$A$146,0))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532" s="44" t="n">
        <v>900</v>
      </c>
      <c r="E2532" s="45" t="n">
        <v>2708</v>
      </c>
      <c r="F2532" s="56" t="n">
        <f aca="false">SUM(G2532:H2532)</f>
        <v>0</v>
      </c>
      <c r="G2532" s="46" t="n">
        <f aca="false" t="array" ref="G2532:G2532">SUM(IF(dane!$A$8:$A$1577=D2532,IF(dane!$C$8:$C$1577=E2532,dane!$L$8:$L$1577,0),0))</f>
        <v>0</v>
      </c>
      <c r="H2532" s="46" t="n">
        <f aca="false" t="array" ref="H2532:H2532">SUM(IF(dane!$A$8:$A$1577=D2532,IF(dane!$C$8:$C$1577=E2532,dane!$M$8:$M$1577,0),0))</f>
        <v>0</v>
      </c>
      <c r="K2532" s="55"/>
    </row>
    <row r="2533" s="47" customFormat="true" ht="12.75" hidden="true" customHeight="true" outlineLevel="0" collapsed="false">
      <c r="A2533" s="42" t="s">
        <v>147</v>
      </c>
      <c r="B2533" s="42"/>
      <c r="C2533" s="43" t="str">
        <f aca="false">INDEX((klasyfikacja!$B$2:$B$146),MATCH(A2533,klasyfikacja!$A$2:$A$146,0))</f>
        <v>Dotacja celowa otrzymana z tytułu pomocy finansowej udzielanej między jednostkami samorządu terytorialnego na dofinansowanie własnych zadań bieżących</v>
      </c>
      <c r="D2533" s="44" t="n">
        <v>900</v>
      </c>
      <c r="E2533" s="45" t="n">
        <v>2710</v>
      </c>
      <c r="F2533" s="46" t="n">
        <f aca="false">SUM(G2533:H2533)</f>
        <v>0</v>
      </c>
      <c r="G2533" s="46" t="n">
        <f aca="false" t="array" ref="G2533:G2533">SUM(IF(dane!$A$8:$A$1577=D2533,IF(dane!$C$8:$C$1577=E2533,dane!$L$8:$L$1577,0),0))</f>
        <v>0</v>
      </c>
      <c r="H2533" s="46" t="n">
        <f aca="false" t="array" ref="H2533:H2533">SUM(IF(dane!$A$8:$A$1577=D2533,IF(dane!$C$8:$C$1577=E2533,dane!$M$8:$M$1577,0),0))</f>
        <v>0</v>
      </c>
      <c r="K2533" s="55"/>
    </row>
    <row r="2534" s="47" customFormat="true" ht="12.75" hidden="true" customHeight="true" outlineLevel="0" collapsed="false">
      <c r="A2534" s="42" t="s">
        <v>148</v>
      </c>
      <c r="B2534" s="42"/>
      <c r="C2534" s="43" t="str">
        <f aca="false">INDEX((klasyfikacja!$B$2:$B$146),MATCH(A2534,klasyfikacja!$A$2:$A$146,0))</f>
        <v>Środki na uzupełnienie dochodów gmin</v>
      </c>
      <c r="D2534" s="44" t="n">
        <v>900</v>
      </c>
      <c r="E2534" s="45" t="n">
        <v>2750</v>
      </c>
      <c r="F2534" s="46" t="n">
        <f aca="false">SUM(G2534:H2534)</f>
        <v>0</v>
      </c>
      <c r="G2534" s="46" t="n">
        <f aca="false" t="array" ref="G2534:G2534">SUM(IF(dane!$A$8:$A$1577=D2534,IF(dane!$C$8:$C$1577=E2534,dane!$L$8:$L$1577,0),0))</f>
        <v>0</v>
      </c>
      <c r="H2534" s="46" t="n">
        <f aca="false" t="array" ref="H2534:H2534">SUM(IF(dane!$A$8:$A$1577=D2534,IF(dane!$C$8:$C$1577=E2534,dane!$M$8:$M$1577,0),0))</f>
        <v>0</v>
      </c>
      <c r="K2534" s="55"/>
    </row>
    <row r="2535" s="57" customFormat="true" ht="12.75" hidden="true" customHeight="true" outlineLevel="0" collapsed="false">
      <c r="A2535" s="42" t="s">
        <v>149</v>
      </c>
      <c r="B2535" s="42"/>
      <c r="C2535" s="43" t="str">
        <f aca="false">INDEX((klasyfikacja!$B$2:$B$146),MATCH(A2535,klasyfikacja!$A$2:$A$146,0))</f>
        <v>Środki na uzupełnienie dochodów powiatów</v>
      </c>
      <c r="D2535" s="44" t="n">
        <v>900</v>
      </c>
      <c r="E2535" s="45" t="n">
        <v>2760</v>
      </c>
      <c r="F2535" s="46" t="n">
        <f aca="false">SUM(G2535:H2535)</f>
        <v>0</v>
      </c>
      <c r="G2535" s="46" t="n">
        <f aca="false" t="array" ref="G2535:G2535">SUM(IF(dane!$A$8:$A$1577=D2535,IF(dane!$C$8:$C$1577=E2535,dane!$L$8:$L$1577,0),0))</f>
        <v>0</v>
      </c>
      <c r="H2535" s="46" t="n">
        <f aca="false" t="array" ref="H2535:H2535">SUM(IF(dane!$A$8:$A$1577=D2535,IF(dane!$C$8:$C$1577=E2535,dane!$M$8:$M$1577,0),0))</f>
        <v>0</v>
      </c>
    </row>
    <row r="2536" s="57" customFormat="true" ht="12.75" hidden="true" customHeight="true" outlineLevel="0" collapsed="false">
      <c r="A2536" s="42" t="s">
        <v>150</v>
      </c>
      <c r="B2536" s="42"/>
      <c r="C2536" s="43" t="str">
        <f aca="false">INDEX((klasyfikacja!$B$2:$B$146),MATCH(A2536,klasyfikacja!$A$2:$A$146,0))</f>
        <v>Środki na utrzymanie rzecznych przepraw promowych oraz na remonty, utrzymanie, ochronę i zarządzanie drogami krajowymi i wojewódzkimi w granicach miast na prawach powiatu</v>
      </c>
      <c r="D2536" s="44" t="n">
        <v>900</v>
      </c>
      <c r="E2536" s="45" t="n">
        <v>2790</v>
      </c>
      <c r="F2536" s="46" t="n">
        <f aca="false">SUM(G2536:H2536)</f>
        <v>0</v>
      </c>
      <c r="G2536" s="46" t="n">
        <f aca="false" t="array" ref="G2536:G2536">SUM(IF(dane!$A$8:$A$1577=D2536,IF(dane!$C$8:$C$1577=E2536,dane!$L$8:$L$1577,0),0))</f>
        <v>0</v>
      </c>
      <c r="H2536" s="46" t="n">
        <f aca="false" t="array" ref="H2536:H2536">SUM(IF(dane!$A$8:$A$1577=D2536,IF(dane!$C$8:$C$1577=E2536,dane!$M$8:$M$1577,0),0))</f>
        <v>0</v>
      </c>
    </row>
    <row r="2537" s="57" customFormat="true" ht="12.75" hidden="true" customHeight="true" outlineLevel="0" collapsed="false">
      <c r="A2537" s="42" t="s">
        <v>151</v>
      </c>
      <c r="B2537" s="42"/>
      <c r="C2537" s="43" t="str">
        <f aca="false">INDEX((klasyfikacja!$B$2:$B$146),MATCH(A2537,klasyfikacja!$A$2:$A$146,0))</f>
        <v>Dotacja z budżetu państwa dla gmin uzdrowiskowych</v>
      </c>
      <c r="D2537" s="44" t="n">
        <v>900</v>
      </c>
      <c r="E2537" s="45" t="n">
        <v>2870</v>
      </c>
      <c r="F2537" s="46" t="n">
        <f aca="false">SUM(G2537:H2537)</f>
        <v>0</v>
      </c>
      <c r="G2537" s="46" t="n">
        <f aca="false" t="array" ref="G2537:G2537">SUM(IF(dane!$A$8:$A$1577=D2537,IF(dane!$C$8:$C$1577=E2537,dane!$L$8:$L$1577,0),0))</f>
        <v>0</v>
      </c>
      <c r="H2537" s="46" t="n">
        <f aca="false" t="array" ref="H2537:H2537">SUM(IF(dane!$A$8:$A$1577=D2537,IF(dane!$C$8:$C$1577=E2537,dane!$M$8:$M$1577,0),0))</f>
        <v>0</v>
      </c>
    </row>
    <row r="2538" s="57" customFormat="true" ht="12.75" hidden="true" customHeight="true" outlineLevel="0" collapsed="false">
      <c r="A2538" s="42" t="s">
        <v>152</v>
      </c>
      <c r="B2538" s="42"/>
      <c r="C2538" s="43" t="str">
        <f aca="false">INDEX((klasyfikacja!$B$2:$B$146),MATCH(A2538,klasyfikacja!$A$2:$A$146,0))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2538" s="44" t="n">
        <v>900</v>
      </c>
      <c r="E2538" s="45" t="n">
        <v>2910</v>
      </c>
      <c r="F2538" s="46" t="n">
        <f aca="false">SUM(G2538:H2538)</f>
        <v>0</v>
      </c>
      <c r="G2538" s="46" t="n">
        <f aca="false" t="array" ref="G2538:G2538">SUM(IF(dane!$A$8:$A$1577=D2538,IF(dane!$C$8:$C$1577=E2538,dane!$L$8:$L$1577,0),0))</f>
        <v>0</v>
      </c>
      <c r="H2538" s="46" t="n">
        <f aca="false" t="array" ref="H2538:H2538">SUM(IF(dane!$A$8:$A$1577=D2538,IF(dane!$C$8:$C$1577=E2538,dane!$M$8:$M$1577,0),0))</f>
        <v>0</v>
      </c>
    </row>
    <row r="2539" s="57" customFormat="true" ht="12.75" hidden="true" customHeight="true" outlineLevel="0" collapsed="false">
      <c r="A2539" s="42" t="s">
        <v>153</v>
      </c>
      <c r="B2539" s="42"/>
      <c r="C2539" s="43" t="str">
        <f aca="false">INDEX((klasyfikacja!$B$2:$B$146),MATCH(A2539,klasyfikacja!$A$2:$A$146,0))</f>
        <v>Subwencje ogólne z budżetu państwa</v>
      </c>
      <c r="D2539" s="44" t="n">
        <v>900</v>
      </c>
      <c r="E2539" s="45" t="n">
        <v>2920</v>
      </c>
      <c r="F2539" s="46" t="n">
        <f aca="false">SUM(G2539:H2539)</f>
        <v>0</v>
      </c>
      <c r="G2539" s="46" t="n">
        <f aca="false" t="array" ref="G2539:G2539">SUM(IF(dane!$A$8:$A$1577=D2539,IF(dane!$C$8:$C$1577=E2539,dane!$L$8:$L$1577,0),0))</f>
        <v>0</v>
      </c>
      <c r="H2539" s="46" t="n">
        <f aca="false" t="array" ref="H2539:H2539">SUM(IF(dane!$A$8:$A$1577=D2539,IF(dane!$C$8:$C$1577=E2539,dane!$M$8:$M$1577,0),0))</f>
        <v>0</v>
      </c>
    </row>
    <row r="2540" s="57" customFormat="true" ht="12.75" hidden="true" customHeight="true" outlineLevel="0" collapsed="false">
      <c r="A2540" s="42" t="s">
        <v>154</v>
      </c>
      <c r="B2540" s="42"/>
      <c r="C2540" s="43" t="str">
        <f aca="false">INDEX((klasyfikacja!$B$2:$B$146),MATCH(A2540,klasyfikacja!$A$2:$A$146,0))</f>
        <v>Wpływy ze zwrotów niewykorzystanych dotacji oraz płatności</v>
      </c>
      <c r="D2540" s="44" t="n">
        <v>900</v>
      </c>
      <c r="E2540" s="45" t="n">
        <v>2950</v>
      </c>
      <c r="F2540" s="46" t="n">
        <f aca="false">SUM(G2540:H2540)</f>
        <v>0</v>
      </c>
      <c r="G2540" s="46" t="n">
        <f aca="false" t="array" ref="G2540:G2540">SUM(IF(dane!$A$8:$A$1577=D2540,IF(dane!$C$8:$C$1577=E2540,dane!$L$8:$L$1577,0),0))</f>
        <v>0</v>
      </c>
      <c r="H2540" s="46" t="n">
        <f aca="false" t="array" ref="H2540:H2540">SUM(IF(dane!$A$8:$A$1577=D2540,IF(dane!$C$8:$C$1577=E2540,dane!$M$8:$M$1577,0),0))</f>
        <v>0</v>
      </c>
    </row>
    <row r="2541" s="57" customFormat="true" ht="18" hidden="false" customHeight="true" outlineLevel="0" collapsed="false">
      <c r="A2541" s="39"/>
      <c r="B2541" s="39"/>
      <c r="C2541" s="40" t="s">
        <v>155</v>
      </c>
      <c r="D2541" s="44"/>
      <c r="E2541" s="48"/>
      <c r="F2541" s="41" t="n">
        <f aca="false">SUM(G2541:H2541)</f>
        <v>9559280</v>
      </c>
      <c r="G2541" s="41" t="n">
        <f aca="false">SUM(G2542:G2577)</f>
        <v>9559280</v>
      </c>
      <c r="H2541" s="41" t="n">
        <f aca="false">SUM(H2542:H2577)</f>
        <v>0</v>
      </c>
    </row>
    <row r="2542" s="57" customFormat="true" ht="12.75" hidden="true" customHeight="true" outlineLevel="0" collapsed="false">
      <c r="A2542" s="42" t="s">
        <v>156</v>
      </c>
      <c r="B2542" s="42"/>
      <c r="C2542" s="43" t="str">
        <f aca="false">INDEX((klasyfikacja!$B$2:$B$146),MATCH(A2542,klasyfikacja!$A$2:$A$146,0))</f>
        <v>Wpływy z tytułu przekształcenia prawa użytkowania wieczystego w prawo własności</v>
      </c>
      <c r="D2542" s="44" t="n">
        <v>900</v>
      </c>
      <c r="E2542" s="45" t="s">
        <v>157</v>
      </c>
      <c r="F2542" s="46" t="n">
        <f aca="false">SUM(G2542:H2542)</f>
        <v>0</v>
      </c>
      <c r="G2542" s="46" t="n">
        <f aca="false" t="array" ref="G2542:G2542">SUM(IF(dane!$A$8:$A$1577=D2542,IF(dane!$C$8:$C$1577=E2542,dane!$L$8:$L$1577,0),0))</f>
        <v>0</v>
      </c>
      <c r="H2542" s="46" t="n">
        <f aca="false" t="array" ref="H2542:H2542">SUM(IF(dane!$A$8:$A$1577=D2542,IF(dane!$C$8:$C$1577=E2542,dane!$M$8:$M$1577,0),0))</f>
        <v>0</v>
      </c>
    </row>
    <row r="2543" s="57" customFormat="true" ht="12.75" hidden="true" customHeight="true" outlineLevel="0" collapsed="false">
      <c r="A2543" s="42" t="s">
        <v>158</v>
      </c>
      <c r="B2543" s="42"/>
      <c r="C2543" s="43" t="str">
        <f aca="false">INDEX((klasyfikacja!$B$2:$B$146),MATCH(A2543,klasyfikacja!$A$2:$A$146,0))</f>
        <v>Wpłaty z tytułu odpłatnego nabycia prawa własności oraz prawa użytkowania wieczystego nieruchomości</v>
      </c>
      <c r="D2543" s="44" t="n">
        <v>900</v>
      </c>
      <c r="E2543" s="45" t="s">
        <v>159</v>
      </c>
      <c r="F2543" s="46" t="n">
        <f aca="false">SUM(G2543:H2543)</f>
        <v>0</v>
      </c>
      <c r="G2543" s="46" t="n">
        <f aca="false" t="array" ref="G2543:G2543">SUM(IF(dane!$A$8:$A$1577=D2543,IF(dane!$C$8:$C$1577=E2543,dane!$L$8:$L$1577,0),0))</f>
        <v>0</v>
      </c>
      <c r="H2543" s="46" t="n">
        <f aca="false" t="array" ref="H2543:H2543">SUM(IF(dane!$A$8:$A$1577=D2543,IF(dane!$C$8:$C$1577=E2543,dane!$M$8:$M$1577,0),0))</f>
        <v>0</v>
      </c>
    </row>
    <row r="2544" s="57" customFormat="true" ht="12.75" hidden="true" customHeight="true" outlineLevel="0" collapsed="false">
      <c r="A2544" s="42" t="s">
        <v>160</v>
      </c>
      <c r="B2544" s="42"/>
      <c r="C2544" s="43" t="str">
        <f aca="false">INDEX((klasyfikacja!$B$2:$B$146),MATCH(A2544,klasyfikacja!$A$2:$A$146,0))</f>
        <v>Wpływy ze zbycia praw majątkowych</v>
      </c>
      <c r="D2544" s="44" t="n">
        <v>900</v>
      </c>
      <c r="E2544" s="45" t="s">
        <v>161</v>
      </c>
      <c r="F2544" s="46" t="n">
        <f aca="false">SUM(G2544:H2544)</f>
        <v>0</v>
      </c>
      <c r="G2544" s="46" t="n">
        <f aca="false" t="array" ref="G2544:G2544">SUM(IF(dane!$A$8:$A$1577=D2544,IF(dane!$C$8:$C$1577=E2544,dane!$L$8:$L$1577,0),0))</f>
        <v>0</v>
      </c>
      <c r="H2544" s="46" t="n">
        <f aca="false" t="array" ref="H2544:H2544">SUM(IF(dane!$A$8:$A$1577=D2544,IF(dane!$C$8:$C$1577=E2544,dane!$M$8:$M$1577,0),0))</f>
        <v>0</v>
      </c>
    </row>
    <row r="2545" s="57" customFormat="true" ht="12.75" hidden="true" customHeight="true" outlineLevel="0" collapsed="false">
      <c r="A2545" s="42" t="s">
        <v>162</v>
      </c>
      <c r="B2545" s="42"/>
      <c r="C2545" s="43" t="str">
        <f aca="false">INDEX((klasyfikacja!$B$2:$B$146),MATCH(A2545,klasyfikacja!$A$2:$A$146,0))</f>
        <v>Wpływy z tytułu odszkodowania za przejęte nieruchomości pod inwestycje celu publicznego</v>
      </c>
      <c r="D2545" s="44" t="n">
        <v>900</v>
      </c>
      <c r="E2545" s="45" t="s">
        <v>163</v>
      </c>
      <c r="F2545" s="46" t="n">
        <f aca="false">SUM(G2545:H2545)</f>
        <v>0</v>
      </c>
      <c r="G2545" s="46" t="n">
        <f aca="false" t="array" ref="G2545:G2545">SUM(IF(dane!$A$8:$A$1577=D2545,IF(dane!$C$8:$C$1577=E2545,dane!$L$8:$L$1577,0),0))</f>
        <v>0</v>
      </c>
      <c r="H2545" s="46" t="n">
        <f aca="false" t="array" ref="H2545:H2545">SUM(IF(dane!$A$8:$A$1577=D2545,IF(dane!$C$8:$C$1577=E2545,dane!$M$8:$M$1577,0),0))</f>
        <v>0</v>
      </c>
    </row>
    <row r="2546" s="57" customFormat="true" ht="12.75" hidden="false" customHeight="true" outlineLevel="0" collapsed="false">
      <c r="A2546" s="42" t="n">
        <v>870</v>
      </c>
      <c r="B2546" s="42"/>
      <c r="C2546" s="43" t="e">
        <f aca="false">INDEX((klasyfikacja!$B$2:$B$146),MATCH(A2546,klasyfikacja!$A$2:$A$146,0))</f>
        <v>#N/A</v>
      </c>
      <c r="D2546" s="44" t="n">
        <v>900</v>
      </c>
      <c r="E2546" s="45" t="s">
        <v>165</v>
      </c>
      <c r="F2546" s="56" t="n">
        <f aca="false">SUM(G2546:H2546)</f>
        <v>76000</v>
      </c>
      <c r="G2546" s="46" t="n">
        <f aca="false" t="array" ref="G2546:G2546">SUM(IF(dane!$A$8:$A$1577=D2546,IF(dane!$C$8:$C$1577=E2546,dane!$L$8:$L$1577,0),0))</f>
        <v>76000</v>
      </c>
      <c r="H2546" s="46" t="n">
        <f aca="false" t="array" ref="H2546:H2546">SUM(IF(dane!$A$8:$A$1577=D2546,IF(dane!$C$8:$C$1577=E2546,dane!$M$8:$M$1577,0),0))</f>
        <v>0</v>
      </c>
    </row>
    <row r="2547" s="57" customFormat="true" ht="12.75" hidden="true" customHeight="true" outlineLevel="0" collapsed="false">
      <c r="A2547" s="42" t="s">
        <v>166</v>
      </c>
      <c r="B2547" s="42"/>
      <c r="C2547" s="43" t="str">
        <f aca="false">INDEX((klasyfikacja!$B$2:$B$146),MATCH(A2547,klasyfikacja!$A$2:$A$146,0))</f>
        <v>Środki z Funduszu Przeciwdziałania COVID-19 na finansowanie lub dofinansowanie kosztów realizacji inwestycji i zakupów inwestycyjnych związanych z przeciwdziałaniem COVID-19</v>
      </c>
      <c r="D2547" s="44" t="n">
        <v>900</v>
      </c>
      <c r="E2547" s="45" t="n">
        <v>6090</v>
      </c>
      <c r="F2547" s="46" t="n">
        <f aca="false">SUM(G2547:H2547)</f>
        <v>0</v>
      </c>
      <c r="G2547" s="46" t="n">
        <f aca="false" t="array" ref="G2547:G2547">SUM(IF(dane!$A$8:$A$1577=D2547,IF(dane!$C$8:$C$1577=E2547,dane!$L$8:$L$1577,0),0))</f>
        <v>0</v>
      </c>
      <c r="H2547" s="46" t="n">
        <f aca="false" t="array" ref="H2547:H2547">SUM(IF(dane!$A$8:$A$1577=D2547,IF(dane!$C$8:$C$1577=E2547,dane!$M$8:$M$1577,0),0))</f>
        <v>0</v>
      </c>
    </row>
    <row r="2548" s="57" customFormat="true" ht="12.75" hidden="true" customHeight="true" outlineLevel="0" collapsed="false">
      <c r="A2548" s="42" t="s">
        <v>167</v>
      </c>
      <c r="B2548" s="42"/>
      <c r="C2548" s="43" t="str">
        <f aca="false">INDEX((klasyfikacja!$B$2:$B$146),MATCH(A2548,klasyfikacja!$A$2:$A$146,0))</f>
        <v>Środki na inwestycje na drogach publicznych powiatowych i wojewódzkich oraz na drogach powiatowych, wojewódzkich i krajowych w granicach miast na prawach powiatu</v>
      </c>
      <c r="D2548" s="44" t="n">
        <v>900</v>
      </c>
      <c r="E2548" s="45" t="n">
        <v>6180</v>
      </c>
      <c r="F2548" s="46" t="n">
        <f aca="false">SUM(G2548:H2548)</f>
        <v>0</v>
      </c>
      <c r="G2548" s="46" t="n">
        <f aca="false" t="array" ref="G2548:G2548">SUM(IF(dane!$A$8:$A$1577=D2548,IF(dane!$C$8:$C$1577=E2548,dane!$L$8:$L$1577,0),0))</f>
        <v>0</v>
      </c>
      <c r="H2548" s="46" t="n">
        <f aca="false" t="array" ref="H2548:H2548">SUM(IF(dane!$A$8:$A$1577=D2548,IF(dane!$C$8:$C$1577=E2548,dane!$M$8:$M$1577,0),0))</f>
        <v>0</v>
      </c>
    </row>
    <row r="2549" s="57" customFormat="true" ht="37.5" hidden="true" customHeight="true" outlineLevel="0" collapsed="false">
      <c r="A2549" s="42" t="s">
        <v>168</v>
      </c>
      <c r="B2549" s="42"/>
      <c r="C2549" s="43" t="str">
        <f aca="false">INDEX((klasyfikacja!$B$2:$B$146),MATCH(A2549,klasyfikacja!$A$2:$A$146,0))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549" s="44" t="n">
        <v>900</v>
      </c>
      <c r="E2549" s="45" t="n">
        <v>6207</v>
      </c>
      <c r="F2549" s="46" t="n">
        <f aca="false">SUM(G2549:H2549)</f>
        <v>0</v>
      </c>
      <c r="G2549" s="46" t="n">
        <f aca="false" t="array" ref="G2549:G2549">SUM(IF(dane!$A$8:$A$1577=D2549,IF(dane!$C$8:$C$1577=E2549,dane!$L$8:$L$1577,0),0))</f>
        <v>0</v>
      </c>
      <c r="H2549" s="46" t="n">
        <f aca="false" t="array" ref="H2549:H2549">SUM(IF(dane!$A$8:$A$1577=D2549,IF(dane!$C$8:$C$1577=E2549,dane!$M$8:$M$1577,0),0))</f>
        <v>0</v>
      </c>
    </row>
    <row r="2550" s="57" customFormat="true" ht="12.75" hidden="true" customHeight="true" outlineLevel="0" collapsed="false">
      <c r="A2550" s="42" t="s">
        <v>169</v>
      </c>
      <c r="B2550" s="42"/>
      <c r="C2550" s="43" t="str">
        <f aca="false">INDEX((klasyfikacja!$B$2:$B$146),MATCH(A2550,klasyfikacja!$A$2:$A$146,0))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550" s="44" t="n">
        <v>900</v>
      </c>
      <c r="E2550" s="45" t="n">
        <v>6208</v>
      </c>
      <c r="F2550" s="46" t="n">
        <f aca="false">SUM(G2550:H2550)</f>
        <v>0</v>
      </c>
      <c r="G2550" s="46" t="n">
        <f aca="false" t="array" ref="G2550:G2550">SUM(IF(dane!$A$8:$A$1577=D2550,IF(dane!$C$8:$C$1577=E2550,dane!$L$8:$L$1577,0),0))</f>
        <v>0</v>
      </c>
      <c r="H2550" s="46" t="n">
        <f aca="false" t="array" ref="H2550:H2550">SUM(IF(dane!$A$8:$A$1577=D2550,IF(dane!$C$8:$C$1577=E2550,dane!$M$8:$M$1577,0),0))</f>
        <v>0</v>
      </c>
    </row>
    <row r="2551" s="57" customFormat="true" ht="12.75" hidden="true" customHeight="true" outlineLevel="0" collapsed="false">
      <c r="A2551" s="42" t="s">
        <v>170</v>
      </c>
      <c r="B2551" s="42"/>
      <c r="C2551" s="43" t="str">
        <f aca="false">INDEX((klasyfikacja!$B$2:$B$146),MATCH(A2551,klasyfikacja!$A$2:$A$146,0))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551" s="44" t="n">
        <v>900</v>
      </c>
      <c r="E2551" s="45" t="n">
        <v>6209</v>
      </c>
      <c r="F2551" s="46" t="n">
        <f aca="false">SUM(G2551:H2551)</f>
        <v>0</v>
      </c>
      <c r="G2551" s="46" t="n">
        <f aca="false" t="array" ref="G2551:G2551">SUM(IF(dane!$A$8:$A$1577=D2551,IF(dane!$C$8:$C$1577=E2551,dane!$L$8:$L$1577,0),0))</f>
        <v>0</v>
      </c>
      <c r="H2551" s="46" t="n">
        <f aca="false" t="array" ref="H2551:H2551">SUM(IF(dane!$A$8:$A$1577=D2551,IF(dane!$C$8:$C$1577=E2551,dane!$M$8:$M$1577,0),0))</f>
        <v>0</v>
      </c>
    </row>
    <row r="2552" s="57" customFormat="true" ht="39" hidden="true" customHeight="true" outlineLevel="0" collapsed="false">
      <c r="A2552" s="42" t="s">
        <v>171</v>
      </c>
      <c r="B2552" s="42"/>
      <c r="C2552" s="43" t="str">
        <f aca="false">INDEX((klasyfikacja!$B$2:$B$146),MATCH(A2552,klasyfikacja!$A$2:$A$146,0))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552" s="44" t="n">
        <v>900</v>
      </c>
      <c r="E2552" s="45" t="n">
        <v>6257</v>
      </c>
      <c r="F2552" s="46" t="n">
        <f aca="false">SUM(G2552:H2552)</f>
        <v>0</v>
      </c>
      <c r="G2552" s="46" t="n">
        <f aca="false" t="array" ref="G2552:G2552">SUM(IF(dane!$A$8:$A$1577=D2552,IF(dane!$C$8:$C$1577=E2552,dane!$L$8:$L$1577,0),0))</f>
        <v>0</v>
      </c>
      <c r="H2552" s="46" t="n">
        <f aca="false" t="array" ref="H2552:H2552">SUM(IF(dane!$A$8:$A$1577=D2552,IF(dane!$C$8:$C$1577=E2552,dane!$M$8:$M$1577,0),0))</f>
        <v>0</v>
      </c>
    </row>
    <row r="2553" s="57" customFormat="true" ht="63.75" hidden="false" customHeight="true" outlineLevel="0" collapsed="false">
      <c r="A2553" s="42" t="n">
        <v>6258</v>
      </c>
      <c r="B2553" s="42"/>
      <c r="C2553" s="43" t="e">
        <f aca="false">INDEX((klasyfikacja!$B$2:$B$146),MATCH(A2553,klasyfikacja!$A$2:$A$146,0))</f>
        <v>#N/A</v>
      </c>
      <c r="D2553" s="44" t="n">
        <v>900</v>
      </c>
      <c r="E2553" s="45" t="n">
        <v>6258</v>
      </c>
      <c r="F2553" s="56" t="n">
        <f aca="false">SUM(G2553:H2553)</f>
        <v>258400</v>
      </c>
      <c r="G2553" s="46" t="n">
        <f aca="false" t="array" ref="G2553:G2553">SUM(IF(dane!$A$8:$A$1577=D2553,IF(dane!$C$8:$C$1577=E2553,dane!$L$8:$L$1577,0),0))</f>
        <v>258400</v>
      </c>
      <c r="H2553" s="46" t="n">
        <f aca="false" t="array" ref="H2553:H2553">SUM(IF(dane!$A$8:$A$1577=D2553,IF(dane!$C$8:$C$1577=E2553,dane!$M$8:$M$1577,0),0))</f>
        <v>0</v>
      </c>
    </row>
    <row r="2554" s="57" customFormat="true" ht="64.5" hidden="false" customHeight="true" outlineLevel="0" collapsed="false">
      <c r="A2554" s="42" t="n">
        <v>6259</v>
      </c>
      <c r="B2554" s="42"/>
      <c r="C2554" s="43" t="e">
        <f aca="false">INDEX((klasyfikacja!$B$2:$B$146),MATCH(A2554,klasyfikacja!$A$2:$A$146,0))</f>
        <v>#N/A</v>
      </c>
      <c r="D2554" s="44" t="n">
        <v>900</v>
      </c>
      <c r="E2554" s="45" t="n">
        <v>6259</v>
      </c>
      <c r="F2554" s="46" t="n">
        <f aca="false">SUM(G2554:H2554)</f>
        <v>48450</v>
      </c>
      <c r="G2554" s="46" t="n">
        <f aca="false" t="array" ref="G2554:G2554">SUM(IF(dane!$A$8:$A$1577=D2554,IF(dane!$C$8:$C$1577=E2554,dane!$L$8:$L$1577,0),0))</f>
        <v>48450</v>
      </c>
      <c r="H2554" s="46" t="n">
        <f aca="false" t="array" ref="H2554:H2554">SUM(IF(dane!$A$8:$A$1577=D2554,IF(dane!$C$8:$C$1577=E2554,dane!$M$8:$M$1577,0),0))</f>
        <v>0</v>
      </c>
    </row>
    <row r="2555" s="57" customFormat="true" ht="25.5" hidden="true" customHeight="true" outlineLevel="0" collapsed="false">
      <c r="A2555" s="42" t="s">
        <v>174</v>
      </c>
      <c r="B2555" s="42"/>
      <c r="C2555" s="43" t="str">
        <f aca="false">INDEX((klasyfikacja!$B$2:$B$146),MATCH(A2555,klasyfikacja!$A$2:$A$146,0))</f>
        <v>Dotacja otrzymana z państwowego funduszu celowego na finansowanie lub dofinansowanie kosztów realizacji inwestycji i zakupów inwestycyjnych jednostek sektora finansów publicznych</v>
      </c>
      <c r="D2555" s="44" t="n">
        <v>900</v>
      </c>
      <c r="E2555" s="45" t="n">
        <v>6260</v>
      </c>
      <c r="F2555" s="46" t="n">
        <f aca="false">SUM(G2555:H2555)</f>
        <v>0</v>
      </c>
      <c r="G2555" s="46" t="n">
        <f aca="false" t="array" ref="G2555:G2555">SUM(IF(dane!$A$8:$A$1577=D2555,IF(dane!$C$8:$C$1577=E2555,dane!$L$8:$L$1577,0),0))</f>
        <v>0</v>
      </c>
      <c r="H2555" s="46" t="n">
        <f aca="false" t="array" ref="H2555:H2555">SUM(IF(dane!$A$8:$A$1577=D2555,IF(dane!$C$8:$C$1577=E2555,dane!$M$8:$M$1577,0),0))</f>
        <v>0</v>
      </c>
    </row>
    <row r="2556" s="57" customFormat="true" ht="38.25" hidden="true" customHeight="true" outlineLevel="0" collapsed="false">
      <c r="A2556" s="42" t="s">
        <v>175</v>
      </c>
      <c r="B2556" s="42"/>
      <c r="C2556" s="43" t="str">
        <f aca="false">INDEX((klasyfikacja!$B$2:$B$146),MATCH(A2556,klasyfikacja!$A$2:$A$146,0))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556" s="44" t="n">
        <v>900</v>
      </c>
      <c r="E2556" s="45" t="n">
        <v>6280</v>
      </c>
      <c r="F2556" s="46" t="n">
        <f aca="false">SUM(G2556:H2556)</f>
        <v>0</v>
      </c>
      <c r="G2556" s="46" t="n">
        <f aca="false" t="array" ref="G2556:G2556">SUM(IF(dane!$A$8:$A$1577=D2556,IF(dane!$C$8:$C$1577=E2556,dane!$L$8:$L$1577,0),0))</f>
        <v>0</v>
      </c>
      <c r="H2556" s="46" t="n">
        <f aca="false" t="array" ref="H2556:H2556">SUM(IF(dane!$A$8:$A$1577=D2556,IF(dane!$C$8:$C$1577=E2556,dane!$M$8:$M$1577,0),0))</f>
        <v>0</v>
      </c>
    </row>
    <row r="2557" s="57" customFormat="true" ht="51" hidden="false" customHeight="false" outlineLevel="0" collapsed="false">
      <c r="A2557" s="42" t="n">
        <v>6282</v>
      </c>
      <c r="B2557" s="42"/>
      <c r="C2557" s="43" t="e">
        <f aca="false">INDEX((klasyfikacja!$B$2:$B$146),MATCH(A2557,klasyfikacja!$A$2:$A$146,0))</f>
        <v>#N/A</v>
      </c>
      <c r="D2557" s="44" t="n">
        <v>900</v>
      </c>
      <c r="E2557" s="45" t="n">
        <v>6282</v>
      </c>
      <c r="F2557" s="46" t="n">
        <f aca="false">SUM(G2557:H2557)</f>
        <v>833359</v>
      </c>
      <c r="G2557" s="46" t="n">
        <f aca="false" t="array" ref="G2557:G2557">SUM(IF(dane!$A$8:$A$1577=D2557,IF(dane!$C$8:$C$1577=E2557,dane!$L$8:$L$1577,0),0))</f>
        <v>833359</v>
      </c>
      <c r="H2557" s="46" t="n">
        <f aca="false" t="array" ref="H2557:H2557">SUM(IF(dane!$A$8:$A$1577=D2557,IF(dane!$C$8:$C$1577=E2557,dane!$M$8:$M$1577,0),0))</f>
        <v>0</v>
      </c>
    </row>
    <row r="2558" s="57" customFormat="true" ht="25.5" hidden="false" customHeight="true" outlineLevel="0" collapsed="false">
      <c r="A2558" s="42" t="n">
        <v>6290</v>
      </c>
      <c r="B2558" s="42"/>
      <c r="C2558" s="43" t="e">
        <f aca="false">INDEX((klasyfikacja!$B$2:$B$146),MATCH(A2558,klasyfikacja!$A$2:$A$146,0))</f>
        <v>#N/A</v>
      </c>
      <c r="D2558" s="44" t="n">
        <v>900</v>
      </c>
      <c r="E2558" s="45" t="n">
        <v>6290</v>
      </c>
      <c r="F2558" s="56" t="n">
        <f aca="false">SUM(G2558:H2558)</f>
        <v>7124523</v>
      </c>
      <c r="G2558" s="46" t="n">
        <f aca="false" t="array" ref="G2558:G2558">SUM(IF(dane!$A$8:$A$1577=D2558,IF(dane!$C$8:$C$1577=E2558,dane!$L$8:$L$1577,0),0))</f>
        <v>7124523</v>
      </c>
      <c r="H2558" s="46" t="n">
        <f aca="false" t="array" ref="H2558:H2558">SUM(IF(dane!$A$8:$A$1577=D2558,IF(dane!$C$8:$C$1577=E2558,dane!$M$8:$M$1577,0),0))</f>
        <v>0</v>
      </c>
    </row>
    <row r="2559" s="57" customFormat="true" ht="38.25" hidden="false" customHeight="true" outlineLevel="0" collapsed="false">
      <c r="A2559" s="42" t="n">
        <v>6291</v>
      </c>
      <c r="B2559" s="42"/>
      <c r="C2559" s="43" t="e">
        <f aca="false">INDEX((klasyfikacja!$B$2:$B$146),MATCH(A2559,klasyfikacja!$A$2:$A$146,0))</f>
        <v>#N/A</v>
      </c>
      <c r="D2559" s="44" t="n">
        <v>900</v>
      </c>
      <c r="E2559" s="45" t="n">
        <v>6291</v>
      </c>
      <c r="F2559" s="56" t="n">
        <f aca="false">SUM(G2559:H2559)</f>
        <v>1218548</v>
      </c>
      <c r="G2559" s="46" t="n">
        <f aca="false" t="array" ref="G2559:G2559">SUM(IF(dane!$A$8:$A$1577=D2559,IF(dane!$C$8:$C$1577=E2559,dane!$L$8:$L$1577,0),0))</f>
        <v>1218548</v>
      </c>
      <c r="H2559" s="46" t="n">
        <f aca="false" t="array" ref="H2559:H2559">SUM(IF(dane!$A$8:$A$1577=D2559,IF(dane!$C$8:$C$1577=E2559,dane!$M$8:$M$1577,0),0))</f>
        <v>0</v>
      </c>
    </row>
    <row r="2560" s="57" customFormat="true" ht="38.25" hidden="true" customHeight="true" outlineLevel="0" collapsed="false">
      <c r="A2560" s="42" t="s">
        <v>178</v>
      </c>
      <c r="B2560" s="42"/>
      <c r="C2560" s="43" t="str">
        <f aca="false">INDEX((klasyfikacja!$B$2:$B$146),MATCH(A2560,klasyfikacja!$A$2:$A$146,0))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560" s="44" t="n">
        <v>900</v>
      </c>
      <c r="E2560" s="45" t="n">
        <v>6296</v>
      </c>
      <c r="F2560" s="46" t="n">
        <f aca="false">SUM(G2560:H2560)</f>
        <v>0</v>
      </c>
      <c r="G2560" s="46" t="n">
        <f aca="false" t="array" ref="G2560:G2560">SUM(IF(dane!$A$8:$A$1577=D2560,IF(dane!$C$8:$C$1577=E2560,dane!$L$8:$L$1577,0),0))</f>
        <v>0</v>
      </c>
      <c r="H2560" s="46" t="n">
        <f aca="false" t="array" ref="H2560:H2560">SUM(IF(dane!$A$8:$A$1577=D2560,IF(dane!$C$8:$C$1577=E2560,dane!$M$8:$M$1577,0),0))</f>
        <v>0</v>
      </c>
    </row>
    <row r="2561" s="57" customFormat="true" ht="25.5" hidden="true" customHeight="true" outlineLevel="0" collapsed="false">
      <c r="A2561" s="42" t="s">
        <v>179</v>
      </c>
      <c r="B2561" s="42"/>
      <c r="C2561" s="43" t="str">
        <f aca="false">INDEX((klasyfikacja!$B$2:$B$146),MATCH(A2561,klasyfikacja!$A$2:$A$146,0))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561" s="44" t="n">
        <v>900</v>
      </c>
      <c r="E2561" s="45" t="n">
        <v>6297</v>
      </c>
      <c r="F2561" s="46" t="n">
        <f aca="false">SUM(G2561:H2561)</f>
        <v>0</v>
      </c>
      <c r="G2561" s="46" t="n">
        <f aca="false" t="array" ref="G2561:G2561">SUM(IF(dane!$A$8:$A$1577=D2561,IF(dane!$C$8:$C$1577=E2561,dane!$L$8:$L$1577,0),0))</f>
        <v>0</v>
      </c>
      <c r="H2561" s="46" t="n">
        <f aca="false" t="array" ref="H2561:H2561">SUM(IF(dane!$A$8:$A$1577=D2561,IF(dane!$C$8:$C$1577=E2561,dane!$M$8:$M$1577,0),0))</f>
        <v>0</v>
      </c>
    </row>
    <row r="2562" s="57" customFormat="true" ht="12.75" hidden="true" customHeight="true" outlineLevel="0" collapsed="false">
      <c r="A2562" s="42" t="s">
        <v>180</v>
      </c>
      <c r="B2562" s="42"/>
      <c r="C2562" s="43" t="str">
        <f aca="false">INDEX((klasyfikacja!$B$2:$B$146),MATCH(A2562,klasyfikacja!$A$2:$A$146,0))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562" s="44" t="n">
        <v>900</v>
      </c>
      <c r="E2562" s="45" t="n">
        <v>6298</v>
      </c>
      <c r="F2562" s="46" t="n">
        <f aca="false">SUM(G2562:H2562)</f>
        <v>0</v>
      </c>
      <c r="G2562" s="46" t="n">
        <f aca="false" t="array" ref="G2562:G2562">SUM(IF(dane!$A$8:$A$1577=D2562,IF(dane!$C$8:$C$1577=E2562,dane!$L$8:$L$1577,0),0))</f>
        <v>0</v>
      </c>
      <c r="H2562" s="46" t="n">
        <f aca="false" t="array" ref="H2562:H2562">SUM(IF(dane!$A$8:$A$1577=D2562,IF(dane!$C$8:$C$1577=E2562,dane!$M$8:$M$1577,0),0))</f>
        <v>0</v>
      </c>
    </row>
    <row r="2563" s="57" customFormat="true" ht="12.75" hidden="true" customHeight="true" outlineLevel="0" collapsed="false">
      <c r="A2563" s="42" t="s">
        <v>181</v>
      </c>
      <c r="B2563" s="42"/>
      <c r="C2563" s="43" t="str">
        <f aca="false">INDEX((klasyfikacja!$B$2:$B$146),MATCH(A2563,klasyfikacja!$A$2:$A$146,0))</f>
        <v>Dotacja celowa otrzymana z tytułu pomocy finansowej udzielanej między jednostkami samorządu terytorialnego na dofinansowanie własnych zadań inwestycyjnych i zakupów inwestycyjnych</v>
      </c>
      <c r="D2563" s="44" t="n">
        <v>900</v>
      </c>
      <c r="E2563" s="45" t="n">
        <v>6300</v>
      </c>
      <c r="F2563" s="46" t="n">
        <f aca="false">SUM(G2563:H2563)</f>
        <v>0</v>
      </c>
      <c r="G2563" s="46" t="n">
        <f aca="false" t="array" ref="G2563:G2563">SUM(IF(dane!$A$8:$A$1577=D2563,IF(dane!$C$8:$C$1577=E2563,dane!$L$8:$L$1577,0),0))</f>
        <v>0</v>
      </c>
      <c r="H2563" s="46" t="n">
        <f aca="false" t="array" ref="H2563:H2563">SUM(IF(dane!$A$8:$A$1577=D2563,IF(dane!$C$8:$C$1577=E2563,dane!$M$8:$M$1577,0),0))</f>
        <v>0</v>
      </c>
    </row>
    <row r="2564" s="57" customFormat="true" ht="12.75" hidden="true" customHeight="true" outlineLevel="0" collapsed="false">
      <c r="A2564" s="42" t="s">
        <v>182</v>
      </c>
      <c r="B2564" s="42"/>
      <c r="C2564" s="43" t="str">
        <f aca="false">INDEX((klasyfikacja!$B$2:$B$146),MATCH(A2564,klasyfikacja!$A$2:$A$146,0))</f>
        <v>Dotacja celowa otrzymana z budżetu państwa na inwestycje i zakupy inwestycyjne z zakresu administracji rządowej oraz innych zadań zleconych gminom ustawami</v>
      </c>
      <c r="D2564" s="44" t="n">
        <v>900</v>
      </c>
      <c r="E2564" s="45" t="n">
        <v>6310</v>
      </c>
      <c r="F2564" s="46" t="n">
        <f aca="false">SUM(G2564:H2564)</f>
        <v>0</v>
      </c>
      <c r="G2564" s="46" t="n">
        <f aca="false" t="array" ref="G2564:G2564">SUM(IF(dane!$A$8:$A$1577=D2564,IF(dane!$C$8:$C$1577=E2564,dane!$L$8:$L$1577,0),0))</f>
        <v>0</v>
      </c>
      <c r="H2564" s="46" t="n">
        <f aca="false" t="array" ref="H2564:H2564">SUM(IF(dane!$A$8:$A$1577=D2564,IF(dane!$C$8:$C$1577=E2564,dane!$M$8:$M$1577,0),0))</f>
        <v>0</v>
      </c>
    </row>
    <row r="2565" s="57" customFormat="true" ht="12.75" hidden="true" customHeight="true" outlineLevel="0" collapsed="false">
      <c r="A2565" s="42" t="s">
        <v>183</v>
      </c>
      <c r="B2565" s="42"/>
      <c r="C2565" s="43" t="str">
        <f aca="false">INDEX((klasyfikacja!$B$2:$B$146),MATCH(A2565,klasyfikacja!$A$2:$A$146,0))</f>
        <v>Dotacja celowa otrzymana z budżetu państwa na inwestycje i zakupy inwestycyjne realizowane przez gminę na podstawie porozumień z organami administracji rządowej</v>
      </c>
      <c r="D2565" s="44" t="n">
        <v>900</v>
      </c>
      <c r="E2565" s="45" t="n">
        <v>6320</v>
      </c>
      <c r="F2565" s="46" t="n">
        <f aca="false">SUM(G2565:H2565)</f>
        <v>0</v>
      </c>
      <c r="G2565" s="46" t="n">
        <f aca="false" t="array" ref="G2565:G2565">SUM(IF(dane!$A$8:$A$1577=D2565,IF(dane!$C$8:$C$1577=E2565,dane!$L$8:$L$1577,0),0))</f>
        <v>0</v>
      </c>
      <c r="H2565" s="46" t="n">
        <f aca="false" t="array" ref="H2565:H2565">SUM(IF(dane!$A$8:$A$1577=D2565,IF(dane!$C$8:$C$1577=E2565,dane!$M$8:$M$1577,0),0))</f>
        <v>0</v>
      </c>
    </row>
    <row r="2566" s="57" customFormat="true" ht="25.5" hidden="true" customHeight="true" outlineLevel="0" collapsed="false">
      <c r="A2566" s="42" t="s">
        <v>184</v>
      </c>
      <c r="B2566" s="42"/>
      <c r="C2566" s="43" t="str">
        <f aca="false">INDEX((klasyfikacja!$B$2:$B$146),MATCH(A2566,klasyfikacja!$A$2:$A$146,0))</f>
        <v>Dotacja celowa otrzymana z budżetu państwa na realizację inwestycji i zakupów inwestycyjnych własnych gmin (związków gmin, związków powiatowo-gminnych)</v>
      </c>
      <c r="D2566" s="44" t="n">
        <v>900</v>
      </c>
      <c r="E2566" s="45" t="n">
        <v>6330</v>
      </c>
      <c r="F2566" s="56" t="n">
        <f aca="false">SUM(G2566:H2566)</f>
        <v>0</v>
      </c>
      <c r="G2566" s="46" t="n">
        <f aca="false" t="array" ref="G2566:G2566">SUM(IF(dane!$A$8:$A$1577=D2566,IF(dane!$C$8:$C$1577=E2566,dane!$L$8:$L$1577,0),0))</f>
        <v>0</v>
      </c>
      <c r="H2566" s="46" t="n">
        <f aca="false" t="array" ref="H2566:H2566">SUM(IF(dane!$A$8:$A$1577=D2566,IF(dane!$C$8:$C$1577=E2566,dane!$M$8:$M$1577,0),0))</f>
        <v>0</v>
      </c>
    </row>
    <row r="2567" s="57" customFormat="true" ht="38.25" hidden="true" customHeight="true" outlineLevel="0" collapsed="false">
      <c r="A2567" s="42" t="s">
        <v>185</v>
      </c>
      <c r="B2567" s="42"/>
      <c r="C2567" s="43" t="str">
        <f aca="false">INDEX((klasyfikacja!$B$2:$B$146),MATCH(A2567,klasyfikacja!$A$2:$A$146,0))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567" s="44" t="n">
        <v>900</v>
      </c>
      <c r="E2567" s="45" t="n">
        <v>6340</v>
      </c>
      <c r="F2567" s="46" t="n">
        <f aca="false">SUM(G2567:H2567)</f>
        <v>0</v>
      </c>
      <c r="G2567" s="46" t="n">
        <f aca="false" t="array" ref="G2567:G2567">SUM(IF(dane!$A$8:$A$1577=D2567,IF(dane!$C$8:$C$1577=E2567,dane!$L$8:$L$1577,0),0))</f>
        <v>0</v>
      </c>
      <c r="H2567" s="46" t="n">
        <f aca="false" t="array" ref="H2567:H2567">SUM(IF(dane!$A$8:$A$1577=D2567,IF(dane!$C$8:$C$1577=E2567,dane!$M$8:$M$1577,0),0))</f>
        <v>0</v>
      </c>
    </row>
    <row r="2568" s="57" customFormat="true" ht="12.75" hidden="true" customHeight="true" outlineLevel="0" collapsed="false">
      <c r="A2568" s="42" t="s">
        <v>186</v>
      </c>
      <c r="B2568" s="42"/>
      <c r="C2568" s="43" t="str">
        <f aca="false">INDEX((klasyfikacja!$B$2:$B$146),MATCH(A2568,klasyfikacja!$A$2:$A$146,0))</f>
        <v>Dotacja celowa otrzymana z budżetu państwa na inwestycje i zakupy inwestycyjne z zakresu administracji rządowej oraz inne zadania zlecone ustawami realizowane przez powiat</v>
      </c>
      <c r="D2568" s="44" t="n">
        <v>900</v>
      </c>
      <c r="E2568" s="45" t="n">
        <v>6410</v>
      </c>
      <c r="F2568" s="46" t="n">
        <f aca="false">SUM(G2568:H2568)</f>
        <v>0</v>
      </c>
      <c r="G2568" s="46" t="n">
        <f aca="false" t="array" ref="G2568:G2568">SUM(IF(dane!$A$8:$A$1577=D2568,IF(dane!$C$8:$C$1577=E2568,dane!$L$8:$L$1577,0),0))</f>
        <v>0</v>
      </c>
      <c r="H2568" s="46" t="n">
        <f aca="false" t="array" ref="H2568:H2568">SUM(IF(dane!$A$8:$A$1577=D2568,IF(dane!$C$8:$C$1577=E2568,dane!$M$8:$M$1577,0),0))</f>
        <v>0</v>
      </c>
    </row>
    <row r="2569" s="57" customFormat="true" ht="12.75" hidden="true" customHeight="true" outlineLevel="0" collapsed="false">
      <c r="A2569" s="42" t="s">
        <v>187</v>
      </c>
      <c r="B2569" s="42"/>
      <c r="C2569" s="43" t="str">
        <f aca="false">INDEX((klasyfikacja!$B$2:$B$146),MATCH(A2569,klasyfikacja!$A$2:$A$146,0))</f>
        <v>Dotacja celowa otrzymana z budżetu państwa na inwestycje i zakupy inwestycyjne realizowane przez powiat na podstawie porozumień z organami administracji rządowej</v>
      </c>
      <c r="D2569" s="44" t="n">
        <v>900</v>
      </c>
      <c r="E2569" s="45" t="n">
        <v>6420</v>
      </c>
      <c r="F2569" s="46" t="n">
        <f aca="false">SUM(G2569:H2569)</f>
        <v>0</v>
      </c>
      <c r="G2569" s="46" t="n">
        <f aca="false" t="array" ref="G2569:G2569">SUM(IF(dane!$A$8:$A$1577=D2569,IF(dane!$C$8:$C$1577=E2569,dane!$L$8:$L$1577,0),0))</f>
        <v>0</v>
      </c>
      <c r="H2569" s="46" t="n">
        <f aca="false" t="array" ref="H2569:H2569">SUM(IF(dane!$A$8:$A$1577=D2569,IF(dane!$C$8:$C$1577=E2569,dane!$M$8:$M$1577,0),0))</f>
        <v>0</v>
      </c>
    </row>
    <row r="2570" s="57" customFormat="true" ht="12.75" hidden="true" customHeight="true" outlineLevel="0" collapsed="false">
      <c r="A2570" s="42" t="s">
        <v>188</v>
      </c>
      <c r="B2570" s="42"/>
      <c r="C2570" s="43" t="str">
        <f aca="false">INDEX((klasyfikacja!$B$2:$B$146),MATCH(A2570,klasyfikacja!$A$2:$A$146,0))</f>
        <v>Dotacja celowa otrzymana z budżetu państwa na realizację inwestycji i zakupów inwestycyjnych własnych powiatu</v>
      </c>
      <c r="D2570" s="44" t="n">
        <v>900</v>
      </c>
      <c r="E2570" s="45" t="n">
        <v>6430</v>
      </c>
      <c r="F2570" s="46" t="n">
        <f aca="false">SUM(G2570:H2570)</f>
        <v>0</v>
      </c>
      <c r="G2570" s="46" t="n">
        <f aca="false" t="array" ref="G2570:G2570">SUM(IF(dane!$A$8:$A$1577=D2570,IF(dane!$C$8:$C$1577=E2570,dane!$L$8:$L$1577,0),0))</f>
        <v>0</v>
      </c>
      <c r="H2570" s="46" t="n">
        <f aca="false" t="array" ref="H2570:H2570">SUM(IF(dane!$A$8:$A$1577=D2570,IF(dane!$C$8:$C$1577=E2570,dane!$M$8:$M$1577,0),0))</f>
        <v>0</v>
      </c>
    </row>
    <row r="2571" s="57" customFormat="true" ht="12.75" hidden="true" customHeight="true" outlineLevel="0" collapsed="false">
      <c r="A2571" s="42" t="s">
        <v>189</v>
      </c>
      <c r="B2571" s="42"/>
      <c r="C2571" s="43" t="str">
        <f aca="false">INDEX((klasyfikacja!$B$2:$B$146),MATCH(A2571,klasyfikacja!$A$2:$A$146,0))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571" s="44" t="n">
        <v>900</v>
      </c>
      <c r="E2571" s="45" t="n">
        <v>6440</v>
      </c>
      <c r="F2571" s="46" t="n">
        <f aca="false">SUM(G2571:H2571)</f>
        <v>0</v>
      </c>
      <c r="G2571" s="46" t="n">
        <f aca="false" t="array" ref="G2571:G2571">SUM(IF(dane!$A$8:$A$1577=D2571,IF(dane!$C$8:$C$1577=E2571,dane!$L$8:$L$1577,0),0))</f>
        <v>0</v>
      </c>
      <c r="H2571" s="46" t="n">
        <f aca="false" t="array" ref="H2571:H2571">SUM(IF(dane!$A$8:$A$1577=D2571,IF(dane!$C$8:$C$1577=E2571,dane!$M$8:$M$1577,0),0))</f>
        <v>0</v>
      </c>
    </row>
    <row r="2572" s="57" customFormat="true" ht="12.75" hidden="true" customHeight="true" outlineLevel="0" collapsed="false">
      <c r="A2572" s="42" t="s">
        <v>190</v>
      </c>
      <c r="B2572" s="42"/>
      <c r="C2572" s="43" t="str">
        <f aca="false">INDEX((klasyfikacja!$B$2:$B$146),MATCH(A2572,klasyfikacja!$A$2:$A$146,0))</f>
        <v>Dotacja celowa otrzymana z gminy na inwestycje i zakupy inwestycyjne realizowane na podstawie porozumień (umów) między jednostkami samorządu terytorialnego</v>
      </c>
      <c r="D2572" s="44" t="n">
        <v>900</v>
      </c>
      <c r="E2572" s="45" t="n">
        <v>6610</v>
      </c>
      <c r="F2572" s="46" t="n">
        <f aca="false">SUM(G2572:H2572)</f>
        <v>0</v>
      </c>
      <c r="G2572" s="46" t="n">
        <f aca="false" t="array" ref="G2572:G2572">SUM(IF(dane!$A$8:$A$1577=D2572,IF(dane!$C$8:$C$1577=E2572,dane!$L$8:$L$1577,0),0))</f>
        <v>0</v>
      </c>
      <c r="H2572" s="46" t="n">
        <f aca="false" t="array" ref="H2572:H2572">SUM(IF(dane!$A$8:$A$1577=D2572,IF(dane!$C$8:$C$1577=E2572,dane!$M$8:$M$1577,0),0))</f>
        <v>0</v>
      </c>
    </row>
    <row r="2573" s="57" customFormat="true" ht="12.75" hidden="true" customHeight="true" outlineLevel="0" collapsed="false">
      <c r="A2573" s="42" t="s">
        <v>191</v>
      </c>
      <c r="B2573" s="42"/>
      <c r="C2573" s="43" t="str">
        <f aca="false">INDEX((klasyfikacja!$B$2:$B$146),MATCH(A2573,klasyfikacja!$A$2:$A$146,0))</f>
        <v>Dotacja celowa otrzymana z powiatu na inwestycje i zakupy inwestycyjne realizowane na podstawie porozumień (umów) między jednostkami samorządu terytorialnego</v>
      </c>
      <c r="D2573" s="44" t="n">
        <v>900</v>
      </c>
      <c r="E2573" s="45" t="n">
        <v>6620</v>
      </c>
      <c r="F2573" s="46" t="n">
        <f aca="false">SUM(G2573:H2573)</f>
        <v>0</v>
      </c>
      <c r="G2573" s="46" t="n">
        <f aca="false" t="array" ref="G2573:G2573">SUM(IF(dane!$A$8:$A$1577=D2573,IF(dane!$C$8:$C$1577=E2573,dane!$L$8:$L$1577,0),0))</f>
        <v>0</v>
      </c>
      <c r="H2573" s="46" t="n">
        <f aca="false" t="array" ref="H2573:H2573">SUM(IF(dane!$A$8:$A$1577=D2573,IF(dane!$C$8:$C$1577=E2573,dane!$M$8:$M$1577,0),0))</f>
        <v>0</v>
      </c>
    </row>
    <row r="2574" s="57" customFormat="true" ht="12.75" hidden="true" customHeight="true" outlineLevel="0" collapsed="false">
      <c r="A2574" s="42" t="s">
        <v>192</v>
      </c>
      <c r="B2574" s="42"/>
      <c r="C2574" s="43" t="str">
        <f aca="false">INDEX((klasyfikacja!$B$2:$B$146),MATCH(A2574,klasyfikacja!$A$2:$A$146,0))</f>
        <v>Dotacja celowa otrzymana z samorządu województwa na inwestycje i zakupy inwestycyjne realizowane na podstawie porozumień (umów) między jednostkami samorządu terytorialnego</v>
      </c>
      <c r="D2574" s="44" t="n">
        <v>900</v>
      </c>
      <c r="E2574" s="45" t="n">
        <v>6630</v>
      </c>
      <c r="F2574" s="46" t="n">
        <f aca="false">SUM(G2574:H2574)</f>
        <v>0</v>
      </c>
      <c r="G2574" s="46" t="n">
        <f aca="false" t="array" ref="G2574:G2574">SUM(IF(dane!$A$8:$A$1577=D2574,IF(dane!$C$8:$C$1577=E2574,dane!$L$8:$L$1577,0),0))</f>
        <v>0</v>
      </c>
      <c r="H2574" s="46" t="n">
        <f aca="false" t="array" ref="H2574:H2574">SUM(IF(dane!$A$8:$A$1577=D2574,IF(dane!$C$8:$C$1577=E2574,dane!$M$8:$M$1577,0),0))</f>
        <v>0</v>
      </c>
    </row>
    <row r="2575" s="57" customFormat="true" ht="39" hidden="true" customHeight="true" outlineLevel="0" collapsed="false">
      <c r="A2575" s="58" t="s">
        <v>193</v>
      </c>
      <c r="B2575" s="42"/>
      <c r="C2575" s="59" t="str">
        <f aca="false">INDEX((klasyfikacja!$B$2:$B$146),MATCH(A2575,klasyfikacja!$A$2:$A$146,0))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575" s="44" t="n">
        <v>900</v>
      </c>
      <c r="E2575" s="45" t="n">
        <v>6660</v>
      </c>
      <c r="F2575" s="60" t="n">
        <f aca="false">SUM(G2575:H2575)</f>
        <v>0</v>
      </c>
      <c r="G2575" s="61" t="n">
        <f aca="false" t="array" ref="G2575:G2575">SUM(IF(dane!$A$8:$A$1577=D2575,IF(dane!$C$8:$C$1577=E2575,dane!$L$8:$L$1577,0),0))</f>
        <v>0</v>
      </c>
      <c r="H2575" s="61" t="n">
        <f aca="false" t="array" ref="H2575:H2575">SUM(IF(dane!$A$8:$A$1577=D2575,IF(dane!$C$8:$C$1577=E2575,dane!$M$8:$M$1577,0),0))</f>
        <v>0</v>
      </c>
    </row>
    <row r="2576" s="57" customFormat="true" ht="25.5" hidden="true" customHeight="true" outlineLevel="0" collapsed="false">
      <c r="A2576" s="42" t="s">
        <v>194</v>
      </c>
      <c r="B2576" s="42"/>
      <c r="C2576" s="43" t="str">
        <f aca="false">INDEX((klasyfikacja!$B$2:$B$146),MATCH(A2576,klasyfikacja!$A$2:$A$146,0))</f>
        <v>Wpłata środków finansowych z niewykorzystanych w terminie wydatków, które nie wygasają z upływem roku budżetowego</v>
      </c>
      <c r="D2576" s="44" t="n">
        <v>900</v>
      </c>
      <c r="E2576" s="45" t="n">
        <v>6680</v>
      </c>
      <c r="F2576" s="46" t="n">
        <f aca="false">SUM(G2576:H2576)</f>
        <v>0</v>
      </c>
      <c r="G2576" s="46" t="n">
        <f aca="false" t="array" ref="G2576:G2576">SUM(IF(dane!$A$8:$A$1577=D2576,IF(dane!$C$8:$C$1577=E2576,dane!$L$8:$L$1577,0),0))</f>
        <v>0</v>
      </c>
      <c r="H2576" s="46" t="n">
        <f aca="false" t="array" ref="H2576:H2576">SUM(IF(dane!$A$8:$A$1577=D2576,IF(dane!$C$8:$C$1577=E2576,dane!$M$8:$M$1577,0),0))</f>
        <v>0</v>
      </c>
    </row>
    <row r="2577" s="57" customFormat="true" ht="12.75" hidden="true" customHeight="true" outlineLevel="0" collapsed="false">
      <c r="A2577" s="42" t="s">
        <v>195</v>
      </c>
      <c r="B2577" s="42"/>
      <c r="C2577" s="43" t="str">
        <f aca="false">INDEX((klasyfikacja!$B$2:$B$146),MATCH(A2577,klasyfikacja!$A$2:$A$146,0))</f>
        <v>Wpływy ze zwrotów niewykorzystanych dotacji oraz płatności, dotyczące dochodów majątkowych</v>
      </c>
      <c r="D2577" s="49" t="n">
        <v>900</v>
      </c>
      <c r="E2577" s="50" t="n">
        <v>6690</v>
      </c>
      <c r="F2577" s="46" t="n">
        <f aca="false">SUM(G2577:H2577)</f>
        <v>0</v>
      </c>
      <c r="G2577" s="46" t="n">
        <f aca="false" t="array" ref="G2577:G2577">SUM(IF(dane!$A$8:$A$1577=D2577,IF(dane!$C$8:$C$1577=E2577,dane!$L$8:$L$1577,0),0))</f>
        <v>0</v>
      </c>
      <c r="H2577" s="46" t="n">
        <f aca="false" t="array" ref="H2577:H2577">SUM(IF(dane!$A$8:$A$1577=D2577,IF(dane!$C$8:$C$1577=E2577,dane!$M$8:$M$1577,0),0))</f>
        <v>0</v>
      </c>
    </row>
    <row r="2578" s="38" customFormat="true" ht="30.75" hidden="false" customHeight="true" outlineLevel="0" collapsed="false">
      <c r="A2578" s="33" t="n">
        <v>921</v>
      </c>
      <c r="B2578" s="33" t="n">
        <v>1</v>
      </c>
      <c r="C2578" s="34" t="s">
        <v>233</v>
      </c>
      <c r="D2578" s="35"/>
      <c r="E2578" s="35"/>
      <c r="F2578" s="36" t="n">
        <f aca="false">SUM(G2578:H2578)</f>
        <v>8170918</v>
      </c>
      <c r="G2578" s="37" t="n">
        <f aca="false">SUM(G2579+G2669)</f>
        <v>8170918</v>
      </c>
      <c r="H2578" s="37" t="n">
        <f aca="false">SUM(H2579+H2669)</f>
        <v>0</v>
      </c>
    </row>
    <row r="2579" s="47" customFormat="true" ht="18" hidden="false" customHeight="true" outlineLevel="0" collapsed="false">
      <c r="A2579" s="39"/>
      <c r="B2579" s="39"/>
      <c r="C2579" s="40" t="s">
        <v>20</v>
      </c>
      <c r="D2579" s="35"/>
      <c r="E2579" s="35"/>
      <c r="F2579" s="41" t="n">
        <f aca="false">SUM(G2579:H2579)</f>
        <v>3464696</v>
      </c>
      <c r="G2579" s="41" t="n">
        <f aca="false">SUM(G2580:G2668)</f>
        <v>3464696</v>
      </c>
      <c r="H2579" s="41" t="n">
        <f aca="false">SUM(H2580:H2668)</f>
        <v>0</v>
      </c>
      <c r="K2579" s="55"/>
    </row>
    <row r="2580" s="47" customFormat="true" ht="12.75" hidden="true" customHeight="true" outlineLevel="0" collapsed="false">
      <c r="A2580" s="42" t="s">
        <v>21</v>
      </c>
      <c r="B2580" s="42"/>
      <c r="C2580" s="43" t="str">
        <f aca="false">INDEX((klasyfikacja!$B$2:$B$146),MATCH(A2580,klasyfikacja!$A$2:$A$146,0))</f>
        <v>Wpływy z podatku dochodowego od osób fizycznych</v>
      </c>
      <c r="D2580" s="44" t="n">
        <v>921</v>
      </c>
      <c r="E2580" s="45" t="s">
        <v>22</v>
      </c>
      <c r="F2580" s="46" t="n">
        <f aca="false">SUM(G2580:H2580)</f>
        <v>0</v>
      </c>
      <c r="G2580" s="46" t="n">
        <f aca="false" t="array" ref="G2580:G2580">SUM(IF(dane!$A$8:$A$1577=D2580,IF(dane!$C$8:$C$1577=E2580,dane!$L$8:$L$1577,0),0))</f>
        <v>0</v>
      </c>
      <c r="H2580" s="46" t="n">
        <f aca="false" t="array" ref="H2580:H2580">SUM(IF(dane!$A$8:$A$1577=D2580,IF(dane!$C$8:$C$1577=E2580,dane!$M$8:$M$1577,0),0))</f>
        <v>0</v>
      </c>
      <c r="K2580" s="55"/>
    </row>
    <row r="2581" s="47" customFormat="true" ht="12.75" hidden="true" customHeight="true" outlineLevel="0" collapsed="false">
      <c r="A2581" s="42" t="s">
        <v>23</v>
      </c>
      <c r="B2581" s="42"/>
      <c r="C2581" s="43" t="str">
        <f aca="false">INDEX((klasyfikacja!$B$2:$B$146),MATCH(A2581,klasyfikacja!$A$2:$A$146,0))</f>
        <v>Wpływy z podatku dochodowego od osób prawnych</v>
      </c>
      <c r="D2581" s="44" t="n">
        <v>921</v>
      </c>
      <c r="E2581" s="45" t="s">
        <v>24</v>
      </c>
      <c r="F2581" s="46" t="n">
        <f aca="false">SUM(G2581:H2581)</f>
        <v>0</v>
      </c>
      <c r="G2581" s="46" t="n">
        <f aca="false" t="array" ref="G2581:G2581">SUM(IF(dane!$A$8:$A$1577=D2581,IF(dane!$C$8:$C$1577=E2581,dane!$L$8:$L$1577,0),0))</f>
        <v>0</v>
      </c>
      <c r="H2581" s="46" t="n">
        <f aca="false" t="array" ref="H2581:H2581">SUM(IF(dane!$A$8:$A$1577=D2581,IF(dane!$C$8:$C$1577=E2581,dane!$M$8:$M$1577,0),0))</f>
        <v>0</v>
      </c>
      <c r="K2581" s="55"/>
    </row>
    <row r="2582" s="47" customFormat="true" ht="12.75" hidden="true" customHeight="true" outlineLevel="0" collapsed="false">
      <c r="A2582" s="42" t="s">
        <v>25</v>
      </c>
      <c r="B2582" s="42"/>
      <c r="C2582" s="43" t="str">
        <f aca="false">INDEX((klasyfikacja!$B$2:$B$146),MATCH(A2582,klasyfikacja!$A$2:$A$146,0))</f>
        <v>Wpływy z części opłaty za zezwolenie na sprzedaż napojów alkoholowych w obrocie hurtowym</v>
      </c>
      <c r="D2582" s="44" t="n">
        <v>921</v>
      </c>
      <c r="E2582" s="45" t="s">
        <v>26</v>
      </c>
      <c r="F2582" s="46" t="n">
        <f aca="false">SUM(G2582:H2582)</f>
        <v>0</v>
      </c>
      <c r="G2582" s="46" t="n">
        <f aca="false" t="array" ref="G2582:G2582">SUM(IF(dane!$A$8:$A$1577=D2582,IF(dane!$C$8:$C$1577=E2582,dane!$L$8:$L$1577,0),0))</f>
        <v>0</v>
      </c>
      <c r="H2582" s="46" t="n">
        <f aca="false" t="array" ref="H2582:H2582">SUM(IF(dane!$A$8:$A$1577=D2582,IF(dane!$C$8:$C$1577=E2582,dane!$M$8:$M$1577,0),0))</f>
        <v>0</v>
      </c>
      <c r="K2582" s="55"/>
    </row>
    <row r="2583" s="47" customFormat="true" ht="12.75" hidden="true" customHeight="true" outlineLevel="0" collapsed="false">
      <c r="A2583" s="42" t="s">
        <v>27</v>
      </c>
      <c r="B2583" s="42"/>
      <c r="C2583" s="43" t="str">
        <f aca="false">INDEX((klasyfikacja!$B$2:$B$146),MATCH(A2583,klasyfikacja!$A$2:$A$146,0))</f>
        <v>Wpływy z podatku od nieruchomości</v>
      </c>
      <c r="D2583" s="44" t="n">
        <v>921</v>
      </c>
      <c r="E2583" s="45" t="s">
        <v>28</v>
      </c>
      <c r="F2583" s="46" t="n">
        <f aca="false">SUM(G2583:H2583)</f>
        <v>0</v>
      </c>
      <c r="G2583" s="46" t="n">
        <f aca="false" t="array" ref="G2583:G2583">SUM(IF(dane!$A$8:$A$1577=D2583,IF(dane!$C$8:$C$1577=E2583,dane!$L$8:$L$1577,0),0))</f>
        <v>0</v>
      </c>
      <c r="H2583" s="46" t="n">
        <f aca="false" t="array" ref="H2583:H2583">SUM(IF(dane!$A$8:$A$1577=D2583,IF(dane!$C$8:$C$1577=E2583,dane!$M$8:$M$1577,0),0))</f>
        <v>0</v>
      </c>
      <c r="K2583" s="55"/>
    </row>
    <row r="2584" s="47" customFormat="true" ht="12.75" hidden="true" customHeight="true" outlineLevel="0" collapsed="false">
      <c r="A2584" s="42" t="s">
        <v>29</v>
      </c>
      <c r="B2584" s="42"/>
      <c r="C2584" s="43" t="str">
        <f aca="false">INDEX((klasyfikacja!$B$2:$B$146),MATCH(A2584,klasyfikacja!$A$2:$A$146,0))</f>
        <v>Wpływy z podatku rolnego</v>
      </c>
      <c r="D2584" s="44" t="n">
        <v>921</v>
      </c>
      <c r="E2584" s="45" t="s">
        <v>30</v>
      </c>
      <c r="F2584" s="46" t="n">
        <f aca="false">SUM(G2584:H2584)</f>
        <v>0</v>
      </c>
      <c r="G2584" s="46" t="n">
        <f aca="false" t="array" ref="G2584:G2584">SUM(IF(dane!$A$8:$A$1577=D2584,IF(dane!$C$8:$C$1577=E2584,dane!$L$8:$L$1577,0),0))</f>
        <v>0</v>
      </c>
      <c r="H2584" s="46" t="n">
        <f aca="false" t="array" ref="H2584:H2584">SUM(IF(dane!$A$8:$A$1577=D2584,IF(dane!$C$8:$C$1577=E2584,dane!$M$8:$M$1577,0),0))</f>
        <v>0</v>
      </c>
      <c r="K2584" s="55"/>
    </row>
    <row r="2585" s="47" customFormat="true" ht="12.75" hidden="true" customHeight="true" outlineLevel="0" collapsed="false">
      <c r="A2585" s="42" t="s">
        <v>31</v>
      </c>
      <c r="B2585" s="42"/>
      <c r="C2585" s="43" t="str">
        <f aca="false">INDEX((klasyfikacja!$B$2:$B$146),MATCH(A2585,klasyfikacja!$A$2:$A$146,0))</f>
        <v>Wpływy z podatku leśnego</v>
      </c>
      <c r="D2585" s="44" t="n">
        <v>921</v>
      </c>
      <c r="E2585" s="45" t="s">
        <v>32</v>
      </c>
      <c r="F2585" s="46" t="n">
        <f aca="false">SUM(G2585:H2585)</f>
        <v>0</v>
      </c>
      <c r="G2585" s="46" t="n">
        <f aca="false" t="array" ref="G2585:G2585">SUM(IF(dane!$A$8:$A$1577=D2585,IF(dane!$C$8:$C$1577=E2585,dane!$L$8:$L$1577,0),0))</f>
        <v>0</v>
      </c>
      <c r="H2585" s="46" t="n">
        <f aca="false" t="array" ref="H2585:H2585">SUM(IF(dane!$A$8:$A$1577=D2585,IF(dane!$C$8:$C$1577=E2585,dane!$M$8:$M$1577,0),0))</f>
        <v>0</v>
      </c>
      <c r="K2585" s="55"/>
    </row>
    <row r="2586" s="47" customFormat="true" ht="12.75" hidden="true" customHeight="true" outlineLevel="0" collapsed="false">
      <c r="A2586" s="42" t="s">
        <v>33</v>
      </c>
      <c r="B2586" s="42"/>
      <c r="C2586" s="43" t="str">
        <f aca="false">INDEX((klasyfikacja!$B$2:$B$146),MATCH(A2586,klasyfikacja!$A$2:$A$146,0))</f>
        <v>Wpływy z podatku od środków transportowych</v>
      </c>
      <c r="D2586" s="44" t="n">
        <v>921</v>
      </c>
      <c r="E2586" s="45" t="s">
        <v>34</v>
      </c>
      <c r="F2586" s="46" t="n">
        <f aca="false">SUM(G2586:H2586)</f>
        <v>0</v>
      </c>
      <c r="G2586" s="46" t="n">
        <f aca="false" t="array" ref="G2586:G2586">SUM(IF(dane!$A$8:$A$1577=D2586,IF(dane!$C$8:$C$1577=E2586,dane!$L$8:$L$1577,0),0))</f>
        <v>0</v>
      </c>
      <c r="H2586" s="46" t="n">
        <f aca="false" t="array" ref="H2586:H2586">SUM(IF(dane!$A$8:$A$1577=D2586,IF(dane!$C$8:$C$1577=E2586,dane!$M$8:$M$1577,0),0))</f>
        <v>0</v>
      </c>
      <c r="K2586" s="55"/>
    </row>
    <row r="2587" s="47" customFormat="true" ht="12.75" hidden="true" customHeight="true" outlineLevel="0" collapsed="false">
      <c r="A2587" s="42" t="s">
        <v>35</v>
      </c>
      <c r="B2587" s="42"/>
      <c r="C2587" s="43" t="str">
        <f aca="false">INDEX((klasyfikacja!$B$2:$B$146),MATCH(A2587,klasyfikacja!$A$2:$A$146,0))</f>
        <v>Wpływy z podatku od działalności gospodarczej osób fizycznych, opłacanego w formie karty podatkowej</v>
      </c>
      <c r="D2587" s="44" t="n">
        <v>921</v>
      </c>
      <c r="E2587" s="45" t="s">
        <v>36</v>
      </c>
      <c r="F2587" s="46" t="n">
        <f aca="false">SUM(G2587:H2587)</f>
        <v>0</v>
      </c>
      <c r="G2587" s="46" t="n">
        <f aca="false" t="array" ref="G2587:G2587">SUM(IF(dane!$A$8:$A$1577=D2587,IF(dane!$C$8:$C$1577=E2587,dane!$L$8:$L$1577,0),0))</f>
        <v>0</v>
      </c>
      <c r="H2587" s="46" t="n">
        <f aca="false" t="array" ref="H2587:H2587">SUM(IF(dane!$A$8:$A$1577=D2587,IF(dane!$C$8:$C$1577=E2587,dane!$M$8:$M$1577,0),0))</f>
        <v>0</v>
      </c>
      <c r="K2587" s="55"/>
    </row>
    <row r="2588" s="47" customFormat="true" ht="12.75" hidden="true" customHeight="true" outlineLevel="0" collapsed="false">
      <c r="A2588" s="42" t="s">
        <v>37</v>
      </c>
      <c r="B2588" s="42"/>
      <c r="C2588" s="43" t="str">
        <f aca="false">INDEX((klasyfikacja!$B$2:$B$146),MATCH(A2588,klasyfikacja!$A$2:$A$146,0))</f>
        <v>Wpływy z podatku od spadków i darowizn</v>
      </c>
      <c r="D2588" s="44" t="n">
        <v>921</v>
      </c>
      <c r="E2588" s="45" t="s">
        <v>38</v>
      </c>
      <c r="F2588" s="46" t="n">
        <f aca="false">SUM(G2588:H2588)</f>
        <v>0</v>
      </c>
      <c r="G2588" s="46" t="n">
        <f aca="false" t="array" ref="G2588:G2588">SUM(IF(dane!$A$8:$A$1577=D2588,IF(dane!$C$8:$C$1577=E2588,dane!$L$8:$L$1577,0),0))</f>
        <v>0</v>
      </c>
      <c r="H2588" s="46" t="n">
        <f aca="false" t="array" ref="H2588:H2588">SUM(IF(dane!$A$8:$A$1577=D2588,IF(dane!$C$8:$C$1577=E2588,dane!$M$8:$M$1577,0),0))</f>
        <v>0</v>
      </c>
      <c r="K2588" s="55"/>
    </row>
    <row r="2589" s="47" customFormat="true" ht="12.75" hidden="true" customHeight="true" outlineLevel="0" collapsed="false">
      <c r="A2589" s="42" t="s">
        <v>39</v>
      </c>
      <c r="B2589" s="42"/>
      <c r="C2589" s="43" t="str">
        <f aca="false">INDEX((klasyfikacja!$B$2:$B$146),MATCH(A2589,klasyfikacja!$A$2:$A$146,0))</f>
        <v>Wpływy z opłaty od posiadania psów</v>
      </c>
      <c r="D2589" s="44" t="n">
        <v>921</v>
      </c>
      <c r="E2589" s="45" t="s">
        <v>40</v>
      </c>
      <c r="F2589" s="46" t="n">
        <f aca="false">SUM(G2589:H2589)</f>
        <v>0</v>
      </c>
      <c r="G2589" s="46" t="n">
        <f aca="false" t="array" ref="G2589:G2589">SUM(IF(dane!$A$8:$A$1577=D2589,IF(dane!$C$8:$C$1577=E2589,dane!$L$8:$L$1577,0),0))</f>
        <v>0</v>
      </c>
      <c r="H2589" s="46" t="n">
        <f aca="false" t="array" ref="H2589:H2589">SUM(IF(dane!$A$8:$A$1577=D2589,IF(dane!$C$8:$C$1577=E2589,dane!$M$8:$M$1577,0),0))</f>
        <v>0</v>
      </c>
      <c r="K2589" s="55"/>
    </row>
    <row r="2590" s="47" customFormat="true" ht="12.75" hidden="true" customHeight="true" outlineLevel="0" collapsed="false">
      <c r="A2590" s="42" t="s">
        <v>41</v>
      </c>
      <c r="B2590" s="42"/>
      <c r="C2590" s="43" t="str">
        <f aca="false">INDEX((klasyfikacja!$B$2:$B$146),MATCH(A2590,klasyfikacja!$A$2:$A$146,0))</f>
        <v>Wpływy z opłaty uzdrowiskowej, pobieranej w gminach posiadających status gminy uzdrowiskowej</v>
      </c>
      <c r="D2590" s="44" t="n">
        <v>921</v>
      </c>
      <c r="E2590" s="45" t="s">
        <v>42</v>
      </c>
      <c r="F2590" s="46" t="n">
        <f aca="false">SUM(G2590:H2590)</f>
        <v>0</v>
      </c>
      <c r="G2590" s="46" t="n">
        <f aca="false" t="array" ref="G2590:G2590">SUM(IF(dane!$A$8:$A$1577=D2590,IF(dane!$C$8:$C$1577=E2590,dane!$L$8:$L$1577,0),0))</f>
        <v>0</v>
      </c>
      <c r="H2590" s="46" t="n">
        <f aca="false" t="array" ref="H2590:H2590">SUM(IF(dane!$A$8:$A$1577=D2590,IF(dane!$C$8:$C$1577=E2590,dane!$M$8:$M$1577,0),0))</f>
        <v>0</v>
      </c>
      <c r="K2590" s="55"/>
    </row>
    <row r="2591" s="47" customFormat="true" ht="12.75" hidden="true" customHeight="true" outlineLevel="0" collapsed="false">
      <c r="A2591" s="42" t="s">
        <v>43</v>
      </c>
      <c r="B2591" s="42"/>
      <c r="C2591" s="43" t="str">
        <f aca="false">INDEX((klasyfikacja!$B$2:$B$146),MATCH(A2591,klasyfikacja!$A$2:$A$146,0))</f>
        <v>Wpływy z opłaty produktowej</v>
      </c>
      <c r="D2591" s="44" t="n">
        <v>921</v>
      </c>
      <c r="E2591" s="45" t="s">
        <v>44</v>
      </c>
      <c r="F2591" s="46" t="n">
        <f aca="false">SUM(G2591:H2591)</f>
        <v>0</v>
      </c>
      <c r="G2591" s="46" t="n">
        <f aca="false" t="array" ref="G2591:G2591">SUM(IF(dane!$A$8:$A$1577=D2591,IF(dane!$C$8:$C$1577=E2591,dane!$L$8:$L$1577,0),0))</f>
        <v>0</v>
      </c>
      <c r="H2591" s="46" t="n">
        <f aca="false" t="array" ref="H2591:H2591">SUM(IF(dane!$A$8:$A$1577=D2591,IF(dane!$C$8:$C$1577=E2591,dane!$M$8:$M$1577,0),0))</f>
        <v>0</v>
      </c>
      <c r="K2591" s="55"/>
    </row>
    <row r="2592" s="47" customFormat="true" ht="12.75" hidden="true" customHeight="true" outlineLevel="0" collapsed="false">
      <c r="A2592" s="42" t="s">
        <v>45</v>
      </c>
      <c r="B2592" s="42"/>
      <c r="C2592" s="43" t="str">
        <f aca="false">INDEX((klasyfikacja!$B$2:$B$146),MATCH(A2592,klasyfikacja!$A$2:$A$146,0))</f>
        <v>Wpływy z opłaty skarbowej</v>
      </c>
      <c r="D2592" s="44" t="n">
        <v>921</v>
      </c>
      <c r="E2592" s="45" t="s">
        <v>46</v>
      </c>
      <c r="F2592" s="46" t="n">
        <f aca="false">SUM(G2592:H2592)</f>
        <v>0</v>
      </c>
      <c r="G2592" s="46" t="n">
        <f aca="false" t="array" ref="G2592:G2592">SUM(IF(dane!$A$8:$A$1577=D2592,IF(dane!$C$8:$C$1577=E2592,dane!$L$8:$L$1577,0),0))</f>
        <v>0</v>
      </c>
      <c r="H2592" s="46" t="n">
        <f aca="false" t="array" ref="H2592:H2592">SUM(IF(dane!$A$8:$A$1577=D2592,IF(dane!$C$8:$C$1577=E2592,dane!$M$8:$M$1577,0),0))</f>
        <v>0</v>
      </c>
      <c r="K2592" s="55"/>
    </row>
    <row r="2593" s="47" customFormat="true" ht="12.75" hidden="true" customHeight="true" outlineLevel="0" collapsed="false">
      <c r="A2593" s="42" t="s">
        <v>47</v>
      </c>
      <c r="B2593" s="42"/>
      <c r="C2593" s="43" t="str">
        <f aca="false">INDEX((klasyfikacja!$B$2:$B$146),MATCH(A2593,klasyfikacja!$A$2:$A$146,0))</f>
        <v>Wpływy z opłaty komunikacyjnej</v>
      </c>
      <c r="D2593" s="44" t="n">
        <v>921</v>
      </c>
      <c r="E2593" s="45" t="s">
        <v>48</v>
      </c>
      <c r="F2593" s="46" t="n">
        <f aca="false">SUM(G2593:H2593)</f>
        <v>0</v>
      </c>
      <c r="G2593" s="46" t="n">
        <f aca="false" t="array" ref="G2593:G2593">SUM(IF(dane!$A$8:$A$1577=D2593,IF(dane!$C$8:$C$1577=E2593,dane!$L$8:$L$1577,0),0))</f>
        <v>0</v>
      </c>
      <c r="H2593" s="46" t="n">
        <f aca="false" t="array" ref="H2593:H2593">SUM(IF(dane!$A$8:$A$1577=D2593,IF(dane!$C$8:$C$1577=E2593,dane!$M$8:$M$1577,0),0))</f>
        <v>0</v>
      </c>
      <c r="K2593" s="55"/>
    </row>
    <row r="2594" s="47" customFormat="true" ht="12.75" hidden="true" customHeight="true" outlineLevel="0" collapsed="false">
      <c r="A2594" s="42" t="s">
        <v>49</v>
      </c>
      <c r="B2594" s="42"/>
      <c r="C2594" s="43" t="str">
        <f aca="false">INDEX((klasyfikacja!$B$2:$B$146),MATCH(A2594,klasyfikacja!$A$2:$A$146,0))</f>
        <v>Wpływy z opłaty targowej</v>
      </c>
      <c r="D2594" s="44" t="n">
        <v>921</v>
      </c>
      <c r="E2594" s="45" t="s">
        <v>50</v>
      </c>
      <c r="F2594" s="46" t="n">
        <f aca="false">SUM(G2594:H2594)</f>
        <v>0</v>
      </c>
      <c r="G2594" s="46" t="n">
        <f aca="false" t="array" ref="G2594:G2594">SUM(IF(dane!$A$8:$A$1577=D2594,IF(dane!$C$8:$C$1577=E2594,dane!$L$8:$L$1577,0),0))</f>
        <v>0</v>
      </c>
      <c r="H2594" s="46" t="n">
        <f aca="false" t="array" ref="H2594:H2594">SUM(IF(dane!$A$8:$A$1577=D2594,IF(dane!$C$8:$C$1577=E2594,dane!$M$8:$M$1577,0),0))</f>
        <v>0</v>
      </c>
      <c r="K2594" s="55"/>
    </row>
    <row r="2595" s="47" customFormat="true" ht="12.75" hidden="true" customHeight="true" outlineLevel="0" collapsed="false">
      <c r="A2595" s="42" t="s">
        <v>51</v>
      </c>
      <c r="B2595" s="42"/>
      <c r="C2595" s="43" t="str">
        <f aca="false">INDEX((klasyfikacja!$B$2:$B$146),MATCH(A2595,klasyfikacja!$A$2:$A$146,0))</f>
        <v>Wpływy z opłaty miejscowej</v>
      </c>
      <c r="D2595" s="44" t="n">
        <v>921</v>
      </c>
      <c r="E2595" s="45" t="s">
        <v>52</v>
      </c>
      <c r="F2595" s="46" t="n">
        <f aca="false">SUM(G2595:H2595)</f>
        <v>0</v>
      </c>
      <c r="G2595" s="46" t="n">
        <f aca="false" t="array" ref="G2595:G2595">SUM(IF(dane!$A$8:$A$1577=D2595,IF(dane!$C$8:$C$1577=E2595,dane!$L$8:$L$1577,0),0))</f>
        <v>0</v>
      </c>
      <c r="H2595" s="46" t="n">
        <f aca="false" t="array" ref="H2595:H2595">SUM(IF(dane!$A$8:$A$1577=D2595,IF(dane!$C$8:$C$1577=E2595,dane!$M$8:$M$1577,0),0))</f>
        <v>0</v>
      </c>
      <c r="K2595" s="55"/>
    </row>
    <row r="2596" s="47" customFormat="true" ht="12.75" hidden="true" customHeight="true" outlineLevel="0" collapsed="false">
      <c r="A2596" s="42" t="s">
        <v>53</v>
      </c>
      <c r="B2596" s="42"/>
      <c r="C2596" s="43" t="str">
        <f aca="false">INDEX((klasyfikacja!$B$2:$B$146),MATCH(A2596,klasyfikacja!$A$2:$A$146,0))</f>
        <v>Wpływy z opłaty eksploatacyjnej</v>
      </c>
      <c r="D2596" s="44" t="n">
        <v>921</v>
      </c>
      <c r="E2596" s="45" t="s">
        <v>54</v>
      </c>
      <c r="F2596" s="46" t="n">
        <f aca="false">SUM(G2596:H2596)</f>
        <v>0</v>
      </c>
      <c r="G2596" s="46" t="n">
        <f aca="false" t="array" ref="G2596:G2596">SUM(IF(dane!$A$8:$A$1577=D2596,IF(dane!$C$8:$C$1577=E2596,dane!$L$8:$L$1577,0),0))</f>
        <v>0</v>
      </c>
      <c r="H2596" s="46" t="n">
        <f aca="false" t="array" ref="H2596:H2596">SUM(IF(dane!$A$8:$A$1577=D2596,IF(dane!$C$8:$C$1577=E2596,dane!$M$8:$M$1577,0),0))</f>
        <v>0</v>
      </c>
      <c r="K2596" s="55"/>
    </row>
    <row r="2597" s="47" customFormat="true" ht="12.75" hidden="true" customHeight="true" outlineLevel="0" collapsed="false">
      <c r="A2597" s="42" t="s">
        <v>55</v>
      </c>
      <c r="B2597" s="42"/>
      <c r="C2597" s="43" t="str">
        <f aca="false">INDEX((klasyfikacja!$B$2:$B$146),MATCH(A2597,klasyfikacja!$A$2:$A$146,0))</f>
        <v>Wpływy z opłat za trwały zarząd, użytkowanie i służebności</v>
      </c>
      <c r="D2597" s="44" t="n">
        <v>921</v>
      </c>
      <c r="E2597" s="45" t="s">
        <v>56</v>
      </c>
      <c r="F2597" s="46" t="n">
        <f aca="false">SUM(G2597:H2597)</f>
        <v>0</v>
      </c>
      <c r="G2597" s="46" t="n">
        <f aca="false" t="array" ref="G2597:G2597">SUM(IF(dane!$A$8:$A$1577=D2597,IF(dane!$C$8:$C$1577=E2597,dane!$L$8:$L$1577,0),0))</f>
        <v>0</v>
      </c>
      <c r="H2597" s="46" t="n">
        <f aca="false" t="array" ref="H2597:H2597">SUM(IF(dane!$A$8:$A$1577=D2597,IF(dane!$C$8:$C$1577=E2597,dane!$M$8:$M$1577,0),0))</f>
        <v>0</v>
      </c>
      <c r="K2597" s="55"/>
    </row>
    <row r="2598" s="47" customFormat="true" ht="12.75" hidden="true" customHeight="true" outlineLevel="0" collapsed="false">
      <c r="A2598" s="42" t="s">
        <v>57</v>
      </c>
      <c r="B2598" s="42"/>
      <c r="C2598" s="43" t="str">
        <f aca="false">INDEX((klasyfikacja!$B$2:$B$146),MATCH(A2598,klasyfikacja!$A$2:$A$146,0))</f>
        <v>Wpływy z opłat za zezwolenia na sprzedaż napojów alkoholowych</v>
      </c>
      <c r="D2598" s="44" t="n">
        <v>921</v>
      </c>
      <c r="E2598" s="45" t="s">
        <v>58</v>
      </c>
      <c r="F2598" s="46" t="n">
        <f aca="false">SUM(G2598:H2598)</f>
        <v>0</v>
      </c>
      <c r="G2598" s="46" t="n">
        <f aca="false" t="array" ref="G2598:G2598">SUM(IF(dane!$A$8:$A$1577=D2598,IF(dane!$C$8:$C$1577=E2598,dane!$L$8:$L$1577,0),0))</f>
        <v>0</v>
      </c>
      <c r="H2598" s="46" t="n">
        <f aca="false" t="array" ref="H2598:H2598">SUM(IF(dane!$A$8:$A$1577=D2598,IF(dane!$C$8:$C$1577=E2598,dane!$M$8:$M$1577,0),0))</f>
        <v>0</v>
      </c>
      <c r="K2598" s="55"/>
    </row>
    <row r="2599" s="47" customFormat="true" ht="12.75" hidden="true" customHeight="true" outlineLevel="0" collapsed="false">
      <c r="A2599" s="42" t="s">
        <v>59</v>
      </c>
      <c r="B2599" s="42"/>
      <c r="C2599" s="43" t="str">
        <f aca="false">INDEX((klasyfikacja!$B$2:$B$146),MATCH(A2599,klasyfikacja!$A$2:$A$146,0))</f>
        <v>Wpływy z innych lokalnych opłat pobieranych przez jednostki samorządu terytorialnego na podstawie odrębnych ustaw</v>
      </c>
      <c r="D2599" s="44" t="n">
        <v>921</v>
      </c>
      <c r="E2599" s="45" t="s">
        <v>60</v>
      </c>
      <c r="F2599" s="46" t="n">
        <f aca="false">SUM(G2599:H2599)</f>
        <v>0</v>
      </c>
      <c r="G2599" s="46" t="n">
        <f aca="false" t="array" ref="G2599:G2599">SUM(IF(dane!$A$8:$A$1577=D2599,IF(dane!$C$8:$C$1577=E2599,dane!$L$8:$L$1577,0),0))</f>
        <v>0</v>
      </c>
      <c r="H2599" s="46" t="n">
        <f aca="false" t="array" ref="H2599:H2599">SUM(IF(dane!$A$8:$A$1577=D2599,IF(dane!$C$8:$C$1577=E2599,dane!$M$8:$M$1577,0),0))</f>
        <v>0</v>
      </c>
      <c r="K2599" s="55"/>
    </row>
    <row r="2600" s="47" customFormat="true" ht="12.75" hidden="true" customHeight="true" outlineLevel="0" collapsed="false">
      <c r="A2600" s="42" t="s">
        <v>61</v>
      </c>
      <c r="B2600" s="42"/>
      <c r="C2600" s="43" t="str">
        <f aca="false">INDEX((klasyfikacja!$B$2:$B$146),MATCH(A2600,klasyfikacja!$A$2:$A$146,0))</f>
        <v>Wpływy z podatku od czynności cywilnoprawnych</v>
      </c>
      <c r="D2600" s="44" t="n">
        <v>921</v>
      </c>
      <c r="E2600" s="45" t="s">
        <v>62</v>
      </c>
      <c r="F2600" s="46" t="n">
        <f aca="false">SUM(G2600:H2600)</f>
        <v>0</v>
      </c>
      <c r="G2600" s="46" t="n">
        <f aca="false" t="array" ref="G2600:G2600">SUM(IF(dane!$A$8:$A$1577=D2600,IF(dane!$C$8:$C$1577=E2600,dane!$L$8:$L$1577,0),0))</f>
        <v>0</v>
      </c>
      <c r="H2600" s="46" t="n">
        <f aca="false" t="array" ref="H2600:H2600">SUM(IF(dane!$A$8:$A$1577=D2600,IF(dane!$C$8:$C$1577=E2600,dane!$M$8:$M$1577,0),0))</f>
        <v>0</v>
      </c>
      <c r="K2600" s="55"/>
    </row>
    <row r="2601" s="47" customFormat="true" ht="12.75" hidden="true" customHeight="true" outlineLevel="0" collapsed="false">
      <c r="A2601" s="42" t="s">
        <v>63</v>
      </c>
      <c r="B2601" s="42"/>
      <c r="C2601" s="43" t="str">
        <f aca="false">INDEX((klasyfikacja!$B$2:$B$146),MATCH(A2601,klasyfikacja!$A$2:$A$146,0))</f>
        <v>Wpływy z opłat z tytułu użytkowania wieczystego nieruchomości</v>
      </c>
      <c r="D2601" s="44" t="n">
        <v>921</v>
      </c>
      <c r="E2601" s="45" t="s">
        <v>64</v>
      </c>
      <c r="F2601" s="46" t="n">
        <f aca="false">SUM(G2601:H2601)</f>
        <v>0</v>
      </c>
      <c r="G2601" s="46" t="n">
        <f aca="false" t="array" ref="G2601:G2601">SUM(IF(dane!$A$8:$A$1577=D2601,IF(dane!$C$8:$C$1577=E2601,dane!$L$8:$L$1577,0),0))</f>
        <v>0</v>
      </c>
      <c r="H2601" s="46" t="n">
        <f aca="false" t="array" ref="H2601:H2601">SUM(IF(dane!$A$8:$A$1577=D2601,IF(dane!$C$8:$C$1577=E2601,dane!$M$8:$M$1577,0),0))</f>
        <v>0</v>
      </c>
      <c r="K2601" s="55"/>
    </row>
    <row r="2602" s="47" customFormat="true" ht="12.75" hidden="true" customHeight="true" outlineLevel="0" collapsed="false">
      <c r="A2602" s="42" t="s">
        <v>65</v>
      </c>
      <c r="B2602" s="42"/>
      <c r="C2602" s="43" t="str">
        <f aca="false">INDEX((klasyfikacja!$B$2:$B$146),MATCH(A2602,klasyfikacja!$A$2:$A$146,0))</f>
        <v>Wpływy z tytułu grzywien, mandatów i innych kar pieniężnych od osób fizycznych</v>
      </c>
      <c r="D2602" s="44" t="n">
        <v>921</v>
      </c>
      <c r="E2602" s="45" t="s">
        <v>66</v>
      </c>
      <c r="F2602" s="46" t="n">
        <f aca="false">SUM(G2602:H2602)</f>
        <v>0</v>
      </c>
      <c r="G2602" s="46" t="n">
        <f aca="false" t="array" ref="G2602:G2602">SUM(IF(dane!$A$8:$A$1577=D2602,IF(dane!$C$8:$C$1577=E2602,dane!$L$8:$L$1577,0),0))</f>
        <v>0</v>
      </c>
      <c r="H2602" s="46" t="n">
        <f aca="false" t="array" ref="H2602:H2602">SUM(IF(dane!$A$8:$A$1577=D2602,IF(dane!$C$8:$C$1577=E2602,dane!$M$8:$M$1577,0),0))</f>
        <v>0</v>
      </c>
      <c r="K2602" s="55"/>
    </row>
    <row r="2603" s="47" customFormat="true" ht="12.75" hidden="true" customHeight="true" outlineLevel="0" collapsed="false">
      <c r="A2603" s="42" t="s">
        <v>67</v>
      </c>
      <c r="B2603" s="42"/>
      <c r="C2603" s="43" t="str">
        <f aca="false">INDEX((klasyfikacja!$B$2:$B$146),MATCH(A2603,klasyfikacja!$A$2:$A$146,0))</f>
        <v>Wpływy z tytułu grzywien i innych kar pieniężnych od osób prawnych i innych jednostek organizacyjnych</v>
      </c>
      <c r="D2603" s="44" t="n">
        <v>921</v>
      </c>
      <c r="E2603" s="45" t="s">
        <v>68</v>
      </c>
      <c r="F2603" s="46" t="n">
        <f aca="false">SUM(G2603:H2603)</f>
        <v>0</v>
      </c>
      <c r="G2603" s="46" t="n">
        <f aca="false" t="array" ref="G2603:G2603">SUM(IF(dane!$A$8:$A$1577=D2603,IF(dane!$C$8:$C$1577=E2603,dane!$L$8:$L$1577,0),0))</f>
        <v>0</v>
      </c>
      <c r="H2603" s="46" t="n">
        <f aca="false" t="array" ref="H2603:H2603">SUM(IF(dane!$A$8:$A$1577=D2603,IF(dane!$C$8:$C$1577=E2603,dane!$M$8:$M$1577,0),0))</f>
        <v>0</v>
      </c>
      <c r="K2603" s="55"/>
    </row>
    <row r="2604" s="47" customFormat="true" ht="12.75" hidden="true" customHeight="true" outlineLevel="0" collapsed="false">
      <c r="A2604" s="42" t="s">
        <v>69</v>
      </c>
      <c r="B2604" s="42"/>
      <c r="C2604" s="43" t="str">
        <f aca="false">INDEX((klasyfikacja!$B$2:$B$146),MATCH(A2604,klasyfikacja!$A$2:$A$146,0))</f>
        <v>Wpływy z opłat za koncesje i licencje</v>
      </c>
      <c r="D2604" s="44" t="n">
        <v>921</v>
      </c>
      <c r="E2604" s="45" t="s">
        <v>70</v>
      </c>
      <c r="F2604" s="46" t="n">
        <f aca="false">SUM(G2604:H2604)</f>
        <v>0</v>
      </c>
      <c r="G2604" s="46" t="n">
        <f aca="false" t="array" ref="G2604:G2604">SUM(IF(dane!$A$8:$A$1577=D2604,IF(dane!$C$8:$C$1577=E2604,dane!$L$8:$L$1577,0),0))</f>
        <v>0</v>
      </c>
      <c r="H2604" s="46" t="n">
        <f aca="false" t="array" ref="H2604:H2604">SUM(IF(dane!$A$8:$A$1577=D2604,IF(dane!$C$8:$C$1577=E2604,dane!$M$8:$M$1577,0),0))</f>
        <v>0</v>
      </c>
      <c r="K2604" s="55"/>
    </row>
    <row r="2605" s="47" customFormat="true" ht="12.75" hidden="true" customHeight="true" outlineLevel="0" collapsed="false">
      <c r="A2605" s="42" t="s">
        <v>71</v>
      </c>
      <c r="B2605" s="42"/>
      <c r="C2605" s="43" t="str">
        <f aca="false">INDEX((klasyfikacja!$B$2:$B$146),MATCH(A2605,klasyfikacja!$A$2:$A$146,0))</f>
        <v>Wpływy z opłat egzaminacyjnych oraz opłat za wydawanie świadectw, dyplomów, zaświadczeń, certyfikatów i ich duplikatów</v>
      </c>
      <c r="D2605" s="44" t="n">
        <v>921</v>
      </c>
      <c r="E2605" s="45" t="s">
        <v>72</v>
      </c>
      <c r="F2605" s="46" t="n">
        <f aca="false">SUM(G2605:H2605)</f>
        <v>0</v>
      </c>
      <c r="G2605" s="46" t="n">
        <f aca="false" t="array" ref="G2605:G2605">SUM(IF(dane!$A$8:$A$1577=D2605,IF(dane!$C$8:$C$1577=E2605,dane!$L$8:$L$1577,0),0))</f>
        <v>0</v>
      </c>
      <c r="H2605" s="46" t="n">
        <f aca="false" t="array" ref="H2605:H2605">SUM(IF(dane!$A$8:$A$1577=D2605,IF(dane!$C$8:$C$1577=E2605,dane!$M$8:$M$1577,0),0))</f>
        <v>0</v>
      </c>
      <c r="K2605" s="55"/>
    </row>
    <row r="2606" s="47" customFormat="true" ht="12.75" hidden="true" customHeight="true" outlineLevel="0" collapsed="false">
      <c r="A2606" s="42" t="s">
        <v>73</v>
      </c>
      <c r="B2606" s="42"/>
      <c r="C2606" s="43" t="str">
        <f aca="false">INDEX((klasyfikacja!$B$2:$B$146),MATCH(A2606,klasyfikacja!$A$2:$A$146,0))</f>
        <v>Wpływy z opłat za zezwolenia, akredytacje oraz opłaty ewidencyjne, w tym opłaty za częstotliwości</v>
      </c>
      <c r="D2606" s="44" t="n">
        <v>921</v>
      </c>
      <c r="E2606" s="45" t="s">
        <v>74</v>
      </c>
      <c r="F2606" s="46" t="n">
        <f aca="false">SUM(G2606:H2606)</f>
        <v>0</v>
      </c>
      <c r="G2606" s="46" t="n">
        <f aca="false" t="array" ref="G2606:G2606">SUM(IF(dane!$A$8:$A$1577=D2606,IF(dane!$C$8:$C$1577=E2606,dane!$L$8:$L$1577,0),0))</f>
        <v>0</v>
      </c>
      <c r="H2606" s="46" t="n">
        <f aca="false" t="array" ref="H2606:H2606">SUM(IF(dane!$A$8:$A$1577=D2606,IF(dane!$C$8:$C$1577=E2606,dane!$M$8:$M$1577,0),0))</f>
        <v>0</v>
      </c>
      <c r="K2606" s="55"/>
    </row>
    <row r="2607" s="47" customFormat="true" ht="12.75" hidden="true" customHeight="true" outlineLevel="0" collapsed="false">
      <c r="A2607" s="42" t="s">
        <v>75</v>
      </c>
      <c r="B2607" s="42"/>
      <c r="C2607" s="43" t="str">
        <f aca="false">INDEX((klasyfikacja!$B$2:$B$146),MATCH(A2607,klasyfikacja!$A$2:$A$146,0))</f>
        <v>Wpływy z tytułu opłat i kosztów sądowych oraz innych opłat uiszczanych na rzecz Skarbu Państwa z tytułu postępowania sądowego i prokuratorskiego</v>
      </c>
      <c r="D2607" s="44" t="n">
        <v>921</v>
      </c>
      <c r="E2607" s="45" t="s">
        <v>76</v>
      </c>
      <c r="F2607" s="46" t="n">
        <f aca="false">SUM(G2607:H2607)</f>
        <v>0</v>
      </c>
      <c r="G2607" s="46" t="n">
        <f aca="false" t="array" ref="G2607:G2607">SUM(IF(dane!$A$8:$A$1577=D2607,IF(dane!$C$8:$C$1577=E2607,dane!$L$8:$L$1577,0),0))</f>
        <v>0</v>
      </c>
      <c r="H2607" s="46" t="n">
        <f aca="false" t="array" ref="H2607:H2607">SUM(IF(dane!$A$8:$A$1577=D2607,IF(dane!$C$8:$C$1577=E2607,dane!$M$8:$M$1577,0),0))</f>
        <v>0</v>
      </c>
      <c r="K2607" s="55"/>
    </row>
    <row r="2608" s="47" customFormat="true" ht="12.75" hidden="true" customHeight="true" outlineLevel="0" collapsed="false">
      <c r="A2608" s="42" t="s">
        <v>77</v>
      </c>
      <c r="B2608" s="42"/>
      <c r="C2608" s="43" t="str">
        <f aca="false">INDEX((klasyfikacja!$B$2:$B$146),MATCH(A2608,klasyfikacja!$A$2:$A$146,0))</f>
        <v>Wpływy z tytułu kosztów egzekucyjnych, opłaty komorniczej i kosztów upomnień</v>
      </c>
      <c r="D2608" s="44" t="n">
        <v>921</v>
      </c>
      <c r="E2608" s="45" t="s">
        <v>78</v>
      </c>
      <c r="F2608" s="46" t="n">
        <f aca="false">SUM(G2608:H2608)</f>
        <v>0</v>
      </c>
      <c r="G2608" s="46" t="n">
        <f aca="false" t="array" ref="G2608:G2608">SUM(IF(dane!$A$8:$A$1577=D2608,IF(dane!$C$8:$C$1577=E2608,dane!$L$8:$L$1577,0),0))</f>
        <v>0</v>
      </c>
      <c r="H2608" s="46" t="n">
        <f aca="false" t="array" ref="H2608:H2608">SUM(IF(dane!$A$8:$A$1577=D2608,IF(dane!$C$8:$C$1577=E2608,dane!$M$8:$M$1577,0),0))</f>
        <v>0</v>
      </c>
      <c r="K2608" s="55"/>
    </row>
    <row r="2609" s="47" customFormat="true" ht="12.75" hidden="true" customHeight="true" outlineLevel="0" collapsed="false">
      <c r="A2609" s="42" t="s">
        <v>79</v>
      </c>
      <c r="B2609" s="42"/>
      <c r="C2609" s="43" t="str">
        <f aca="false">INDEX((klasyfikacja!$B$2:$B$146),MATCH(A2609,klasyfikacja!$A$2:$A$146,0))</f>
        <v>Wpływy z opłat za wydanie prawa jazdy oraz innych dokumentów uprawniających do kierowania pojazdami</v>
      </c>
      <c r="D2609" s="44" t="n">
        <v>921</v>
      </c>
      <c r="E2609" s="45" t="s">
        <v>80</v>
      </c>
      <c r="F2609" s="46" t="n">
        <f aca="false">SUM(G2609:H2609)</f>
        <v>0</v>
      </c>
      <c r="G2609" s="46" t="n">
        <f aca="false" t="array" ref="G2609:G2609">SUM(IF(dane!$A$8:$A$1577=D2609,IF(dane!$C$8:$C$1577=E2609,dane!$L$8:$L$1577,0),0))</f>
        <v>0</v>
      </c>
      <c r="H2609" s="46" t="n">
        <f aca="false" t="array" ref="H2609:H2609">SUM(IF(dane!$A$8:$A$1577=D2609,IF(dane!$C$8:$C$1577=E2609,dane!$M$8:$M$1577,0),0))</f>
        <v>0</v>
      </c>
      <c r="K2609" s="55"/>
    </row>
    <row r="2610" s="47" customFormat="true" ht="12.75" hidden="true" customHeight="true" outlineLevel="0" collapsed="false">
      <c r="A2610" s="42" t="s">
        <v>81</v>
      </c>
      <c r="B2610" s="42"/>
      <c r="C2610" s="43" t="str">
        <f aca="false">INDEX((klasyfikacja!$B$2:$B$146),MATCH(A2610,klasyfikacja!$A$2:$A$146,0))</f>
        <v>Wpływy z opłat za korzystanie z wychowania przedszkolnego</v>
      </c>
      <c r="D2610" s="44" t="n">
        <v>921</v>
      </c>
      <c r="E2610" s="45" t="s">
        <v>82</v>
      </c>
      <c r="F2610" s="46" t="n">
        <f aca="false">SUM(G2610:H2610)</f>
        <v>0</v>
      </c>
      <c r="G2610" s="46" t="n">
        <f aca="false" t="array" ref="G2610:G2610">SUM(IF(dane!$A$8:$A$1577=D2610,IF(dane!$C$8:$C$1577=E2610,dane!$L$8:$L$1577,0),0))</f>
        <v>0</v>
      </c>
      <c r="H2610" s="46" t="n">
        <f aca="false" t="array" ref="H2610:H2610">SUM(IF(dane!$A$8:$A$1577=D2610,IF(dane!$C$8:$C$1577=E2610,dane!$M$8:$M$1577,0),0))</f>
        <v>0</v>
      </c>
      <c r="K2610" s="55"/>
    </row>
    <row r="2611" s="47" customFormat="true" ht="12.75" hidden="true" customHeight="true" outlineLevel="0" collapsed="false">
      <c r="A2611" s="42" t="s">
        <v>83</v>
      </c>
      <c r="B2611" s="42"/>
      <c r="C2611" s="43" t="str">
        <f aca="false">INDEX((klasyfikacja!$B$2:$B$146),MATCH(A2611,klasyfikacja!$A$2:$A$146,0))</f>
        <v>Wpływy z opłat za korzystanie z wyżywienia w jednostkach realizujących zadania z zakresu wychowania przedszkolnego</v>
      </c>
      <c r="D2611" s="44" t="n">
        <v>921</v>
      </c>
      <c r="E2611" s="45" t="s">
        <v>84</v>
      </c>
      <c r="F2611" s="46" t="n">
        <f aca="false">SUM(G2611:H2611)</f>
        <v>0</v>
      </c>
      <c r="G2611" s="46" t="n">
        <f aca="false" t="array" ref="G2611:G2611">SUM(IF(dane!$A$8:$A$1577=D2611,IF(dane!$C$8:$C$1577=E2611,dane!$L$8:$L$1577,0),0))</f>
        <v>0</v>
      </c>
      <c r="H2611" s="46" t="n">
        <f aca="false" t="array" ref="H2611:H2611">SUM(IF(dane!$A$8:$A$1577=D2611,IF(dane!$C$8:$C$1577=E2611,dane!$M$8:$M$1577,0),0))</f>
        <v>0</v>
      </c>
      <c r="K2611" s="55"/>
    </row>
    <row r="2612" s="47" customFormat="true" ht="12.75" hidden="true" customHeight="true" outlineLevel="0" collapsed="false">
      <c r="A2612" s="42" t="s">
        <v>85</v>
      </c>
      <c r="B2612" s="42"/>
      <c r="C2612" s="43" t="str">
        <f aca="false">INDEX((klasyfikacja!$B$2:$B$146),MATCH(A2612,klasyfikacja!$A$2:$A$146,0))</f>
        <v>Wpływy od rodziców z tytułu opłaty za pobyt dziecka w pieczy zastępczej</v>
      </c>
      <c r="D2612" s="44" t="n">
        <v>921</v>
      </c>
      <c r="E2612" s="45" t="s">
        <v>86</v>
      </c>
      <c r="F2612" s="46" t="n">
        <f aca="false">SUM(G2612:H2612)</f>
        <v>0</v>
      </c>
      <c r="G2612" s="46" t="n">
        <f aca="false" t="array" ref="G2612:G2612">SUM(IF(dane!$A$8:$A$1577=D2612,IF(dane!$C$8:$C$1577=E2612,dane!$L$8:$L$1577,0),0))</f>
        <v>0</v>
      </c>
      <c r="H2612" s="46" t="n">
        <f aca="false" t="array" ref="H2612:H2612">SUM(IF(dane!$A$8:$A$1577=D2612,IF(dane!$C$8:$C$1577=E2612,dane!$M$8:$M$1577,0),0))</f>
        <v>0</v>
      </c>
      <c r="K2612" s="55"/>
    </row>
    <row r="2613" s="47" customFormat="true" ht="12.75" hidden="true" customHeight="true" outlineLevel="0" collapsed="false">
      <c r="A2613" s="42" t="s">
        <v>198</v>
      </c>
      <c r="B2613" s="42"/>
      <c r="C2613" s="43" t="str">
        <f aca="false">INDEX((klasyfikacja!$B$2:$B$146),MATCH(A2613,klasyfikacja!$A$2:$A$146,0))</f>
        <v>Wpływy z różnych opłat</v>
      </c>
      <c r="D2613" s="44" t="n">
        <v>921</v>
      </c>
      <c r="E2613" s="45" t="s">
        <v>87</v>
      </c>
      <c r="F2613" s="46" t="n">
        <f aca="false">SUM(G2613:H2613)</f>
        <v>0</v>
      </c>
      <c r="G2613" s="46" t="n">
        <f aca="false" t="array" ref="G2613:G2613">SUM(IF(dane!$A$8:$A$1577=D2613,IF(dane!$C$8:$C$1577=E2613,dane!$L$8:$L$1577,0),0))</f>
        <v>0</v>
      </c>
      <c r="H2613" s="46" t="n">
        <f aca="false" t="array" ref="H2613:H2613">SUM(IF(dane!$A$8:$A$1577=D2613,IF(dane!$C$8:$C$1577=E2613,dane!$M$8:$M$1577,0),0))</f>
        <v>0</v>
      </c>
      <c r="K2613" s="55"/>
    </row>
    <row r="2614" s="47" customFormat="true" ht="25.5" hidden="false" customHeight="true" outlineLevel="0" collapsed="false">
      <c r="A2614" s="42" t="n">
        <v>750</v>
      </c>
      <c r="B2614" s="42"/>
      <c r="C2614" s="43" t="e">
        <f aca="false">INDEX((klasyfikacja!$B$2:$B$146),MATCH(A2614,klasyfikacja!$A$2:$A$146,0))</f>
        <v>#N/A</v>
      </c>
      <c r="D2614" s="44" t="n">
        <v>921</v>
      </c>
      <c r="E2614" s="45" t="s">
        <v>89</v>
      </c>
      <c r="F2614" s="56" t="n">
        <f aca="false">SUM(G2614:H2614)</f>
        <v>302000</v>
      </c>
      <c r="G2614" s="46" t="n">
        <f aca="false" t="array" ref="G2614:G2614">SUM(IF(dane!$A$8:$A$1577=D2614,IF(dane!$C$8:$C$1577=E2614,dane!$L$8:$L$1577,0),0))</f>
        <v>302000</v>
      </c>
      <c r="H2614" s="46" t="n">
        <f aca="false" t="array" ref="H2614:H2614">SUM(IF(dane!$A$8:$A$1577=D2614,IF(dane!$C$8:$C$1577=E2614,dane!$M$8:$M$1577,0),0))</f>
        <v>0</v>
      </c>
      <c r="K2614" s="55"/>
    </row>
    <row r="2615" s="47" customFormat="true" ht="12.75" hidden="true" customHeight="true" outlineLevel="0" collapsed="false">
      <c r="A2615" s="42" t="s">
        <v>90</v>
      </c>
      <c r="B2615" s="42"/>
      <c r="C2615" s="43" t="str">
        <f aca="false">INDEX((klasyfikacja!$B$2:$B$146),MATCH(A2615,klasyfikacja!$A$2:$A$146,0))</f>
        <v>Wpływy z usług</v>
      </c>
      <c r="D2615" s="44" t="n">
        <v>921</v>
      </c>
      <c r="E2615" s="45" t="s">
        <v>91</v>
      </c>
      <c r="F2615" s="46" t="n">
        <f aca="false">SUM(G2615:H2615)</f>
        <v>0</v>
      </c>
      <c r="G2615" s="46" t="n">
        <f aca="false" t="array" ref="G2615:G2615">SUM(IF(dane!$A$8:$A$1577=D2615,IF(dane!$C$8:$C$1577=E2615,dane!$L$8:$L$1577,0),0))</f>
        <v>0</v>
      </c>
      <c r="H2615" s="46" t="n">
        <f aca="false" t="array" ref="H2615:H2615">SUM(IF(dane!$A$8:$A$1577=D2615,IF(dane!$C$8:$C$1577=E2615,dane!$M$8:$M$1577,0),0))</f>
        <v>0</v>
      </c>
      <c r="K2615" s="55"/>
    </row>
    <row r="2616" s="47" customFormat="true" ht="12.75" hidden="true" customHeight="true" outlineLevel="0" collapsed="false">
      <c r="A2616" s="42" t="s">
        <v>92</v>
      </c>
      <c r="B2616" s="42"/>
      <c r="C2616" s="43" t="str">
        <f aca="false">INDEX((klasyfikacja!$B$2:$B$146),MATCH(A2616,klasyfikacja!$A$2:$A$146,0))</f>
        <v>Wpływy ze sprzedaży wyrobów</v>
      </c>
      <c r="D2616" s="44" t="n">
        <v>921</v>
      </c>
      <c r="E2616" s="45" t="s">
        <v>93</v>
      </c>
      <c r="F2616" s="46" t="n">
        <f aca="false">SUM(G2616:H2616)</f>
        <v>0</v>
      </c>
      <c r="G2616" s="46" t="n">
        <f aca="false" t="array" ref="G2616:G2616">SUM(IF(dane!$A$8:$A$1577=D2616,IF(dane!$C$8:$C$1577=E2616,dane!$L$8:$L$1577,0),0))</f>
        <v>0</v>
      </c>
      <c r="H2616" s="46" t="n">
        <f aca="false" t="array" ref="H2616:H2616">SUM(IF(dane!$A$8:$A$1577=D2616,IF(dane!$C$8:$C$1577=E2616,dane!$M$8:$M$1577,0),0))</f>
        <v>0</v>
      </c>
      <c r="K2616" s="55"/>
    </row>
    <row r="2617" s="47" customFormat="true" ht="38.25" hidden="true" customHeight="true" outlineLevel="0" collapsed="false">
      <c r="A2617" s="42" t="s">
        <v>94</v>
      </c>
      <c r="B2617" s="42"/>
      <c r="C2617" s="43" t="str">
        <f aca="false">INDEX((klasyfikacja!$B$2:$B$146),MATCH(A2617,klasyfikacja!$A$2:$A$146,0))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2617" s="44" t="n">
        <v>921</v>
      </c>
      <c r="E2617" s="45" t="s">
        <v>95</v>
      </c>
      <c r="F2617" s="46" t="n">
        <f aca="false">SUM(G2617:H2617)</f>
        <v>0</v>
      </c>
      <c r="G2617" s="46" t="n">
        <f aca="false" t="array" ref="G2617:G2617">SUM(IF(dane!$A$8:$A$1577=D2617,IF(dane!$C$8:$C$1577=E2617,dane!$L$8:$L$1577,0),0))</f>
        <v>0</v>
      </c>
      <c r="H2617" s="46" t="n">
        <f aca="false" t="array" ref="H2617:H2617">SUM(IF(dane!$A$8:$A$1577=D2617,IF(dane!$C$8:$C$1577=E2617,dane!$M$8:$M$1577,0),0))</f>
        <v>0</v>
      </c>
      <c r="K2617" s="55"/>
    </row>
    <row r="2618" s="47" customFormat="true" ht="12.75" hidden="true" customHeight="true" outlineLevel="0" collapsed="false">
      <c r="A2618" s="42" t="s">
        <v>96</v>
      </c>
      <c r="B2618" s="42"/>
      <c r="C2618" s="43" t="str">
        <f aca="false">INDEX((klasyfikacja!$B$2:$B$146),MATCH(A2618,klasyfikacja!$A$2:$A$146,0))</f>
        <v>Wpływy z odsetek od nieterminowych wpłat z tytułu podatków i opłat</v>
      </c>
      <c r="D2618" s="44" t="n">
        <v>921</v>
      </c>
      <c r="E2618" s="45" t="s">
        <v>97</v>
      </c>
      <c r="F2618" s="46" t="n">
        <f aca="false">SUM(G2618:H2618)</f>
        <v>0</v>
      </c>
      <c r="G2618" s="46" t="n">
        <f aca="false" t="array" ref="G2618:G2618">SUM(IF(dane!$A$8:$A$1577=D2618,IF(dane!$C$8:$C$1577=E2618,dane!$L$8:$L$1577,0),0))</f>
        <v>0</v>
      </c>
      <c r="H2618" s="46" t="n">
        <f aca="false" t="array" ref="H2618:H2618">SUM(IF(dane!$A$8:$A$1577=D2618,IF(dane!$C$8:$C$1577=E2618,dane!$M$8:$M$1577,0),0))</f>
        <v>0</v>
      </c>
      <c r="K2618" s="55"/>
    </row>
    <row r="2619" s="47" customFormat="true" ht="12.75" hidden="true" customHeight="true" outlineLevel="0" collapsed="false">
      <c r="A2619" s="42" t="s">
        <v>98</v>
      </c>
      <c r="B2619" s="42"/>
      <c r="C2619" s="43" t="str">
        <f aca="false">INDEX((klasyfikacja!$B$2:$B$146),MATCH(A2619,klasyfikacja!$A$2:$A$146,0))</f>
        <v>Wpływy z pozostałych odsetek</v>
      </c>
      <c r="D2619" s="44" t="n">
        <v>921</v>
      </c>
      <c r="E2619" s="45" t="s">
        <v>99</v>
      </c>
      <c r="F2619" s="46" t="n">
        <f aca="false">SUM(G2619:H2619)</f>
        <v>0</v>
      </c>
      <c r="G2619" s="46" t="n">
        <f aca="false" t="array" ref="G2619:G2619">SUM(IF(dane!$A$8:$A$1577=D2619,IF(dane!$C$8:$C$1577=E2619,dane!$L$8:$L$1577,0),0))</f>
        <v>0</v>
      </c>
      <c r="H2619" s="46" t="n">
        <f aca="false" t="array" ref="H2619:H2619">SUM(IF(dane!$A$8:$A$1577=D2619,IF(dane!$C$8:$C$1577=E2619,dane!$M$8:$M$1577,0),0))</f>
        <v>0</v>
      </c>
      <c r="K2619" s="55"/>
    </row>
    <row r="2620" s="47" customFormat="true" ht="12.75" hidden="true" customHeight="true" outlineLevel="0" collapsed="false">
      <c r="A2620" s="42" t="s">
        <v>100</v>
      </c>
      <c r="B2620" s="42"/>
      <c r="C2620" s="43" t="str">
        <f aca="false">INDEX((klasyfikacja!$B$2:$B$146),MATCH(A2620,klasyfikacja!$A$2:$A$146,0))</f>
        <v>Wpływy z pozostałych odsetek (Finansowanie programów ze środków bezzwrotnych pochodzących z Unii Europejskiej)</v>
      </c>
      <c r="D2620" s="44" t="n">
        <v>921</v>
      </c>
      <c r="E2620" s="45" t="s">
        <v>101</v>
      </c>
      <c r="F2620" s="46" t="n">
        <f aca="false">SUM(G2620:H2620)</f>
        <v>0</v>
      </c>
      <c r="G2620" s="46" t="n">
        <f aca="false" t="array" ref="G2620:G2620">SUM(IF(dane!$A$8:$A$1577=D2620,IF(dane!$C$8:$C$1577=E2620,dane!$L$8:$L$1577,0),0))</f>
        <v>0</v>
      </c>
      <c r="H2620" s="46" t="n">
        <f aca="false" t="array" ref="H2620:H2620">SUM(IF(dane!$A$8:$A$1577=D2620,IF(dane!$C$8:$C$1577=E2620,dane!$M$8:$M$1577,0),0))</f>
        <v>0</v>
      </c>
      <c r="K2620" s="55"/>
    </row>
    <row r="2621" s="47" customFormat="true" ht="12.75" hidden="true" customHeight="true" outlineLevel="0" collapsed="false">
      <c r="A2621" s="42" t="s">
        <v>102</v>
      </c>
      <c r="B2621" s="42"/>
      <c r="C2621" s="43" t="str">
        <f aca="false">INDEX((klasyfikacja!$B$2:$B$146),MATCH(A2621,klasyfikacja!$A$2:$A$146,0))</f>
        <v>Wpływy z rozliczeń/zwrotów z lat ubiegłych</v>
      </c>
      <c r="D2621" s="44" t="n">
        <v>921</v>
      </c>
      <c r="E2621" s="45" t="s">
        <v>103</v>
      </c>
      <c r="F2621" s="46" t="n">
        <f aca="false">SUM(G2621:H2621)</f>
        <v>0</v>
      </c>
      <c r="G2621" s="46" t="n">
        <f aca="false" t="array" ref="G2621:G2621">SUM(IF(dane!$A$8:$A$1577=D2621,IF(dane!$C$8:$C$1577=E2621,dane!$L$8:$L$1577,0),0))</f>
        <v>0</v>
      </c>
      <c r="H2621" s="46" t="n">
        <f aca="false" t="array" ref="H2621:H2621">SUM(IF(dane!$A$8:$A$1577=D2621,IF(dane!$C$8:$C$1577=E2621,dane!$M$8:$M$1577,0),0))</f>
        <v>0</v>
      </c>
      <c r="K2621" s="55"/>
    </row>
    <row r="2622" s="47" customFormat="true" ht="12.75" hidden="true" customHeight="true" outlineLevel="0" collapsed="false">
      <c r="A2622" s="42" t="s">
        <v>104</v>
      </c>
      <c r="B2622" s="42"/>
      <c r="C2622" s="43" t="str">
        <f aca="false">INDEX((klasyfikacja!$B$2:$B$146),MATCH(A2622,klasyfikacja!$A$2:$A$146,0))</f>
        <v>Wpływy z tytułu kar i odszkodowań wynikających z umów</v>
      </c>
      <c r="D2622" s="44" t="n">
        <v>921</v>
      </c>
      <c r="E2622" s="45" t="s">
        <v>105</v>
      </c>
      <c r="F2622" s="46" t="n">
        <f aca="false">SUM(G2622:H2622)</f>
        <v>0</v>
      </c>
      <c r="G2622" s="46" t="n">
        <f aca="false" t="array" ref="G2622:G2622">SUM(IF(dane!$A$8:$A$1577=D2622,IF(dane!$C$8:$C$1577=E2622,dane!$L$8:$L$1577,0),0))</f>
        <v>0</v>
      </c>
      <c r="H2622" s="46" t="n">
        <f aca="false" t="array" ref="H2622:H2622">SUM(IF(dane!$A$8:$A$1577=D2622,IF(dane!$C$8:$C$1577=E2622,dane!$M$8:$M$1577,0),0))</f>
        <v>0</v>
      </c>
      <c r="K2622" s="55"/>
    </row>
    <row r="2623" s="47" customFormat="true" ht="12.75" hidden="true" customHeight="true" outlineLevel="0" collapsed="false">
      <c r="A2623" s="42" t="s">
        <v>106</v>
      </c>
      <c r="B2623" s="42"/>
      <c r="C2623" s="43" t="str">
        <f aca="false">INDEX((klasyfikacja!$B$2:$B$146),MATCH(A2623,klasyfikacja!$A$2:$A$146,0))</f>
        <v>Wpływy z otrzymanych spadków, zapisów i darowizn w postaci pieniężnej</v>
      </c>
      <c r="D2623" s="44" t="n">
        <v>921</v>
      </c>
      <c r="E2623" s="45" t="s">
        <v>107</v>
      </c>
      <c r="F2623" s="46" t="n">
        <f aca="false">SUM(G2623:H2623)</f>
        <v>0</v>
      </c>
      <c r="G2623" s="46" t="n">
        <f aca="false" t="array" ref="G2623:G2623">SUM(IF(dane!$A$8:$A$1577=D2623,IF(dane!$C$8:$C$1577=E2623,dane!$L$8:$L$1577,0),0))</f>
        <v>0</v>
      </c>
      <c r="H2623" s="46" t="n">
        <f aca="false" t="array" ref="H2623:H2623">SUM(IF(dane!$A$8:$A$1577=D2623,IF(dane!$C$8:$C$1577=E2623,dane!$M$8:$M$1577,0),0))</f>
        <v>0</v>
      </c>
      <c r="K2623" s="55"/>
    </row>
    <row r="2624" s="47" customFormat="true" ht="12.75" hidden="true" customHeight="true" outlineLevel="0" collapsed="false">
      <c r="A2624" s="42" t="s">
        <v>108</v>
      </c>
      <c r="B2624" s="42"/>
      <c r="C2624" s="43" t="str">
        <f aca="false">INDEX((klasyfikacja!$B$2:$B$146),MATCH(A2624,klasyfikacja!$A$2:$A$146,0))</f>
        <v>Wpływy z różnych dochodów</v>
      </c>
      <c r="D2624" s="44" t="n">
        <v>921</v>
      </c>
      <c r="E2624" s="45" t="s">
        <v>109</v>
      </c>
      <c r="F2624" s="46" t="n">
        <f aca="false">SUM(G2624:H2624)</f>
        <v>0</v>
      </c>
      <c r="G2624" s="46" t="n">
        <f aca="false" t="array" ref="G2624:G2624">SUM(IF(dane!$A$8:$A$1577=D2624,IF(dane!$C$8:$C$1577=E2624,dane!$L$8:$L$1577,0),0))</f>
        <v>0</v>
      </c>
      <c r="H2624" s="46" t="n">
        <f aca="false" t="array" ref="H2624:H2624">SUM(IF(dane!$A$8:$A$1577=D2624,IF(dane!$C$8:$C$1577=E2624,dane!$M$8:$M$1577,0),0))</f>
        <v>0</v>
      </c>
      <c r="K2624" s="55"/>
    </row>
    <row r="2625" s="47" customFormat="true" ht="12.75" hidden="true" customHeight="true" outlineLevel="0" collapsed="false">
      <c r="A2625" s="42" t="s">
        <v>110</v>
      </c>
      <c r="B2625" s="42"/>
      <c r="C2625" s="43" t="str">
        <f aca="false">INDEX((klasyfikacja!$B$2:$B$146),MATCH(A2625,klasyfikacja!$A$2:$A$146,0))</f>
        <v>Wpływy z różnych dochodów (Finansowanie programów ze środków bezzwrotnych pochodzących z Unii Europejskiej)</v>
      </c>
      <c r="D2625" s="44" t="n">
        <v>921</v>
      </c>
      <c r="E2625" s="45" t="s">
        <v>111</v>
      </c>
      <c r="F2625" s="46" t="n">
        <f aca="false">SUM(G2625:H2625)</f>
        <v>0</v>
      </c>
      <c r="G2625" s="46" t="n">
        <f aca="false" t="array" ref="G2625:G2625">SUM(IF(dane!$A$8:$A$1577=D2625,IF(dane!$C$8:$C$1577=E2625,dane!$L$8:$L$1577,0),0))</f>
        <v>0</v>
      </c>
      <c r="H2625" s="46" t="n">
        <f aca="false" t="array" ref="H2625:H2625">SUM(IF(dane!$A$8:$A$1577=D2625,IF(dane!$C$8:$C$1577=E2625,dane!$M$8:$M$1577,0),0))</f>
        <v>0</v>
      </c>
      <c r="K2625" s="55"/>
    </row>
    <row r="2626" s="47" customFormat="true" ht="12.75" hidden="true" customHeight="true" outlineLevel="0" collapsed="false">
      <c r="A2626" s="42" t="s">
        <v>112</v>
      </c>
      <c r="B2626" s="42"/>
      <c r="C2626" s="43" t="str">
        <f aca="false">INDEX((klasyfikacja!$B$2:$B$146),MATCH(A2626,klasyfikacja!$A$2:$A$146,0))</f>
        <v>Wpływy z różnych dochodów (Płatności w zakresie budżetu środków europejskich)</v>
      </c>
      <c r="D2626" s="44" t="n">
        <v>921</v>
      </c>
      <c r="E2626" s="45" t="s">
        <v>113</v>
      </c>
      <c r="F2626" s="46" t="n">
        <f aca="false">SUM(G2626:H2626)</f>
        <v>0</v>
      </c>
      <c r="G2626" s="46" t="n">
        <f aca="false" t="array" ref="G2626:G2626">SUM(IF(dane!$A$8:$A$1577=D2626,IF(dane!$C$8:$C$1577=E2626,dane!$L$8:$L$1577,0),0))</f>
        <v>0</v>
      </c>
      <c r="H2626" s="46" t="n">
        <f aca="false" t="array" ref="H2626:H2626">SUM(IF(dane!$A$8:$A$1577=D2626,IF(dane!$C$8:$C$1577=E2626,dane!$M$8:$M$1577,0),0))</f>
        <v>0</v>
      </c>
      <c r="K2626" s="55"/>
    </row>
    <row r="2627" s="47" customFormat="true" ht="12.75" hidden="true" customHeight="true" outlineLevel="0" collapsed="false">
      <c r="A2627" s="42" t="s">
        <v>114</v>
      </c>
      <c r="B2627" s="42"/>
      <c r="C2627" s="43" t="str">
        <f aca="false">INDEX((klasyfikacja!$B$2:$B$146),MATCH(A2627,klasyfikacja!$A$2:$A$146,0))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627" s="44" t="n">
        <v>921</v>
      </c>
      <c r="E2627" s="45" t="s">
        <v>115</v>
      </c>
      <c r="F2627" s="46" t="n">
        <f aca="false">SUM(G2627:H2627)</f>
        <v>0</v>
      </c>
      <c r="G2627" s="46" t="n">
        <f aca="false" t="array" ref="G2627:G2627">SUM(IF(dane!$A$8:$A$1577=D2627,IF(dane!$C$8:$C$1577=E2627,dane!$L$8:$L$1577,0),0))</f>
        <v>0</v>
      </c>
      <c r="H2627" s="46" t="n">
        <f aca="false" t="array" ref="H2627:H2627">SUM(IF(dane!$A$8:$A$1577=D2627,IF(dane!$C$8:$C$1577=E2627,dane!$M$8:$M$1577,0),0))</f>
        <v>0</v>
      </c>
      <c r="K2627" s="55"/>
    </row>
    <row r="2628" s="47" customFormat="true" ht="51" hidden="true" customHeight="true" outlineLevel="0" collapsed="false">
      <c r="A2628" s="42" t="s">
        <v>116</v>
      </c>
      <c r="B2628" s="42"/>
      <c r="C2628" s="43" t="str">
        <f aca="false">INDEX((klasyfikacja!$B$2:$B$146),MATCH(A2628,klasyfikacja!$A$2:$A$146,0))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628" s="44" t="n">
        <v>921</v>
      </c>
      <c r="E2628" s="45" t="n">
        <v>2007</v>
      </c>
      <c r="F2628" s="46" t="n">
        <f aca="false">SUM(G2628:H2628)</f>
        <v>0</v>
      </c>
      <c r="G2628" s="46" t="n">
        <f aca="false" t="array" ref="G2628:G2628">SUM(IF(dane!$A$8:$A$1577=D2628,IF(dane!$C$8:$C$1577=E2628,dane!$L$8:$L$1577,0),0))</f>
        <v>0</v>
      </c>
      <c r="H2628" s="46" t="n">
        <f aca="false" t="array" ref="H2628:H2628">SUM(IF(dane!$A$8:$A$1577=D2628,IF(dane!$C$8:$C$1577=E2628,dane!$M$8:$M$1577,0),0))</f>
        <v>0</v>
      </c>
      <c r="K2628" s="55"/>
    </row>
    <row r="2629" s="47" customFormat="true" ht="12.75" hidden="true" customHeight="true" outlineLevel="0" collapsed="false">
      <c r="A2629" s="42" t="s">
        <v>117</v>
      </c>
      <c r="B2629" s="42"/>
      <c r="C2629" s="43" t="str">
        <f aca="false">INDEX((klasyfikacja!$B$2:$B$146),MATCH(A2629,klasyfikacja!$A$2:$A$146,0))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629" s="44" t="n">
        <v>921</v>
      </c>
      <c r="E2629" s="45" t="n">
        <v>2008</v>
      </c>
      <c r="F2629" s="46" t="n">
        <f aca="false">SUM(G2629:H2629)</f>
        <v>0</v>
      </c>
      <c r="G2629" s="46" t="n">
        <f aca="false" t="array" ref="G2629:G2629">SUM(IF(dane!$A$8:$A$1577=D2629,IF(dane!$C$8:$C$1577=E2629,dane!$L$8:$L$1577,0),0))</f>
        <v>0</v>
      </c>
      <c r="H2629" s="46" t="n">
        <f aca="false" t="array" ref="H2629:H2629">SUM(IF(dane!$A$8:$A$1577=D2629,IF(dane!$C$8:$C$1577=E2629,dane!$M$8:$M$1577,0),0))</f>
        <v>0</v>
      </c>
      <c r="K2629" s="55"/>
    </row>
    <row r="2630" s="47" customFormat="true" ht="53.25" hidden="true" customHeight="true" outlineLevel="0" collapsed="false">
      <c r="A2630" s="42" t="s">
        <v>118</v>
      </c>
      <c r="B2630" s="42"/>
      <c r="C2630" s="43" t="str">
        <f aca="false">INDEX((klasyfikacja!$B$2:$B$146),MATCH(A2630,klasyfikacja!$A$2:$A$146,0))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630" s="44" t="n">
        <v>921</v>
      </c>
      <c r="E2630" s="45" t="n">
        <v>2009</v>
      </c>
      <c r="F2630" s="46" t="n">
        <f aca="false">SUM(G2630:H2630)</f>
        <v>0</v>
      </c>
      <c r="G2630" s="46" t="n">
        <f aca="false" t="array" ref="G2630:G2630">SUM(IF(dane!$A$8:$A$1577=D2630,IF(dane!$C$8:$C$1577=E2630,dane!$L$8:$L$1577,0),0))</f>
        <v>0</v>
      </c>
      <c r="H2630" s="46" t="n">
        <f aca="false" t="array" ref="H2630:H2630">SUM(IF(dane!$A$8:$A$1577=D2630,IF(dane!$C$8:$C$1577=E2630,dane!$M$8:$M$1577,0),0))</f>
        <v>0</v>
      </c>
      <c r="K2630" s="55"/>
    </row>
    <row r="2631" s="47" customFormat="true" ht="25.5" hidden="true" customHeight="true" outlineLevel="0" collapsed="false">
      <c r="A2631" s="42" t="s">
        <v>119</v>
      </c>
      <c r="B2631" s="42"/>
      <c r="C2631" s="43" t="str">
        <f aca="false">INDEX((klasyfikacja!$B$2:$B$146),MATCH(A2631,klasyfikacja!$A$2:$A$146,0))</f>
        <v>Dotacja celowa otrzymana z budżetu państwa na realizację zadań bieżących z zakresu administracji rządowej oraz innych zadań zleconych gminie (związkom gmin, związkom powiatowo-gminnym) ustawami</v>
      </c>
      <c r="D2631" s="44" t="n">
        <v>921</v>
      </c>
      <c r="E2631" s="45" t="n">
        <v>2010</v>
      </c>
      <c r="F2631" s="46" t="n">
        <f aca="false">SUM(G2631:H2631)</f>
        <v>0</v>
      </c>
      <c r="G2631" s="46" t="n">
        <f aca="false" t="array" ref="G2631:G2631">SUM(IF(dane!$A$8:$A$1577=D2631,IF(dane!$C$8:$C$1577=E2631,dane!$L$8:$L$1577,0),0))</f>
        <v>0</v>
      </c>
      <c r="H2631" s="46" t="n">
        <f aca="false" t="array" ref="H2631:H2631">SUM(IF(dane!$A$8:$A$1577=D2631,IF(dane!$C$8:$C$1577=E2631,dane!$M$8:$M$1577,0),0))</f>
        <v>0</v>
      </c>
      <c r="K2631" s="55"/>
    </row>
    <row r="2632" s="47" customFormat="true" ht="12.75" hidden="true" customHeight="true" outlineLevel="0" collapsed="false">
      <c r="A2632" s="42" t="s">
        <v>120</v>
      </c>
      <c r="B2632" s="42"/>
      <c r="C2632" s="43" t="str">
        <f aca="false">INDEX((klasyfikacja!$B$2:$B$146),MATCH(A2632,klasyfikacja!$A$2:$A$146,0))</f>
        <v>Dotacja celowa otrzymana z budżetu państwa na zadania bieżące realizowane przez gminę na podstawie porozumień z organami administracji rządowej</v>
      </c>
      <c r="D2632" s="44" t="n">
        <v>921</v>
      </c>
      <c r="E2632" s="45" t="n">
        <v>2020</v>
      </c>
      <c r="F2632" s="46" t="n">
        <f aca="false">SUM(G2632:H2632)</f>
        <v>0</v>
      </c>
      <c r="G2632" s="46" t="n">
        <f aca="false" t="array" ref="G2632:G2632">SUM(IF(dane!$A$8:$A$1577=D2632,IF(dane!$C$8:$C$1577=E2632,dane!$L$8:$L$1577,0),0))</f>
        <v>0</v>
      </c>
      <c r="H2632" s="46" t="n">
        <f aca="false" t="array" ref="H2632:H2632">SUM(IF(dane!$A$8:$A$1577=D2632,IF(dane!$C$8:$C$1577=E2632,dane!$M$8:$M$1577,0),0))</f>
        <v>0</v>
      </c>
      <c r="K2632" s="55"/>
    </row>
    <row r="2633" s="47" customFormat="true" ht="12.75" hidden="true" customHeight="true" outlineLevel="0" collapsed="false">
      <c r="A2633" s="42" t="s">
        <v>121</v>
      </c>
      <c r="B2633" s="42"/>
      <c r="C2633" s="43" t="str">
        <f aca="false">INDEX((klasyfikacja!$B$2:$B$146),MATCH(A2633,klasyfikacja!$A$2:$A$146,0))</f>
        <v>Dotacja celowa otrzymana z budżetu państwa na realizację własnych zadań bieżących gmin (związków gmin, związków powiatowo-gminnych)</v>
      </c>
      <c r="D2633" s="44" t="n">
        <v>921</v>
      </c>
      <c r="E2633" s="45" t="n">
        <v>2030</v>
      </c>
      <c r="F2633" s="46" t="n">
        <f aca="false">SUM(G2633:H2633)</f>
        <v>0</v>
      </c>
      <c r="G2633" s="46" t="n">
        <f aca="false" t="array" ref="G2633:G2633">SUM(IF(dane!$A$8:$A$1577=D2633,IF(dane!$C$8:$C$1577=E2633,dane!$L$8:$L$1577,0),0))</f>
        <v>0</v>
      </c>
      <c r="H2633" s="46" t="n">
        <f aca="false" t="array" ref="H2633:H2633">SUM(IF(dane!$A$8:$A$1577=D2633,IF(dane!$C$8:$C$1577=E2633,dane!$M$8:$M$1577,0),0))</f>
        <v>0</v>
      </c>
      <c r="K2633" s="55"/>
    </row>
    <row r="2634" s="47" customFormat="true" ht="25.5" hidden="true" customHeight="true" outlineLevel="0" collapsed="false">
      <c r="A2634" s="42" t="s">
        <v>122</v>
      </c>
      <c r="B2634" s="42"/>
      <c r="C2634" s="43" t="str">
        <f aca="false">INDEX((klasyfikacja!$B$2:$B$146),MATCH(A2634,klasyfikacja!$A$2:$A$146,0))</f>
        <v>Dotacja celowa otrzymana z budżetu państwa na realizację zadań bieżących gmin z zakresu edukacyjnej opieki wychowawczej finansowanych w całości przez budżet państwa w ramach programów rządowych</v>
      </c>
      <c r="D2634" s="44" t="n">
        <v>921</v>
      </c>
      <c r="E2634" s="45" t="n">
        <v>2040</v>
      </c>
      <c r="F2634" s="46" t="n">
        <f aca="false">SUM(G2634:H2634)</f>
        <v>0</v>
      </c>
      <c r="G2634" s="46" t="n">
        <f aca="false" t="array" ref="G2634:G2634">SUM(IF(dane!$A$8:$A$1577=D2634,IF(dane!$C$8:$C$1577=E2634,dane!$L$8:$L$1577,0),0))</f>
        <v>0</v>
      </c>
      <c r="H2634" s="46" t="n">
        <f aca="false" t="array" ref="H2634:H2634">SUM(IF(dane!$A$8:$A$1577=D2634,IF(dane!$C$8:$C$1577=E2634,dane!$M$8:$M$1577,0),0))</f>
        <v>0</v>
      </c>
      <c r="K2634" s="55"/>
    </row>
    <row r="2635" s="47" customFormat="true" ht="37.5" hidden="true" customHeight="true" outlineLevel="0" collapsed="false">
      <c r="A2635" s="42" t="s">
        <v>123</v>
      </c>
      <c r="B2635" s="42"/>
      <c r="C2635" s="43" t="str">
        <f aca="false">INDEX((klasyfikacja!$B$2:$B$146),MATCH(A2635,klasyfikacja!$A$2:$A$146,0))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635" s="44" t="n">
        <v>921</v>
      </c>
      <c r="E2635" s="45" t="n">
        <v>2057</v>
      </c>
      <c r="F2635" s="46" t="n">
        <f aca="false">SUM(G2635:H2635)</f>
        <v>0</v>
      </c>
      <c r="G2635" s="46" t="n">
        <f aca="false" t="array" ref="G2635:G2635">SUM(IF(dane!$A$8:$A$1577=D2635,IF(dane!$C$8:$C$1577=E2635,dane!$L$8:$L$1577,0),0))</f>
        <v>0</v>
      </c>
      <c r="H2635" s="46" t="n">
        <f aca="false" t="array" ref="H2635:H2635">SUM(IF(dane!$A$8:$A$1577=D2635,IF(dane!$C$8:$C$1577=E2635,dane!$M$8:$M$1577,0),0))</f>
        <v>0</v>
      </c>
      <c r="K2635" s="55"/>
    </row>
    <row r="2636" s="47" customFormat="true" ht="37.5" hidden="true" customHeight="true" outlineLevel="0" collapsed="false">
      <c r="A2636" s="42" t="s">
        <v>124</v>
      </c>
      <c r="B2636" s="42"/>
      <c r="C2636" s="43" t="str">
        <f aca="false">INDEX((klasyfikacja!$B$2:$B$146),MATCH(A2636,klasyfikacja!$A$2:$A$146,0))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636" s="44" t="n">
        <v>921</v>
      </c>
      <c r="E2636" s="45" t="n">
        <v>2058</v>
      </c>
      <c r="F2636" s="46" t="n">
        <f aca="false">SUM(G2636:H2636)</f>
        <v>0</v>
      </c>
      <c r="G2636" s="46" t="n">
        <f aca="false" t="array" ref="G2636:G2636">SUM(IF(dane!$A$8:$A$1577=D2636,IF(dane!$C$8:$C$1577=E2636,dane!$L$8:$L$1577,0),0))</f>
        <v>0</v>
      </c>
      <c r="H2636" s="46" t="n">
        <f aca="false" t="array" ref="H2636:H2636">SUM(IF(dane!$A$8:$A$1577=D2636,IF(dane!$C$8:$C$1577=E2636,dane!$M$8:$M$1577,0),0))</f>
        <v>0</v>
      </c>
      <c r="K2636" s="55"/>
    </row>
    <row r="2637" s="47" customFormat="true" ht="63.75" hidden="true" customHeight="false" outlineLevel="0" collapsed="false">
      <c r="A2637" s="42" t="s">
        <v>125</v>
      </c>
      <c r="B2637" s="42"/>
      <c r="C2637" s="43" t="str">
        <f aca="false">INDEX((klasyfikacja!$B$2:$B$146),MATCH(A2637,klasyfikacja!$A$2:$A$146,0))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637" s="44" t="n">
        <v>921</v>
      </c>
      <c r="E2637" s="45" t="n">
        <v>2059</v>
      </c>
      <c r="F2637" s="56" t="n">
        <f aca="false">SUM(G2637:H2637)</f>
        <v>0</v>
      </c>
      <c r="G2637" s="46" t="n">
        <f aca="false" t="array" ref="G2637:G2637">SUM(IF(dane!$A$8:$A$1577=D2637,IF(dane!$C$8:$C$1577=E2637,dane!$L$8:$L$1577,0),0))</f>
        <v>0</v>
      </c>
      <c r="H2637" s="46" t="n">
        <f aca="false" t="array" ref="H2637:H2637">SUM(IF(dane!$A$8:$A$1577=D2637,IF(dane!$C$8:$C$1577=E2637,dane!$M$8:$M$1577,0),0))</f>
        <v>0</v>
      </c>
      <c r="K2637" s="55"/>
    </row>
    <row r="2638" s="47" customFormat="true" ht="37.5" hidden="true" customHeight="true" outlineLevel="0" collapsed="false">
      <c r="A2638" s="42" t="s">
        <v>126</v>
      </c>
      <c r="B2638" s="42"/>
      <c r="C2638" s="43" t="str">
        <f aca="false">INDEX((klasyfikacja!$B$2:$B$146),MATCH(A2638,klasyfikacja!$A$2:$A$146,0))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638" s="44" t="n">
        <v>921</v>
      </c>
      <c r="E2638" s="45" t="n">
        <v>2060</v>
      </c>
      <c r="F2638" s="46" t="n">
        <f aca="false">SUM(G2638:H2638)</f>
        <v>0</v>
      </c>
      <c r="G2638" s="46" t="n">
        <f aca="false" t="array" ref="G2638:G2638">SUM(IF(dane!$A$8:$A$1577=D2638,IF(dane!$C$8:$C$1577=E2638,dane!$L$8:$L$1577,0),0))</f>
        <v>0</v>
      </c>
      <c r="H2638" s="46" t="n">
        <f aca="false" t="array" ref="H2638:H2638">SUM(IF(dane!$A$8:$A$1577=D2638,IF(dane!$C$8:$C$1577=E2638,dane!$M$8:$M$1577,0),0))</f>
        <v>0</v>
      </c>
      <c r="K2638" s="55"/>
    </row>
    <row r="2639" s="47" customFormat="true" ht="12.75" hidden="true" customHeight="true" outlineLevel="0" collapsed="false">
      <c r="A2639" s="42" t="s">
        <v>199</v>
      </c>
      <c r="B2639" s="42"/>
      <c r="C2639" s="43" t="str">
        <f aca="false">INDEX((klasyfikacja!$B$2:$B$146),MATCH(A2639,klasyfikacja!$A$2:$A$146,0))</f>
        <v>Dotacja celowa otrzymana z budżetu państwa na zadania bieżące z zakresu administracji rządowej oraz inne zadania zlecone ustawami realizowane przez powiat</v>
      </c>
      <c r="D2639" s="44" t="n">
        <v>921</v>
      </c>
      <c r="E2639" s="45" t="n">
        <v>2110</v>
      </c>
      <c r="F2639" s="46" t="n">
        <f aca="false">SUM(G2639:H2639)</f>
        <v>0</v>
      </c>
      <c r="G2639" s="46" t="n">
        <f aca="false" t="array" ref="G2639:G2639">SUM(IF(dane!$A$8:$A$1577=D2639,IF(dane!$C$8:$C$1577=E2639,dane!$L$8:$L$1577,0),0))</f>
        <v>0</v>
      </c>
      <c r="H2639" s="46" t="n">
        <f aca="false" t="array" ref="H2639:H2639">SUM(IF(dane!$A$8:$A$1577=D2639,IF(dane!$C$8:$C$1577=E2639,dane!$M$8:$M$1577,0),0))</f>
        <v>0</v>
      </c>
      <c r="K2639" s="55"/>
    </row>
    <row r="2640" s="47" customFormat="true" ht="12.75" hidden="true" customHeight="true" outlineLevel="0" collapsed="false">
      <c r="A2640" s="42" t="s">
        <v>127</v>
      </c>
      <c r="B2640" s="42"/>
      <c r="C2640" s="43" t="str">
        <f aca="false">INDEX((klasyfikacja!$B$2:$B$146),MATCH(A2640,klasyfikacja!$A$2:$A$146,0))</f>
        <v>Dotacja celowa otrzymana z budżetu państwa na zadania bieżące realizowane przez powiat na podstawie porozumień z organami administracji rządowej</v>
      </c>
      <c r="D2640" s="44" t="n">
        <v>921</v>
      </c>
      <c r="E2640" s="45" t="n">
        <v>2120</v>
      </c>
      <c r="F2640" s="46" t="n">
        <f aca="false">SUM(G2640:H2640)</f>
        <v>0</v>
      </c>
      <c r="G2640" s="46" t="n">
        <f aca="false" t="array" ref="G2640:G2640">SUM(IF(dane!$A$8:$A$1577=D2640,IF(dane!$C$8:$C$1577=E2640,dane!$L$8:$L$1577,0),0))</f>
        <v>0</v>
      </c>
      <c r="H2640" s="46" t="n">
        <f aca="false" t="array" ref="H2640:H2640">SUM(IF(dane!$A$8:$A$1577=D2640,IF(dane!$C$8:$C$1577=E2640,dane!$M$8:$M$1577,0),0))</f>
        <v>0</v>
      </c>
      <c r="K2640" s="55"/>
    </row>
    <row r="2641" s="47" customFormat="true" ht="12.75" hidden="true" customHeight="true" outlineLevel="0" collapsed="false">
      <c r="A2641" s="42" t="s">
        <v>128</v>
      </c>
      <c r="B2641" s="42"/>
      <c r="C2641" s="43" t="str">
        <f aca="false">INDEX((klasyfikacja!$B$2:$B$146),MATCH(A2641,klasyfikacja!$A$2:$A$146,0))</f>
        <v>Dotacja celowa otrzymana z budżetu państwa na realizację bieżących zadań własnych powiatu</v>
      </c>
      <c r="D2641" s="44" t="n">
        <v>921</v>
      </c>
      <c r="E2641" s="45" t="n">
        <v>2130</v>
      </c>
      <c r="F2641" s="46" t="n">
        <f aca="false">SUM(G2641:H2641)</f>
        <v>0</v>
      </c>
      <c r="G2641" s="46" t="n">
        <f aca="false" t="array" ref="G2641:G2641">SUM(IF(dane!$A$8:$A$1577=D2641,IF(dane!$C$8:$C$1577=E2641,dane!$L$8:$L$1577,0),0))</f>
        <v>0</v>
      </c>
      <c r="H2641" s="46" t="n">
        <f aca="false" t="array" ref="H2641:H2641">SUM(IF(dane!$A$8:$A$1577=D2641,IF(dane!$C$8:$C$1577=E2641,dane!$M$8:$M$1577,0),0))</f>
        <v>0</v>
      </c>
      <c r="K2641" s="55"/>
    </row>
    <row r="2642" s="47" customFormat="true" ht="12.75" hidden="true" customHeight="true" outlineLevel="0" collapsed="false">
      <c r="A2642" s="42" t="s">
        <v>129</v>
      </c>
      <c r="B2642" s="42"/>
      <c r="C2642" s="43" t="str">
        <f aca="false">INDEX((klasyfikacja!$B$2:$B$146),MATCH(A2642,klasyfikacja!$A$2:$A$146,0))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642" s="44" t="n">
        <v>921</v>
      </c>
      <c r="E2642" s="45" t="n">
        <v>2160</v>
      </c>
      <c r="F2642" s="46" t="n">
        <f aca="false">SUM(G2642:H2642)</f>
        <v>0</v>
      </c>
      <c r="G2642" s="46" t="n">
        <f aca="false" t="array" ref="G2642:G2642">SUM(IF(dane!$A$8:$A$1577=D2642,IF(dane!$C$8:$C$1577=E2642,dane!$L$8:$L$1577,0),0))</f>
        <v>0</v>
      </c>
      <c r="H2642" s="46" t="n">
        <f aca="false" t="array" ref="H2642:H2642">SUM(IF(dane!$A$8:$A$1577=D2642,IF(dane!$C$8:$C$1577=E2642,dane!$M$8:$M$1577,0),0))</f>
        <v>0</v>
      </c>
      <c r="K2642" s="55"/>
    </row>
    <row r="2643" s="47" customFormat="true" ht="12.75" hidden="true" customHeight="true" outlineLevel="0" collapsed="false">
      <c r="A2643" s="42" t="s">
        <v>130</v>
      </c>
      <c r="B2643" s="42"/>
      <c r="C2643" s="43" t="str">
        <f aca="false">INDEX((klasyfikacja!$B$2:$B$146),MATCH(A2643,klasyfikacja!$A$2:$A$146,0))</f>
        <v>Środki z Funduszu Przeciwdziałania COVID-19 na finansowanie lub dofinansowanie realizacji zadań związanych z przeciwdziałaniem COVID-19</v>
      </c>
      <c r="D2643" s="44" t="n">
        <v>921</v>
      </c>
      <c r="E2643" s="45" t="n">
        <v>2180</v>
      </c>
      <c r="F2643" s="46" t="n">
        <f aca="false">SUM(G2643:H2643)</f>
        <v>0</v>
      </c>
      <c r="G2643" s="46" t="n">
        <f aca="false" t="array" ref="G2643:G2643">SUM(IF(dane!$A$8:$A$1577=D2643,IF(dane!$C$8:$C$1577=E2643,dane!$L$8:$L$1577,0),0))</f>
        <v>0</v>
      </c>
      <c r="H2643" s="46" t="n">
        <f aca="false" t="array" ref="H2643:H2643">SUM(IF(dane!$A$8:$A$1577=D2643,IF(dane!$C$8:$C$1577=E2643,dane!$M$8:$M$1577,0),0))</f>
        <v>0</v>
      </c>
      <c r="K2643" s="55"/>
    </row>
    <row r="2644" s="47" customFormat="true" ht="12.75" hidden="true" customHeight="true" outlineLevel="0" collapsed="false">
      <c r="A2644" s="42" t="s">
        <v>131</v>
      </c>
      <c r="B2644" s="42"/>
      <c r="C2644" s="43" t="str">
        <f aca="false">INDEX((klasyfikacja!$B$2:$B$146),MATCH(A2644,klasyfikacja!$A$2:$A$146,0))</f>
        <v>Dotacja celowa otrzymana z gminy na zadania bieżące realizowane na podstawie porozumień (umów) między jednostkami samorządu terytorialnego</v>
      </c>
      <c r="D2644" s="44" t="n">
        <v>921</v>
      </c>
      <c r="E2644" s="45" t="n">
        <v>2310</v>
      </c>
      <c r="F2644" s="46" t="n">
        <f aca="false">SUM(G2644:H2644)</f>
        <v>0</v>
      </c>
      <c r="G2644" s="46" t="n">
        <f aca="false" t="array" ref="G2644:G2644">SUM(IF(dane!$A$8:$A$1577=D2644,IF(dane!$C$8:$C$1577=E2644,dane!$L$8:$L$1577,0),0))</f>
        <v>0</v>
      </c>
      <c r="H2644" s="46" t="n">
        <f aca="false" t="array" ref="H2644:H2644">SUM(IF(dane!$A$8:$A$1577=D2644,IF(dane!$C$8:$C$1577=E2644,dane!$M$8:$M$1577,0),0))</f>
        <v>0</v>
      </c>
      <c r="K2644" s="55"/>
    </row>
    <row r="2645" s="47" customFormat="true" ht="25.5" hidden="true" customHeight="false" outlineLevel="0" collapsed="false">
      <c r="A2645" s="42" t="s">
        <v>132</v>
      </c>
      <c r="B2645" s="42"/>
      <c r="C2645" s="43" t="str">
        <f aca="false">INDEX((klasyfikacja!$B$2:$B$146),MATCH(A2645,klasyfikacja!$A$2:$A$146,0))</f>
        <v>Dotacja celowa otrzymana z powiatu na zadania bieżące realizowane na podstawie porozumień (umów) między jednostkami samorządu terytorialnego</v>
      </c>
      <c r="D2645" s="44" t="n">
        <v>921</v>
      </c>
      <c r="E2645" s="45" t="n">
        <v>2320</v>
      </c>
      <c r="F2645" s="46" t="n">
        <f aca="false">SUM(G2645:H2645)</f>
        <v>0</v>
      </c>
      <c r="G2645" s="46" t="n">
        <f aca="false" t="array" ref="G2645:G2645">SUM(IF(dane!$A$8:$A$1577=D2645,IF(dane!$C$8:$C$1577=E2645,dane!$L$8:$L$1577,0),0))</f>
        <v>0</v>
      </c>
      <c r="H2645" s="46" t="n">
        <f aca="false" t="array" ref="H2645:H2645">SUM(IF(dane!$A$8:$A$1577=D2645,IF(dane!$C$8:$C$1577=E2645,dane!$M$8:$M$1577,0),0))</f>
        <v>0</v>
      </c>
      <c r="K2645" s="55"/>
    </row>
    <row r="2646" s="47" customFormat="true" ht="28.5" hidden="false" customHeight="true" outlineLevel="0" collapsed="false">
      <c r="A2646" s="42" t="n">
        <v>2330</v>
      </c>
      <c r="B2646" s="42"/>
      <c r="C2646" s="43" t="e">
        <f aca="false">INDEX((klasyfikacja!$B$2:$B$146),MATCH(A2646,klasyfikacja!$A$2:$A$146,0))</f>
        <v>#N/A</v>
      </c>
      <c r="D2646" s="44" t="n">
        <v>921</v>
      </c>
      <c r="E2646" s="45" t="n">
        <v>2330</v>
      </c>
      <c r="F2646" s="56" t="n">
        <f aca="false">SUM(G2646:H2646)</f>
        <v>2950000</v>
      </c>
      <c r="G2646" s="46" t="n">
        <f aca="false" t="array" ref="G2646:G2646">SUM(IF(dane!$A$8:$A$1577=D2646,IF(dane!$C$8:$C$1577=E2646,dane!$L$8:$L$1577,0),0))</f>
        <v>2950000</v>
      </c>
      <c r="H2646" s="46" t="n">
        <f aca="false" t="array" ref="H2646:H2646">SUM(IF(dane!$A$8:$A$1577=D2646,IF(dane!$C$8:$C$1577=E2646,dane!$M$8:$M$1577,0),0))</f>
        <v>0</v>
      </c>
      <c r="K2646" s="55"/>
    </row>
    <row r="2647" s="47" customFormat="true" ht="12.75" hidden="true" customHeight="true" outlineLevel="0" collapsed="false">
      <c r="A2647" s="42" t="s">
        <v>134</v>
      </c>
      <c r="B2647" s="42"/>
      <c r="C2647" s="43" t="str">
        <f aca="false">INDEX((klasyfikacja!$B$2:$B$146),MATCH(A2647,klasyfikacja!$A$2:$A$146,0))</f>
        <v>Dochody jednostek samorządu terytorialnego związane z realizacją zadań z zakresu administracji rządowej oraz innych zadań zleconych ustawami</v>
      </c>
      <c r="D2647" s="44" t="n">
        <v>921</v>
      </c>
      <c r="E2647" s="45" t="n">
        <v>2360</v>
      </c>
      <c r="F2647" s="46" t="n">
        <f aca="false">SUM(G2647:H2647)</f>
        <v>0</v>
      </c>
      <c r="G2647" s="46" t="n">
        <f aca="false" t="array" ref="G2647:G2647">SUM(IF(dane!$A$8:$A$1577=D2647,IF(dane!$C$8:$C$1577=E2647,dane!$L$8:$L$1577,0),0))</f>
        <v>0</v>
      </c>
      <c r="H2647" s="46" t="n">
        <f aca="false" t="array" ref="H2647:H2647">SUM(IF(dane!$A$8:$A$1577=D2647,IF(dane!$C$8:$C$1577=E2647,dane!$M$8:$M$1577,0),0))</f>
        <v>0</v>
      </c>
      <c r="K2647" s="55"/>
    </row>
    <row r="2648" s="47" customFormat="true" ht="12.75" hidden="true" customHeight="true" outlineLevel="0" collapsed="false">
      <c r="A2648" s="42" t="s">
        <v>135</v>
      </c>
      <c r="B2648" s="42"/>
      <c r="C2648" s="43" t="str">
        <f aca="false">INDEX((klasyfikacja!$B$2:$B$146),MATCH(A2648,klasyfikacja!$A$2:$A$146,0))</f>
        <v>Wpływy do budżetu nadwyżki środków obrotowych samorządowego zakładu budżetowego</v>
      </c>
      <c r="D2648" s="44" t="n">
        <v>921</v>
      </c>
      <c r="E2648" s="45" t="n">
        <v>2370</v>
      </c>
      <c r="F2648" s="46" t="n">
        <f aca="false">SUM(G2648:H2648)</f>
        <v>0</v>
      </c>
      <c r="G2648" s="46" t="n">
        <f aca="false" t="array" ref="G2648:G2648">SUM(IF(dane!$A$8:$A$1577=D2648,IF(dane!$C$8:$C$1577=E2648,dane!$L$8:$L$1577,0),0))</f>
        <v>0</v>
      </c>
      <c r="H2648" s="46" t="n">
        <f aca="false" t="array" ref="H2648:H2648">SUM(IF(dane!$A$8:$A$1577=D2648,IF(dane!$C$8:$C$1577=E2648,dane!$M$8:$M$1577,0),0))</f>
        <v>0</v>
      </c>
      <c r="K2648" s="55"/>
    </row>
    <row r="2649" s="47" customFormat="true" ht="12.75" hidden="true" customHeight="true" outlineLevel="0" collapsed="false">
      <c r="A2649" s="42" t="s">
        <v>136</v>
      </c>
      <c r="B2649" s="42"/>
      <c r="C2649" s="43" t="str">
        <f aca="false">INDEX((klasyfikacja!$B$2:$B$146),MATCH(A2649,klasyfikacja!$A$2:$A$146,0))</f>
        <v>Dotacja otrzymana z państwowego funduszu celowego na realizację zadań bieżących jednostek sektora finansów publicznych</v>
      </c>
      <c r="D2649" s="44" t="n">
        <v>921</v>
      </c>
      <c r="E2649" s="45" t="n">
        <v>2440</v>
      </c>
      <c r="F2649" s="46" t="n">
        <f aca="false">SUM(G2649:H2649)</f>
        <v>0</v>
      </c>
      <c r="G2649" s="46" t="n">
        <f aca="false" t="array" ref="G2649:G2649">SUM(IF(dane!$A$8:$A$1577=D2649,IF(dane!$C$8:$C$1577=E2649,dane!$L$8:$L$1577,0),0))</f>
        <v>0</v>
      </c>
      <c r="H2649" s="46" t="n">
        <f aca="false" t="array" ref="H2649:H2649">SUM(IF(dane!$A$8:$A$1577=D2649,IF(dane!$C$8:$C$1577=E2649,dane!$M$8:$M$1577,0),0))</f>
        <v>0</v>
      </c>
      <c r="K2649" s="55"/>
    </row>
    <row r="2650" s="47" customFormat="true" ht="12.75" hidden="true" customHeight="true" outlineLevel="0" collapsed="false">
      <c r="A2650" s="42" t="s">
        <v>137</v>
      </c>
      <c r="B2650" s="42"/>
      <c r="C2650" s="43" t="str">
        <f aca="false">INDEX((klasyfikacja!$B$2:$B$146),MATCH(A2650,klasyfikacja!$A$2:$A$146,0))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650" s="44" t="n">
        <v>921</v>
      </c>
      <c r="E2650" s="45" t="n">
        <v>2442</v>
      </c>
      <c r="F2650" s="46" t="n">
        <f aca="false">SUM(G2650:H2650)</f>
        <v>0</v>
      </c>
      <c r="G2650" s="46" t="n">
        <f aca="false" t="array" ref="G2650:G2650">SUM(IF(dane!$A$8:$A$1577=D2650,IF(dane!$C$8:$C$1577=E2650,dane!$L$8:$L$1577,0),0))</f>
        <v>0</v>
      </c>
      <c r="H2650" s="46" t="n">
        <f aca="false" t="array" ref="H2650:H2650">SUM(IF(dane!$A$8:$A$1577=D2650,IF(dane!$C$8:$C$1577=E2650,dane!$M$8:$M$1577,0),0))</f>
        <v>0</v>
      </c>
      <c r="K2650" s="55"/>
    </row>
    <row r="2651" s="47" customFormat="true" ht="12.75" hidden="true" customHeight="true" outlineLevel="0" collapsed="false">
      <c r="A2651" s="42" t="s">
        <v>138</v>
      </c>
      <c r="B2651" s="42"/>
      <c r="C2651" s="43" t="str">
        <f aca="false">INDEX((klasyfikacja!$B$2:$B$146),MATCH(A2651,klasyfikacja!$A$2:$A$146,0))</f>
        <v>Środki otrzymane od pozostałych jednostek zaliczanych do sektora finansów publicznych na realizację zadań bieżących jednostek zaliczanych do sektora finansów publicznych</v>
      </c>
      <c r="D2651" s="44" t="n">
        <v>921</v>
      </c>
      <c r="E2651" s="45" t="n">
        <v>2460</v>
      </c>
      <c r="F2651" s="46" t="n">
        <f aca="false">SUM(G2651:H2651)</f>
        <v>0</v>
      </c>
      <c r="G2651" s="46" t="n">
        <f aca="false" t="array" ref="G2651:G2651">SUM(IF(dane!$A$8:$A$1577=D2651,IF(dane!$C$8:$C$1577=E2651,dane!$L$8:$L$1577,0),0))</f>
        <v>0</v>
      </c>
      <c r="H2651" s="46" t="n">
        <f aca="false" t="array" ref="H2651:H2651">SUM(IF(dane!$A$8:$A$1577=D2651,IF(dane!$C$8:$C$1577=E2651,dane!$M$8:$M$1577,0),0))</f>
        <v>0</v>
      </c>
      <c r="K2651" s="55"/>
    </row>
    <row r="2652" s="47" customFormat="true" ht="12.75" hidden="true" customHeight="true" outlineLevel="0" collapsed="false">
      <c r="A2652" s="42" t="s">
        <v>139</v>
      </c>
      <c r="B2652" s="42"/>
      <c r="C2652" s="43" t="str">
        <f aca="false">INDEX((klasyfikacja!$B$2:$B$146),MATCH(A2652,klasyfikacja!$A$2:$A$146,0))</f>
        <v>Rekompensaty utraconych dochodów w podatkach i opłatach lokalnych</v>
      </c>
      <c r="D2652" s="44" t="n">
        <v>921</v>
      </c>
      <c r="E2652" s="45" t="n">
        <v>2680</v>
      </c>
      <c r="F2652" s="46" t="n">
        <f aca="false">SUM(G2652:H2652)</f>
        <v>0</v>
      </c>
      <c r="G2652" s="46" t="n">
        <f aca="false" t="array" ref="G2652:G2652">SUM(IF(dane!$A$8:$A$1577=D2652,IF(dane!$C$8:$C$1577=E2652,dane!$L$8:$L$1577,0),0))</f>
        <v>0</v>
      </c>
      <c r="H2652" s="46" t="n">
        <f aca="false" t="array" ref="H2652:H2652">SUM(IF(dane!$A$8:$A$1577=D2652,IF(dane!$C$8:$C$1577=E2652,dane!$M$8:$M$1577,0),0))</f>
        <v>0</v>
      </c>
      <c r="K2652" s="55"/>
    </row>
    <row r="2653" s="47" customFormat="true" ht="12.75" hidden="true" customHeight="true" outlineLevel="0" collapsed="false">
      <c r="A2653" s="42" t="s">
        <v>140</v>
      </c>
      <c r="B2653" s="42"/>
      <c r="C2653" s="43" t="str">
        <f aca="false">INDEX((klasyfikacja!$B$2:$B$146),MATCH(A2653,klasyfikacja!$A$2:$A$146,0))</f>
        <v>Środki z Funduszu Pracy otrzymane na realizację zadań wynikających z odrębnych ustaw</v>
      </c>
      <c r="D2653" s="44" t="n">
        <v>921</v>
      </c>
      <c r="E2653" s="45" t="n">
        <v>2690</v>
      </c>
      <c r="F2653" s="46" t="n">
        <f aca="false">SUM(G2653:H2653)</f>
        <v>0</v>
      </c>
      <c r="G2653" s="46" t="n">
        <f aca="false" t="array" ref="G2653:G2653">SUM(IF(dane!$A$8:$A$1577=D2653,IF(dane!$C$8:$C$1577=E2653,dane!$L$8:$L$1577,0),0))</f>
        <v>0</v>
      </c>
      <c r="H2653" s="46" t="n">
        <f aca="false" t="array" ref="H2653:H2653">SUM(IF(dane!$A$8:$A$1577=D2653,IF(dane!$C$8:$C$1577=E2653,dane!$M$8:$M$1577,0),0))</f>
        <v>0</v>
      </c>
      <c r="K2653" s="55"/>
    </row>
    <row r="2654" s="47" customFormat="true" ht="25.5" hidden="false" customHeight="true" outlineLevel="0" collapsed="false">
      <c r="A2654" s="42" t="n">
        <v>2700</v>
      </c>
      <c r="B2654" s="42"/>
      <c r="C2654" s="43" t="e">
        <f aca="false">INDEX((klasyfikacja!$B$2:$B$146),MATCH(A2654,klasyfikacja!$A$2:$A$146,0))</f>
        <v>#N/A</v>
      </c>
      <c r="D2654" s="44" t="n">
        <v>921</v>
      </c>
      <c r="E2654" s="45" t="n">
        <v>2700</v>
      </c>
      <c r="F2654" s="46" t="n">
        <f aca="false">SUM(G2654:H2654)</f>
        <v>121096</v>
      </c>
      <c r="G2654" s="46" t="n">
        <f aca="false" t="array" ref="G2654:G2654">SUM(IF(dane!$A$8:$A$1577=D2654,IF(dane!$C$8:$C$1577=E2654,dane!$L$8:$L$1577,0),0))</f>
        <v>121096</v>
      </c>
      <c r="H2654" s="46" t="n">
        <f aca="false" t="array" ref="H2654:H2654">SUM(IF(dane!$A$8:$A$1577=D2654,IF(dane!$C$8:$C$1577=E2654,dane!$M$8:$M$1577,0),0))</f>
        <v>0</v>
      </c>
      <c r="K2654" s="55"/>
    </row>
    <row r="2655" s="47" customFormat="true" ht="12.75" hidden="true" customHeight="true" outlineLevel="0" collapsed="false">
      <c r="A2655" s="42" t="s">
        <v>142</v>
      </c>
      <c r="B2655" s="42"/>
      <c r="C2655" s="43" t="str">
        <f aca="false">INDEX((klasyfikacja!$B$2:$B$146),MATCH(A2655,klasyfikacja!$A$2:$A$146,0))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655" s="44" t="n">
        <v>921</v>
      </c>
      <c r="E2655" s="45" t="n">
        <v>2701</v>
      </c>
      <c r="F2655" s="46" t="n">
        <f aca="false">SUM(G2655:H2655)</f>
        <v>0</v>
      </c>
      <c r="G2655" s="46" t="n">
        <f aca="false" t="array" ref="G2655:G2655">SUM(IF(dane!$A$8:$A$1577=D2655,IF(dane!$C$8:$C$1577=E2655,dane!$L$8:$L$1577,0),0))</f>
        <v>0</v>
      </c>
      <c r="H2655" s="46" t="n">
        <f aca="false" t="array" ref="H2655:H2655">SUM(IF(dane!$A$8:$A$1577=D2655,IF(dane!$C$8:$C$1577=E2655,dane!$M$8:$M$1577,0),0))</f>
        <v>0</v>
      </c>
      <c r="K2655" s="55"/>
    </row>
    <row r="2656" s="47" customFormat="true" ht="51" hidden="true" customHeight="false" outlineLevel="0" collapsed="false">
      <c r="A2656" s="42" t="s">
        <v>212</v>
      </c>
      <c r="B2656" s="42"/>
      <c r="C2656" s="43" t="str">
        <f aca="false">INDEX((klasyfikacja!$B$2:$B$146),MATCH(A2656,klasyfikacja!$A$2:$A$146,0))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656" s="44" t="n">
        <v>921</v>
      </c>
      <c r="E2656" s="45" t="n">
        <v>2703</v>
      </c>
      <c r="F2656" s="46" t="n">
        <f aca="false">SUM(G2656:H2656)</f>
        <v>0</v>
      </c>
      <c r="G2656" s="46" t="n">
        <f aca="false" t="array" ref="G2656:G2656">SUM(IF(dane!$A$8:$A$1577=D2656,IF(dane!$C$8:$C$1577=E2656,dane!$L$8:$L$1577,0),0))</f>
        <v>0</v>
      </c>
      <c r="H2656" s="46" t="n">
        <f aca="false" t="array" ref="H2656:H2656">SUM(IF(dane!$A$8:$A$1577=D2656,IF(dane!$C$8:$C$1577=E2656,dane!$M$8:$M$1577,0),0))</f>
        <v>0</v>
      </c>
      <c r="K2656" s="55"/>
    </row>
    <row r="2657" s="47" customFormat="true" ht="26.25" hidden="true" customHeight="true" outlineLevel="0" collapsed="false">
      <c r="A2657" s="42" t="s">
        <v>143</v>
      </c>
      <c r="B2657" s="42"/>
      <c r="C2657" s="43" t="str">
        <f aca="false">INDEX((klasyfikacja!$B$2:$B$146),MATCH(A2657,klasyfikacja!$A$2:$A$146,0))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657" s="44" t="n">
        <v>921</v>
      </c>
      <c r="E2657" s="45" t="n">
        <v>2705</v>
      </c>
      <c r="F2657" s="46" t="n">
        <f aca="false">SUM(G2657:H2657)</f>
        <v>0</v>
      </c>
      <c r="G2657" s="46" t="n">
        <f aca="false" t="array" ref="G2657:G2657">SUM(IF(dane!$A$8:$A$1577=D2657,IF(dane!$C$8:$C$1577=E2657,dane!$L$8:$L$1577,0),0))</f>
        <v>0</v>
      </c>
      <c r="H2657" s="46" t="n">
        <f aca="false" t="array" ref="H2657:H2657">SUM(IF(dane!$A$8:$A$1577=D2657,IF(dane!$C$8:$C$1577=E2657,dane!$M$8:$M$1577,0),0))</f>
        <v>0</v>
      </c>
      <c r="K2657" s="55"/>
    </row>
    <row r="2658" s="47" customFormat="true" ht="12.75" hidden="true" customHeight="true" outlineLevel="0" collapsed="false">
      <c r="A2658" s="42" t="s">
        <v>144</v>
      </c>
      <c r="B2658" s="42"/>
      <c r="C2658" s="43" t="str">
        <f aca="false">INDEX((klasyfikacja!$B$2:$B$146),MATCH(A2658,klasyfikacja!$A$2:$A$146,0))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658" s="44" t="n">
        <v>921</v>
      </c>
      <c r="E2658" s="45" t="n">
        <v>2706</v>
      </c>
      <c r="F2658" s="46" t="n">
        <f aca="false">SUM(G2658:H2658)</f>
        <v>0</v>
      </c>
      <c r="G2658" s="46" t="n">
        <f aca="false" t="array" ref="G2658:G2658">SUM(IF(dane!$A$8:$A$1577=D2658,IF(dane!$C$8:$C$1577=E2658,dane!$L$8:$L$1577,0),0))</f>
        <v>0</v>
      </c>
      <c r="H2658" s="46" t="n">
        <f aca="false" t="array" ref="H2658:H2658">SUM(IF(dane!$A$8:$A$1577=D2658,IF(dane!$C$8:$C$1577=E2658,dane!$M$8:$M$1577,0),0))</f>
        <v>0</v>
      </c>
      <c r="K2658" s="55"/>
    </row>
    <row r="2659" s="47" customFormat="true" ht="12.75" hidden="true" customHeight="true" outlineLevel="0" collapsed="false">
      <c r="A2659" s="42" t="s">
        <v>145</v>
      </c>
      <c r="B2659" s="42"/>
      <c r="C2659" s="43" t="str">
        <f aca="false">INDEX((klasyfikacja!$B$2:$B$146),MATCH(A2659,klasyfikacja!$A$2:$A$146,0))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659" s="44" t="n">
        <v>921</v>
      </c>
      <c r="E2659" s="45" t="n">
        <v>2707</v>
      </c>
      <c r="F2659" s="46" t="n">
        <f aca="false">SUM(G2659:H2659)</f>
        <v>0</v>
      </c>
      <c r="G2659" s="46" t="n">
        <f aca="false" t="array" ref="G2659:G2659">SUM(IF(dane!$A$8:$A$1577=D2659,IF(dane!$C$8:$C$1577=E2659,dane!$L$8:$L$1577,0),0))</f>
        <v>0</v>
      </c>
      <c r="H2659" s="46" t="n">
        <f aca="false" t="array" ref="H2659:H2659">SUM(IF(dane!$A$8:$A$1577=D2659,IF(dane!$C$8:$C$1577=E2659,dane!$M$8:$M$1577,0),0))</f>
        <v>0</v>
      </c>
      <c r="K2659" s="55"/>
    </row>
    <row r="2660" s="47" customFormat="true" ht="53.25" hidden="false" customHeight="true" outlineLevel="0" collapsed="false">
      <c r="A2660" s="42" t="n">
        <v>2708</v>
      </c>
      <c r="B2660" s="42"/>
      <c r="C2660" s="43" t="e">
        <f aca="false">INDEX((klasyfikacja!$B$2:$B$146),MATCH(A2660,klasyfikacja!$A$2:$A$146,0))</f>
        <v>#N/A</v>
      </c>
      <c r="D2660" s="44" t="n">
        <v>921</v>
      </c>
      <c r="E2660" s="45" t="n">
        <v>2708</v>
      </c>
      <c r="F2660" s="46" t="n">
        <f aca="false">SUM(G2660:H2660)</f>
        <v>91600</v>
      </c>
      <c r="G2660" s="46" t="n">
        <f aca="false" t="array" ref="G2660:G2660">SUM(IF(dane!$A$8:$A$1577=D2660,IF(dane!$C$8:$C$1577=E2660,dane!$L$8:$L$1577,0),0))</f>
        <v>91600</v>
      </c>
      <c r="H2660" s="46" t="n">
        <f aca="false" t="array" ref="H2660:H2660">SUM(IF(dane!$A$8:$A$1577=D2660,IF(dane!$C$8:$C$1577=E2660,dane!$M$8:$M$1577,0),0))</f>
        <v>0</v>
      </c>
      <c r="K2660" s="55"/>
    </row>
    <row r="2661" s="47" customFormat="true" ht="25.5" hidden="true" customHeight="true" outlineLevel="0" collapsed="false">
      <c r="A2661" s="42" t="s">
        <v>147</v>
      </c>
      <c r="B2661" s="42"/>
      <c r="C2661" s="43" t="str">
        <f aca="false">INDEX((klasyfikacja!$B$2:$B$146),MATCH(A2661,klasyfikacja!$A$2:$A$146,0))</f>
        <v>Dotacja celowa otrzymana z tytułu pomocy finansowej udzielanej między jednostkami samorządu terytorialnego na dofinansowanie własnych zadań bieżących</v>
      </c>
      <c r="D2661" s="44" t="n">
        <v>921</v>
      </c>
      <c r="E2661" s="45" t="n">
        <v>2710</v>
      </c>
      <c r="F2661" s="46" t="n">
        <f aca="false">SUM(G2661:H2661)</f>
        <v>0</v>
      </c>
      <c r="G2661" s="46" t="n">
        <f aca="false" t="array" ref="G2661:G2661">SUM(IF(dane!$A$8:$A$1577=D2661,IF(dane!$C$8:$C$1577=E2661,dane!$L$8:$L$1577,0),0))</f>
        <v>0</v>
      </c>
      <c r="H2661" s="46" t="n">
        <f aca="false" t="array" ref="H2661:H2661">SUM(IF(dane!$A$8:$A$1577=D2661,IF(dane!$C$8:$C$1577=E2661,dane!$M$8:$M$1577,0),0))</f>
        <v>0</v>
      </c>
      <c r="K2661" s="55"/>
    </row>
    <row r="2662" s="47" customFormat="true" ht="12.75" hidden="true" customHeight="true" outlineLevel="0" collapsed="false">
      <c r="A2662" s="42" t="s">
        <v>148</v>
      </c>
      <c r="B2662" s="42"/>
      <c r="C2662" s="43" t="str">
        <f aca="false">INDEX((klasyfikacja!$B$2:$B$146),MATCH(A2662,klasyfikacja!$A$2:$A$146,0))</f>
        <v>Środki na uzupełnienie dochodów gmin</v>
      </c>
      <c r="D2662" s="44" t="n">
        <v>921</v>
      </c>
      <c r="E2662" s="45" t="n">
        <v>2750</v>
      </c>
      <c r="F2662" s="46" t="n">
        <f aca="false">SUM(G2662:H2662)</f>
        <v>0</v>
      </c>
      <c r="G2662" s="46" t="n">
        <f aca="false" t="array" ref="G2662:G2662">SUM(IF(dane!$A$8:$A$1577=D2662,IF(dane!$C$8:$C$1577=E2662,dane!$L$8:$L$1577,0),0))</f>
        <v>0</v>
      </c>
      <c r="H2662" s="46" t="n">
        <f aca="false" t="array" ref="H2662:H2662">SUM(IF(dane!$A$8:$A$1577=D2662,IF(dane!$C$8:$C$1577=E2662,dane!$M$8:$M$1577,0),0))</f>
        <v>0</v>
      </c>
      <c r="K2662" s="55"/>
    </row>
    <row r="2663" s="47" customFormat="true" ht="12.75" hidden="true" customHeight="true" outlineLevel="0" collapsed="false">
      <c r="A2663" s="42" t="s">
        <v>149</v>
      </c>
      <c r="B2663" s="42"/>
      <c r="C2663" s="43" t="str">
        <f aca="false">INDEX((klasyfikacja!$B$2:$B$146),MATCH(A2663,klasyfikacja!$A$2:$A$146,0))</f>
        <v>Środki na uzupełnienie dochodów powiatów</v>
      </c>
      <c r="D2663" s="44" t="n">
        <v>921</v>
      </c>
      <c r="E2663" s="45" t="n">
        <v>2760</v>
      </c>
      <c r="F2663" s="46" t="n">
        <f aca="false">SUM(G2663:H2663)</f>
        <v>0</v>
      </c>
      <c r="G2663" s="46" t="n">
        <f aca="false" t="array" ref="G2663:G2663">SUM(IF(dane!$A$8:$A$1577=D2663,IF(dane!$C$8:$C$1577=E2663,dane!$L$8:$L$1577,0),0))</f>
        <v>0</v>
      </c>
      <c r="H2663" s="46" t="n">
        <f aca="false" t="array" ref="H2663:H2663">SUM(IF(dane!$A$8:$A$1577=D2663,IF(dane!$C$8:$C$1577=E2663,dane!$M$8:$M$1577,0),0))</f>
        <v>0</v>
      </c>
      <c r="K2663" s="55"/>
    </row>
    <row r="2664" s="47" customFormat="true" ht="12.75" hidden="true" customHeight="true" outlineLevel="0" collapsed="false">
      <c r="A2664" s="42" t="s">
        <v>150</v>
      </c>
      <c r="B2664" s="42"/>
      <c r="C2664" s="43" t="str">
        <f aca="false">INDEX((klasyfikacja!$B$2:$B$146),MATCH(A2664,klasyfikacja!$A$2:$A$146,0))</f>
        <v>Środki na utrzymanie rzecznych przepraw promowych oraz na remonty, utrzymanie, ochronę i zarządzanie drogami krajowymi i wojewódzkimi w granicach miast na prawach powiatu</v>
      </c>
      <c r="D2664" s="44" t="n">
        <v>921</v>
      </c>
      <c r="E2664" s="45" t="n">
        <v>2790</v>
      </c>
      <c r="F2664" s="46" t="n">
        <f aca="false">SUM(G2664:H2664)</f>
        <v>0</v>
      </c>
      <c r="G2664" s="46" t="n">
        <f aca="false" t="array" ref="G2664:G2664">SUM(IF(dane!$A$8:$A$1577=D2664,IF(dane!$C$8:$C$1577=E2664,dane!$L$8:$L$1577,0),0))</f>
        <v>0</v>
      </c>
      <c r="H2664" s="46" t="n">
        <f aca="false" t="array" ref="H2664:H2664">SUM(IF(dane!$A$8:$A$1577=D2664,IF(dane!$C$8:$C$1577=E2664,dane!$M$8:$M$1577,0),0))</f>
        <v>0</v>
      </c>
      <c r="K2664" s="55"/>
    </row>
    <row r="2665" s="47" customFormat="true" ht="12.75" hidden="true" customHeight="true" outlineLevel="0" collapsed="false">
      <c r="A2665" s="42" t="s">
        <v>151</v>
      </c>
      <c r="B2665" s="42"/>
      <c r="C2665" s="43" t="str">
        <f aca="false">INDEX((klasyfikacja!$B$2:$B$146),MATCH(A2665,klasyfikacja!$A$2:$A$146,0))</f>
        <v>Dotacja z budżetu państwa dla gmin uzdrowiskowych</v>
      </c>
      <c r="D2665" s="44" t="n">
        <v>921</v>
      </c>
      <c r="E2665" s="45" t="n">
        <v>2870</v>
      </c>
      <c r="F2665" s="46" t="n">
        <f aca="false">SUM(G2665:H2665)</f>
        <v>0</v>
      </c>
      <c r="G2665" s="46" t="n">
        <f aca="false" t="array" ref="G2665:G2665">SUM(IF(dane!$A$8:$A$1577=D2665,IF(dane!$C$8:$C$1577=E2665,dane!$L$8:$L$1577,0),0))</f>
        <v>0</v>
      </c>
      <c r="H2665" s="46" t="n">
        <f aca="false" t="array" ref="H2665:H2665">SUM(IF(dane!$A$8:$A$1577=D2665,IF(dane!$C$8:$C$1577=E2665,dane!$M$8:$M$1577,0),0))</f>
        <v>0</v>
      </c>
      <c r="K2665" s="55"/>
    </row>
    <row r="2666" s="57" customFormat="true" ht="38.25" hidden="true" customHeight="true" outlineLevel="0" collapsed="false">
      <c r="A2666" s="42" t="s">
        <v>152</v>
      </c>
      <c r="B2666" s="42"/>
      <c r="C2666" s="43" t="str">
        <f aca="false">INDEX((klasyfikacja!$B$2:$B$146),MATCH(A2666,klasyfikacja!$A$2:$A$146,0))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2666" s="44" t="n">
        <v>921</v>
      </c>
      <c r="E2666" s="45" t="n">
        <v>2910</v>
      </c>
      <c r="F2666" s="46" t="n">
        <f aca="false">SUM(G2666:H2666)</f>
        <v>0</v>
      </c>
      <c r="G2666" s="46" t="n">
        <f aca="false" t="array" ref="G2666:G2666">SUM(IF(dane!$A$8:$A$1577=D2666,IF(dane!$C$8:$C$1577=E2666,dane!$L$8:$L$1577,0),0))</f>
        <v>0</v>
      </c>
      <c r="H2666" s="46" t="n">
        <f aca="false" t="array" ref="H2666:H2666">SUM(IF(dane!$A$8:$A$1577=D2666,IF(dane!$C$8:$C$1577=E2666,dane!$M$8:$M$1577,0),0))</f>
        <v>0</v>
      </c>
    </row>
    <row r="2667" s="57" customFormat="true" ht="38.25" hidden="true" customHeight="true" outlineLevel="0" collapsed="false">
      <c r="A2667" s="42" t="s">
        <v>153</v>
      </c>
      <c r="B2667" s="42"/>
      <c r="C2667" s="43" t="str">
        <f aca="false">INDEX((klasyfikacja!$B$2:$B$146),MATCH(A2667,klasyfikacja!$A$2:$A$146,0))</f>
        <v>Subwencje ogólne z budżetu państwa</v>
      </c>
      <c r="D2667" s="44" t="n">
        <v>921</v>
      </c>
      <c r="E2667" s="45" t="n">
        <v>2920</v>
      </c>
      <c r="F2667" s="46" t="n">
        <f aca="false">SUM(G2667:H2667)</f>
        <v>0</v>
      </c>
      <c r="G2667" s="46" t="n">
        <f aca="false" t="array" ref="G2667:G2667">SUM(IF(dane!$A$8:$A$1577=D2667,IF(dane!$C$8:$C$1577=E2667,dane!$L$8:$L$1577,0),0))</f>
        <v>0</v>
      </c>
      <c r="H2667" s="46" t="n">
        <f aca="false" t="array" ref="H2667:H2667">SUM(IF(dane!$A$8:$A$1577=D2667,IF(dane!$C$8:$C$1577=E2667,dane!$M$8:$M$1577,0),0))</f>
        <v>0</v>
      </c>
    </row>
    <row r="2668" s="57" customFormat="true" ht="12.75" hidden="true" customHeight="true" outlineLevel="0" collapsed="false">
      <c r="A2668" s="42" t="s">
        <v>154</v>
      </c>
      <c r="B2668" s="42"/>
      <c r="C2668" s="43" t="str">
        <f aca="false">INDEX((klasyfikacja!$B$2:$B$146),MATCH(A2668,klasyfikacja!$A$2:$A$146,0))</f>
        <v>Wpływy ze zwrotów niewykorzystanych dotacji oraz płatności</v>
      </c>
      <c r="D2668" s="44" t="n">
        <v>921</v>
      </c>
      <c r="E2668" s="45" t="n">
        <v>2950</v>
      </c>
      <c r="F2668" s="46" t="n">
        <f aca="false">SUM(G2668:H2668)</f>
        <v>0</v>
      </c>
      <c r="G2668" s="46" t="n">
        <f aca="false" t="array" ref="G2668:G2668">SUM(IF(dane!$A$8:$A$1577=D2668,IF(dane!$C$8:$C$1577=E2668,dane!$L$8:$L$1577,0),0))</f>
        <v>0</v>
      </c>
      <c r="H2668" s="46" t="n">
        <f aca="false" t="array" ref="H2668:H2668">SUM(IF(dane!$A$8:$A$1577=D2668,IF(dane!$C$8:$C$1577=E2668,dane!$M$8:$M$1577,0),0))</f>
        <v>0</v>
      </c>
    </row>
    <row r="2669" s="57" customFormat="true" ht="18" hidden="false" customHeight="true" outlineLevel="0" collapsed="false">
      <c r="A2669" s="39"/>
      <c r="B2669" s="39"/>
      <c r="C2669" s="40" t="s">
        <v>155</v>
      </c>
      <c r="D2669" s="44"/>
      <c r="E2669" s="48"/>
      <c r="F2669" s="41" t="n">
        <f aca="false">SUM(G2669:H2669)</f>
        <v>4706222</v>
      </c>
      <c r="G2669" s="41" t="n">
        <f aca="false">SUM(G2670:G2706)</f>
        <v>4706222</v>
      </c>
      <c r="H2669" s="41" t="n">
        <f aca="false">SUM(H2670:H2706)</f>
        <v>0</v>
      </c>
    </row>
    <row r="2670" s="57" customFormat="true" ht="12.75" hidden="true" customHeight="true" outlineLevel="0" collapsed="false">
      <c r="A2670" s="42" t="s">
        <v>156</v>
      </c>
      <c r="B2670" s="42"/>
      <c r="C2670" s="43" t="str">
        <f aca="false">INDEX((klasyfikacja!$B$2:$B$146),MATCH(A2670,klasyfikacja!$A$2:$A$146,0))</f>
        <v>Wpływy z tytułu przekształcenia prawa użytkowania wieczystego w prawo własności</v>
      </c>
      <c r="D2670" s="44" t="n">
        <v>921</v>
      </c>
      <c r="E2670" s="45" t="s">
        <v>157</v>
      </c>
      <c r="F2670" s="46" t="n">
        <f aca="false">SUM(G2670:H2670)</f>
        <v>0</v>
      </c>
      <c r="G2670" s="46" t="n">
        <f aca="false" t="array" ref="G2670:G2670">SUM(IF(dane!$A$8:$A$1577=D2670,IF(dane!$C$8:$C$1577=E2670,dane!$L$8:$L$1577,0),0))</f>
        <v>0</v>
      </c>
      <c r="H2670" s="46" t="n">
        <f aca="false" t="array" ref="H2670:H2670">SUM(IF(dane!$A$8:$A$1577=D2670,IF(dane!$C$8:$C$1577=E2670,dane!$M$8:$M$1577,0),0))</f>
        <v>0</v>
      </c>
    </row>
    <row r="2671" s="57" customFormat="true" ht="12.75" hidden="true" customHeight="true" outlineLevel="0" collapsed="false">
      <c r="A2671" s="42" t="s">
        <v>158</v>
      </c>
      <c r="B2671" s="42"/>
      <c r="C2671" s="43" t="str">
        <f aca="false">INDEX((klasyfikacja!$B$2:$B$146),MATCH(A2671,klasyfikacja!$A$2:$A$146,0))</f>
        <v>Wpłaty z tytułu odpłatnego nabycia prawa własności oraz prawa użytkowania wieczystego nieruchomości</v>
      </c>
      <c r="D2671" s="44" t="n">
        <v>921</v>
      </c>
      <c r="E2671" s="45" t="s">
        <v>159</v>
      </c>
      <c r="F2671" s="46" t="n">
        <f aca="false">SUM(G2671:H2671)</f>
        <v>0</v>
      </c>
      <c r="G2671" s="46" t="n">
        <f aca="false" t="array" ref="G2671:G2671">SUM(IF(dane!$A$8:$A$1577=D2671,IF(dane!$C$8:$C$1577=E2671,dane!$L$8:$L$1577,0),0))</f>
        <v>0</v>
      </c>
      <c r="H2671" s="46" t="n">
        <f aca="false" t="array" ref="H2671:H2671">SUM(IF(dane!$A$8:$A$1577=D2671,IF(dane!$C$8:$C$1577=E2671,dane!$M$8:$M$1577,0),0))</f>
        <v>0</v>
      </c>
    </row>
    <row r="2672" s="57" customFormat="true" ht="12.75" hidden="true" customHeight="true" outlineLevel="0" collapsed="false">
      <c r="A2672" s="42" t="s">
        <v>160</v>
      </c>
      <c r="B2672" s="42"/>
      <c r="C2672" s="43" t="str">
        <f aca="false">INDEX((klasyfikacja!$B$2:$B$146),MATCH(A2672,klasyfikacja!$A$2:$A$146,0))</f>
        <v>Wpływy ze zbycia praw majątkowych</v>
      </c>
      <c r="D2672" s="44" t="n">
        <v>921</v>
      </c>
      <c r="E2672" s="45" t="s">
        <v>161</v>
      </c>
      <c r="F2672" s="46" t="n">
        <f aca="false">SUM(G2672:H2672)</f>
        <v>0</v>
      </c>
      <c r="G2672" s="46" t="n">
        <f aca="false" t="array" ref="G2672:G2672">SUM(IF(dane!$A$8:$A$1577=D2672,IF(dane!$C$8:$C$1577=E2672,dane!$L$8:$L$1577,0),0))</f>
        <v>0</v>
      </c>
      <c r="H2672" s="46" t="n">
        <f aca="false" t="array" ref="H2672:H2672">SUM(IF(dane!$A$8:$A$1577=D2672,IF(dane!$C$8:$C$1577=E2672,dane!$M$8:$M$1577,0),0))</f>
        <v>0</v>
      </c>
    </row>
    <row r="2673" s="57" customFormat="true" ht="12.75" hidden="true" customHeight="true" outlineLevel="0" collapsed="false">
      <c r="A2673" s="42" t="s">
        <v>162</v>
      </c>
      <c r="B2673" s="42"/>
      <c r="C2673" s="43" t="str">
        <f aca="false">INDEX((klasyfikacja!$B$2:$B$146),MATCH(A2673,klasyfikacja!$A$2:$A$146,0))</f>
        <v>Wpływy z tytułu odszkodowania za przejęte nieruchomości pod inwestycje celu publicznego</v>
      </c>
      <c r="D2673" s="44" t="n">
        <v>921</v>
      </c>
      <c r="E2673" s="45" t="s">
        <v>163</v>
      </c>
      <c r="F2673" s="46" t="n">
        <f aca="false">SUM(G2673:H2673)</f>
        <v>0</v>
      </c>
      <c r="G2673" s="46" t="n">
        <f aca="false" t="array" ref="G2673:G2673">SUM(IF(dane!$A$8:$A$1577=D2673,IF(dane!$C$8:$C$1577=E2673,dane!$L$8:$L$1577,0),0))</f>
        <v>0</v>
      </c>
      <c r="H2673" s="46" t="n">
        <f aca="false" t="array" ref="H2673:H2673">SUM(IF(dane!$A$8:$A$1577=D2673,IF(dane!$C$8:$C$1577=E2673,dane!$M$8:$M$1577,0),0))</f>
        <v>0</v>
      </c>
    </row>
    <row r="2674" s="57" customFormat="true" ht="12.75" hidden="true" customHeight="true" outlineLevel="0" collapsed="false">
      <c r="A2674" s="42" t="s">
        <v>164</v>
      </c>
      <c r="B2674" s="42"/>
      <c r="C2674" s="43" t="str">
        <f aca="false">INDEX((klasyfikacja!$B$2:$B$146),MATCH(A2674,klasyfikacja!$A$2:$A$146,0))</f>
        <v>Wpływy ze sprzedaży składników majątkowych</v>
      </c>
      <c r="D2674" s="44" t="n">
        <v>921</v>
      </c>
      <c r="E2674" s="45" t="s">
        <v>165</v>
      </c>
      <c r="F2674" s="46" t="n">
        <f aca="false">SUM(G2674:H2674)</f>
        <v>0</v>
      </c>
      <c r="G2674" s="46" t="n">
        <f aca="false" t="array" ref="G2674:G2674">SUM(IF(dane!$A$8:$A$1577=D2674,IF(dane!$C$8:$C$1577=E2674,dane!$L$8:$L$1577,0),0))</f>
        <v>0</v>
      </c>
      <c r="H2674" s="46" t="n">
        <f aca="false" t="array" ref="H2674:H2674">SUM(IF(dane!$A$8:$A$1577=D2674,IF(dane!$C$8:$C$1577=E2674,dane!$M$8:$M$1577,0),0))</f>
        <v>0</v>
      </c>
    </row>
    <row r="2675" s="57" customFormat="true" ht="12.75" hidden="true" customHeight="true" outlineLevel="0" collapsed="false">
      <c r="A2675" s="42" t="s">
        <v>166</v>
      </c>
      <c r="B2675" s="42"/>
      <c r="C2675" s="43" t="str">
        <f aca="false">INDEX((klasyfikacja!$B$2:$B$146),MATCH(A2675,klasyfikacja!$A$2:$A$146,0))</f>
        <v>Środki z Funduszu Przeciwdziałania COVID-19 na finansowanie lub dofinansowanie kosztów realizacji inwestycji i zakupów inwestycyjnych związanych z przeciwdziałaniem COVID-19</v>
      </c>
      <c r="D2675" s="44" t="n">
        <v>921</v>
      </c>
      <c r="E2675" s="45" t="n">
        <v>6090</v>
      </c>
      <c r="F2675" s="46" t="n">
        <f aca="false">SUM(G2675:H2675)</f>
        <v>0</v>
      </c>
      <c r="G2675" s="46" t="n">
        <f aca="false" t="array" ref="G2675:G2675">SUM(IF(dane!$A$8:$A$1577=D2675,IF(dane!$C$8:$C$1577=E2675,dane!$L$8:$L$1577,0),0))</f>
        <v>0</v>
      </c>
      <c r="H2675" s="46" t="n">
        <f aca="false" t="array" ref="H2675:H2675">SUM(IF(dane!$A$8:$A$1577=D2675,IF(dane!$C$8:$C$1577=E2675,dane!$M$8:$M$1577,0),0))</f>
        <v>0</v>
      </c>
    </row>
    <row r="2676" s="57" customFormat="true" ht="12.75" hidden="true" customHeight="true" outlineLevel="0" collapsed="false">
      <c r="A2676" s="42" t="s">
        <v>167</v>
      </c>
      <c r="B2676" s="42"/>
      <c r="C2676" s="43" t="str">
        <f aca="false">INDEX((klasyfikacja!$B$2:$B$146),MATCH(A2676,klasyfikacja!$A$2:$A$146,0))</f>
        <v>Środki na inwestycje na drogach publicznych powiatowych i wojewódzkich oraz na drogach powiatowych, wojewódzkich i krajowych w granicach miast na prawach powiatu</v>
      </c>
      <c r="D2676" s="44" t="n">
        <v>921</v>
      </c>
      <c r="E2676" s="45" t="n">
        <v>6180</v>
      </c>
      <c r="F2676" s="46" t="n">
        <f aca="false">SUM(G2676:H2676)</f>
        <v>0</v>
      </c>
      <c r="G2676" s="46" t="n">
        <f aca="false" t="array" ref="G2676:G2676">SUM(IF(dane!$A$8:$A$1577=D2676,IF(dane!$C$8:$C$1577=E2676,dane!$L$8:$L$1577,0),0))</f>
        <v>0</v>
      </c>
      <c r="H2676" s="46" t="n">
        <f aca="false" t="array" ref="H2676:H2676">SUM(IF(dane!$A$8:$A$1577=D2676,IF(dane!$C$8:$C$1577=E2676,dane!$M$8:$M$1577,0),0))</f>
        <v>0</v>
      </c>
    </row>
    <row r="2677" s="57" customFormat="true" ht="37.5" hidden="true" customHeight="true" outlineLevel="0" collapsed="false">
      <c r="A2677" s="42" t="s">
        <v>168</v>
      </c>
      <c r="B2677" s="42"/>
      <c r="C2677" s="43" t="str">
        <f aca="false">INDEX((klasyfikacja!$B$2:$B$146),MATCH(A2677,klasyfikacja!$A$2:$A$146,0))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677" s="44" t="n">
        <v>921</v>
      </c>
      <c r="E2677" s="45" t="n">
        <v>6207</v>
      </c>
      <c r="F2677" s="56" t="n">
        <f aca="false">SUM(G2677:H2677)</f>
        <v>0</v>
      </c>
      <c r="G2677" s="46" t="n">
        <f aca="false" t="array" ref="G2677:G2677">SUM(IF(dane!$A$8:$A$1577=D2677,IF(dane!$C$8:$C$1577=E2677,dane!$L$8:$L$1577,0),0))</f>
        <v>0</v>
      </c>
      <c r="H2677" s="46" t="n">
        <f aca="false" t="array" ref="H2677:H2677">SUM(IF(dane!$A$8:$A$1577=D2677,IF(dane!$C$8:$C$1577=E2677,dane!$M$8:$M$1577,0),0))</f>
        <v>0</v>
      </c>
    </row>
    <row r="2678" s="57" customFormat="true" ht="63.75" hidden="true" customHeight="true" outlineLevel="0" collapsed="false">
      <c r="A2678" s="42" t="s">
        <v>169</v>
      </c>
      <c r="B2678" s="42"/>
      <c r="C2678" s="43" t="str">
        <f aca="false">INDEX((klasyfikacja!$B$2:$B$146),MATCH(A2678,klasyfikacja!$A$2:$A$146,0))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678" s="44" t="n">
        <v>921</v>
      </c>
      <c r="E2678" s="45" t="n">
        <v>6208</v>
      </c>
      <c r="F2678" s="46" t="n">
        <f aca="false">SUM(G2678:H2678)</f>
        <v>0</v>
      </c>
      <c r="G2678" s="46" t="n">
        <f aca="false" t="array" ref="G2678:G2678">SUM(IF(dane!$A$8:$A$1577=D2678,IF(dane!$C$8:$C$1577=E2678,dane!$L$8:$L$1577,0),0))</f>
        <v>0</v>
      </c>
      <c r="H2678" s="46" t="n">
        <f aca="false" t="array" ref="H2678:H2678">SUM(IF(dane!$A$8:$A$1577=D2678,IF(dane!$C$8:$C$1577=E2678,dane!$M$8:$M$1577,0),0))</f>
        <v>0</v>
      </c>
    </row>
    <row r="2679" s="57" customFormat="true" ht="53.25" hidden="true" customHeight="true" outlineLevel="0" collapsed="false">
      <c r="A2679" s="42" t="s">
        <v>170</v>
      </c>
      <c r="B2679" s="42"/>
      <c r="C2679" s="43" t="str">
        <f aca="false">INDEX((klasyfikacja!$B$2:$B$146),MATCH(A2679,klasyfikacja!$A$2:$A$146,0))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679" s="44" t="n">
        <v>921</v>
      </c>
      <c r="E2679" s="45" t="n">
        <v>6209</v>
      </c>
      <c r="F2679" s="46" t="n">
        <f aca="false">SUM(G2679:H2679)</f>
        <v>0</v>
      </c>
      <c r="G2679" s="46" t="n">
        <f aca="false" t="array" ref="G2679:G2679">SUM(IF(dane!$A$8:$A$1577=D2679,IF(dane!$C$8:$C$1577=E2679,dane!$L$8:$L$1577,0),0))</f>
        <v>0</v>
      </c>
      <c r="H2679" s="46" t="n">
        <f aca="false" t="array" ref="H2679:H2679">SUM(IF(dane!$A$8:$A$1577=D2679,IF(dane!$C$8:$C$1577=E2679,dane!$M$8:$M$1577,0),0))</f>
        <v>0</v>
      </c>
    </row>
    <row r="2680" s="57" customFormat="true" ht="38.25" hidden="false" customHeight="true" outlineLevel="0" collapsed="false">
      <c r="A2680" s="42" t="n">
        <v>6257</v>
      </c>
      <c r="B2680" s="42"/>
      <c r="C2680" s="43" t="e">
        <f aca="false">INDEX((klasyfikacja!$B$2:$B$146),MATCH(A2680,klasyfikacja!$A$2:$A$146,0))</f>
        <v>#N/A</v>
      </c>
      <c r="D2680" s="44" t="n">
        <v>921</v>
      </c>
      <c r="E2680" s="45" t="n">
        <v>6257</v>
      </c>
      <c r="F2680" s="56" t="n">
        <f aca="false">SUM(G2680:H2680)</f>
        <v>1400000</v>
      </c>
      <c r="G2680" s="46" t="n">
        <f aca="false" t="array" ref="G2680:G2680">SUM(IF(dane!$A$8:$A$1577=D2680,IF(dane!$C$8:$C$1577=E2680,dane!$L$8:$L$1577,0),0))</f>
        <v>1400000</v>
      </c>
      <c r="H2680" s="46" t="n">
        <f aca="false" t="array" ref="H2680:H2680">SUM(IF(dane!$A$8:$A$1577=D2680,IF(dane!$C$8:$C$1577=E2680,dane!$M$8:$M$1577,0),0))</f>
        <v>0</v>
      </c>
    </row>
    <row r="2681" s="57" customFormat="true" ht="38.25" hidden="true" customHeight="true" outlineLevel="0" collapsed="false">
      <c r="A2681" s="42" t="s">
        <v>172</v>
      </c>
      <c r="B2681" s="42"/>
      <c r="C2681" s="43" t="str">
        <f aca="false">INDEX((klasyfikacja!$B$2:$B$146),MATCH(A2681,klasyfikacja!$A$2:$A$146,0))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681" s="44" t="n">
        <v>921</v>
      </c>
      <c r="E2681" s="45" t="n">
        <v>6258</v>
      </c>
      <c r="F2681" s="46" t="n">
        <f aca="false">SUM(G2681:H2681)</f>
        <v>0</v>
      </c>
      <c r="G2681" s="46" t="n">
        <f aca="false" t="array" ref="G2681:G2681">SUM(IF(dane!$A$8:$A$1577=D2681,IF(dane!$C$8:$C$1577=E2681,dane!$L$8:$L$1577,0),0))</f>
        <v>0</v>
      </c>
      <c r="H2681" s="46" t="n">
        <f aca="false" t="array" ref="H2681:H2681">SUM(IF(dane!$A$8:$A$1577=D2681,IF(dane!$C$8:$C$1577=E2681,dane!$M$8:$M$1577,0),0))</f>
        <v>0</v>
      </c>
    </row>
    <row r="2682" s="57" customFormat="true" ht="63.75" hidden="true" customHeight="false" outlineLevel="0" collapsed="false">
      <c r="A2682" s="42" t="s">
        <v>173</v>
      </c>
      <c r="B2682" s="42"/>
      <c r="C2682" s="43" t="str">
        <f aca="false">INDEX((klasyfikacja!$B$2:$B$146),MATCH(A2682,klasyfikacja!$A$2:$A$146,0))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682" s="44" t="n">
        <v>921</v>
      </c>
      <c r="E2682" s="45" t="n">
        <v>6259</v>
      </c>
      <c r="F2682" s="56" t="n">
        <f aca="false">SUM(G2682:H2682)</f>
        <v>0</v>
      </c>
      <c r="G2682" s="46" t="n">
        <f aca="false" t="array" ref="G2682:G2682">SUM(IF(dane!$A$8:$A$1577=D2682,IF(dane!$C$8:$C$1577=E2682,dane!$L$8:$L$1577,0),0))</f>
        <v>0</v>
      </c>
      <c r="H2682" s="46" t="n">
        <f aca="false" t="array" ref="H2682:H2682">SUM(IF(dane!$A$8:$A$1577=D2682,IF(dane!$C$8:$C$1577=E2682,dane!$M$8:$M$1577,0),0))</f>
        <v>0</v>
      </c>
    </row>
    <row r="2683" s="57" customFormat="true" ht="25.5" hidden="true" customHeight="true" outlineLevel="0" collapsed="false">
      <c r="A2683" s="58" t="s">
        <v>174</v>
      </c>
      <c r="B2683" s="42"/>
      <c r="C2683" s="59" t="str">
        <f aca="false">INDEX((klasyfikacja!$B$2:$B$146),MATCH(A2683,klasyfikacja!$A$2:$A$146,0))</f>
        <v>Dotacja otrzymana z państwowego funduszu celowego na finansowanie lub dofinansowanie kosztów realizacji inwestycji i zakupów inwestycyjnych jednostek sektora finansów publicznych</v>
      </c>
      <c r="D2683" s="44" t="n">
        <v>921</v>
      </c>
      <c r="E2683" s="45" t="n">
        <v>6260</v>
      </c>
      <c r="F2683" s="60" t="n">
        <f aca="false">SUM(G2683:H2683)</f>
        <v>0</v>
      </c>
      <c r="G2683" s="61" t="n">
        <f aca="false" t="array" ref="G2683:G2683">SUM(IF(dane!$A$8:$A$1577=D2683,IF(dane!$C$8:$C$1577=E2683,dane!$L$8:$L$1577,0),0))</f>
        <v>0</v>
      </c>
      <c r="H2683" s="61" t="n">
        <f aca="false" t="array" ref="H2683:H2683">SUM(IF(dane!$A$8:$A$1577=D2683,IF(dane!$C$8:$C$1577=E2683,dane!$M$8:$M$1577,0),0))</f>
        <v>0</v>
      </c>
    </row>
    <row r="2684" s="57" customFormat="true" ht="25.5" hidden="true" customHeight="true" outlineLevel="0" collapsed="false">
      <c r="A2684" s="42" t="s">
        <v>175</v>
      </c>
      <c r="B2684" s="42"/>
      <c r="C2684" s="43" t="str">
        <f aca="false">INDEX((klasyfikacja!$B$2:$B$146),MATCH(A2684,klasyfikacja!$A$2:$A$146,0))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684" s="44" t="n">
        <v>921</v>
      </c>
      <c r="E2684" s="45" t="n">
        <v>6280</v>
      </c>
      <c r="F2684" s="46" t="n">
        <f aca="false">SUM(G2684:H2684)</f>
        <v>0</v>
      </c>
      <c r="G2684" s="46" t="n">
        <f aca="false" t="array" ref="G2684:G2684">SUM(IF(dane!$A$8:$A$1577=D2684,IF(dane!$C$8:$C$1577=E2684,dane!$L$8:$L$1577,0),0))</f>
        <v>0</v>
      </c>
      <c r="H2684" s="46" t="n">
        <f aca="false" t="array" ref="H2684:H2684">SUM(IF(dane!$A$8:$A$1577=D2684,IF(dane!$C$8:$C$1577=E2684,dane!$M$8:$M$1577,0),0))</f>
        <v>0</v>
      </c>
    </row>
    <row r="2685" s="57" customFormat="true" ht="25.5" hidden="false" customHeight="true" outlineLevel="0" collapsed="false">
      <c r="A2685" s="42" t="n">
        <v>6290</v>
      </c>
      <c r="B2685" s="42"/>
      <c r="C2685" s="43" t="e">
        <f aca="false">INDEX((klasyfikacja!$B$2:$B$146),MATCH(A2685,klasyfikacja!$A$2:$A$146,0))</f>
        <v>#N/A</v>
      </c>
      <c r="D2685" s="44" t="n">
        <v>921</v>
      </c>
      <c r="E2685" s="45" t="n">
        <v>6290</v>
      </c>
      <c r="F2685" s="56" t="n">
        <f aca="false">SUM(G2685:H2685)</f>
        <v>3306222</v>
      </c>
      <c r="G2685" s="46" t="n">
        <f aca="false" t="array" ref="G2685:G2685">SUM(IF(dane!$A$8:$A$1577=D2685,IF(dane!$C$8:$C$1577=E2685,dane!$L$8:$L$1577,0),0))</f>
        <v>3306222</v>
      </c>
      <c r="H2685" s="46" t="n">
        <f aca="false" t="array" ref="H2685:H2685">SUM(IF(dane!$A$8:$A$1577=D2685,IF(dane!$C$8:$C$1577=E2685,dane!$M$8:$M$1577,0),0))</f>
        <v>0</v>
      </c>
    </row>
    <row r="2686" s="57" customFormat="true" ht="12.75" hidden="true" customHeight="true" outlineLevel="0" collapsed="false">
      <c r="A2686" s="42" t="s">
        <v>177</v>
      </c>
      <c r="B2686" s="42"/>
      <c r="C2686" s="43" t="str">
        <f aca="false">INDEX((klasyfikacja!$B$2:$B$146),MATCH(A2686,klasyfikacja!$A$2:$A$146,0))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686" s="44" t="n">
        <v>921</v>
      </c>
      <c r="E2686" s="45" t="n">
        <v>6291</v>
      </c>
      <c r="F2686" s="46" t="n">
        <f aca="false">SUM(G2686:H2686)</f>
        <v>0</v>
      </c>
      <c r="G2686" s="46" t="n">
        <f aca="false" t="array" ref="G2686:G2686">SUM(IF(dane!$A$8:$A$1577=D2686,IF(dane!$C$8:$C$1577=E2686,dane!$L$8:$L$1577,0),0))</f>
        <v>0</v>
      </c>
      <c r="H2686" s="46" t="n">
        <f aca="false" t="array" ref="H2686:H2686">SUM(IF(dane!$A$8:$A$1577=D2686,IF(dane!$C$8:$C$1577=E2686,dane!$M$8:$M$1577,0),0))</f>
        <v>0</v>
      </c>
    </row>
    <row r="2687" s="57" customFormat="true" ht="38.25" hidden="true" customHeight="true" outlineLevel="0" collapsed="false">
      <c r="A2687" s="42" t="s">
        <v>178</v>
      </c>
      <c r="B2687" s="42"/>
      <c r="C2687" s="43" t="str">
        <f aca="false">INDEX((klasyfikacja!$B$2:$B$146),MATCH(A2687,klasyfikacja!$A$2:$A$146,0))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687" s="44" t="n">
        <v>921</v>
      </c>
      <c r="E2687" s="45" t="n">
        <v>6296</v>
      </c>
      <c r="F2687" s="46" t="n">
        <f aca="false">SUM(G2687:H2687)</f>
        <v>0</v>
      </c>
      <c r="G2687" s="46" t="n">
        <f aca="false" t="array" ref="G2687:G2687">SUM(IF(dane!$A$8:$A$1577=D2687,IF(dane!$C$8:$C$1577=E2687,dane!$L$8:$L$1577,0),0))</f>
        <v>0</v>
      </c>
      <c r="H2687" s="46" t="n">
        <f aca="false" t="array" ref="H2687:H2687">SUM(IF(dane!$A$8:$A$1577=D2687,IF(dane!$C$8:$C$1577=E2687,dane!$M$8:$M$1577,0),0))</f>
        <v>0</v>
      </c>
    </row>
    <row r="2688" s="57" customFormat="true" ht="38.25" hidden="true" customHeight="true" outlineLevel="0" collapsed="false">
      <c r="A2688" s="42" t="s">
        <v>179</v>
      </c>
      <c r="B2688" s="42"/>
      <c r="C2688" s="43" t="str">
        <f aca="false">INDEX((klasyfikacja!$B$2:$B$146),MATCH(A2688,klasyfikacja!$A$2:$A$146,0))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688" s="44" t="n">
        <v>921</v>
      </c>
      <c r="E2688" s="45" t="n">
        <v>6297</v>
      </c>
      <c r="F2688" s="46" t="n">
        <f aca="false">SUM(G2688:H2688)</f>
        <v>0</v>
      </c>
      <c r="G2688" s="46" t="n">
        <f aca="false" t="array" ref="G2688:G2688">SUM(IF(dane!$A$8:$A$1577=D2688,IF(dane!$C$8:$C$1577=E2688,dane!$L$8:$L$1577,0),0))</f>
        <v>0</v>
      </c>
      <c r="H2688" s="46" t="n">
        <f aca="false" t="array" ref="H2688:H2688">SUM(IF(dane!$A$8:$A$1577=D2688,IF(dane!$C$8:$C$1577=E2688,dane!$M$8:$M$1577,0),0))</f>
        <v>0</v>
      </c>
    </row>
    <row r="2689" s="57" customFormat="true" ht="63.75" hidden="true" customHeight="true" outlineLevel="0" collapsed="false">
      <c r="A2689" s="42" t="s">
        <v>180</v>
      </c>
      <c r="B2689" s="42"/>
      <c r="C2689" s="43" t="str">
        <f aca="false">INDEX((klasyfikacja!$B$2:$B$146),MATCH(A2689,klasyfikacja!$A$2:$A$146,0))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689" s="44" t="n">
        <v>921</v>
      </c>
      <c r="E2689" s="45" t="n">
        <v>6298</v>
      </c>
      <c r="F2689" s="56" t="n">
        <f aca="false">SUM(G2689:H2689)</f>
        <v>0</v>
      </c>
      <c r="G2689" s="46" t="n">
        <f aca="false" t="array" ref="G2689:G2689">SUM(IF(dane!$A$8:$A$1577=D2689,IF(dane!$C$8:$C$1577=E2689,dane!$L$8:$L$1577,0),0))</f>
        <v>0</v>
      </c>
      <c r="H2689" s="46" t="n">
        <f aca="false" t="array" ref="H2689:H2689">SUM(IF(dane!$A$8:$A$1577=D2689,IF(dane!$C$8:$C$1577=E2689,dane!$M$8:$M$1577,0),0))</f>
        <v>0</v>
      </c>
    </row>
    <row r="2690" s="57" customFormat="true" ht="51" hidden="true" customHeight="false" outlineLevel="0" collapsed="false">
      <c r="A2690" s="42" t="s">
        <v>234</v>
      </c>
      <c r="B2690" s="42"/>
      <c r="C2690" s="43" t="str">
        <f aca="false">INDEX((klasyfikacja!$B$2:$B$146),MATCH(A2690,klasyfikacja!$A$2:$A$146,0))</f>
        <v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690" s="44" t="n">
        <v>921</v>
      </c>
      <c r="E2690" s="45" t="n">
        <v>6299</v>
      </c>
      <c r="F2690" s="56" t="n">
        <f aca="false">SUM(G2690:H2690)</f>
        <v>0</v>
      </c>
      <c r="G2690" s="46" t="n">
        <f aca="false" t="array" ref="G2690:G2690">SUM(IF(dane!$A$8:$A$1577=D2690,IF(dane!$C$8:$C$1577=E2690,dane!$L$8:$L$1577,0),0))</f>
        <v>0</v>
      </c>
      <c r="H2690" s="46" t="n">
        <f aca="false" t="array" ref="H2690:H2690">SUM(IF(dane!$A$8:$A$1577=D2690,IF(dane!$C$8:$C$1577=E2690,dane!$M$8:$M$1577,0),0))</f>
        <v>0</v>
      </c>
    </row>
    <row r="2691" s="57" customFormat="true" ht="12.75" hidden="true" customHeight="true" outlineLevel="0" collapsed="false">
      <c r="A2691" s="42" t="s">
        <v>181</v>
      </c>
      <c r="B2691" s="42"/>
      <c r="C2691" s="43" t="str">
        <f aca="false">INDEX((klasyfikacja!$B$2:$B$146),MATCH(A2691,klasyfikacja!$A$2:$A$146,0))</f>
        <v>Dotacja celowa otrzymana z tytułu pomocy finansowej udzielanej między jednostkami samorządu terytorialnego na dofinansowanie własnych zadań inwestycyjnych i zakupów inwestycyjnych</v>
      </c>
      <c r="D2691" s="44" t="n">
        <v>921</v>
      </c>
      <c r="E2691" s="45" t="n">
        <v>6300</v>
      </c>
      <c r="F2691" s="46" t="n">
        <f aca="false">SUM(G2691:H2691)</f>
        <v>0</v>
      </c>
      <c r="G2691" s="46" t="n">
        <f aca="false" t="array" ref="G2691:G2691">SUM(IF(dane!$A$8:$A$1577=D2691,IF(dane!$C$8:$C$1577=E2691,dane!$L$8:$L$1577,0),0))</f>
        <v>0</v>
      </c>
      <c r="H2691" s="46" t="n">
        <f aca="false" t="array" ref="H2691:H2691">SUM(IF(dane!$A$8:$A$1577=D2691,IF(dane!$C$8:$C$1577=E2691,dane!$M$8:$M$1577,0),0))</f>
        <v>0</v>
      </c>
    </row>
    <row r="2692" s="57" customFormat="true" ht="12.75" hidden="true" customHeight="true" outlineLevel="0" collapsed="false">
      <c r="A2692" s="42" t="s">
        <v>182</v>
      </c>
      <c r="B2692" s="42"/>
      <c r="C2692" s="43" t="str">
        <f aca="false">INDEX((klasyfikacja!$B$2:$B$146),MATCH(A2692,klasyfikacja!$A$2:$A$146,0))</f>
        <v>Dotacja celowa otrzymana z budżetu państwa na inwestycje i zakupy inwestycyjne z zakresu administracji rządowej oraz innych zadań zleconych gminom ustawami</v>
      </c>
      <c r="D2692" s="44" t="n">
        <v>921</v>
      </c>
      <c r="E2692" s="45" t="n">
        <v>6310</v>
      </c>
      <c r="F2692" s="46" t="n">
        <f aca="false">SUM(G2692:H2692)</f>
        <v>0</v>
      </c>
      <c r="G2692" s="46" t="n">
        <f aca="false" t="array" ref="G2692:G2692">SUM(IF(dane!$A$8:$A$1577=D2692,IF(dane!$C$8:$C$1577=E2692,dane!$L$8:$L$1577,0),0))</f>
        <v>0</v>
      </c>
      <c r="H2692" s="46" t="n">
        <f aca="false" t="array" ref="H2692:H2692">SUM(IF(dane!$A$8:$A$1577=D2692,IF(dane!$C$8:$C$1577=E2692,dane!$M$8:$M$1577,0),0))</f>
        <v>0</v>
      </c>
    </row>
    <row r="2693" s="57" customFormat="true" ht="25.5" hidden="true" customHeight="true" outlineLevel="0" collapsed="false">
      <c r="A2693" s="42" t="s">
        <v>183</v>
      </c>
      <c r="B2693" s="42"/>
      <c r="C2693" s="43" t="str">
        <f aca="false">INDEX((klasyfikacja!$B$2:$B$146),MATCH(A2693,klasyfikacja!$A$2:$A$146,0))</f>
        <v>Dotacja celowa otrzymana z budżetu państwa na inwestycje i zakupy inwestycyjne realizowane przez gminę na podstawie porozumień z organami administracji rządowej</v>
      </c>
      <c r="D2693" s="44" t="n">
        <v>921</v>
      </c>
      <c r="E2693" s="45" t="n">
        <v>6320</v>
      </c>
      <c r="F2693" s="46" t="n">
        <f aca="false">SUM(G2693:H2693)</f>
        <v>0</v>
      </c>
      <c r="G2693" s="46" t="n">
        <f aca="false" t="array" ref="G2693:G2693">SUM(IF(dane!$A$8:$A$1577=D2693,IF(dane!$C$8:$C$1577=E2693,dane!$L$8:$L$1577,0),0))</f>
        <v>0</v>
      </c>
      <c r="H2693" s="46" t="n">
        <f aca="false" t="array" ref="H2693:H2693">SUM(IF(dane!$A$8:$A$1577=D2693,IF(dane!$C$8:$C$1577=E2693,dane!$M$8:$M$1577,0),0))</f>
        <v>0</v>
      </c>
    </row>
    <row r="2694" s="57" customFormat="true" ht="12.75" hidden="true" customHeight="true" outlineLevel="0" collapsed="false">
      <c r="A2694" s="42" t="s">
        <v>184</v>
      </c>
      <c r="B2694" s="42"/>
      <c r="C2694" s="43" t="str">
        <f aca="false">INDEX((klasyfikacja!$B$2:$B$146),MATCH(A2694,klasyfikacja!$A$2:$A$146,0))</f>
        <v>Dotacja celowa otrzymana z budżetu państwa na realizację inwestycji i zakupów inwestycyjnych własnych gmin (związków gmin, związków powiatowo-gminnych)</v>
      </c>
      <c r="D2694" s="44" t="n">
        <v>921</v>
      </c>
      <c r="E2694" s="45" t="n">
        <v>6330</v>
      </c>
      <c r="F2694" s="46" t="n">
        <f aca="false">SUM(G2694:H2694)</f>
        <v>0</v>
      </c>
      <c r="G2694" s="46" t="n">
        <f aca="false" t="array" ref="G2694:G2694">SUM(IF(dane!$A$8:$A$1577=D2694,IF(dane!$C$8:$C$1577=E2694,dane!$L$8:$L$1577,0),0))</f>
        <v>0</v>
      </c>
      <c r="H2694" s="46" t="n">
        <f aca="false" t="array" ref="H2694:H2694">SUM(IF(dane!$A$8:$A$1577=D2694,IF(dane!$C$8:$C$1577=E2694,dane!$M$8:$M$1577,0),0))</f>
        <v>0</v>
      </c>
    </row>
    <row r="2695" s="57" customFormat="true" ht="12.75" hidden="true" customHeight="true" outlineLevel="0" collapsed="false">
      <c r="A2695" s="42" t="s">
        <v>185</v>
      </c>
      <c r="B2695" s="42"/>
      <c r="C2695" s="43" t="str">
        <f aca="false">INDEX((klasyfikacja!$B$2:$B$146),MATCH(A2695,klasyfikacja!$A$2:$A$146,0))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695" s="44" t="n">
        <v>921</v>
      </c>
      <c r="E2695" s="45" t="n">
        <v>6340</v>
      </c>
      <c r="F2695" s="46" t="n">
        <f aca="false">SUM(G2695:H2695)</f>
        <v>0</v>
      </c>
      <c r="G2695" s="46" t="n">
        <f aca="false" t="array" ref="G2695:G2695">SUM(IF(dane!$A$8:$A$1577=D2695,IF(dane!$C$8:$C$1577=E2695,dane!$L$8:$L$1577,0),0))</f>
        <v>0</v>
      </c>
      <c r="H2695" s="46" t="n">
        <f aca="false" t="array" ref="H2695:H2695">SUM(IF(dane!$A$8:$A$1577=D2695,IF(dane!$C$8:$C$1577=E2695,dane!$M$8:$M$1577,0),0))</f>
        <v>0</v>
      </c>
    </row>
    <row r="2696" s="57" customFormat="true" ht="12.75" hidden="true" customHeight="true" outlineLevel="0" collapsed="false">
      <c r="A2696" s="42" t="s">
        <v>186</v>
      </c>
      <c r="B2696" s="42"/>
      <c r="C2696" s="43" t="str">
        <f aca="false">INDEX((klasyfikacja!$B$2:$B$146),MATCH(A2696,klasyfikacja!$A$2:$A$146,0))</f>
        <v>Dotacja celowa otrzymana z budżetu państwa na inwestycje i zakupy inwestycyjne z zakresu administracji rządowej oraz inne zadania zlecone ustawami realizowane przez powiat</v>
      </c>
      <c r="D2696" s="44" t="n">
        <v>921</v>
      </c>
      <c r="E2696" s="45" t="n">
        <v>6410</v>
      </c>
      <c r="F2696" s="46" t="n">
        <f aca="false">SUM(G2696:H2696)</f>
        <v>0</v>
      </c>
      <c r="G2696" s="46" t="n">
        <f aca="false" t="array" ref="G2696:G2696">SUM(IF(dane!$A$8:$A$1577=D2696,IF(dane!$C$8:$C$1577=E2696,dane!$L$8:$L$1577,0),0))</f>
        <v>0</v>
      </c>
      <c r="H2696" s="46" t="n">
        <f aca="false" t="array" ref="H2696:H2696">SUM(IF(dane!$A$8:$A$1577=D2696,IF(dane!$C$8:$C$1577=E2696,dane!$M$8:$M$1577,0),0))</f>
        <v>0</v>
      </c>
    </row>
    <row r="2697" s="57" customFormat="true" ht="12.75" hidden="true" customHeight="true" outlineLevel="0" collapsed="false">
      <c r="A2697" s="42" t="s">
        <v>187</v>
      </c>
      <c r="B2697" s="42"/>
      <c r="C2697" s="43" t="str">
        <f aca="false">INDEX((klasyfikacja!$B$2:$B$146),MATCH(A2697,klasyfikacja!$A$2:$A$146,0))</f>
        <v>Dotacja celowa otrzymana z budżetu państwa na inwestycje i zakupy inwestycyjne realizowane przez powiat na podstawie porozumień z organami administracji rządowej</v>
      </c>
      <c r="D2697" s="44" t="n">
        <v>921</v>
      </c>
      <c r="E2697" s="45" t="n">
        <v>6420</v>
      </c>
      <c r="F2697" s="46" t="n">
        <f aca="false">SUM(G2697:H2697)</f>
        <v>0</v>
      </c>
      <c r="G2697" s="46" t="n">
        <f aca="false" t="array" ref="G2697:G2697">SUM(IF(dane!$A$8:$A$1577=D2697,IF(dane!$C$8:$C$1577=E2697,dane!$L$8:$L$1577,0),0))</f>
        <v>0</v>
      </c>
      <c r="H2697" s="46" t="n">
        <f aca="false" t="array" ref="H2697:H2697">SUM(IF(dane!$A$8:$A$1577=D2697,IF(dane!$C$8:$C$1577=E2697,dane!$M$8:$M$1577,0),0))</f>
        <v>0</v>
      </c>
    </row>
    <row r="2698" s="57" customFormat="true" ht="12.75" hidden="true" customHeight="true" outlineLevel="0" collapsed="false">
      <c r="A2698" s="42" t="s">
        <v>188</v>
      </c>
      <c r="B2698" s="42"/>
      <c r="C2698" s="43" t="str">
        <f aca="false">INDEX((klasyfikacja!$B$2:$B$146),MATCH(A2698,klasyfikacja!$A$2:$A$146,0))</f>
        <v>Dotacja celowa otrzymana z budżetu państwa na realizację inwestycji i zakupów inwestycyjnych własnych powiatu</v>
      </c>
      <c r="D2698" s="44" t="n">
        <v>921</v>
      </c>
      <c r="E2698" s="45" t="n">
        <v>6430</v>
      </c>
      <c r="F2698" s="46" t="n">
        <f aca="false">SUM(G2698:H2698)</f>
        <v>0</v>
      </c>
      <c r="G2698" s="46" t="n">
        <f aca="false" t="array" ref="G2698:G2698">SUM(IF(dane!$A$8:$A$1577=D2698,IF(dane!$C$8:$C$1577=E2698,dane!$L$8:$L$1577,0),0))</f>
        <v>0</v>
      </c>
      <c r="H2698" s="46" t="n">
        <f aca="false" t="array" ref="H2698:H2698">SUM(IF(dane!$A$8:$A$1577=D2698,IF(dane!$C$8:$C$1577=E2698,dane!$M$8:$M$1577,0),0))</f>
        <v>0</v>
      </c>
    </row>
    <row r="2699" s="57" customFormat="true" ht="12.75" hidden="true" customHeight="true" outlineLevel="0" collapsed="false">
      <c r="A2699" s="42" t="s">
        <v>189</v>
      </c>
      <c r="B2699" s="42"/>
      <c r="C2699" s="43" t="str">
        <f aca="false">INDEX((klasyfikacja!$B$2:$B$146),MATCH(A2699,klasyfikacja!$A$2:$A$146,0))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699" s="44" t="n">
        <v>921</v>
      </c>
      <c r="E2699" s="45" t="n">
        <v>6440</v>
      </c>
      <c r="F2699" s="46" t="n">
        <f aca="false">SUM(G2699:H2699)</f>
        <v>0</v>
      </c>
      <c r="G2699" s="46" t="n">
        <f aca="false" t="array" ref="G2699:G2699">SUM(IF(dane!$A$8:$A$1577=D2699,IF(dane!$C$8:$C$1577=E2699,dane!$L$8:$L$1577,0),0))</f>
        <v>0</v>
      </c>
      <c r="H2699" s="46" t="n">
        <f aca="false" t="array" ref="H2699:H2699">SUM(IF(dane!$A$8:$A$1577=D2699,IF(dane!$C$8:$C$1577=E2699,dane!$M$8:$M$1577,0),0))</f>
        <v>0</v>
      </c>
    </row>
    <row r="2700" s="57" customFormat="true" ht="12.75" hidden="true" customHeight="true" outlineLevel="0" collapsed="false">
      <c r="A2700" s="42" t="s">
        <v>190</v>
      </c>
      <c r="B2700" s="42"/>
      <c r="C2700" s="43" t="str">
        <f aca="false">INDEX((klasyfikacja!$B$2:$B$146),MATCH(A2700,klasyfikacja!$A$2:$A$146,0))</f>
        <v>Dotacja celowa otrzymana z gminy na inwestycje i zakupy inwestycyjne realizowane na podstawie porozumień (umów) między jednostkami samorządu terytorialnego</v>
      </c>
      <c r="D2700" s="44" t="n">
        <v>921</v>
      </c>
      <c r="E2700" s="45" t="n">
        <v>6610</v>
      </c>
      <c r="F2700" s="46" t="n">
        <f aca="false">SUM(G2700:H2700)</f>
        <v>0</v>
      </c>
      <c r="G2700" s="46" t="n">
        <f aca="false" t="array" ref="G2700:G2700">SUM(IF(dane!$A$8:$A$1577=D2700,IF(dane!$C$8:$C$1577=E2700,dane!$L$8:$L$1577,0),0))</f>
        <v>0</v>
      </c>
      <c r="H2700" s="46" t="n">
        <f aca="false" t="array" ref="H2700:H2700">SUM(IF(dane!$A$8:$A$1577=D2700,IF(dane!$C$8:$C$1577=E2700,dane!$M$8:$M$1577,0),0))</f>
        <v>0</v>
      </c>
    </row>
    <row r="2701" s="57" customFormat="true" ht="12.75" hidden="true" customHeight="true" outlineLevel="0" collapsed="false">
      <c r="A2701" s="42" t="s">
        <v>191</v>
      </c>
      <c r="B2701" s="42"/>
      <c r="C2701" s="43" t="str">
        <f aca="false">INDEX((klasyfikacja!$B$2:$B$146),MATCH(A2701,klasyfikacja!$A$2:$A$146,0))</f>
        <v>Dotacja celowa otrzymana z powiatu na inwestycje i zakupy inwestycyjne realizowane na podstawie porozumień (umów) między jednostkami samorządu terytorialnego</v>
      </c>
      <c r="D2701" s="44" t="n">
        <v>921</v>
      </c>
      <c r="E2701" s="45" t="n">
        <v>6620</v>
      </c>
      <c r="F2701" s="46" t="n">
        <f aca="false">SUM(G2701:H2701)</f>
        <v>0</v>
      </c>
      <c r="G2701" s="46" t="n">
        <f aca="false" t="array" ref="G2701:G2701">SUM(IF(dane!$A$8:$A$1577=D2701,IF(dane!$C$8:$C$1577=E2701,dane!$L$8:$L$1577,0),0))</f>
        <v>0</v>
      </c>
      <c r="H2701" s="46" t="n">
        <f aca="false" t="array" ref="H2701:H2701">SUM(IF(dane!$A$8:$A$1577=D2701,IF(dane!$C$8:$C$1577=E2701,dane!$M$8:$M$1577,0),0))</f>
        <v>0</v>
      </c>
    </row>
    <row r="2702" s="57" customFormat="true" ht="25.5" hidden="true" customHeight="true" outlineLevel="0" collapsed="false">
      <c r="A2702" s="58" t="s">
        <v>192</v>
      </c>
      <c r="B2702" s="42"/>
      <c r="C2702" s="59" t="str">
        <f aca="false">INDEX((klasyfikacja!$B$2:$B$146),MATCH(A2702,klasyfikacja!$A$2:$A$146,0))</f>
        <v>Dotacja celowa otrzymana z samorządu województwa na inwestycje i zakupy inwestycyjne realizowane na podstawie porozumień (umów) między jednostkami samorządu terytorialnego</v>
      </c>
      <c r="D2702" s="44" t="n">
        <v>921</v>
      </c>
      <c r="E2702" s="45" t="n">
        <v>6630</v>
      </c>
      <c r="F2702" s="60" t="n">
        <f aca="false">SUM(G2702:H2702)</f>
        <v>0</v>
      </c>
      <c r="G2702" s="61" t="n">
        <f aca="false" t="array" ref="G2702:G2702">SUM(IF(dane!$A$8:$A$1577=D2702,IF(dane!$C$8:$C$1577=E2702,dane!$L$8:$L$1577,0),0))</f>
        <v>0</v>
      </c>
      <c r="H2702" s="61" t="n">
        <f aca="false" t="array" ref="H2702:H2702">SUM(IF(dane!$A$8:$A$1577=D2702,IF(dane!$C$8:$C$1577=E2702,dane!$M$8:$M$1577,0),0))</f>
        <v>0</v>
      </c>
    </row>
    <row r="2703" s="57" customFormat="true" ht="51" hidden="true" customHeight="true" outlineLevel="0" collapsed="false">
      <c r="A2703" s="42" t="s">
        <v>235</v>
      </c>
      <c r="B2703" s="42"/>
      <c r="C2703" s="43" t="str">
        <f aca="false">INDEX((klasyfikacja!$B$2:$B$146),MATCH(A2703,klasyfikacja!$A$2:$A$146,0))</f>
        <v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703" s="44" t="n">
        <v>921</v>
      </c>
      <c r="E2703" s="45" t="n">
        <v>6639</v>
      </c>
      <c r="F2703" s="46" t="n">
        <f aca="false">SUM(G2703:H2703)</f>
        <v>0</v>
      </c>
      <c r="G2703" s="46" t="n">
        <f aca="false" t="array" ref="G2703:G2703">SUM(IF(dane!$A$8:$A$1577=D2703,IF(dane!$C$8:$C$1577=E2703,dane!$L$8:$L$1577,0),0))</f>
        <v>0</v>
      </c>
      <c r="H2703" s="46" t="n">
        <f aca="false" t="array" ref="H2703:H2703">SUM(IF(dane!$A$8:$A$1577=D2703,IF(dane!$C$8:$C$1577=E2703,dane!$M$8:$M$1577,0),0))</f>
        <v>0</v>
      </c>
    </row>
    <row r="2704" s="57" customFormat="true" ht="38.25" hidden="true" customHeight="true" outlineLevel="0" collapsed="false">
      <c r="A2704" s="42" t="s">
        <v>193</v>
      </c>
      <c r="B2704" s="42"/>
      <c r="C2704" s="43" t="str">
        <f aca="false">INDEX((klasyfikacja!$B$2:$B$146),MATCH(A2704,klasyfikacja!$A$2:$A$146,0))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704" s="44" t="n">
        <v>921</v>
      </c>
      <c r="E2704" s="45" t="n">
        <v>6660</v>
      </c>
      <c r="F2704" s="46" t="n">
        <f aca="false">SUM(G2704:H2704)</f>
        <v>0</v>
      </c>
      <c r="G2704" s="46" t="n">
        <f aca="false" t="array" ref="G2704:G2704">SUM(IF(dane!$A$8:$A$1577=D2704,IF(dane!$C$8:$C$1577=E2704,dane!$L$8:$L$1577,0),0))</f>
        <v>0</v>
      </c>
      <c r="H2704" s="46" t="n">
        <f aca="false" t="array" ref="H2704:H2704">SUM(IF(dane!$A$8:$A$1577=D2704,IF(dane!$C$8:$C$1577=E2704,dane!$M$8:$M$1577,0),0))</f>
        <v>0</v>
      </c>
    </row>
    <row r="2705" s="57" customFormat="true" ht="25.5" hidden="true" customHeight="true" outlineLevel="0" collapsed="false">
      <c r="A2705" s="42" t="s">
        <v>194</v>
      </c>
      <c r="B2705" s="42"/>
      <c r="C2705" s="43" t="str">
        <f aca="false">INDEX((klasyfikacja!$B$2:$B$146),MATCH(A2705,klasyfikacja!$A$2:$A$146,0))</f>
        <v>Wpłata środków finansowych z niewykorzystanych w terminie wydatków, które nie wygasają z upływem roku budżetowego</v>
      </c>
      <c r="D2705" s="44" t="n">
        <v>921</v>
      </c>
      <c r="E2705" s="45" t="n">
        <v>6680</v>
      </c>
      <c r="F2705" s="46" t="n">
        <f aca="false">SUM(G2705:H2705)</f>
        <v>0</v>
      </c>
      <c r="G2705" s="46" t="n">
        <f aca="false" t="array" ref="G2705:G2705">SUM(IF(dane!$A$8:$A$1577=D2705,IF(dane!$C$8:$C$1577=E2705,dane!$L$8:$L$1577,0),0))</f>
        <v>0</v>
      </c>
      <c r="H2705" s="46" t="n">
        <f aca="false" t="array" ref="H2705:H2705">SUM(IF(dane!$A$8:$A$1577=D2705,IF(dane!$C$8:$C$1577=E2705,dane!$M$8:$M$1577,0),0))</f>
        <v>0</v>
      </c>
    </row>
    <row r="2706" s="57" customFormat="true" ht="12.75" hidden="true" customHeight="true" outlineLevel="0" collapsed="false">
      <c r="A2706" s="42" t="s">
        <v>195</v>
      </c>
      <c r="B2706" s="42"/>
      <c r="C2706" s="43" t="str">
        <f aca="false">INDEX((klasyfikacja!$B$2:$B$146),MATCH(A2706,klasyfikacja!$A$2:$A$146,0))</f>
        <v>Wpływy ze zwrotów niewykorzystanych dotacji oraz płatności, dotyczące dochodów majątkowych</v>
      </c>
      <c r="D2706" s="49" t="n">
        <v>921</v>
      </c>
      <c r="E2706" s="50" t="n">
        <v>6690</v>
      </c>
      <c r="F2706" s="46" t="n">
        <f aca="false">SUM(G2706:H2706)</f>
        <v>0</v>
      </c>
      <c r="G2706" s="46" t="n">
        <f aca="false" t="array" ref="G2706:G2706">SUM(IF(dane!$A$8:$A$1577=D2706,IF(dane!$C$8:$C$1577=E2706,dane!$L$8:$L$1577,0),0))</f>
        <v>0</v>
      </c>
      <c r="H2706" s="46" t="n">
        <f aca="false" t="array" ref="H2706:H2706">SUM(IF(dane!$A$8:$A$1577=D2706,IF(dane!$C$8:$C$1577=E2706,dane!$M$8:$M$1577,0),0))</f>
        <v>0</v>
      </c>
    </row>
    <row r="2707" s="38" customFormat="true" ht="30.75" hidden="false" customHeight="true" outlineLevel="0" collapsed="false">
      <c r="A2707" s="33" t="n">
        <v>926</v>
      </c>
      <c r="B2707" s="33" t="n">
        <v>1</v>
      </c>
      <c r="C2707" s="34" t="s">
        <v>236</v>
      </c>
      <c r="D2707" s="35"/>
      <c r="E2707" s="35"/>
      <c r="F2707" s="36" t="n">
        <f aca="false">SUM(G2707:H2707)</f>
        <v>8036000</v>
      </c>
      <c r="G2707" s="37" t="n">
        <f aca="false">SUM(G2708+G2797)</f>
        <v>8036000</v>
      </c>
      <c r="H2707" s="37" t="n">
        <f aca="false">SUM(H2708+H2797)</f>
        <v>0</v>
      </c>
    </row>
    <row r="2708" s="47" customFormat="true" ht="18" hidden="false" customHeight="true" outlineLevel="0" collapsed="false">
      <c r="A2708" s="39"/>
      <c r="B2708" s="39"/>
      <c r="C2708" s="40" t="s">
        <v>20</v>
      </c>
      <c r="D2708" s="35"/>
      <c r="E2708" s="35"/>
      <c r="F2708" s="41" t="n">
        <f aca="false">SUM(G2708:H2708)</f>
        <v>8036000</v>
      </c>
      <c r="G2708" s="41" t="n">
        <f aca="false">SUM(G2709:G2796)</f>
        <v>8036000</v>
      </c>
      <c r="H2708" s="41" t="n">
        <f aca="false">SUM(H2709:H2796)</f>
        <v>0</v>
      </c>
      <c r="K2708" s="55"/>
    </row>
    <row r="2709" s="47" customFormat="true" ht="12.75" hidden="true" customHeight="true" outlineLevel="0" collapsed="false">
      <c r="A2709" s="42" t="s">
        <v>21</v>
      </c>
      <c r="B2709" s="42"/>
      <c r="C2709" s="43" t="str">
        <f aca="false">INDEX((klasyfikacja!$B$2:$B$146),MATCH(A2709,klasyfikacja!$A$2:$A$146,0))</f>
        <v>Wpływy z podatku dochodowego od osób fizycznych</v>
      </c>
      <c r="D2709" s="44" t="n">
        <v>926</v>
      </c>
      <c r="E2709" s="45" t="s">
        <v>22</v>
      </c>
      <c r="F2709" s="46" t="n">
        <f aca="false">SUM(G2709:H2709)</f>
        <v>0</v>
      </c>
      <c r="G2709" s="46" t="n">
        <f aca="false" t="array" ref="G2709:G2709">SUM(IF(dane!$A$8:$A$1577=D2709,IF(dane!$C$8:$C$1577=E2709,dane!$L$8:$L$1577,0),0))</f>
        <v>0</v>
      </c>
      <c r="H2709" s="46" t="n">
        <f aca="false" t="array" ref="H2709:H2709">SUM(IF(dane!$A$8:$A$1577=D2709,IF(dane!$C$8:$C$1577=E2709,dane!$M$8:$M$1577,0),0))</f>
        <v>0</v>
      </c>
      <c r="K2709" s="55"/>
    </row>
    <row r="2710" s="47" customFormat="true" ht="12.75" hidden="true" customHeight="true" outlineLevel="0" collapsed="false">
      <c r="A2710" s="42" t="s">
        <v>23</v>
      </c>
      <c r="B2710" s="42"/>
      <c r="C2710" s="43" t="str">
        <f aca="false">INDEX((klasyfikacja!$B$2:$B$146),MATCH(A2710,klasyfikacja!$A$2:$A$146,0))</f>
        <v>Wpływy z podatku dochodowego od osób prawnych</v>
      </c>
      <c r="D2710" s="44" t="n">
        <v>926</v>
      </c>
      <c r="E2710" s="45" t="s">
        <v>24</v>
      </c>
      <c r="F2710" s="46" t="n">
        <f aca="false">SUM(G2710:H2710)</f>
        <v>0</v>
      </c>
      <c r="G2710" s="46" t="n">
        <f aca="false" t="array" ref="G2710:G2710">SUM(IF(dane!$A$8:$A$1577=D2710,IF(dane!$C$8:$C$1577=E2710,dane!$L$8:$L$1577,0),0))</f>
        <v>0</v>
      </c>
      <c r="H2710" s="46" t="n">
        <f aca="false" t="array" ref="H2710:H2710">SUM(IF(dane!$A$8:$A$1577=D2710,IF(dane!$C$8:$C$1577=E2710,dane!$M$8:$M$1577,0),0))</f>
        <v>0</v>
      </c>
      <c r="K2710" s="55"/>
    </row>
    <row r="2711" s="47" customFormat="true" ht="12.75" hidden="true" customHeight="true" outlineLevel="0" collapsed="false">
      <c r="A2711" s="42" t="s">
        <v>25</v>
      </c>
      <c r="B2711" s="42"/>
      <c r="C2711" s="43" t="str">
        <f aca="false">INDEX((klasyfikacja!$B$2:$B$146),MATCH(A2711,klasyfikacja!$A$2:$A$146,0))</f>
        <v>Wpływy z części opłaty za zezwolenie na sprzedaż napojów alkoholowych w obrocie hurtowym</v>
      </c>
      <c r="D2711" s="44" t="n">
        <v>926</v>
      </c>
      <c r="E2711" s="45" t="s">
        <v>26</v>
      </c>
      <c r="F2711" s="46" t="n">
        <f aca="false">SUM(G2711:H2711)</f>
        <v>0</v>
      </c>
      <c r="G2711" s="46" t="n">
        <f aca="false" t="array" ref="G2711:G2711">SUM(IF(dane!$A$8:$A$1577=D2711,IF(dane!$C$8:$C$1577=E2711,dane!$L$8:$L$1577,0),0))</f>
        <v>0</v>
      </c>
      <c r="H2711" s="46" t="n">
        <f aca="false" t="array" ref="H2711:H2711">SUM(IF(dane!$A$8:$A$1577=D2711,IF(dane!$C$8:$C$1577=E2711,dane!$M$8:$M$1577,0),0))</f>
        <v>0</v>
      </c>
      <c r="K2711" s="55"/>
    </row>
    <row r="2712" s="47" customFormat="true" ht="12.75" hidden="true" customHeight="true" outlineLevel="0" collapsed="false">
      <c r="A2712" s="42" t="s">
        <v>27</v>
      </c>
      <c r="B2712" s="42"/>
      <c r="C2712" s="43" t="str">
        <f aca="false">INDEX((klasyfikacja!$B$2:$B$146),MATCH(A2712,klasyfikacja!$A$2:$A$146,0))</f>
        <v>Wpływy z podatku od nieruchomości</v>
      </c>
      <c r="D2712" s="44" t="n">
        <v>926</v>
      </c>
      <c r="E2712" s="45" t="s">
        <v>28</v>
      </c>
      <c r="F2712" s="46" t="n">
        <f aca="false">SUM(G2712:H2712)</f>
        <v>0</v>
      </c>
      <c r="G2712" s="46" t="n">
        <f aca="false" t="array" ref="G2712:G2712">SUM(IF(dane!$A$8:$A$1577=D2712,IF(dane!$C$8:$C$1577=E2712,dane!$L$8:$L$1577,0),0))</f>
        <v>0</v>
      </c>
      <c r="H2712" s="46" t="n">
        <f aca="false" t="array" ref="H2712:H2712">SUM(IF(dane!$A$8:$A$1577=D2712,IF(dane!$C$8:$C$1577=E2712,dane!$M$8:$M$1577,0),0))</f>
        <v>0</v>
      </c>
      <c r="K2712" s="55"/>
    </row>
    <row r="2713" s="47" customFormat="true" ht="12.75" hidden="true" customHeight="true" outlineLevel="0" collapsed="false">
      <c r="A2713" s="42" t="s">
        <v>29</v>
      </c>
      <c r="B2713" s="42"/>
      <c r="C2713" s="43" t="str">
        <f aca="false">INDEX((klasyfikacja!$B$2:$B$146),MATCH(A2713,klasyfikacja!$A$2:$A$146,0))</f>
        <v>Wpływy z podatku rolnego</v>
      </c>
      <c r="D2713" s="44" t="n">
        <v>926</v>
      </c>
      <c r="E2713" s="45" t="s">
        <v>30</v>
      </c>
      <c r="F2713" s="46" t="n">
        <f aca="false">SUM(G2713:H2713)</f>
        <v>0</v>
      </c>
      <c r="G2713" s="46" t="n">
        <f aca="false" t="array" ref="G2713:G2713">SUM(IF(dane!$A$8:$A$1577=D2713,IF(dane!$C$8:$C$1577=E2713,dane!$L$8:$L$1577,0),0))</f>
        <v>0</v>
      </c>
      <c r="H2713" s="46" t="n">
        <f aca="false" t="array" ref="H2713:H2713">SUM(IF(dane!$A$8:$A$1577=D2713,IF(dane!$C$8:$C$1577=E2713,dane!$M$8:$M$1577,0),0))</f>
        <v>0</v>
      </c>
      <c r="K2713" s="55"/>
    </row>
    <row r="2714" s="47" customFormat="true" ht="12.75" hidden="true" customHeight="true" outlineLevel="0" collapsed="false">
      <c r="A2714" s="42" t="s">
        <v>31</v>
      </c>
      <c r="B2714" s="42"/>
      <c r="C2714" s="43" t="str">
        <f aca="false">INDEX((klasyfikacja!$B$2:$B$146),MATCH(A2714,klasyfikacja!$A$2:$A$146,0))</f>
        <v>Wpływy z podatku leśnego</v>
      </c>
      <c r="D2714" s="44" t="n">
        <v>926</v>
      </c>
      <c r="E2714" s="45" t="s">
        <v>32</v>
      </c>
      <c r="F2714" s="46" t="n">
        <f aca="false">SUM(G2714:H2714)</f>
        <v>0</v>
      </c>
      <c r="G2714" s="46" t="n">
        <f aca="false" t="array" ref="G2714:G2714">SUM(IF(dane!$A$8:$A$1577=D2714,IF(dane!$C$8:$C$1577=E2714,dane!$L$8:$L$1577,0),0))</f>
        <v>0</v>
      </c>
      <c r="H2714" s="46" t="n">
        <f aca="false" t="array" ref="H2714:H2714">SUM(IF(dane!$A$8:$A$1577=D2714,IF(dane!$C$8:$C$1577=E2714,dane!$M$8:$M$1577,0),0))</f>
        <v>0</v>
      </c>
      <c r="K2714" s="55"/>
    </row>
    <row r="2715" s="47" customFormat="true" ht="12.75" hidden="true" customHeight="true" outlineLevel="0" collapsed="false">
      <c r="A2715" s="42" t="s">
        <v>33</v>
      </c>
      <c r="B2715" s="42"/>
      <c r="C2715" s="43" t="str">
        <f aca="false">INDEX((klasyfikacja!$B$2:$B$146),MATCH(A2715,klasyfikacja!$A$2:$A$146,0))</f>
        <v>Wpływy z podatku od środków transportowych</v>
      </c>
      <c r="D2715" s="44" t="n">
        <v>926</v>
      </c>
      <c r="E2715" s="45" t="s">
        <v>34</v>
      </c>
      <c r="F2715" s="46" t="n">
        <f aca="false">SUM(G2715:H2715)</f>
        <v>0</v>
      </c>
      <c r="G2715" s="46" t="n">
        <f aca="false" t="array" ref="G2715:G2715">SUM(IF(dane!$A$8:$A$1577=D2715,IF(dane!$C$8:$C$1577=E2715,dane!$L$8:$L$1577,0),0))</f>
        <v>0</v>
      </c>
      <c r="H2715" s="46" t="n">
        <f aca="false" t="array" ref="H2715:H2715">SUM(IF(dane!$A$8:$A$1577=D2715,IF(dane!$C$8:$C$1577=E2715,dane!$M$8:$M$1577,0),0))</f>
        <v>0</v>
      </c>
      <c r="K2715" s="55"/>
    </row>
    <row r="2716" s="47" customFormat="true" ht="12.75" hidden="true" customHeight="true" outlineLevel="0" collapsed="false">
      <c r="A2716" s="42" t="s">
        <v>35</v>
      </c>
      <c r="B2716" s="42"/>
      <c r="C2716" s="43" t="str">
        <f aca="false">INDEX((klasyfikacja!$B$2:$B$146),MATCH(A2716,klasyfikacja!$A$2:$A$146,0))</f>
        <v>Wpływy z podatku od działalności gospodarczej osób fizycznych, opłacanego w formie karty podatkowej</v>
      </c>
      <c r="D2716" s="44" t="n">
        <v>926</v>
      </c>
      <c r="E2716" s="45" t="s">
        <v>36</v>
      </c>
      <c r="F2716" s="46" t="n">
        <f aca="false">SUM(G2716:H2716)</f>
        <v>0</v>
      </c>
      <c r="G2716" s="46" t="n">
        <f aca="false" t="array" ref="G2716:G2716">SUM(IF(dane!$A$8:$A$1577=D2716,IF(dane!$C$8:$C$1577=E2716,dane!$L$8:$L$1577,0),0))</f>
        <v>0</v>
      </c>
      <c r="H2716" s="46" t="n">
        <f aca="false" t="array" ref="H2716:H2716">SUM(IF(dane!$A$8:$A$1577=D2716,IF(dane!$C$8:$C$1577=E2716,dane!$M$8:$M$1577,0),0))</f>
        <v>0</v>
      </c>
      <c r="K2716" s="55"/>
    </row>
    <row r="2717" s="47" customFormat="true" ht="12.75" hidden="true" customHeight="true" outlineLevel="0" collapsed="false">
      <c r="A2717" s="42" t="s">
        <v>37</v>
      </c>
      <c r="B2717" s="42"/>
      <c r="C2717" s="43" t="str">
        <f aca="false">INDEX((klasyfikacja!$B$2:$B$146),MATCH(A2717,klasyfikacja!$A$2:$A$146,0))</f>
        <v>Wpływy z podatku od spadków i darowizn</v>
      </c>
      <c r="D2717" s="44" t="n">
        <v>926</v>
      </c>
      <c r="E2717" s="45" t="s">
        <v>38</v>
      </c>
      <c r="F2717" s="46" t="n">
        <f aca="false">SUM(G2717:H2717)</f>
        <v>0</v>
      </c>
      <c r="G2717" s="46" t="n">
        <f aca="false" t="array" ref="G2717:G2717">SUM(IF(dane!$A$8:$A$1577=D2717,IF(dane!$C$8:$C$1577=E2717,dane!$L$8:$L$1577,0),0))</f>
        <v>0</v>
      </c>
      <c r="H2717" s="46" t="n">
        <f aca="false" t="array" ref="H2717:H2717">SUM(IF(dane!$A$8:$A$1577=D2717,IF(dane!$C$8:$C$1577=E2717,dane!$M$8:$M$1577,0),0))</f>
        <v>0</v>
      </c>
      <c r="K2717" s="55"/>
    </row>
    <row r="2718" s="47" customFormat="true" ht="12.75" hidden="true" customHeight="true" outlineLevel="0" collapsed="false">
      <c r="A2718" s="42" t="s">
        <v>39</v>
      </c>
      <c r="B2718" s="42"/>
      <c r="C2718" s="43" t="str">
        <f aca="false">INDEX((klasyfikacja!$B$2:$B$146),MATCH(A2718,klasyfikacja!$A$2:$A$146,0))</f>
        <v>Wpływy z opłaty od posiadania psów</v>
      </c>
      <c r="D2718" s="44" t="n">
        <v>926</v>
      </c>
      <c r="E2718" s="45" t="s">
        <v>40</v>
      </c>
      <c r="F2718" s="46" t="n">
        <f aca="false">SUM(G2718:H2718)</f>
        <v>0</v>
      </c>
      <c r="G2718" s="46" t="n">
        <f aca="false" t="array" ref="G2718:G2718">SUM(IF(dane!$A$8:$A$1577=D2718,IF(dane!$C$8:$C$1577=E2718,dane!$L$8:$L$1577,0),0))</f>
        <v>0</v>
      </c>
      <c r="H2718" s="46" t="n">
        <f aca="false" t="array" ref="H2718:H2718">SUM(IF(dane!$A$8:$A$1577=D2718,IF(dane!$C$8:$C$1577=E2718,dane!$M$8:$M$1577,0),0))</f>
        <v>0</v>
      </c>
      <c r="K2718" s="55"/>
    </row>
    <row r="2719" s="47" customFormat="true" ht="12.75" hidden="true" customHeight="true" outlineLevel="0" collapsed="false">
      <c r="A2719" s="42" t="s">
        <v>41</v>
      </c>
      <c r="B2719" s="42"/>
      <c r="C2719" s="43" t="str">
        <f aca="false">INDEX((klasyfikacja!$B$2:$B$146),MATCH(A2719,klasyfikacja!$A$2:$A$146,0))</f>
        <v>Wpływy z opłaty uzdrowiskowej, pobieranej w gminach posiadających status gminy uzdrowiskowej</v>
      </c>
      <c r="D2719" s="44" t="n">
        <v>926</v>
      </c>
      <c r="E2719" s="45" t="s">
        <v>42</v>
      </c>
      <c r="F2719" s="46" t="n">
        <f aca="false">SUM(G2719:H2719)</f>
        <v>0</v>
      </c>
      <c r="G2719" s="46" t="n">
        <f aca="false" t="array" ref="G2719:G2719">SUM(IF(dane!$A$8:$A$1577=D2719,IF(dane!$C$8:$C$1577=E2719,dane!$L$8:$L$1577,0),0))</f>
        <v>0</v>
      </c>
      <c r="H2719" s="46" t="n">
        <f aca="false" t="array" ref="H2719:H2719">SUM(IF(dane!$A$8:$A$1577=D2719,IF(dane!$C$8:$C$1577=E2719,dane!$M$8:$M$1577,0),0))</f>
        <v>0</v>
      </c>
      <c r="K2719" s="55"/>
    </row>
    <row r="2720" s="47" customFormat="true" ht="12.75" hidden="true" customHeight="true" outlineLevel="0" collapsed="false">
      <c r="A2720" s="42" t="s">
        <v>43</v>
      </c>
      <c r="B2720" s="42"/>
      <c r="C2720" s="43" t="str">
        <f aca="false">INDEX((klasyfikacja!$B$2:$B$146),MATCH(A2720,klasyfikacja!$A$2:$A$146,0))</f>
        <v>Wpływy z opłaty produktowej</v>
      </c>
      <c r="D2720" s="44" t="n">
        <v>926</v>
      </c>
      <c r="E2720" s="45" t="s">
        <v>44</v>
      </c>
      <c r="F2720" s="46" t="n">
        <f aca="false">SUM(G2720:H2720)</f>
        <v>0</v>
      </c>
      <c r="G2720" s="46" t="n">
        <f aca="false" t="array" ref="G2720:G2720">SUM(IF(dane!$A$8:$A$1577=D2720,IF(dane!$C$8:$C$1577=E2720,dane!$L$8:$L$1577,0),0))</f>
        <v>0</v>
      </c>
      <c r="H2720" s="46" t="n">
        <f aca="false" t="array" ref="H2720:H2720">SUM(IF(dane!$A$8:$A$1577=D2720,IF(dane!$C$8:$C$1577=E2720,dane!$M$8:$M$1577,0),0))</f>
        <v>0</v>
      </c>
      <c r="K2720" s="55"/>
    </row>
    <row r="2721" s="47" customFormat="true" ht="12.75" hidden="true" customHeight="true" outlineLevel="0" collapsed="false">
      <c r="A2721" s="42" t="s">
        <v>45</v>
      </c>
      <c r="B2721" s="42"/>
      <c r="C2721" s="43" t="str">
        <f aca="false">INDEX((klasyfikacja!$B$2:$B$146),MATCH(A2721,klasyfikacja!$A$2:$A$146,0))</f>
        <v>Wpływy z opłaty skarbowej</v>
      </c>
      <c r="D2721" s="44" t="n">
        <v>926</v>
      </c>
      <c r="E2721" s="45" t="s">
        <v>46</v>
      </c>
      <c r="F2721" s="46" t="n">
        <f aca="false">SUM(G2721:H2721)</f>
        <v>0</v>
      </c>
      <c r="G2721" s="46" t="n">
        <f aca="false" t="array" ref="G2721:G2721">SUM(IF(dane!$A$8:$A$1577=D2721,IF(dane!$C$8:$C$1577=E2721,dane!$L$8:$L$1577,0),0))</f>
        <v>0</v>
      </c>
      <c r="H2721" s="46" t="n">
        <f aca="false" t="array" ref="H2721:H2721">SUM(IF(dane!$A$8:$A$1577=D2721,IF(dane!$C$8:$C$1577=E2721,dane!$M$8:$M$1577,0),0))</f>
        <v>0</v>
      </c>
      <c r="K2721" s="55"/>
    </row>
    <row r="2722" s="47" customFormat="true" ht="12.75" hidden="true" customHeight="true" outlineLevel="0" collapsed="false">
      <c r="A2722" s="42" t="s">
        <v>47</v>
      </c>
      <c r="B2722" s="42"/>
      <c r="C2722" s="43" t="str">
        <f aca="false">INDEX((klasyfikacja!$B$2:$B$146),MATCH(A2722,klasyfikacja!$A$2:$A$146,0))</f>
        <v>Wpływy z opłaty komunikacyjnej</v>
      </c>
      <c r="D2722" s="44" t="n">
        <v>926</v>
      </c>
      <c r="E2722" s="45" t="s">
        <v>48</v>
      </c>
      <c r="F2722" s="46" t="n">
        <f aca="false">SUM(G2722:H2722)</f>
        <v>0</v>
      </c>
      <c r="G2722" s="46" t="n">
        <f aca="false" t="array" ref="G2722:G2722">SUM(IF(dane!$A$8:$A$1577=D2722,IF(dane!$C$8:$C$1577=E2722,dane!$L$8:$L$1577,0),0))</f>
        <v>0</v>
      </c>
      <c r="H2722" s="46" t="n">
        <f aca="false" t="array" ref="H2722:H2722">SUM(IF(dane!$A$8:$A$1577=D2722,IF(dane!$C$8:$C$1577=E2722,dane!$M$8:$M$1577,0),0))</f>
        <v>0</v>
      </c>
      <c r="K2722" s="55"/>
    </row>
    <row r="2723" s="47" customFormat="true" ht="12.75" hidden="true" customHeight="true" outlineLevel="0" collapsed="false">
      <c r="A2723" s="42" t="s">
        <v>49</v>
      </c>
      <c r="B2723" s="42"/>
      <c r="C2723" s="43" t="str">
        <f aca="false">INDEX((klasyfikacja!$B$2:$B$146),MATCH(A2723,klasyfikacja!$A$2:$A$146,0))</f>
        <v>Wpływy z opłaty targowej</v>
      </c>
      <c r="D2723" s="44" t="n">
        <v>926</v>
      </c>
      <c r="E2723" s="45" t="s">
        <v>50</v>
      </c>
      <c r="F2723" s="46" t="n">
        <f aca="false">SUM(G2723:H2723)</f>
        <v>0</v>
      </c>
      <c r="G2723" s="46" t="n">
        <f aca="false" t="array" ref="G2723:G2723">SUM(IF(dane!$A$8:$A$1577=D2723,IF(dane!$C$8:$C$1577=E2723,dane!$L$8:$L$1577,0),0))</f>
        <v>0</v>
      </c>
      <c r="H2723" s="46" t="n">
        <f aca="false" t="array" ref="H2723:H2723">SUM(IF(dane!$A$8:$A$1577=D2723,IF(dane!$C$8:$C$1577=E2723,dane!$M$8:$M$1577,0),0))</f>
        <v>0</v>
      </c>
      <c r="K2723" s="55"/>
    </row>
    <row r="2724" s="47" customFormat="true" ht="12.75" hidden="true" customHeight="true" outlineLevel="0" collapsed="false">
      <c r="A2724" s="42" t="s">
        <v>51</v>
      </c>
      <c r="B2724" s="42"/>
      <c r="C2724" s="43" t="str">
        <f aca="false">INDEX((klasyfikacja!$B$2:$B$146),MATCH(A2724,klasyfikacja!$A$2:$A$146,0))</f>
        <v>Wpływy z opłaty miejscowej</v>
      </c>
      <c r="D2724" s="44" t="n">
        <v>926</v>
      </c>
      <c r="E2724" s="45" t="s">
        <v>52</v>
      </c>
      <c r="F2724" s="46" t="n">
        <f aca="false">SUM(G2724:H2724)</f>
        <v>0</v>
      </c>
      <c r="G2724" s="46" t="n">
        <f aca="false" t="array" ref="G2724:G2724">SUM(IF(dane!$A$8:$A$1577=D2724,IF(dane!$C$8:$C$1577=E2724,dane!$L$8:$L$1577,0),0))</f>
        <v>0</v>
      </c>
      <c r="H2724" s="46" t="n">
        <f aca="false" t="array" ref="H2724:H2724">SUM(IF(dane!$A$8:$A$1577=D2724,IF(dane!$C$8:$C$1577=E2724,dane!$M$8:$M$1577,0),0))</f>
        <v>0</v>
      </c>
      <c r="K2724" s="55"/>
    </row>
    <row r="2725" s="47" customFormat="true" ht="12.75" hidden="true" customHeight="true" outlineLevel="0" collapsed="false">
      <c r="A2725" s="42" t="s">
        <v>53</v>
      </c>
      <c r="B2725" s="42"/>
      <c r="C2725" s="43" t="str">
        <f aca="false">INDEX((klasyfikacja!$B$2:$B$146),MATCH(A2725,klasyfikacja!$A$2:$A$146,0))</f>
        <v>Wpływy z opłaty eksploatacyjnej</v>
      </c>
      <c r="D2725" s="44" t="n">
        <v>926</v>
      </c>
      <c r="E2725" s="45" t="s">
        <v>54</v>
      </c>
      <c r="F2725" s="46" t="n">
        <f aca="false">SUM(G2725:H2725)</f>
        <v>0</v>
      </c>
      <c r="G2725" s="46" t="n">
        <f aca="false" t="array" ref="G2725:G2725">SUM(IF(dane!$A$8:$A$1577=D2725,IF(dane!$C$8:$C$1577=E2725,dane!$L$8:$L$1577,0),0))</f>
        <v>0</v>
      </c>
      <c r="H2725" s="46" t="n">
        <f aca="false" t="array" ref="H2725:H2725">SUM(IF(dane!$A$8:$A$1577=D2725,IF(dane!$C$8:$C$1577=E2725,dane!$M$8:$M$1577,0),0))</f>
        <v>0</v>
      </c>
      <c r="K2725" s="55"/>
    </row>
    <row r="2726" s="47" customFormat="true" ht="12.75" hidden="false" customHeight="true" outlineLevel="0" collapsed="false">
      <c r="A2726" s="42" t="n">
        <v>470</v>
      </c>
      <c r="B2726" s="42"/>
      <c r="C2726" s="43" t="e">
        <f aca="false">INDEX((klasyfikacja!$B$2:$B$146),MATCH(A2726,klasyfikacja!$A$2:$A$146,0))</f>
        <v>#N/A</v>
      </c>
      <c r="D2726" s="44" t="n">
        <v>926</v>
      </c>
      <c r="E2726" s="45" t="s">
        <v>56</v>
      </c>
      <c r="F2726" s="46" t="n">
        <f aca="false">SUM(G2726:H2726)</f>
        <v>150000</v>
      </c>
      <c r="G2726" s="46" t="n">
        <f aca="false" t="array" ref="G2726:G2726">SUM(IF(dane!$A$8:$A$1577=D2726,IF(dane!$C$8:$C$1577=E2726,dane!$L$8:$L$1577,0),0))</f>
        <v>150000</v>
      </c>
      <c r="H2726" s="46" t="n">
        <f aca="false" t="array" ref="H2726:H2726">SUM(IF(dane!$A$8:$A$1577=D2726,IF(dane!$C$8:$C$1577=E2726,dane!$M$8:$M$1577,0),0))</f>
        <v>0</v>
      </c>
      <c r="K2726" s="55"/>
    </row>
    <row r="2727" s="47" customFormat="true" ht="12.75" hidden="true" customHeight="true" outlineLevel="0" collapsed="false">
      <c r="A2727" s="42" t="s">
        <v>57</v>
      </c>
      <c r="B2727" s="42"/>
      <c r="C2727" s="43" t="str">
        <f aca="false">INDEX((klasyfikacja!$B$2:$B$146),MATCH(A2727,klasyfikacja!$A$2:$A$146,0))</f>
        <v>Wpływy z opłat za zezwolenia na sprzedaż napojów alkoholowych</v>
      </c>
      <c r="D2727" s="44" t="n">
        <v>926</v>
      </c>
      <c r="E2727" s="45" t="s">
        <v>58</v>
      </c>
      <c r="F2727" s="46" t="n">
        <f aca="false">SUM(G2727:H2727)</f>
        <v>0</v>
      </c>
      <c r="G2727" s="46" t="n">
        <f aca="false" t="array" ref="G2727:G2727">SUM(IF(dane!$A$8:$A$1577=D2727,IF(dane!$C$8:$C$1577=E2727,dane!$L$8:$L$1577,0),0))</f>
        <v>0</v>
      </c>
      <c r="H2727" s="46" t="n">
        <f aca="false" t="array" ref="H2727:H2727">SUM(IF(dane!$A$8:$A$1577=D2727,IF(dane!$C$8:$C$1577=E2727,dane!$M$8:$M$1577,0),0))</f>
        <v>0</v>
      </c>
      <c r="K2727" s="55"/>
    </row>
    <row r="2728" s="47" customFormat="true" ht="12.75" hidden="true" customHeight="true" outlineLevel="0" collapsed="false">
      <c r="A2728" s="42" t="s">
        <v>59</v>
      </c>
      <c r="B2728" s="42"/>
      <c r="C2728" s="43" t="str">
        <f aca="false">INDEX((klasyfikacja!$B$2:$B$146),MATCH(A2728,klasyfikacja!$A$2:$A$146,0))</f>
        <v>Wpływy z innych lokalnych opłat pobieranych przez jednostki samorządu terytorialnego na podstawie odrębnych ustaw</v>
      </c>
      <c r="D2728" s="44" t="n">
        <v>926</v>
      </c>
      <c r="E2728" s="45" t="s">
        <v>60</v>
      </c>
      <c r="F2728" s="46" t="n">
        <f aca="false">SUM(G2728:H2728)</f>
        <v>0</v>
      </c>
      <c r="G2728" s="46" t="n">
        <f aca="false" t="array" ref="G2728:G2728">SUM(IF(dane!$A$8:$A$1577=D2728,IF(dane!$C$8:$C$1577=E2728,dane!$L$8:$L$1577,0),0))</f>
        <v>0</v>
      </c>
      <c r="H2728" s="46" t="n">
        <f aca="false" t="array" ref="H2728:H2728">SUM(IF(dane!$A$8:$A$1577=D2728,IF(dane!$C$8:$C$1577=E2728,dane!$M$8:$M$1577,0),0))</f>
        <v>0</v>
      </c>
      <c r="K2728" s="55"/>
    </row>
    <row r="2729" s="47" customFormat="true" ht="12.75" hidden="true" customHeight="true" outlineLevel="0" collapsed="false">
      <c r="A2729" s="42" t="s">
        <v>61</v>
      </c>
      <c r="B2729" s="42"/>
      <c r="C2729" s="43" t="str">
        <f aca="false">INDEX((klasyfikacja!$B$2:$B$146),MATCH(A2729,klasyfikacja!$A$2:$A$146,0))</f>
        <v>Wpływy z podatku od czynności cywilnoprawnych</v>
      </c>
      <c r="D2729" s="44" t="n">
        <v>926</v>
      </c>
      <c r="E2729" s="45" t="s">
        <v>62</v>
      </c>
      <c r="F2729" s="46" t="n">
        <f aca="false">SUM(G2729:H2729)</f>
        <v>0</v>
      </c>
      <c r="G2729" s="46" t="n">
        <f aca="false" t="array" ref="G2729:G2729">SUM(IF(dane!$A$8:$A$1577=D2729,IF(dane!$C$8:$C$1577=E2729,dane!$L$8:$L$1577,0),0))</f>
        <v>0</v>
      </c>
      <c r="H2729" s="46" t="n">
        <f aca="false" t="array" ref="H2729:H2729">SUM(IF(dane!$A$8:$A$1577=D2729,IF(dane!$C$8:$C$1577=E2729,dane!$M$8:$M$1577,0),0))</f>
        <v>0</v>
      </c>
      <c r="K2729" s="55"/>
    </row>
    <row r="2730" s="47" customFormat="true" ht="12.75" hidden="true" customHeight="true" outlineLevel="0" collapsed="false">
      <c r="A2730" s="42" t="s">
        <v>63</v>
      </c>
      <c r="B2730" s="42"/>
      <c r="C2730" s="43" t="str">
        <f aca="false">INDEX((klasyfikacja!$B$2:$B$146),MATCH(A2730,klasyfikacja!$A$2:$A$146,0))</f>
        <v>Wpływy z opłat z tytułu użytkowania wieczystego nieruchomości</v>
      </c>
      <c r="D2730" s="44" t="n">
        <v>926</v>
      </c>
      <c r="E2730" s="45" t="s">
        <v>64</v>
      </c>
      <c r="F2730" s="46" t="n">
        <f aca="false">SUM(G2730:H2730)</f>
        <v>0</v>
      </c>
      <c r="G2730" s="46" t="n">
        <f aca="false" t="array" ref="G2730:G2730">SUM(IF(dane!$A$8:$A$1577=D2730,IF(dane!$C$8:$C$1577=E2730,dane!$L$8:$L$1577,0),0))</f>
        <v>0</v>
      </c>
      <c r="H2730" s="46" t="n">
        <f aca="false" t="array" ref="H2730:H2730">SUM(IF(dane!$A$8:$A$1577=D2730,IF(dane!$C$8:$C$1577=E2730,dane!$M$8:$M$1577,0),0))</f>
        <v>0</v>
      </c>
      <c r="K2730" s="55"/>
    </row>
    <row r="2731" s="47" customFormat="true" ht="12.75" hidden="true" customHeight="true" outlineLevel="0" collapsed="false">
      <c r="A2731" s="42" t="s">
        <v>65</v>
      </c>
      <c r="B2731" s="42"/>
      <c r="C2731" s="43" t="str">
        <f aca="false">INDEX((klasyfikacja!$B$2:$B$146),MATCH(A2731,klasyfikacja!$A$2:$A$146,0))</f>
        <v>Wpływy z tytułu grzywien, mandatów i innych kar pieniężnych od osób fizycznych</v>
      </c>
      <c r="D2731" s="44" t="n">
        <v>926</v>
      </c>
      <c r="E2731" s="45" t="s">
        <v>66</v>
      </c>
      <c r="F2731" s="46" t="n">
        <f aca="false">SUM(G2731:H2731)</f>
        <v>0</v>
      </c>
      <c r="G2731" s="46" t="n">
        <f aca="false" t="array" ref="G2731:G2731">SUM(IF(dane!$A$8:$A$1577=D2731,IF(dane!$C$8:$C$1577=E2731,dane!$L$8:$L$1577,0),0))</f>
        <v>0</v>
      </c>
      <c r="H2731" s="46" t="n">
        <f aca="false" t="array" ref="H2731:H2731">SUM(IF(dane!$A$8:$A$1577=D2731,IF(dane!$C$8:$C$1577=E2731,dane!$M$8:$M$1577,0),0))</f>
        <v>0</v>
      </c>
      <c r="K2731" s="55"/>
    </row>
    <row r="2732" s="47" customFormat="true" ht="12.75" hidden="true" customHeight="true" outlineLevel="0" collapsed="false">
      <c r="A2732" s="42" t="s">
        <v>67</v>
      </c>
      <c r="B2732" s="42"/>
      <c r="C2732" s="43" t="str">
        <f aca="false">INDEX((klasyfikacja!$B$2:$B$146),MATCH(A2732,klasyfikacja!$A$2:$A$146,0))</f>
        <v>Wpływy z tytułu grzywien i innych kar pieniężnych od osób prawnych i innych jednostek organizacyjnych</v>
      </c>
      <c r="D2732" s="44" t="n">
        <v>926</v>
      </c>
      <c r="E2732" s="45" t="s">
        <v>68</v>
      </c>
      <c r="F2732" s="46" t="n">
        <f aca="false">SUM(G2732:H2732)</f>
        <v>0</v>
      </c>
      <c r="G2732" s="46" t="n">
        <f aca="false" t="array" ref="G2732:G2732">SUM(IF(dane!$A$8:$A$1577=D2732,IF(dane!$C$8:$C$1577=E2732,dane!$L$8:$L$1577,0),0))</f>
        <v>0</v>
      </c>
      <c r="H2732" s="46" t="n">
        <f aca="false" t="array" ref="H2732:H2732">SUM(IF(dane!$A$8:$A$1577=D2732,IF(dane!$C$8:$C$1577=E2732,dane!$M$8:$M$1577,0),0))</f>
        <v>0</v>
      </c>
      <c r="K2732" s="55"/>
    </row>
    <row r="2733" s="47" customFormat="true" ht="12.75" hidden="true" customHeight="true" outlineLevel="0" collapsed="false">
      <c r="A2733" s="42" t="s">
        <v>69</v>
      </c>
      <c r="B2733" s="42"/>
      <c r="C2733" s="43" t="str">
        <f aca="false">INDEX((klasyfikacja!$B$2:$B$146),MATCH(A2733,klasyfikacja!$A$2:$A$146,0))</f>
        <v>Wpływy z opłat za koncesje i licencje</v>
      </c>
      <c r="D2733" s="44" t="n">
        <v>926</v>
      </c>
      <c r="E2733" s="45" t="s">
        <v>70</v>
      </c>
      <c r="F2733" s="46" t="n">
        <f aca="false">SUM(G2733:H2733)</f>
        <v>0</v>
      </c>
      <c r="G2733" s="46" t="n">
        <f aca="false" t="array" ref="G2733:G2733">SUM(IF(dane!$A$8:$A$1577=D2733,IF(dane!$C$8:$C$1577=E2733,dane!$L$8:$L$1577,0),0))</f>
        <v>0</v>
      </c>
      <c r="H2733" s="46" t="n">
        <f aca="false" t="array" ref="H2733:H2733">SUM(IF(dane!$A$8:$A$1577=D2733,IF(dane!$C$8:$C$1577=E2733,dane!$M$8:$M$1577,0),0))</f>
        <v>0</v>
      </c>
      <c r="K2733" s="55"/>
    </row>
    <row r="2734" s="47" customFormat="true" ht="12.75" hidden="true" customHeight="true" outlineLevel="0" collapsed="false">
      <c r="A2734" s="42" t="s">
        <v>71</v>
      </c>
      <c r="B2734" s="42"/>
      <c r="C2734" s="43" t="str">
        <f aca="false">INDEX((klasyfikacja!$B$2:$B$146),MATCH(A2734,klasyfikacja!$A$2:$A$146,0))</f>
        <v>Wpływy z opłat egzaminacyjnych oraz opłat za wydawanie świadectw, dyplomów, zaświadczeń, certyfikatów i ich duplikatów</v>
      </c>
      <c r="D2734" s="44" t="n">
        <v>926</v>
      </c>
      <c r="E2734" s="45" t="s">
        <v>72</v>
      </c>
      <c r="F2734" s="46" t="n">
        <f aca="false">SUM(G2734:H2734)</f>
        <v>0</v>
      </c>
      <c r="G2734" s="46" t="n">
        <f aca="false" t="array" ref="G2734:G2734">SUM(IF(dane!$A$8:$A$1577=D2734,IF(dane!$C$8:$C$1577=E2734,dane!$L$8:$L$1577,0),0))</f>
        <v>0</v>
      </c>
      <c r="H2734" s="46" t="n">
        <f aca="false" t="array" ref="H2734:H2734">SUM(IF(dane!$A$8:$A$1577=D2734,IF(dane!$C$8:$C$1577=E2734,dane!$M$8:$M$1577,0),0))</f>
        <v>0</v>
      </c>
      <c r="K2734" s="55"/>
    </row>
    <row r="2735" s="47" customFormat="true" ht="12.75" hidden="true" customHeight="true" outlineLevel="0" collapsed="false">
      <c r="A2735" s="42" t="s">
        <v>73</v>
      </c>
      <c r="B2735" s="42"/>
      <c r="C2735" s="43" t="str">
        <f aca="false">INDEX((klasyfikacja!$B$2:$B$146),MATCH(A2735,klasyfikacja!$A$2:$A$146,0))</f>
        <v>Wpływy z opłat za zezwolenia, akredytacje oraz opłaty ewidencyjne, w tym opłaty za częstotliwości</v>
      </c>
      <c r="D2735" s="44" t="n">
        <v>926</v>
      </c>
      <c r="E2735" s="45" t="s">
        <v>74</v>
      </c>
      <c r="F2735" s="46" t="n">
        <f aca="false">SUM(G2735:H2735)</f>
        <v>0</v>
      </c>
      <c r="G2735" s="46" t="n">
        <f aca="false" t="array" ref="G2735:G2735">SUM(IF(dane!$A$8:$A$1577=D2735,IF(dane!$C$8:$C$1577=E2735,dane!$L$8:$L$1577,0),0))</f>
        <v>0</v>
      </c>
      <c r="H2735" s="46" t="n">
        <f aca="false" t="array" ref="H2735:H2735">SUM(IF(dane!$A$8:$A$1577=D2735,IF(dane!$C$8:$C$1577=E2735,dane!$M$8:$M$1577,0),0))</f>
        <v>0</v>
      </c>
      <c r="K2735" s="55"/>
    </row>
    <row r="2736" s="47" customFormat="true" ht="12.75" hidden="true" customHeight="true" outlineLevel="0" collapsed="false">
      <c r="A2736" s="42" t="s">
        <v>75</v>
      </c>
      <c r="B2736" s="42"/>
      <c r="C2736" s="43" t="str">
        <f aca="false">INDEX((klasyfikacja!$B$2:$B$146),MATCH(A2736,klasyfikacja!$A$2:$A$146,0))</f>
        <v>Wpływy z tytułu opłat i kosztów sądowych oraz innych opłat uiszczanych na rzecz Skarbu Państwa z tytułu postępowania sądowego i prokuratorskiego</v>
      </c>
      <c r="D2736" s="44" t="n">
        <v>926</v>
      </c>
      <c r="E2736" s="45" t="s">
        <v>76</v>
      </c>
      <c r="F2736" s="46" t="n">
        <f aca="false">SUM(G2736:H2736)</f>
        <v>0</v>
      </c>
      <c r="G2736" s="46" t="n">
        <f aca="false" t="array" ref="G2736:G2736">SUM(IF(dane!$A$8:$A$1577=D2736,IF(dane!$C$8:$C$1577=E2736,dane!$L$8:$L$1577,0),0))</f>
        <v>0</v>
      </c>
      <c r="H2736" s="46" t="n">
        <f aca="false" t="array" ref="H2736:H2736">SUM(IF(dane!$A$8:$A$1577=D2736,IF(dane!$C$8:$C$1577=E2736,dane!$M$8:$M$1577,0),0))</f>
        <v>0</v>
      </c>
      <c r="K2736" s="55"/>
    </row>
    <row r="2737" s="47" customFormat="true" ht="12.75" hidden="true" customHeight="true" outlineLevel="0" collapsed="false">
      <c r="A2737" s="42" t="s">
        <v>77</v>
      </c>
      <c r="B2737" s="42"/>
      <c r="C2737" s="43" t="str">
        <f aca="false">INDEX((klasyfikacja!$B$2:$B$146),MATCH(A2737,klasyfikacja!$A$2:$A$146,0))</f>
        <v>Wpływy z tytułu kosztów egzekucyjnych, opłaty komorniczej i kosztów upomnień</v>
      </c>
      <c r="D2737" s="44" t="n">
        <v>926</v>
      </c>
      <c r="E2737" s="45" t="s">
        <v>78</v>
      </c>
      <c r="F2737" s="46" t="n">
        <f aca="false">SUM(G2737:H2737)</f>
        <v>0</v>
      </c>
      <c r="G2737" s="46" t="n">
        <f aca="false" t="array" ref="G2737:G2737">SUM(IF(dane!$A$8:$A$1577=D2737,IF(dane!$C$8:$C$1577=E2737,dane!$L$8:$L$1577,0),0))</f>
        <v>0</v>
      </c>
      <c r="H2737" s="46" t="n">
        <f aca="false" t="array" ref="H2737:H2737">SUM(IF(dane!$A$8:$A$1577=D2737,IF(dane!$C$8:$C$1577=E2737,dane!$M$8:$M$1577,0),0))</f>
        <v>0</v>
      </c>
      <c r="K2737" s="55"/>
    </row>
    <row r="2738" s="47" customFormat="true" ht="12.75" hidden="true" customHeight="true" outlineLevel="0" collapsed="false">
      <c r="A2738" s="42" t="s">
        <v>79</v>
      </c>
      <c r="B2738" s="42"/>
      <c r="C2738" s="43" t="str">
        <f aca="false">INDEX((klasyfikacja!$B$2:$B$146),MATCH(A2738,klasyfikacja!$A$2:$A$146,0))</f>
        <v>Wpływy z opłat za wydanie prawa jazdy oraz innych dokumentów uprawniających do kierowania pojazdami</v>
      </c>
      <c r="D2738" s="44" t="n">
        <v>926</v>
      </c>
      <c r="E2738" s="45" t="s">
        <v>80</v>
      </c>
      <c r="F2738" s="46" t="n">
        <f aca="false">SUM(G2738:H2738)</f>
        <v>0</v>
      </c>
      <c r="G2738" s="46" t="n">
        <f aca="false" t="array" ref="G2738:G2738">SUM(IF(dane!$A$8:$A$1577=D2738,IF(dane!$C$8:$C$1577=E2738,dane!$L$8:$L$1577,0),0))</f>
        <v>0</v>
      </c>
      <c r="H2738" s="46" t="n">
        <f aca="false" t="array" ref="H2738:H2738">SUM(IF(dane!$A$8:$A$1577=D2738,IF(dane!$C$8:$C$1577=E2738,dane!$M$8:$M$1577,0),0))</f>
        <v>0</v>
      </c>
      <c r="K2738" s="55"/>
    </row>
    <row r="2739" s="47" customFormat="true" ht="12.75" hidden="true" customHeight="true" outlineLevel="0" collapsed="false">
      <c r="A2739" s="42" t="s">
        <v>81</v>
      </c>
      <c r="B2739" s="42"/>
      <c r="C2739" s="43" t="str">
        <f aca="false">INDEX((klasyfikacja!$B$2:$B$146),MATCH(A2739,klasyfikacja!$A$2:$A$146,0))</f>
        <v>Wpływy z opłat za korzystanie z wychowania przedszkolnego</v>
      </c>
      <c r="D2739" s="44" t="n">
        <v>926</v>
      </c>
      <c r="E2739" s="45" t="s">
        <v>82</v>
      </c>
      <c r="F2739" s="46" t="n">
        <f aca="false">SUM(G2739:H2739)</f>
        <v>0</v>
      </c>
      <c r="G2739" s="46" t="n">
        <f aca="false" t="array" ref="G2739:G2739">SUM(IF(dane!$A$8:$A$1577=D2739,IF(dane!$C$8:$C$1577=E2739,dane!$L$8:$L$1577,0),0))</f>
        <v>0</v>
      </c>
      <c r="H2739" s="46" t="n">
        <f aca="false" t="array" ref="H2739:H2739">SUM(IF(dane!$A$8:$A$1577=D2739,IF(dane!$C$8:$C$1577=E2739,dane!$M$8:$M$1577,0),0))</f>
        <v>0</v>
      </c>
      <c r="K2739" s="55"/>
    </row>
    <row r="2740" s="47" customFormat="true" ht="12.75" hidden="true" customHeight="true" outlineLevel="0" collapsed="false">
      <c r="A2740" s="42" t="s">
        <v>83</v>
      </c>
      <c r="B2740" s="42"/>
      <c r="C2740" s="43" t="str">
        <f aca="false">INDEX((klasyfikacja!$B$2:$B$146),MATCH(A2740,klasyfikacja!$A$2:$A$146,0))</f>
        <v>Wpływy z opłat za korzystanie z wyżywienia w jednostkach realizujących zadania z zakresu wychowania przedszkolnego</v>
      </c>
      <c r="D2740" s="44" t="n">
        <v>926</v>
      </c>
      <c r="E2740" s="45" t="s">
        <v>84</v>
      </c>
      <c r="F2740" s="46" t="n">
        <f aca="false">SUM(G2740:H2740)</f>
        <v>0</v>
      </c>
      <c r="G2740" s="46" t="n">
        <f aca="false" t="array" ref="G2740:G2740">SUM(IF(dane!$A$8:$A$1577=D2740,IF(dane!$C$8:$C$1577=E2740,dane!$L$8:$L$1577,0),0))</f>
        <v>0</v>
      </c>
      <c r="H2740" s="46" t="n">
        <f aca="false" t="array" ref="H2740:H2740">SUM(IF(dane!$A$8:$A$1577=D2740,IF(dane!$C$8:$C$1577=E2740,dane!$M$8:$M$1577,0),0))</f>
        <v>0</v>
      </c>
      <c r="K2740" s="55"/>
    </row>
    <row r="2741" s="47" customFormat="true" ht="12.75" hidden="true" customHeight="true" outlineLevel="0" collapsed="false">
      <c r="A2741" s="42" t="s">
        <v>85</v>
      </c>
      <c r="B2741" s="42"/>
      <c r="C2741" s="43" t="str">
        <f aca="false">INDEX((klasyfikacja!$B$2:$B$146),MATCH(A2741,klasyfikacja!$A$2:$A$146,0))</f>
        <v>Wpływy od rodziców z tytułu opłaty za pobyt dziecka w pieczy zastępczej</v>
      </c>
      <c r="D2741" s="44" t="n">
        <v>926</v>
      </c>
      <c r="E2741" s="45" t="s">
        <v>86</v>
      </c>
      <c r="F2741" s="46" t="n">
        <f aca="false">SUM(G2741:H2741)</f>
        <v>0</v>
      </c>
      <c r="G2741" s="46" t="n">
        <f aca="false" t="array" ref="G2741:G2741">SUM(IF(dane!$A$8:$A$1577=D2741,IF(dane!$C$8:$C$1577=E2741,dane!$L$8:$L$1577,0),0))</f>
        <v>0</v>
      </c>
      <c r="H2741" s="46" t="n">
        <f aca="false" t="array" ref="H2741:H2741">SUM(IF(dane!$A$8:$A$1577=D2741,IF(dane!$C$8:$C$1577=E2741,dane!$M$8:$M$1577,0),0))</f>
        <v>0</v>
      </c>
      <c r="K2741" s="55"/>
    </row>
    <row r="2742" s="47" customFormat="true" ht="12.75" hidden="true" customHeight="true" outlineLevel="0" collapsed="false">
      <c r="A2742" s="42" t="s">
        <v>198</v>
      </c>
      <c r="B2742" s="42"/>
      <c r="C2742" s="43" t="str">
        <f aca="false">INDEX((klasyfikacja!$B$2:$B$146),MATCH(A2742,klasyfikacja!$A$2:$A$146,0))</f>
        <v>Wpływy z różnych opłat</v>
      </c>
      <c r="D2742" s="44" t="n">
        <v>926</v>
      </c>
      <c r="E2742" s="45" t="s">
        <v>87</v>
      </c>
      <c r="F2742" s="46" t="n">
        <f aca="false">SUM(G2742:H2742)</f>
        <v>0</v>
      </c>
      <c r="G2742" s="46" t="n">
        <f aca="false" t="array" ref="G2742:G2742">SUM(IF(dane!$A$8:$A$1577=D2742,IF(dane!$C$8:$C$1577=E2742,dane!$L$8:$L$1577,0),0))</f>
        <v>0</v>
      </c>
      <c r="H2742" s="46" t="n">
        <f aca="false" t="array" ref="H2742:H2742">SUM(IF(dane!$A$8:$A$1577=D2742,IF(dane!$C$8:$C$1577=E2742,dane!$M$8:$M$1577,0),0))</f>
        <v>0</v>
      </c>
      <c r="K2742" s="55"/>
    </row>
    <row r="2743" s="47" customFormat="true" ht="25.5" hidden="false" customHeight="true" outlineLevel="0" collapsed="false">
      <c r="A2743" s="42" t="n">
        <v>750</v>
      </c>
      <c r="B2743" s="42"/>
      <c r="C2743" s="43" t="e">
        <f aca="false">INDEX((klasyfikacja!$B$2:$B$146),MATCH(A2743,klasyfikacja!$A$2:$A$146,0))</f>
        <v>#N/A</v>
      </c>
      <c r="D2743" s="44" t="n">
        <v>926</v>
      </c>
      <c r="E2743" s="45" t="s">
        <v>89</v>
      </c>
      <c r="F2743" s="46" t="n">
        <f aca="false">SUM(G2743:H2743)</f>
        <v>5506000</v>
      </c>
      <c r="G2743" s="46" t="n">
        <f aca="false" t="array" ref="G2743:G2743">SUM(IF(dane!$A$8:$A$1577=D2743,IF(dane!$C$8:$C$1577=E2743,dane!$L$8:$L$1577,0),0))</f>
        <v>5506000</v>
      </c>
      <c r="H2743" s="46" t="n">
        <f aca="false" t="array" ref="H2743:H2743">SUM(IF(dane!$A$8:$A$1577=D2743,IF(dane!$C$8:$C$1577=E2743,dane!$M$8:$M$1577,0),0))</f>
        <v>0</v>
      </c>
      <c r="K2743" s="55"/>
    </row>
    <row r="2744" s="47" customFormat="true" ht="12.75" hidden="false" customHeight="true" outlineLevel="0" collapsed="false">
      <c r="A2744" s="42" t="n">
        <v>830</v>
      </c>
      <c r="B2744" s="42"/>
      <c r="C2744" s="43" t="e">
        <f aca="false">INDEX((klasyfikacja!$B$2:$B$146),MATCH(A2744,klasyfikacja!$A$2:$A$146,0))</f>
        <v>#N/A</v>
      </c>
      <c r="D2744" s="44" t="n">
        <v>926</v>
      </c>
      <c r="E2744" s="45" t="s">
        <v>91</v>
      </c>
      <c r="F2744" s="46" t="n">
        <f aca="false">SUM(G2744:H2744)</f>
        <v>300000</v>
      </c>
      <c r="G2744" s="46" t="n">
        <f aca="false" t="array" ref="G2744:G2744">SUM(IF(dane!$A$8:$A$1577=D2744,IF(dane!$C$8:$C$1577=E2744,dane!$L$8:$L$1577,0),0))</f>
        <v>300000</v>
      </c>
      <c r="H2744" s="46" t="n">
        <f aca="false" t="array" ref="H2744:H2744">SUM(IF(dane!$A$8:$A$1577=D2744,IF(dane!$C$8:$C$1577=E2744,dane!$M$8:$M$1577,0),0))</f>
        <v>0</v>
      </c>
      <c r="K2744" s="55"/>
    </row>
    <row r="2745" s="47" customFormat="true" ht="12.75" hidden="true" customHeight="true" outlineLevel="0" collapsed="false">
      <c r="A2745" s="42" t="s">
        <v>92</v>
      </c>
      <c r="B2745" s="42"/>
      <c r="C2745" s="43" t="str">
        <f aca="false">INDEX((klasyfikacja!$B$2:$B$146),MATCH(A2745,klasyfikacja!$A$2:$A$146,0))</f>
        <v>Wpływy ze sprzedaży wyrobów</v>
      </c>
      <c r="D2745" s="44" t="n">
        <v>926</v>
      </c>
      <c r="E2745" s="45" t="s">
        <v>93</v>
      </c>
      <c r="F2745" s="46" t="n">
        <f aca="false">SUM(G2745:H2745)</f>
        <v>0</v>
      </c>
      <c r="G2745" s="46" t="n">
        <f aca="false" t="array" ref="G2745:G2745">SUM(IF(dane!$A$8:$A$1577=D2745,IF(dane!$C$8:$C$1577=E2745,dane!$L$8:$L$1577,0),0))</f>
        <v>0</v>
      </c>
      <c r="H2745" s="46" t="n">
        <f aca="false" t="array" ref="H2745:H2745">SUM(IF(dane!$A$8:$A$1577=D2745,IF(dane!$C$8:$C$1577=E2745,dane!$M$8:$M$1577,0),0))</f>
        <v>0</v>
      </c>
      <c r="K2745" s="55"/>
    </row>
    <row r="2746" s="47" customFormat="true" ht="12.75" hidden="true" customHeight="true" outlineLevel="0" collapsed="false">
      <c r="A2746" s="42" t="s">
        <v>94</v>
      </c>
      <c r="B2746" s="42"/>
      <c r="C2746" s="43" t="str">
        <f aca="false">INDEX((klasyfikacja!$B$2:$B$146),MATCH(A2746,klasyfikacja!$A$2:$A$146,0))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2746" s="44" t="n">
        <v>926</v>
      </c>
      <c r="E2746" s="45" t="s">
        <v>95</v>
      </c>
      <c r="F2746" s="46" t="n">
        <f aca="false">SUM(G2746:H2746)</f>
        <v>0</v>
      </c>
      <c r="G2746" s="46" t="n">
        <f aca="false" t="array" ref="G2746:G2746">SUM(IF(dane!$A$8:$A$1577=D2746,IF(dane!$C$8:$C$1577=E2746,dane!$L$8:$L$1577,0),0))</f>
        <v>0</v>
      </c>
      <c r="H2746" s="46" t="n">
        <f aca="false" t="array" ref="H2746:H2746">SUM(IF(dane!$A$8:$A$1577=D2746,IF(dane!$C$8:$C$1577=E2746,dane!$M$8:$M$1577,0),0))</f>
        <v>0</v>
      </c>
      <c r="K2746" s="55"/>
    </row>
    <row r="2747" s="47" customFormat="true" ht="12.75" hidden="true" customHeight="true" outlineLevel="0" collapsed="false">
      <c r="A2747" s="42" t="s">
        <v>96</v>
      </c>
      <c r="B2747" s="42"/>
      <c r="C2747" s="43" t="str">
        <f aca="false">INDEX((klasyfikacja!$B$2:$B$146),MATCH(A2747,klasyfikacja!$A$2:$A$146,0))</f>
        <v>Wpływy z odsetek od nieterminowych wpłat z tytułu podatków i opłat</v>
      </c>
      <c r="D2747" s="44" t="n">
        <v>926</v>
      </c>
      <c r="E2747" s="45" t="s">
        <v>97</v>
      </c>
      <c r="F2747" s="46" t="n">
        <f aca="false">SUM(G2747:H2747)</f>
        <v>0</v>
      </c>
      <c r="G2747" s="46" t="n">
        <f aca="false" t="array" ref="G2747:G2747">SUM(IF(dane!$A$8:$A$1577=D2747,IF(dane!$C$8:$C$1577=E2747,dane!$L$8:$L$1577,0),0))</f>
        <v>0</v>
      </c>
      <c r="H2747" s="46" t="n">
        <f aca="false" t="array" ref="H2747:H2747">SUM(IF(dane!$A$8:$A$1577=D2747,IF(dane!$C$8:$C$1577=E2747,dane!$M$8:$M$1577,0),0))</f>
        <v>0</v>
      </c>
      <c r="K2747" s="55"/>
    </row>
    <row r="2748" s="47" customFormat="true" ht="12.75" hidden="true" customHeight="true" outlineLevel="0" collapsed="false">
      <c r="A2748" s="42" t="s">
        <v>98</v>
      </c>
      <c r="B2748" s="42"/>
      <c r="C2748" s="43" t="str">
        <f aca="false">INDEX((klasyfikacja!$B$2:$B$146),MATCH(A2748,klasyfikacja!$A$2:$A$146,0))</f>
        <v>Wpływy z pozostałych odsetek</v>
      </c>
      <c r="D2748" s="44" t="n">
        <v>926</v>
      </c>
      <c r="E2748" s="45" t="s">
        <v>99</v>
      </c>
      <c r="F2748" s="56" t="n">
        <f aca="false">SUM(G2748:H2748)</f>
        <v>0</v>
      </c>
      <c r="G2748" s="46" t="n">
        <f aca="false" t="array" ref="G2748:G2748">SUM(IF(dane!$A$8:$A$1577=D2748,IF(dane!$C$8:$C$1577=E2748,dane!$L$8:$L$1577,0),0))</f>
        <v>0</v>
      </c>
      <c r="H2748" s="46" t="n">
        <f aca="false" t="array" ref="H2748:H2748">SUM(IF(dane!$A$8:$A$1577=D2748,IF(dane!$C$8:$C$1577=E2748,dane!$M$8:$M$1577,0),0))</f>
        <v>0</v>
      </c>
      <c r="K2748" s="55"/>
    </row>
    <row r="2749" s="47" customFormat="true" ht="12.75" hidden="true" customHeight="true" outlineLevel="0" collapsed="false">
      <c r="A2749" s="42" t="s">
        <v>100</v>
      </c>
      <c r="B2749" s="42"/>
      <c r="C2749" s="43" t="str">
        <f aca="false">INDEX((klasyfikacja!$B$2:$B$146),MATCH(A2749,klasyfikacja!$A$2:$A$146,0))</f>
        <v>Wpływy z pozostałych odsetek (Finansowanie programów ze środków bezzwrotnych pochodzących z Unii Europejskiej)</v>
      </c>
      <c r="D2749" s="44" t="n">
        <v>926</v>
      </c>
      <c r="E2749" s="45" t="s">
        <v>101</v>
      </c>
      <c r="F2749" s="46" t="n">
        <f aca="false">SUM(G2749:H2749)</f>
        <v>0</v>
      </c>
      <c r="G2749" s="46" t="n">
        <f aca="false" t="array" ref="G2749:G2749">SUM(IF(dane!$A$8:$A$1577=D2749,IF(dane!$C$8:$C$1577=E2749,dane!$L$8:$L$1577,0),0))</f>
        <v>0</v>
      </c>
      <c r="H2749" s="46" t="n">
        <f aca="false" t="array" ref="H2749:H2749">SUM(IF(dane!$A$8:$A$1577=D2749,IF(dane!$C$8:$C$1577=E2749,dane!$M$8:$M$1577,0),0))</f>
        <v>0</v>
      </c>
      <c r="K2749" s="55"/>
    </row>
    <row r="2750" s="47" customFormat="true" ht="12.75" hidden="true" customHeight="true" outlineLevel="0" collapsed="false">
      <c r="A2750" s="42" t="s">
        <v>102</v>
      </c>
      <c r="B2750" s="42"/>
      <c r="C2750" s="43" t="str">
        <f aca="false">INDEX((klasyfikacja!$B$2:$B$146),MATCH(A2750,klasyfikacja!$A$2:$A$146,0))</f>
        <v>Wpływy z rozliczeń/zwrotów z lat ubiegłych</v>
      </c>
      <c r="D2750" s="44" t="n">
        <v>926</v>
      </c>
      <c r="E2750" s="45" t="s">
        <v>103</v>
      </c>
      <c r="F2750" s="46" t="n">
        <f aca="false">SUM(G2750:H2750)</f>
        <v>0</v>
      </c>
      <c r="G2750" s="46" t="n">
        <f aca="false" t="array" ref="G2750:G2750">SUM(IF(dane!$A$8:$A$1577=D2750,IF(dane!$C$8:$C$1577=E2750,dane!$L$8:$L$1577,0),0))</f>
        <v>0</v>
      </c>
      <c r="H2750" s="46" t="n">
        <f aca="false" t="array" ref="H2750:H2750">SUM(IF(dane!$A$8:$A$1577=D2750,IF(dane!$C$8:$C$1577=E2750,dane!$M$8:$M$1577,0),0))</f>
        <v>0</v>
      </c>
      <c r="K2750" s="55"/>
    </row>
    <row r="2751" s="47" customFormat="true" ht="12.75" hidden="true" customHeight="true" outlineLevel="0" collapsed="false">
      <c r="A2751" s="42" t="s">
        <v>104</v>
      </c>
      <c r="B2751" s="42"/>
      <c r="C2751" s="43" t="str">
        <f aca="false">INDEX((klasyfikacja!$B$2:$B$146),MATCH(A2751,klasyfikacja!$A$2:$A$146,0))</f>
        <v>Wpływy z tytułu kar i odszkodowań wynikających z umów</v>
      </c>
      <c r="D2751" s="44" t="n">
        <v>926</v>
      </c>
      <c r="E2751" s="45" t="s">
        <v>105</v>
      </c>
      <c r="F2751" s="46" t="n">
        <f aca="false">SUM(G2751:H2751)</f>
        <v>0</v>
      </c>
      <c r="G2751" s="46" t="n">
        <f aca="false" t="array" ref="G2751:G2751">SUM(IF(dane!$A$8:$A$1577=D2751,IF(dane!$C$8:$C$1577=E2751,dane!$L$8:$L$1577,0),0))</f>
        <v>0</v>
      </c>
      <c r="H2751" s="46" t="n">
        <f aca="false" t="array" ref="H2751:H2751">SUM(IF(dane!$A$8:$A$1577=D2751,IF(dane!$C$8:$C$1577=E2751,dane!$M$8:$M$1577,0),0))</f>
        <v>0</v>
      </c>
      <c r="K2751" s="55"/>
    </row>
    <row r="2752" s="47" customFormat="true" ht="12.75" hidden="true" customHeight="true" outlineLevel="0" collapsed="false">
      <c r="A2752" s="42" t="s">
        <v>106</v>
      </c>
      <c r="B2752" s="42"/>
      <c r="C2752" s="43" t="str">
        <f aca="false">INDEX((klasyfikacja!$B$2:$B$146),MATCH(A2752,klasyfikacja!$A$2:$A$146,0))</f>
        <v>Wpływy z otrzymanych spadków, zapisów i darowizn w postaci pieniężnej</v>
      </c>
      <c r="D2752" s="44" t="n">
        <v>926</v>
      </c>
      <c r="E2752" s="45" t="s">
        <v>107</v>
      </c>
      <c r="F2752" s="46" t="n">
        <f aca="false">SUM(G2752:H2752)</f>
        <v>0</v>
      </c>
      <c r="G2752" s="46" t="n">
        <f aca="false" t="array" ref="G2752:G2752">SUM(IF(dane!$A$8:$A$1577=D2752,IF(dane!$C$8:$C$1577=E2752,dane!$L$8:$L$1577,0),0))</f>
        <v>0</v>
      </c>
      <c r="H2752" s="46" t="n">
        <f aca="false" t="array" ref="H2752:H2752">SUM(IF(dane!$A$8:$A$1577=D2752,IF(dane!$C$8:$C$1577=E2752,dane!$M$8:$M$1577,0),0))</f>
        <v>0</v>
      </c>
      <c r="K2752" s="55"/>
    </row>
    <row r="2753" s="47" customFormat="true" ht="12.75" hidden="false" customHeight="true" outlineLevel="0" collapsed="false">
      <c r="A2753" s="42" t="n">
        <v>970</v>
      </c>
      <c r="B2753" s="42"/>
      <c r="C2753" s="43" t="e">
        <f aca="false">INDEX((klasyfikacja!$B$2:$B$146),MATCH(A2753,klasyfikacja!$A$2:$A$146,0))</f>
        <v>#N/A</v>
      </c>
      <c r="D2753" s="44" t="n">
        <v>926</v>
      </c>
      <c r="E2753" s="45" t="s">
        <v>109</v>
      </c>
      <c r="F2753" s="56" t="n">
        <f aca="false">SUM(G2753:H2753)</f>
        <v>2080000</v>
      </c>
      <c r="G2753" s="46" t="n">
        <f aca="false" t="array" ref="G2753:G2753">SUM(IF(dane!$A$8:$A$1577=D2753,IF(dane!$C$8:$C$1577=E2753,dane!$L$8:$L$1577,0),0))</f>
        <v>2080000</v>
      </c>
      <c r="H2753" s="46" t="n">
        <f aca="false" t="array" ref="H2753:H2753">SUM(IF(dane!$A$8:$A$1577=D2753,IF(dane!$C$8:$C$1577=E2753,dane!$M$8:$M$1577,0),0))</f>
        <v>0</v>
      </c>
      <c r="K2753" s="55"/>
    </row>
    <row r="2754" s="47" customFormat="true" ht="12.75" hidden="true" customHeight="true" outlineLevel="0" collapsed="false">
      <c r="A2754" s="42" t="s">
        <v>110</v>
      </c>
      <c r="B2754" s="42"/>
      <c r="C2754" s="43" t="str">
        <f aca="false">INDEX((klasyfikacja!$B$2:$B$146),MATCH(A2754,klasyfikacja!$A$2:$A$146,0))</f>
        <v>Wpływy z różnych dochodów (Finansowanie programów ze środków bezzwrotnych pochodzących z Unii Europejskiej)</v>
      </c>
      <c r="D2754" s="44" t="n">
        <v>926</v>
      </c>
      <c r="E2754" s="45" t="s">
        <v>111</v>
      </c>
      <c r="F2754" s="46" t="n">
        <f aca="false">SUM(G2754:H2754)</f>
        <v>0</v>
      </c>
      <c r="G2754" s="46" t="n">
        <f aca="false" t="array" ref="G2754:G2754">SUM(IF(dane!$A$8:$A$1577=D2754,IF(dane!$C$8:$C$1577=E2754,dane!$L$8:$L$1577,0),0))</f>
        <v>0</v>
      </c>
      <c r="H2754" s="46" t="n">
        <f aca="false" t="array" ref="H2754:H2754">SUM(IF(dane!$A$8:$A$1577=D2754,IF(dane!$C$8:$C$1577=E2754,dane!$M$8:$M$1577,0),0))</f>
        <v>0</v>
      </c>
      <c r="K2754" s="55"/>
    </row>
    <row r="2755" s="47" customFormat="true" ht="12.75" hidden="true" customHeight="true" outlineLevel="0" collapsed="false">
      <c r="A2755" s="42" t="s">
        <v>112</v>
      </c>
      <c r="B2755" s="42"/>
      <c r="C2755" s="43" t="str">
        <f aca="false">INDEX((klasyfikacja!$B$2:$B$146),MATCH(A2755,klasyfikacja!$A$2:$A$146,0))</f>
        <v>Wpływy z różnych dochodów (Płatności w zakresie budżetu środków europejskich)</v>
      </c>
      <c r="D2755" s="44" t="n">
        <v>926</v>
      </c>
      <c r="E2755" s="45" t="s">
        <v>113</v>
      </c>
      <c r="F2755" s="46" t="n">
        <f aca="false">SUM(G2755:H2755)</f>
        <v>0</v>
      </c>
      <c r="G2755" s="46" t="n">
        <f aca="false" t="array" ref="G2755:G2755">SUM(IF(dane!$A$8:$A$1577=D2755,IF(dane!$C$8:$C$1577=E2755,dane!$L$8:$L$1577,0),0))</f>
        <v>0</v>
      </c>
      <c r="H2755" s="46" t="n">
        <f aca="false" t="array" ref="H2755:H2755">SUM(IF(dane!$A$8:$A$1577=D2755,IF(dane!$C$8:$C$1577=E2755,dane!$M$8:$M$1577,0),0))</f>
        <v>0</v>
      </c>
      <c r="K2755" s="55"/>
    </row>
    <row r="2756" s="47" customFormat="true" ht="12.75" hidden="true" customHeight="true" outlineLevel="0" collapsed="false">
      <c r="A2756" s="42" t="s">
        <v>114</v>
      </c>
      <c r="B2756" s="42"/>
      <c r="C2756" s="43" t="str">
        <f aca="false">INDEX((klasyfikacja!$B$2:$B$146),MATCH(A2756,klasyfikacja!$A$2:$A$146,0))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756" s="44" t="n">
        <v>926</v>
      </c>
      <c r="E2756" s="45" t="s">
        <v>115</v>
      </c>
      <c r="F2756" s="46" t="n">
        <f aca="false">SUM(G2756:H2756)</f>
        <v>0</v>
      </c>
      <c r="G2756" s="46" t="n">
        <f aca="false" t="array" ref="G2756:G2756">SUM(IF(dane!$A$8:$A$1577=D2756,IF(dane!$C$8:$C$1577=E2756,dane!$L$8:$L$1577,0),0))</f>
        <v>0</v>
      </c>
      <c r="H2756" s="46" t="n">
        <f aca="false" t="array" ref="H2756:H2756">SUM(IF(dane!$A$8:$A$1577=D2756,IF(dane!$C$8:$C$1577=E2756,dane!$M$8:$M$1577,0),0))</f>
        <v>0</v>
      </c>
      <c r="K2756" s="55"/>
    </row>
    <row r="2757" s="47" customFormat="true" ht="51" hidden="true" customHeight="true" outlineLevel="0" collapsed="false">
      <c r="A2757" s="42" t="s">
        <v>116</v>
      </c>
      <c r="B2757" s="42"/>
      <c r="C2757" s="43" t="str">
        <f aca="false">INDEX((klasyfikacja!$B$2:$B$146),MATCH(A2757,klasyfikacja!$A$2:$A$146,0))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757" s="44" t="n">
        <v>926</v>
      </c>
      <c r="E2757" s="45" t="n">
        <v>2007</v>
      </c>
      <c r="F2757" s="46" t="n">
        <f aca="false">SUM(G2757:H2757)</f>
        <v>0</v>
      </c>
      <c r="G2757" s="46" t="n">
        <f aca="false" t="array" ref="G2757:G2757">SUM(IF(dane!$A$8:$A$1577=D2757,IF(dane!$C$8:$C$1577=E2757,dane!$L$8:$L$1577,0),0))</f>
        <v>0</v>
      </c>
      <c r="H2757" s="46" t="n">
        <f aca="false" t="array" ref="H2757:H2757">SUM(IF(dane!$A$8:$A$1577=D2757,IF(dane!$C$8:$C$1577=E2757,dane!$M$8:$M$1577,0),0))</f>
        <v>0</v>
      </c>
      <c r="K2757" s="55"/>
    </row>
    <row r="2758" s="47" customFormat="true" ht="63.75" hidden="true" customHeight="true" outlineLevel="0" collapsed="false">
      <c r="A2758" s="42" t="s">
        <v>117</v>
      </c>
      <c r="B2758" s="42"/>
      <c r="C2758" s="43" t="str">
        <f aca="false">INDEX((klasyfikacja!$B$2:$B$146),MATCH(A2758,klasyfikacja!$A$2:$A$146,0))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758" s="44" t="n">
        <v>926</v>
      </c>
      <c r="E2758" s="45" t="n">
        <v>2008</v>
      </c>
      <c r="F2758" s="56" t="n">
        <f aca="false">SUM(G2758:H2758)</f>
        <v>0</v>
      </c>
      <c r="G2758" s="46" t="n">
        <f aca="false" t="array" ref="G2758:G2758">SUM(IF(dane!$A$8:$A$1577=D2758,IF(dane!$C$8:$C$1577=E2758,dane!$L$8:$L$1577,0),0))</f>
        <v>0</v>
      </c>
      <c r="H2758" s="46" t="n">
        <f aca="false" t="array" ref="H2758:H2758">SUM(IF(dane!$A$8:$A$1577=D2758,IF(dane!$C$8:$C$1577=E2758,dane!$M$8:$M$1577,0),0))</f>
        <v>0</v>
      </c>
      <c r="K2758" s="55"/>
    </row>
    <row r="2759" s="47" customFormat="true" ht="12.75" hidden="true" customHeight="true" outlineLevel="0" collapsed="false">
      <c r="A2759" s="42" t="s">
        <v>118</v>
      </c>
      <c r="B2759" s="42"/>
      <c r="C2759" s="43" t="str">
        <f aca="false">INDEX((klasyfikacja!$B$2:$B$146),MATCH(A2759,klasyfikacja!$A$2:$A$146,0))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759" s="44" t="n">
        <v>926</v>
      </c>
      <c r="E2759" s="45" t="n">
        <v>2009</v>
      </c>
      <c r="F2759" s="46" t="n">
        <f aca="false">SUM(G2759:H2759)</f>
        <v>0</v>
      </c>
      <c r="G2759" s="46" t="n">
        <f aca="false" t="array" ref="G2759:G2759">SUM(IF(dane!$A$8:$A$1577=D2759,IF(dane!$C$8:$C$1577=E2759,dane!$L$8:$L$1577,0),0))</f>
        <v>0</v>
      </c>
      <c r="H2759" s="46" t="n">
        <f aca="false" t="array" ref="H2759:H2759">SUM(IF(dane!$A$8:$A$1577=D2759,IF(dane!$C$8:$C$1577=E2759,dane!$M$8:$M$1577,0),0))</f>
        <v>0</v>
      </c>
      <c r="K2759" s="55"/>
    </row>
    <row r="2760" s="47" customFormat="true" ht="12.75" hidden="true" customHeight="true" outlineLevel="0" collapsed="false">
      <c r="A2760" s="42" t="s">
        <v>119</v>
      </c>
      <c r="B2760" s="42"/>
      <c r="C2760" s="43" t="str">
        <f aca="false">INDEX((klasyfikacja!$B$2:$B$146),MATCH(A2760,klasyfikacja!$A$2:$A$146,0))</f>
        <v>Dotacja celowa otrzymana z budżetu państwa na realizację zadań bieżących z zakresu administracji rządowej oraz innych zadań zleconych gminie (związkom gmin, związkom powiatowo-gminnym) ustawami</v>
      </c>
      <c r="D2760" s="44" t="n">
        <v>926</v>
      </c>
      <c r="E2760" s="45" t="n">
        <v>2010</v>
      </c>
      <c r="F2760" s="46" t="n">
        <f aca="false">SUM(G2760:H2760)</f>
        <v>0</v>
      </c>
      <c r="G2760" s="46" t="n">
        <f aca="false" t="array" ref="G2760:G2760">SUM(IF(dane!$A$8:$A$1577=D2760,IF(dane!$C$8:$C$1577=E2760,dane!$L$8:$L$1577,0),0))</f>
        <v>0</v>
      </c>
      <c r="H2760" s="46" t="n">
        <f aca="false" t="array" ref="H2760:H2760">SUM(IF(dane!$A$8:$A$1577=D2760,IF(dane!$C$8:$C$1577=E2760,dane!$M$8:$M$1577,0),0))</f>
        <v>0</v>
      </c>
      <c r="K2760" s="55"/>
    </row>
    <row r="2761" s="47" customFormat="true" ht="12.75" hidden="true" customHeight="true" outlineLevel="0" collapsed="false">
      <c r="A2761" s="42" t="s">
        <v>120</v>
      </c>
      <c r="B2761" s="42"/>
      <c r="C2761" s="43" t="str">
        <f aca="false">INDEX((klasyfikacja!$B$2:$B$146),MATCH(A2761,klasyfikacja!$A$2:$A$146,0))</f>
        <v>Dotacja celowa otrzymana z budżetu państwa na zadania bieżące realizowane przez gminę na podstawie porozumień z organami administracji rządowej</v>
      </c>
      <c r="D2761" s="44" t="n">
        <v>926</v>
      </c>
      <c r="E2761" s="45" t="n">
        <v>2020</v>
      </c>
      <c r="F2761" s="46" t="n">
        <f aca="false">SUM(G2761:H2761)</f>
        <v>0</v>
      </c>
      <c r="G2761" s="46" t="n">
        <f aca="false" t="array" ref="G2761:G2761">SUM(IF(dane!$A$8:$A$1577=D2761,IF(dane!$C$8:$C$1577=E2761,dane!$L$8:$L$1577,0),0))</f>
        <v>0</v>
      </c>
      <c r="H2761" s="46" t="n">
        <f aca="false" t="array" ref="H2761:H2761">SUM(IF(dane!$A$8:$A$1577=D2761,IF(dane!$C$8:$C$1577=E2761,dane!$M$8:$M$1577,0),0))</f>
        <v>0</v>
      </c>
      <c r="K2761" s="55"/>
    </row>
    <row r="2762" s="47" customFormat="true" ht="12.75" hidden="true" customHeight="true" outlineLevel="0" collapsed="false">
      <c r="A2762" s="42" t="s">
        <v>121</v>
      </c>
      <c r="B2762" s="42"/>
      <c r="C2762" s="43" t="str">
        <f aca="false">INDEX((klasyfikacja!$B$2:$B$146),MATCH(A2762,klasyfikacja!$A$2:$A$146,0))</f>
        <v>Dotacja celowa otrzymana z budżetu państwa na realizację własnych zadań bieżących gmin (związków gmin, związków powiatowo-gminnych)</v>
      </c>
      <c r="D2762" s="44" t="n">
        <v>926</v>
      </c>
      <c r="E2762" s="45" t="n">
        <v>2030</v>
      </c>
      <c r="F2762" s="46" t="n">
        <f aca="false">SUM(G2762:H2762)</f>
        <v>0</v>
      </c>
      <c r="G2762" s="46" t="n">
        <f aca="false" t="array" ref="G2762:G2762">SUM(IF(dane!$A$8:$A$1577=D2762,IF(dane!$C$8:$C$1577=E2762,dane!$L$8:$L$1577,0),0))</f>
        <v>0</v>
      </c>
      <c r="H2762" s="46" t="n">
        <f aca="false" t="array" ref="H2762:H2762">SUM(IF(dane!$A$8:$A$1577=D2762,IF(dane!$C$8:$C$1577=E2762,dane!$M$8:$M$1577,0),0))</f>
        <v>0</v>
      </c>
      <c r="K2762" s="55"/>
    </row>
    <row r="2763" s="47" customFormat="true" ht="25.5" hidden="true" customHeight="true" outlineLevel="0" collapsed="false">
      <c r="A2763" s="42" t="s">
        <v>122</v>
      </c>
      <c r="B2763" s="42"/>
      <c r="C2763" s="43" t="str">
        <f aca="false">INDEX((klasyfikacja!$B$2:$B$146),MATCH(A2763,klasyfikacja!$A$2:$A$146,0))</f>
        <v>Dotacja celowa otrzymana z budżetu państwa na realizację zadań bieżących gmin z zakresu edukacyjnej opieki wychowawczej finansowanych w całości przez budżet państwa w ramach programów rządowych</v>
      </c>
      <c r="D2763" s="44" t="n">
        <v>926</v>
      </c>
      <c r="E2763" s="45" t="n">
        <v>2040</v>
      </c>
      <c r="F2763" s="46" t="n">
        <f aca="false">SUM(G2763:H2763)</f>
        <v>0</v>
      </c>
      <c r="G2763" s="46" t="n">
        <f aca="false" t="array" ref="G2763:G2763">SUM(IF(dane!$A$8:$A$1577=D2763,IF(dane!$C$8:$C$1577=E2763,dane!$L$8:$L$1577,0),0))</f>
        <v>0</v>
      </c>
      <c r="H2763" s="46" t="n">
        <f aca="false" t="array" ref="H2763:H2763">SUM(IF(dane!$A$8:$A$1577=D2763,IF(dane!$C$8:$C$1577=E2763,dane!$M$8:$M$1577,0),0))</f>
        <v>0</v>
      </c>
      <c r="K2763" s="55"/>
    </row>
    <row r="2764" s="47" customFormat="true" ht="37.5" hidden="true" customHeight="true" outlineLevel="0" collapsed="false">
      <c r="A2764" s="42" t="s">
        <v>123</v>
      </c>
      <c r="B2764" s="42"/>
      <c r="C2764" s="43" t="str">
        <f aca="false">INDEX((klasyfikacja!$B$2:$B$146),MATCH(A2764,klasyfikacja!$A$2:$A$146,0))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764" s="44" t="n">
        <v>926</v>
      </c>
      <c r="E2764" s="45" t="n">
        <v>2057</v>
      </c>
      <c r="F2764" s="46" t="n">
        <f aca="false">SUM(G2764:H2764)</f>
        <v>0</v>
      </c>
      <c r="G2764" s="46" t="n">
        <f aca="false" t="array" ref="G2764:G2764">SUM(IF(dane!$A$8:$A$1577=D2764,IF(dane!$C$8:$C$1577=E2764,dane!$L$8:$L$1577,0),0))</f>
        <v>0</v>
      </c>
      <c r="H2764" s="46" t="n">
        <f aca="false" t="array" ref="H2764:H2764">SUM(IF(dane!$A$8:$A$1577=D2764,IF(dane!$C$8:$C$1577=E2764,dane!$M$8:$M$1577,0),0))</f>
        <v>0</v>
      </c>
      <c r="K2764" s="55"/>
    </row>
    <row r="2765" s="47" customFormat="true" ht="37.5" hidden="true" customHeight="true" outlineLevel="0" collapsed="false">
      <c r="A2765" s="42" t="s">
        <v>124</v>
      </c>
      <c r="B2765" s="42"/>
      <c r="C2765" s="43" t="str">
        <f aca="false">INDEX((klasyfikacja!$B$2:$B$146),MATCH(A2765,klasyfikacja!$A$2:$A$146,0))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765" s="44" t="n">
        <v>926</v>
      </c>
      <c r="E2765" s="45" t="n">
        <v>2058</v>
      </c>
      <c r="F2765" s="46" t="n">
        <f aca="false">SUM(G2765:H2765)</f>
        <v>0</v>
      </c>
      <c r="G2765" s="46" t="n">
        <f aca="false" t="array" ref="G2765:G2765">SUM(IF(dane!$A$8:$A$1577=D2765,IF(dane!$C$8:$C$1577=E2765,dane!$L$8:$L$1577,0),0))</f>
        <v>0</v>
      </c>
      <c r="H2765" s="46" t="n">
        <f aca="false" t="array" ref="H2765:H2765">SUM(IF(dane!$A$8:$A$1577=D2765,IF(dane!$C$8:$C$1577=E2765,dane!$M$8:$M$1577,0),0))</f>
        <v>0</v>
      </c>
      <c r="K2765" s="55"/>
    </row>
    <row r="2766" s="47" customFormat="true" ht="37.5" hidden="true" customHeight="true" outlineLevel="0" collapsed="false">
      <c r="A2766" s="42" t="s">
        <v>125</v>
      </c>
      <c r="B2766" s="42"/>
      <c r="C2766" s="43" t="str">
        <f aca="false">INDEX((klasyfikacja!$B$2:$B$146),MATCH(A2766,klasyfikacja!$A$2:$A$146,0))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766" s="44" t="n">
        <v>926</v>
      </c>
      <c r="E2766" s="45" t="n">
        <v>2059</v>
      </c>
      <c r="F2766" s="46" t="n">
        <f aca="false">SUM(G2766:H2766)</f>
        <v>0</v>
      </c>
      <c r="G2766" s="46" t="n">
        <f aca="false" t="array" ref="G2766:G2766">SUM(IF(dane!$A$8:$A$1577=D2766,IF(dane!$C$8:$C$1577=E2766,dane!$L$8:$L$1577,0),0))</f>
        <v>0</v>
      </c>
      <c r="H2766" s="46" t="n">
        <f aca="false" t="array" ref="H2766:H2766">SUM(IF(dane!$A$8:$A$1577=D2766,IF(dane!$C$8:$C$1577=E2766,dane!$M$8:$M$1577,0),0))</f>
        <v>0</v>
      </c>
      <c r="K2766" s="55"/>
    </row>
    <row r="2767" s="47" customFormat="true" ht="37.5" hidden="true" customHeight="true" outlineLevel="0" collapsed="false">
      <c r="A2767" s="42" t="s">
        <v>126</v>
      </c>
      <c r="B2767" s="42"/>
      <c r="C2767" s="43" t="str">
        <f aca="false">INDEX((klasyfikacja!$B$2:$B$146),MATCH(A2767,klasyfikacja!$A$2:$A$146,0))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767" s="44" t="n">
        <v>926</v>
      </c>
      <c r="E2767" s="45" t="n">
        <v>2060</v>
      </c>
      <c r="F2767" s="46" t="n">
        <f aca="false">SUM(G2767:H2767)</f>
        <v>0</v>
      </c>
      <c r="G2767" s="46" t="n">
        <f aca="false" t="array" ref="G2767:G2767">SUM(IF(dane!$A$8:$A$1577=D2767,IF(dane!$C$8:$C$1577=E2767,dane!$L$8:$L$1577,0),0))</f>
        <v>0</v>
      </c>
      <c r="H2767" s="46" t="n">
        <f aca="false" t="array" ref="H2767:H2767">SUM(IF(dane!$A$8:$A$1577=D2767,IF(dane!$C$8:$C$1577=E2767,dane!$M$8:$M$1577,0),0))</f>
        <v>0</v>
      </c>
      <c r="K2767" s="55"/>
    </row>
    <row r="2768" s="47" customFormat="true" ht="12.75" hidden="true" customHeight="true" outlineLevel="0" collapsed="false">
      <c r="A2768" s="42" t="s">
        <v>199</v>
      </c>
      <c r="B2768" s="42"/>
      <c r="C2768" s="43" t="str">
        <f aca="false">INDEX((klasyfikacja!$B$2:$B$146),MATCH(A2768,klasyfikacja!$A$2:$A$146,0))</f>
        <v>Dotacja celowa otrzymana z budżetu państwa na zadania bieżące z zakresu administracji rządowej oraz inne zadania zlecone ustawami realizowane przez powiat</v>
      </c>
      <c r="D2768" s="44" t="n">
        <v>926</v>
      </c>
      <c r="E2768" s="45" t="n">
        <v>2110</v>
      </c>
      <c r="F2768" s="46" t="n">
        <f aca="false">SUM(G2768:H2768)</f>
        <v>0</v>
      </c>
      <c r="G2768" s="46" t="n">
        <f aca="false" t="array" ref="G2768:G2768">SUM(IF(dane!$A$8:$A$1577=D2768,IF(dane!$C$8:$C$1577=E2768,dane!$L$8:$L$1577,0),0))</f>
        <v>0</v>
      </c>
      <c r="H2768" s="46" t="n">
        <f aca="false" t="array" ref="H2768:H2768">SUM(IF(dane!$A$8:$A$1577=D2768,IF(dane!$C$8:$C$1577=E2768,dane!$M$8:$M$1577,0),0))</f>
        <v>0</v>
      </c>
      <c r="K2768" s="55"/>
    </row>
    <row r="2769" s="47" customFormat="true" ht="12.75" hidden="true" customHeight="true" outlineLevel="0" collapsed="false">
      <c r="A2769" s="42" t="s">
        <v>127</v>
      </c>
      <c r="B2769" s="42"/>
      <c r="C2769" s="43" t="str">
        <f aca="false">INDEX((klasyfikacja!$B$2:$B$146),MATCH(A2769,klasyfikacja!$A$2:$A$146,0))</f>
        <v>Dotacja celowa otrzymana z budżetu państwa na zadania bieżące realizowane przez powiat na podstawie porozumień z organami administracji rządowej</v>
      </c>
      <c r="D2769" s="44" t="n">
        <v>926</v>
      </c>
      <c r="E2769" s="45" t="n">
        <v>2120</v>
      </c>
      <c r="F2769" s="46" t="n">
        <f aca="false">SUM(G2769:H2769)</f>
        <v>0</v>
      </c>
      <c r="G2769" s="46" t="n">
        <f aca="false" t="array" ref="G2769:G2769">SUM(IF(dane!$A$8:$A$1577=D2769,IF(dane!$C$8:$C$1577=E2769,dane!$L$8:$L$1577,0),0))</f>
        <v>0</v>
      </c>
      <c r="H2769" s="46" t="n">
        <f aca="false" t="array" ref="H2769:H2769">SUM(IF(dane!$A$8:$A$1577=D2769,IF(dane!$C$8:$C$1577=E2769,dane!$M$8:$M$1577,0),0))</f>
        <v>0</v>
      </c>
      <c r="K2769" s="55"/>
    </row>
    <row r="2770" s="47" customFormat="true" ht="12.75" hidden="true" customHeight="true" outlineLevel="0" collapsed="false">
      <c r="A2770" s="42" t="s">
        <v>128</v>
      </c>
      <c r="B2770" s="42"/>
      <c r="C2770" s="43" t="str">
        <f aca="false">INDEX((klasyfikacja!$B$2:$B$146),MATCH(A2770,klasyfikacja!$A$2:$A$146,0))</f>
        <v>Dotacja celowa otrzymana z budżetu państwa na realizację bieżących zadań własnych powiatu</v>
      </c>
      <c r="D2770" s="44" t="n">
        <v>926</v>
      </c>
      <c r="E2770" s="45" t="n">
        <v>2130</v>
      </c>
      <c r="F2770" s="46" t="n">
        <f aca="false">SUM(G2770:H2770)</f>
        <v>0</v>
      </c>
      <c r="G2770" s="46" t="n">
        <f aca="false" t="array" ref="G2770:G2770">SUM(IF(dane!$A$8:$A$1577=D2770,IF(dane!$C$8:$C$1577=E2770,dane!$L$8:$L$1577,0),0))</f>
        <v>0</v>
      </c>
      <c r="H2770" s="46" t="n">
        <f aca="false" t="array" ref="H2770:H2770">SUM(IF(dane!$A$8:$A$1577=D2770,IF(dane!$C$8:$C$1577=E2770,dane!$M$8:$M$1577,0),0))</f>
        <v>0</v>
      </c>
      <c r="K2770" s="55"/>
    </row>
    <row r="2771" s="47" customFormat="true" ht="12.75" hidden="true" customHeight="true" outlineLevel="0" collapsed="false">
      <c r="A2771" s="42" t="s">
        <v>129</v>
      </c>
      <c r="B2771" s="42"/>
      <c r="C2771" s="43" t="str">
        <f aca="false">INDEX((klasyfikacja!$B$2:$B$146),MATCH(A2771,klasyfikacja!$A$2:$A$146,0))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771" s="44" t="n">
        <v>926</v>
      </c>
      <c r="E2771" s="45" t="n">
        <v>2160</v>
      </c>
      <c r="F2771" s="46" t="n">
        <f aca="false">SUM(G2771:H2771)</f>
        <v>0</v>
      </c>
      <c r="G2771" s="46" t="n">
        <f aca="false" t="array" ref="G2771:G2771">SUM(IF(dane!$A$8:$A$1577=D2771,IF(dane!$C$8:$C$1577=E2771,dane!$L$8:$L$1577,0),0))</f>
        <v>0</v>
      </c>
      <c r="H2771" s="46" t="n">
        <f aca="false" t="array" ref="H2771:H2771">SUM(IF(dane!$A$8:$A$1577=D2771,IF(dane!$C$8:$C$1577=E2771,dane!$M$8:$M$1577,0),0))</f>
        <v>0</v>
      </c>
      <c r="K2771" s="55"/>
    </row>
    <row r="2772" s="47" customFormat="true" ht="12.75" hidden="true" customHeight="true" outlineLevel="0" collapsed="false">
      <c r="A2772" s="42" t="s">
        <v>130</v>
      </c>
      <c r="B2772" s="42"/>
      <c r="C2772" s="43" t="str">
        <f aca="false">INDEX((klasyfikacja!$B$2:$B$146),MATCH(A2772,klasyfikacja!$A$2:$A$146,0))</f>
        <v>Środki z Funduszu Przeciwdziałania COVID-19 na finansowanie lub dofinansowanie realizacji zadań związanych z przeciwdziałaniem COVID-19</v>
      </c>
      <c r="D2772" s="44" t="n">
        <v>926</v>
      </c>
      <c r="E2772" s="45" t="n">
        <v>2180</v>
      </c>
      <c r="F2772" s="46" t="n">
        <f aca="false">SUM(G2772:H2772)</f>
        <v>0</v>
      </c>
      <c r="G2772" s="46" t="n">
        <f aca="false" t="array" ref="G2772:G2772">SUM(IF(dane!$A$8:$A$1577=D2772,IF(dane!$C$8:$C$1577=E2772,dane!$L$8:$L$1577,0),0))</f>
        <v>0</v>
      </c>
      <c r="H2772" s="46" t="n">
        <f aca="false" t="array" ref="H2772:H2772">SUM(IF(dane!$A$8:$A$1577=D2772,IF(dane!$C$8:$C$1577=E2772,dane!$M$8:$M$1577,0),0))</f>
        <v>0</v>
      </c>
      <c r="K2772" s="55"/>
    </row>
    <row r="2773" s="47" customFormat="true" ht="12.75" hidden="true" customHeight="true" outlineLevel="0" collapsed="false">
      <c r="A2773" s="42" t="s">
        <v>131</v>
      </c>
      <c r="B2773" s="42"/>
      <c r="C2773" s="43" t="str">
        <f aca="false">INDEX((klasyfikacja!$B$2:$B$146),MATCH(A2773,klasyfikacja!$A$2:$A$146,0))</f>
        <v>Dotacja celowa otrzymana z gminy na zadania bieżące realizowane na podstawie porozumień (umów) między jednostkami samorządu terytorialnego</v>
      </c>
      <c r="D2773" s="44" t="n">
        <v>926</v>
      </c>
      <c r="E2773" s="45" t="n">
        <v>2310</v>
      </c>
      <c r="F2773" s="46" t="n">
        <f aca="false">SUM(G2773:H2773)</f>
        <v>0</v>
      </c>
      <c r="G2773" s="46" t="n">
        <f aca="false" t="array" ref="G2773:G2773">SUM(IF(dane!$A$8:$A$1577=D2773,IF(dane!$C$8:$C$1577=E2773,dane!$L$8:$L$1577,0),0))</f>
        <v>0</v>
      </c>
      <c r="H2773" s="46" t="n">
        <f aca="false" t="array" ref="H2773:H2773">SUM(IF(dane!$A$8:$A$1577=D2773,IF(dane!$C$8:$C$1577=E2773,dane!$M$8:$M$1577,0),0))</f>
        <v>0</v>
      </c>
      <c r="K2773" s="55"/>
    </row>
    <row r="2774" s="47" customFormat="true" ht="12.75" hidden="true" customHeight="true" outlineLevel="0" collapsed="false">
      <c r="A2774" s="42" t="s">
        <v>132</v>
      </c>
      <c r="B2774" s="42"/>
      <c r="C2774" s="43" t="str">
        <f aca="false">INDEX((klasyfikacja!$B$2:$B$146),MATCH(A2774,klasyfikacja!$A$2:$A$146,0))</f>
        <v>Dotacja celowa otrzymana z powiatu na zadania bieżące realizowane na podstawie porozumień (umów) między jednostkami samorządu terytorialnego</v>
      </c>
      <c r="D2774" s="44" t="n">
        <v>926</v>
      </c>
      <c r="E2774" s="45" t="n">
        <v>2320</v>
      </c>
      <c r="F2774" s="46" t="n">
        <f aca="false">SUM(G2774:H2774)</f>
        <v>0</v>
      </c>
      <c r="G2774" s="46" t="n">
        <f aca="false" t="array" ref="G2774:G2774">SUM(IF(dane!$A$8:$A$1577=D2774,IF(dane!$C$8:$C$1577=E2774,dane!$L$8:$L$1577,0),0))</f>
        <v>0</v>
      </c>
      <c r="H2774" s="46" t="n">
        <f aca="false" t="array" ref="H2774:H2774">SUM(IF(dane!$A$8:$A$1577=D2774,IF(dane!$C$8:$C$1577=E2774,dane!$M$8:$M$1577,0),0))</f>
        <v>0</v>
      </c>
      <c r="K2774" s="55"/>
    </row>
    <row r="2775" s="47" customFormat="true" ht="12.75" hidden="true" customHeight="true" outlineLevel="0" collapsed="false">
      <c r="A2775" s="42" t="s">
        <v>133</v>
      </c>
      <c r="B2775" s="42"/>
      <c r="C2775" s="43" t="str">
        <f aca="false">INDEX((klasyfikacja!$B$2:$B$146),MATCH(A2775,klasyfikacja!$A$2:$A$146,0))</f>
        <v>Dotacja celowa otrzymana od samorządu województwa na zadania bieżące realizowane na podstawie porozumień (umów) między jednostkami samorządu terytorialnego</v>
      </c>
      <c r="D2775" s="44" t="n">
        <v>926</v>
      </c>
      <c r="E2775" s="45" t="n">
        <v>2330</v>
      </c>
      <c r="F2775" s="46" t="n">
        <f aca="false">SUM(G2775:H2775)</f>
        <v>0</v>
      </c>
      <c r="G2775" s="46" t="n">
        <f aca="false" t="array" ref="G2775:G2775">SUM(IF(dane!$A$8:$A$1577=D2775,IF(dane!$C$8:$C$1577=E2775,dane!$L$8:$L$1577,0),0))</f>
        <v>0</v>
      </c>
      <c r="H2775" s="46" t="n">
        <f aca="false" t="array" ref="H2775:H2775">SUM(IF(dane!$A$8:$A$1577=D2775,IF(dane!$C$8:$C$1577=E2775,dane!$M$8:$M$1577,0),0))</f>
        <v>0</v>
      </c>
      <c r="K2775" s="55"/>
    </row>
    <row r="2776" s="47" customFormat="true" ht="12.75" hidden="true" customHeight="true" outlineLevel="0" collapsed="false">
      <c r="A2776" s="42" t="s">
        <v>134</v>
      </c>
      <c r="B2776" s="42"/>
      <c r="C2776" s="43" t="str">
        <f aca="false">INDEX((klasyfikacja!$B$2:$B$146),MATCH(A2776,klasyfikacja!$A$2:$A$146,0))</f>
        <v>Dochody jednostek samorządu terytorialnego związane z realizacją zadań z zakresu administracji rządowej oraz innych zadań zleconych ustawami</v>
      </c>
      <c r="D2776" s="44" t="n">
        <v>926</v>
      </c>
      <c r="E2776" s="45" t="n">
        <v>2360</v>
      </c>
      <c r="F2776" s="46" t="n">
        <f aca="false">SUM(G2776:H2776)</f>
        <v>0</v>
      </c>
      <c r="G2776" s="46" t="n">
        <f aca="false" t="array" ref="G2776:G2776">SUM(IF(dane!$A$8:$A$1577=D2776,IF(dane!$C$8:$C$1577=E2776,dane!$L$8:$L$1577,0),0))</f>
        <v>0</v>
      </c>
      <c r="H2776" s="46" t="n">
        <f aca="false" t="array" ref="H2776:H2776">SUM(IF(dane!$A$8:$A$1577=D2776,IF(dane!$C$8:$C$1577=E2776,dane!$M$8:$M$1577,0),0))</f>
        <v>0</v>
      </c>
      <c r="K2776" s="55"/>
    </row>
    <row r="2777" s="47" customFormat="true" ht="12.75" hidden="true" customHeight="true" outlineLevel="0" collapsed="false">
      <c r="A2777" s="42" t="s">
        <v>135</v>
      </c>
      <c r="B2777" s="42"/>
      <c r="C2777" s="43" t="str">
        <f aca="false">INDEX((klasyfikacja!$B$2:$B$146),MATCH(A2777,klasyfikacja!$A$2:$A$146,0))</f>
        <v>Wpływy do budżetu nadwyżki środków obrotowych samorządowego zakładu budżetowego</v>
      </c>
      <c r="D2777" s="44" t="n">
        <v>926</v>
      </c>
      <c r="E2777" s="45" t="n">
        <v>2370</v>
      </c>
      <c r="F2777" s="46" t="n">
        <f aca="false">SUM(G2777:H2777)</f>
        <v>0</v>
      </c>
      <c r="G2777" s="46" t="n">
        <f aca="false" t="array" ref="G2777:G2777">SUM(IF(dane!$A$8:$A$1577=D2777,IF(dane!$C$8:$C$1577=E2777,dane!$L$8:$L$1577,0),0))</f>
        <v>0</v>
      </c>
      <c r="H2777" s="46" t="n">
        <f aca="false" t="array" ref="H2777:H2777">SUM(IF(dane!$A$8:$A$1577=D2777,IF(dane!$C$8:$C$1577=E2777,dane!$M$8:$M$1577,0),0))</f>
        <v>0</v>
      </c>
      <c r="K2777" s="55"/>
    </row>
    <row r="2778" s="47" customFormat="true" ht="25.5" hidden="true" customHeight="true" outlineLevel="0" collapsed="false">
      <c r="A2778" s="42" t="s">
        <v>136</v>
      </c>
      <c r="B2778" s="42"/>
      <c r="C2778" s="43" t="str">
        <f aca="false">INDEX((klasyfikacja!$B$2:$B$146),MATCH(A2778,klasyfikacja!$A$2:$A$146,0))</f>
        <v>Dotacja otrzymana z państwowego funduszu celowego na realizację zadań bieżących jednostek sektora finansów publicznych</v>
      </c>
      <c r="D2778" s="44" t="n">
        <v>926</v>
      </c>
      <c r="E2778" s="45" t="n">
        <v>2440</v>
      </c>
      <c r="F2778" s="46" t="n">
        <f aca="false">SUM(G2778:H2778)</f>
        <v>0</v>
      </c>
      <c r="G2778" s="46" t="n">
        <f aca="false" t="array" ref="G2778:G2778">SUM(IF(dane!$A$8:$A$1577=D2778,IF(dane!$C$8:$C$1577=E2778,dane!$L$8:$L$1577,0),0))</f>
        <v>0</v>
      </c>
      <c r="H2778" s="46" t="n">
        <f aca="false" t="array" ref="H2778:H2778">SUM(IF(dane!$A$8:$A$1577=D2778,IF(dane!$C$8:$C$1577=E2778,dane!$M$8:$M$1577,0),0))</f>
        <v>0</v>
      </c>
      <c r="K2778" s="55"/>
    </row>
    <row r="2779" s="47" customFormat="true" ht="38.25" hidden="true" customHeight="true" outlineLevel="0" collapsed="false">
      <c r="A2779" s="42" t="s">
        <v>137</v>
      </c>
      <c r="B2779" s="42"/>
      <c r="C2779" s="43" t="str">
        <f aca="false">INDEX((klasyfikacja!$B$2:$B$146),MATCH(A2779,klasyfikacja!$A$2:$A$146,0))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779" s="44" t="n">
        <v>926</v>
      </c>
      <c r="E2779" s="45" t="n">
        <v>2442</v>
      </c>
      <c r="F2779" s="46" t="n">
        <f aca="false">SUM(G2779:H2779)</f>
        <v>0</v>
      </c>
      <c r="G2779" s="46" t="n">
        <f aca="false" t="array" ref="G2779:G2779">SUM(IF(dane!$A$8:$A$1577=D2779,IF(dane!$C$8:$C$1577=E2779,dane!$L$8:$L$1577,0),0))</f>
        <v>0</v>
      </c>
      <c r="H2779" s="46" t="n">
        <f aca="false" t="array" ref="H2779:H2779">SUM(IF(dane!$A$8:$A$1577=D2779,IF(dane!$C$8:$C$1577=E2779,dane!$M$8:$M$1577,0),0))</f>
        <v>0</v>
      </c>
      <c r="K2779" s="55"/>
    </row>
    <row r="2780" s="47" customFormat="true" ht="38.25" hidden="true" customHeight="true" outlineLevel="0" collapsed="false">
      <c r="A2780" s="42" t="s">
        <v>138</v>
      </c>
      <c r="B2780" s="42"/>
      <c r="C2780" s="43" t="str">
        <f aca="false">INDEX((klasyfikacja!$B$2:$B$146),MATCH(A2780,klasyfikacja!$A$2:$A$146,0))</f>
        <v>Środki otrzymane od pozostałych jednostek zaliczanych do sektora finansów publicznych na realizację zadań bieżących jednostek zaliczanych do sektora finansów publicznych</v>
      </c>
      <c r="D2780" s="44" t="n">
        <v>926</v>
      </c>
      <c r="E2780" s="45" t="n">
        <v>2460</v>
      </c>
      <c r="F2780" s="46" t="n">
        <f aca="false">SUM(G2780:H2780)</f>
        <v>0</v>
      </c>
      <c r="G2780" s="46" t="n">
        <f aca="false" t="array" ref="G2780:G2780">SUM(IF(dane!$A$8:$A$1577=D2780,IF(dane!$C$8:$C$1577=E2780,dane!$L$8:$L$1577,0),0))</f>
        <v>0</v>
      </c>
      <c r="H2780" s="46" t="n">
        <f aca="false" t="array" ref="H2780:H2780">SUM(IF(dane!$A$8:$A$1577=D2780,IF(dane!$C$8:$C$1577=E2780,dane!$M$8:$M$1577,0),0))</f>
        <v>0</v>
      </c>
      <c r="K2780" s="55"/>
    </row>
    <row r="2781" s="47" customFormat="true" ht="12.75" hidden="true" customHeight="true" outlineLevel="0" collapsed="false">
      <c r="A2781" s="42" t="s">
        <v>139</v>
      </c>
      <c r="B2781" s="42"/>
      <c r="C2781" s="43" t="str">
        <f aca="false">INDEX((klasyfikacja!$B$2:$B$146),MATCH(A2781,klasyfikacja!$A$2:$A$146,0))</f>
        <v>Rekompensaty utraconych dochodów w podatkach i opłatach lokalnych</v>
      </c>
      <c r="D2781" s="44" t="n">
        <v>926</v>
      </c>
      <c r="E2781" s="45" t="n">
        <v>2680</v>
      </c>
      <c r="F2781" s="46" t="n">
        <f aca="false">SUM(G2781:H2781)</f>
        <v>0</v>
      </c>
      <c r="G2781" s="46" t="n">
        <f aca="false" t="array" ref="G2781:G2781">SUM(IF(dane!$A$8:$A$1577=D2781,IF(dane!$C$8:$C$1577=E2781,dane!$L$8:$L$1577,0),0))</f>
        <v>0</v>
      </c>
      <c r="H2781" s="46" t="n">
        <f aca="false" t="array" ref="H2781:H2781">SUM(IF(dane!$A$8:$A$1577=D2781,IF(dane!$C$8:$C$1577=E2781,dane!$M$8:$M$1577,0),0))</f>
        <v>0</v>
      </c>
      <c r="K2781" s="55"/>
    </row>
    <row r="2782" s="47" customFormat="true" ht="12.75" hidden="true" customHeight="true" outlineLevel="0" collapsed="false">
      <c r="A2782" s="42" t="s">
        <v>140</v>
      </c>
      <c r="B2782" s="42"/>
      <c r="C2782" s="43" t="str">
        <f aca="false">INDEX((klasyfikacja!$B$2:$B$146),MATCH(A2782,klasyfikacja!$A$2:$A$146,0))</f>
        <v>Środki z Funduszu Pracy otrzymane na realizację zadań wynikających z odrębnych ustaw</v>
      </c>
      <c r="D2782" s="44" t="n">
        <v>926</v>
      </c>
      <c r="E2782" s="45" t="n">
        <v>2690</v>
      </c>
      <c r="F2782" s="46" t="n">
        <f aca="false">SUM(G2782:H2782)</f>
        <v>0</v>
      </c>
      <c r="G2782" s="46" t="n">
        <f aca="false" t="array" ref="G2782:G2782">SUM(IF(dane!$A$8:$A$1577=D2782,IF(dane!$C$8:$C$1577=E2782,dane!$L$8:$L$1577,0),0))</f>
        <v>0</v>
      </c>
      <c r="H2782" s="46" t="n">
        <f aca="false" t="array" ref="H2782:H2782">SUM(IF(dane!$A$8:$A$1577=D2782,IF(dane!$C$8:$C$1577=E2782,dane!$M$8:$M$1577,0),0))</f>
        <v>0</v>
      </c>
      <c r="K2782" s="55"/>
    </row>
    <row r="2783" s="47" customFormat="true" ht="25.5" hidden="true" customHeight="true" outlineLevel="0" collapsed="false">
      <c r="A2783" s="42" t="s">
        <v>141</v>
      </c>
      <c r="B2783" s="42"/>
      <c r="C2783" s="43" t="str">
        <f aca="false">INDEX((klasyfikacja!$B$2:$B$146),MATCH(A2783,klasyfikacja!$A$2:$A$146,0))</f>
        <v>Środki na dofinansowanie własnych zadań bieżących gmin, powiatów (związków gmin, związków powiatowo-gminnych, związków powiatów), samorządów województw, pozyskane z innych źródeł</v>
      </c>
      <c r="D2783" s="44" t="n">
        <v>926</v>
      </c>
      <c r="E2783" s="45" t="n">
        <v>2700</v>
      </c>
      <c r="F2783" s="46" t="n">
        <f aca="false">SUM(G2783:H2783)</f>
        <v>0</v>
      </c>
      <c r="G2783" s="46" t="n">
        <f aca="false" t="array" ref="G2783:G2783">SUM(IF(dane!$A$8:$A$1577=D2783,IF(dane!$C$8:$C$1577=E2783,dane!$L$8:$L$1577,0),0))</f>
        <v>0</v>
      </c>
      <c r="H2783" s="46" t="n">
        <f aca="false" t="array" ref="H2783:H2783">SUM(IF(dane!$A$8:$A$1577=D2783,IF(dane!$C$8:$C$1577=E2783,dane!$M$8:$M$1577,0),0))</f>
        <v>0</v>
      </c>
      <c r="K2783" s="55"/>
    </row>
    <row r="2784" s="47" customFormat="true" ht="38.25" hidden="true" customHeight="true" outlineLevel="0" collapsed="false">
      <c r="A2784" s="42" t="s">
        <v>142</v>
      </c>
      <c r="B2784" s="42"/>
      <c r="C2784" s="43" t="str">
        <f aca="false">INDEX((klasyfikacja!$B$2:$B$146),MATCH(A2784,klasyfikacja!$A$2:$A$146,0))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784" s="44" t="n">
        <v>926</v>
      </c>
      <c r="E2784" s="45" t="n">
        <v>2701</v>
      </c>
      <c r="F2784" s="46" t="n">
        <f aca="false">SUM(G2784:H2784)</f>
        <v>0</v>
      </c>
      <c r="G2784" s="46" t="n">
        <f aca="false" t="array" ref="G2784:G2784">SUM(IF(dane!$A$8:$A$1577=D2784,IF(dane!$C$8:$C$1577=E2784,dane!$L$8:$L$1577,0),0))</f>
        <v>0</v>
      </c>
      <c r="H2784" s="46" t="n">
        <f aca="false" t="array" ref="H2784:H2784">SUM(IF(dane!$A$8:$A$1577=D2784,IF(dane!$C$8:$C$1577=E2784,dane!$M$8:$M$1577,0),0))</f>
        <v>0</v>
      </c>
      <c r="K2784" s="55"/>
    </row>
    <row r="2785" s="47" customFormat="true" ht="38.25" hidden="true" customHeight="true" outlineLevel="0" collapsed="false">
      <c r="A2785" s="42" t="s">
        <v>143</v>
      </c>
      <c r="B2785" s="42"/>
      <c r="C2785" s="43" t="str">
        <f aca="false">INDEX((klasyfikacja!$B$2:$B$146),MATCH(A2785,klasyfikacja!$A$2:$A$146,0))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785" s="44" t="n">
        <v>926</v>
      </c>
      <c r="E2785" s="45" t="n">
        <v>2705</v>
      </c>
      <c r="F2785" s="46" t="n">
        <f aca="false">SUM(G2785:H2785)</f>
        <v>0</v>
      </c>
      <c r="G2785" s="46" t="n">
        <f aca="false" t="array" ref="G2785:G2785">SUM(IF(dane!$A$8:$A$1577=D2785,IF(dane!$C$8:$C$1577=E2785,dane!$L$8:$L$1577,0),0))</f>
        <v>0</v>
      </c>
      <c r="H2785" s="46" t="n">
        <f aca="false" t="array" ref="H2785:H2785">SUM(IF(dane!$A$8:$A$1577=D2785,IF(dane!$C$8:$C$1577=E2785,dane!$M$8:$M$1577,0),0))</f>
        <v>0</v>
      </c>
      <c r="K2785" s="55"/>
    </row>
    <row r="2786" s="47" customFormat="true" ht="12.75" hidden="true" customHeight="true" outlineLevel="0" collapsed="false">
      <c r="A2786" s="42" t="s">
        <v>144</v>
      </c>
      <c r="B2786" s="42"/>
      <c r="C2786" s="43" t="str">
        <f aca="false">INDEX((klasyfikacja!$B$2:$B$146),MATCH(A2786,klasyfikacja!$A$2:$A$146,0))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786" s="44" t="n">
        <v>926</v>
      </c>
      <c r="E2786" s="45" t="n">
        <v>2706</v>
      </c>
      <c r="F2786" s="46" t="n">
        <f aca="false">SUM(G2786:H2786)</f>
        <v>0</v>
      </c>
      <c r="G2786" s="46" t="n">
        <f aca="false" t="array" ref="G2786:G2786">SUM(IF(dane!$A$8:$A$1577=D2786,IF(dane!$C$8:$C$1577=E2786,dane!$L$8:$L$1577,0),0))</f>
        <v>0</v>
      </c>
      <c r="H2786" s="46" t="n">
        <f aca="false" t="array" ref="H2786:H2786">SUM(IF(dane!$A$8:$A$1577=D2786,IF(dane!$C$8:$C$1577=E2786,dane!$M$8:$M$1577,0),0))</f>
        <v>0</v>
      </c>
      <c r="K2786" s="55"/>
    </row>
    <row r="2787" s="47" customFormat="true" ht="12.75" hidden="true" customHeight="true" outlineLevel="0" collapsed="false">
      <c r="A2787" s="42" t="s">
        <v>145</v>
      </c>
      <c r="B2787" s="42"/>
      <c r="C2787" s="43" t="str">
        <f aca="false">INDEX((klasyfikacja!$B$2:$B$146),MATCH(A2787,klasyfikacja!$A$2:$A$146,0))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787" s="44" t="n">
        <v>926</v>
      </c>
      <c r="E2787" s="45" t="n">
        <v>2707</v>
      </c>
      <c r="F2787" s="46" t="n">
        <f aca="false">SUM(G2787:H2787)</f>
        <v>0</v>
      </c>
      <c r="G2787" s="46" t="n">
        <f aca="false" t="array" ref="G2787:G2787">SUM(IF(dane!$A$8:$A$1577=D2787,IF(dane!$C$8:$C$1577=E2787,dane!$L$8:$L$1577,0),0))</f>
        <v>0</v>
      </c>
      <c r="H2787" s="46" t="n">
        <f aca="false" t="array" ref="H2787:H2787">SUM(IF(dane!$A$8:$A$1577=D2787,IF(dane!$C$8:$C$1577=E2787,dane!$M$8:$M$1577,0),0))</f>
        <v>0</v>
      </c>
      <c r="K2787" s="55"/>
    </row>
    <row r="2788" s="47" customFormat="true" ht="52.5" hidden="true" customHeight="true" outlineLevel="0" collapsed="false">
      <c r="A2788" s="42" t="s">
        <v>146</v>
      </c>
      <c r="B2788" s="42"/>
      <c r="C2788" s="43" t="str">
        <f aca="false">INDEX((klasyfikacja!$B$2:$B$146),MATCH(A2788,klasyfikacja!$A$2:$A$146,0))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788" s="44" t="n">
        <v>926</v>
      </c>
      <c r="E2788" s="45" t="n">
        <v>2708</v>
      </c>
      <c r="F2788" s="56" t="n">
        <f aca="false">SUM(G2788:H2788)</f>
        <v>0</v>
      </c>
      <c r="G2788" s="46" t="n">
        <f aca="false" t="array" ref="G2788:G2788">SUM(IF(dane!$A$8:$A$1577=D2788,IF(dane!$C$8:$C$1577=E2788,dane!$L$8:$L$1577,0),0))</f>
        <v>0</v>
      </c>
      <c r="H2788" s="46" t="n">
        <f aca="false" t="array" ref="H2788:H2788">SUM(IF(dane!$A$8:$A$1577=D2788,IF(dane!$C$8:$C$1577=E2788,dane!$M$8:$M$1577,0),0))</f>
        <v>0</v>
      </c>
      <c r="K2788" s="55"/>
    </row>
    <row r="2789" s="47" customFormat="true" ht="25.5" hidden="true" customHeight="true" outlineLevel="0" collapsed="false">
      <c r="A2789" s="42" t="s">
        <v>147</v>
      </c>
      <c r="B2789" s="42"/>
      <c r="C2789" s="43" t="str">
        <f aca="false">INDEX((klasyfikacja!$B$2:$B$146),MATCH(A2789,klasyfikacja!$A$2:$A$146,0))</f>
        <v>Dotacja celowa otrzymana z tytułu pomocy finansowej udzielanej między jednostkami samorządu terytorialnego na dofinansowanie własnych zadań bieżących</v>
      </c>
      <c r="D2789" s="44" t="n">
        <v>926</v>
      </c>
      <c r="E2789" s="45" t="n">
        <v>2710</v>
      </c>
      <c r="F2789" s="46" t="n">
        <f aca="false">SUM(G2789:H2789)</f>
        <v>0</v>
      </c>
      <c r="G2789" s="46" t="n">
        <f aca="false" t="array" ref="G2789:G2789">SUM(IF(dane!$A$8:$A$1577=D2789,IF(dane!$C$8:$C$1577=E2789,dane!$L$8:$L$1577,0),0))</f>
        <v>0</v>
      </c>
      <c r="H2789" s="46" t="n">
        <f aca="false" t="array" ref="H2789:H2789">SUM(IF(dane!$A$8:$A$1577=D2789,IF(dane!$C$8:$C$1577=E2789,dane!$M$8:$M$1577,0),0))</f>
        <v>0</v>
      </c>
      <c r="K2789" s="55"/>
    </row>
    <row r="2790" s="57" customFormat="true" ht="12.75" hidden="true" customHeight="true" outlineLevel="0" collapsed="false">
      <c r="A2790" s="42" t="s">
        <v>148</v>
      </c>
      <c r="B2790" s="42"/>
      <c r="C2790" s="43" t="str">
        <f aca="false">INDEX((klasyfikacja!$B$2:$B$146),MATCH(A2790,klasyfikacja!$A$2:$A$146,0))</f>
        <v>Środki na uzupełnienie dochodów gmin</v>
      </c>
      <c r="D2790" s="44" t="n">
        <v>926</v>
      </c>
      <c r="E2790" s="45" t="n">
        <v>2750</v>
      </c>
      <c r="F2790" s="46" t="n">
        <f aca="false">SUM(G2790:H2790)</f>
        <v>0</v>
      </c>
      <c r="G2790" s="46" t="n">
        <f aca="false" t="array" ref="G2790:G2790">SUM(IF(dane!$A$8:$A$1577=D2790,IF(dane!$C$8:$C$1577=E2790,dane!$L$8:$L$1577,0),0))</f>
        <v>0</v>
      </c>
      <c r="H2790" s="46" t="n">
        <f aca="false" t="array" ref="H2790:H2790">SUM(IF(dane!$A$8:$A$1577=D2790,IF(dane!$C$8:$C$1577=E2790,dane!$M$8:$M$1577,0),0))</f>
        <v>0</v>
      </c>
    </row>
    <row r="2791" s="57" customFormat="true" ht="12.75" hidden="true" customHeight="true" outlineLevel="0" collapsed="false">
      <c r="A2791" s="42" t="s">
        <v>149</v>
      </c>
      <c r="B2791" s="42"/>
      <c r="C2791" s="43" t="str">
        <f aca="false">INDEX((klasyfikacja!$B$2:$B$146),MATCH(A2791,klasyfikacja!$A$2:$A$146,0))</f>
        <v>Środki na uzupełnienie dochodów powiatów</v>
      </c>
      <c r="D2791" s="44" t="n">
        <v>926</v>
      </c>
      <c r="E2791" s="45" t="n">
        <v>2760</v>
      </c>
      <c r="F2791" s="46" t="n">
        <f aca="false">SUM(G2791:H2791)</f>
        <v>0</v>
      </c>
      <c r="G2791" s="46" t="n">
        <f aca="false" t="array" ref="G2791:G2791">SUM(IF(dane!$A$8:$A$1577=D2791,IF(dane!$C$8:$C$1577=E2791,dane!$L$8:$L$1577,0),0))</f>
        <v>0</v>
      </c>
      <c r="H2791" s="46" t="n">
        <f aca="false" t="array" ref="H2791:H2791">SUM(IF(dane!$A$8:$A$1577=D2791,IF(dane!$C$8:$C$1577=E2791,dane!$M$8:$M$1577,0),0))</f>
        <v>0</v>
      </c>
    </row>
    <row r="2792" s="57" customFormat="true" ht="12.75" hidden="true" customHeight="true" outlineLevel="0" collapsed="false">
      <c r="A2792" s="42" t="s">
        <v>150</v>
      </c>
      <c r="B2792" s="42"/>
      <c r="C2792" s="43" t="str">
        <f aca="false">INDEX((klasyfikacja!$B$2:$B$146),MATCH(A2792,klasyfikacja!$A$2:$A$146,0))</f>
        <v>Środki na utrzymanie rzecznych przepraw promowych oraz na remonty, utrzymanie, ochronę i zarządzanie drogami krajowymi i wojewódzkimi w granicach miast na prawach powiatu</v>
      </c>
      <c r="D2792" s="44" t="n">
        <v>926</v>
      </c>
      <c r="E2792" s="45" t="n">
        <v>2790</v>
      </c>
      <c r="F2792" s="46" t="n">
        <f aca="false">SUM(G2792:H2792)</f>
        <v>0</v>
      </c>
      <c r="G2792" s="46" t="n">
        <f aca="false" t="array" ref="G2792:G2792">SUM(IF(dane!$A$8:$A$1577=D2792,IF(dane!$C$8:$C$1577=E2792,dane!$L$8:$L$1577,0),0))</f>
        <v>0</v>
      </c>
      <c r="H2792" s="46" t="n">
        <f aca="false" t="array" ref="H2792:H2792">SUM(IF(dane!$A$8:$A$1577=D2792,IF(dane!$C$8:$C$1577=E2792,dane!$M$8:$M$1577,0),0))</f>
        <v>0</v>
      </c>
    </row>
    <row r="2793" s="57" customFormat="true" ht="12.75" hidden="true" customHeight="true" outlineLevel="0" collapsed="false">
      <c r="A2793" s="42" t="s">
        <v>151</v>
      </c>
      <c r="B2793" s="42"/>
      <c r="C2793" s="43" t="str">
        <f aca="false">INDEX((klasyfikacja!$B$2:$B$146),MATCH(A2793,klasyfikacja!$A$2:$A$146,0))</f>
        <v>Dotacja z budżetu państwa dla gmin uzdrowiskowych</v>
      </c>
      <c r="D2793" s="44" t="n">
        <v>926</v>
      </c>
      <c r="E2793" s="45" t="n">
        <v>2870</v>
      </c>
      <c r="F2793" s="46" t="n">
        <f aca="false">SUM(G2793:H2793)</f>
        <v>0</v>
      </c>
      <c r="G2793" s="46" t="n">
        <f aca="false" t="array" ref="G2793:G2793">SUM(IF(dane!$A$8:$A$1577=D2793,IF(dane!$C$8:$C$1577=E2793,dane!$L$8:$L$1577,0),0))</f>
        <v>0</v>
      </c>
      <c r="H2793" s="46" t="n">
        <f aca="false" t="array" ref="H2793:H2793">SUM(IF(dane!$A$8:$A$1577=D2793,IF(dane!$C$8:$C$1577=E2793,dane!$M$8:$M$1577,0),0))</f>
        <v>0</v>
      </c>
    </row>
    <row r="2794" s="57" customFormat="true" ht="38.25" hidden="true" customHeight="true" outlineLevel="0" collapsed="false">
      <c r="A2794" s="42" t="s">
        <v>152</v>
      </c>
      <c r="B2794" s="42"/>
      <c r="C2794" s="43" t="str">
        <f aca="false">INDEX((klasyfikacja!$B$2:$B$146),MATCH(A2794,klasyfikacja!$A$2:$A$146,0))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2794" s="44" t="n">
        <v>926</v>
      </c>
      <c r="E2794" s="45" t="n">
        <v>2910</v>
      </c>
      <c r="F2794" s="46" t="n">
        <f aca="false">SUM(G2794:H2794)</f>
        <v>0</v>
      </c>
      <c r="G2794" s="46" t="n">
        <f aca="false" t="array" ref="G2794:G2794">SUM(IF(dane!$A$8:$A$1577=D2794,IF(dane!$C$8:$C$1577=E2794,dane!$L$8:$L$1577,0),0))</f>
        <v>0</v>
      </c>
      <c r="H2794" s="46" t="n">
        <f aca="false" t="array" ref="H2794:H2794">SUM(IF(dane!$A$8:$A$1577=D2794,IF(dane!$C$8:$C$1577=E2794,dane!$M$8:$M$1577,0),0))</f>
        <v>0</v>
      </c>
    </row>
    <row r="2795" s="57" customFormat="true" ht="13.5" hidden="true" customHeight="false" outlineLevel="0" collapsed="false">
      <c r="A2795" s="42" t="s">
        <v>153</v>
      </c>
      <c r="B2795" s="42"/>
      <c r="C2795" s="43" t="str">
        <f aca="false">INDEX((klasyfikacja!$B$2:$B$146),MATCH(A2795,klasyfikacja!$A$2:$A$146,0))</f>
        <v>Subwencje ogólne z budżetu państwa</v>
      </c>
      <c r="D2795" s="44" t="n">
        <v>926</v>
      </c>
      <c r="E2795" s="45" t="n">
        <v>2920</v>
      </c>
      <c r="F2795" s="46" t="n">
        <f aca="false">SUM(G2795:H2795)</f>
        <v>0</v>
      </c>
      <c r="G2795" s="46" t="n">
        <f aca="false" t="array" ref="G2795:G2795">SUM(IF(dane!$A$8:$A$1577=D2795,IF(dane!$C$8:$C$1577=E2795,dane!$L$8:$L$1577,0),0))</f>
        <v>0</v>
      </c>
      <c r="H2795" s="46" t="n">
        <f aca="false" t="array" ref="H2795:H2795">SUM(IF(dane!$A$8:$A$1577=D2795,IF(dane!$C$8:$C$1577=E2795,dane!$M$8:$M$1577,0),0))</f>
        <v>0</v>
      </c>
    </row>
    <row r="2796" s="57" customFormat="true" ht="12.75" hidden="true" customHeight="true" outlineLevel="0" collapsed="false">
      <c r="A2796" s="42" t="s">
        <v>154</v>
      </c>
      <c r="B2796" s="42"/>
      <c r="C2796" s="43" t="str">
        <f aca="false">INDEX((klasyfikacja!$B$2:$B$146),MATCH(A2796,klasyfikacja!$A$2:$A$146,0))</f>
        <v>Wpływy ze zwrotów niewykorzystanych dotacji oraz płatności</v>
      </c>
      <c r="D2796" s="44" t="n">
        <v>926</v>
      </c>
      <c r="E2796" s="45" t="n">
        <v>2950</v>
      </c>
      <c r="F2796" s="46" t="n">
        <f aca="false">SUM(G2796:H2796)</f>
        <v>0</v>
      </c>
      <c r="G2796" s="46" t="n">
        <f aca="false" t="array" ref="G2796:G2796">SUM(IF(dane!$A$8:$A$1577=D2796,IF(dane!$C$8:$C$1577=E2796,dane!$L$8:$L$1577,0),0))</f>
        <v>0</v>
      </c>
      <c r="H2796" s="46" t="n">
        <f aca="false" t="array" ref="H2796:H2796">SUM(IF(dane!$A$8:$A$1577=D2796,IF(dane!$C$8:$C$1577=E2796,dane!$M$8:$M$1577,0),0))</f>
        <v>0</v>
      </c>
    </row>
    <row r="2797" s="57" customFormat="true" ht="18" hidden="true" customHeight="true" outlineLevel="0" collapsed="false">
      <c r="A2797" s="39"/>
      <c r="B2797" s="39"/>
      <c r="C2797" s="40" t="s">
        <v>155</v>
      </c>
      <c r="D2797" s="44"/>
      <c r="E2797" s="48"/>
      <c r="F2797" s="41" t="n">
        <f aca="false">SUM(G2797:H2797)</f>
        <v>0</v>
      </c>
      <c r="G2797" s="41" t="n">
        <f aca="false">SUM(G2798:G2832)</f>
        <v>0</v>
      </c>
      <c r="H2797" s="41" t="n">
        <f aca="false">SUM(H2798:H2832)</f>
        <v>0</v>
      </c>
    </row>
    <row r="2798" s="57" customFormat="true" ht="12.75" hidden="true" customHeight="true" outlineLevel="0" collapsed="false">
      <c r="A2798" s="42" t="s">
        <v>156</v>
      </c>
      <c r="B2798" s="42"/>
      <c r="C2798" s="43" t="str">
        <f aca="false">INDEX((klasyfikacja!$B$2:$B$146),MATCH(A2798,klasyfikacja!$A$2:$A$146,0))</f>
        <v>Wpływy z tytułu przekształcenia prawa użytkowania wieczystego w prawo własności</v>
      </c>
      <c r="D2798" s="44" t="n">
        <v>926</v>
      </c>
      <c r="E2798" s="45" t="s">
        <v>157</v>
      </c>
      <c r="F2798" s="46" t="n">
        <f aca="false">SUM(G2798:H2798)</f>
        <v>0</v>
      </c>
      <c r="G2798" s="46" t="n">
        <f aca="false" t="array" ref="G2798:G2798">SUM(IF(dane!$A$8:$A$1577=D2798,IF(dane!$C$8:$C$1577=E2798,dane!$L$8:$L$1577,0),0))</f>
        <v>0</v>
      </c>
      <c r="H2798" s="46" t="n">
        <f aca="false" t="array" ref="H2798:H2798">SUM(IF(dane!$A$8:$A$1577=D2798,IF(dane!$C$8:$C$1577=E2798,dane!$M$8:$M$1577,0),0))</f>
        <v>0</v>
      </c>
    </row>
    <row r="2799" s="57" customFormat="true" ht="12.75" hidden="true" customHeight="true" outlineLevel="0" collapsed="false">
      <c r="A2799" s="42" t="s">
        <v>158</v>
      </c>
      <c r="B2799" s="42"/>
      <c r="C2799" s="43" t="str">
        <f aca="false">INDEX((klasyfikacja!$B$2:$B$146),MATCH(A2799,klasyfikacja!$A$2:$A$146,0))</f>
        <v>Wpłaty z tytułu odpłatnego nabycia prawa własności oraz prawa użytkowania wieczystego nieruchomości</v>
      </c>
      <c r="D2799" s="44" t="n">
        <v>926</v>
      </c>
      <c r="E2799" s="45" t="s">
        <v>159</v>
      </c>
      <c r="F2799" s="46" t="n">
        <f aca="false">SUM(G2799:H2799)</f>
        <v>0</v>
      </c>
      <c r="G2799" s="46" t="n">
        <f aca="false" t="array" ref="G2799:G2799">SUM(IF(dane!$A$8:$A$1577=D2799,IF(dane!$C$8:$C$1577=E2799,dane!$L$8:$L$1577,0),0))</f>
        <v>0</v>
      </c>
      <c r="H2799" s="46" t="n">
        <f aca="false" t="array" ref="H2799:H2799">SUM(IF(dane!$A$8:$A$1577=D2799,IF(dane!$C$8:$C$1577=E2799,dane!$M$8:$M$1577,0),0))</f>
        <v>0</v>
      </c>
    </row>
    <row r="2800" s="57" customFormat="true" ht="12.75" hidden="true" customHeight="true" outlineLevel="0" collapsed="false">
      <c r="A2800" s="42" t="s">
        <v>160</v>
      </c>
      <c r="B2800" s="42"/>
      <c r="C2800" s="43" t="str">
        <f aca="false">INDEX((klasyfikacja!$B$2:$B$146),MATCH(A2800,klasyfikacja!$A$2:$A$146,0))</f>
        <v>Wpływy ze zbycia praw majątkowych</v>
      </c>
      <c r="D2800" s="44" t="n">
        <v>926</v>
      </c>
      <c r="E2800" s="45" t="s">
        <v>161</v>
      </c>
      <c r="F2800" s="46" t="n">
        <f aca="false">SUM(G2800:H2800)</f>
        <v>0</v>
      </c>
      <c r="G2800" s="46" t="n">
        <f aca="false" t="array" ref="G2800:G2800">SUM(IF(dane!$A$8:$A$1577=D2800,IF(dane!$C$8:$C$1577=E2800,dane!$L$8:$L$1577,0),0))</f>
        <v>0</v>
      </c>
      <c r="H2800" s="46" t="n">
        <f aca="false" t="array" ref="H2800:H2800">SUM(IF(dane!$A$8:$A$1577=D2800,IF(dane!$C$8:$C$1577=E2800,dane!$M$8:$M$1577,0),0))</f>
        <v>0</v>
      </c>
    </row>
    <row r="2801" s="57" customFormat="true" ht="12.75" hidden="true" customHeight="true" outlineLevel="0" collapsed="false">
      <c r="A2801" s="42" t="s">
        <v>162</v>
      </c>
      <c r="B2801" s="42"/>
      <c r="C2801" s="43" t="str">
        <f aca="false">INDEX((klasyfikacja!$B$2:$B$146),MATCH(A2801,klasyfikacja!$A$2:$A$146,0))</f>
        <v>Wpływy z tytułu odszkodowania za przejęte nieruchomości pod inwestycje celu publicznego</v>
      </c>
      <c r="D2801" s="44" t="n">
        <v>926</v>
      </c>
      <c r="E2801" s="45" t="s">
        <v>163</v>
      </c>
      <c r="F2801" s="46" t="n">
        <f aca="false">SUM(G2801:H2801)</f>
        <v>0</v>
      </c>
      <c r="G2801" s="46" t="n">
        <f aca="false" t="array" ref="G2801:G2801">SUM(IF(dane!$A$8:$A$1577=D2801,IF(dane!$C$8:$C$1577=E2801,dane!$L$8:$L$1577,0),0))</f>
        <v>0</v>
      </c>
      <c r="H2801" s="46" t="n">
        <f aca="false" t="array" ref="H2801:H2801">SUM(IF(dane!$A$8:$A$1577=D2801,IF(dane!$C$8:$C$1577=E2801,dane!$M$8:$M$1577,0),0))</f>
        <v>0</v>
      </c>
    </row>
    <row r="2802" s="57" customFormat="true" ht="12.75" hidden="true" customHeight="true" outlineLevel="0" collapsed="false">
      <c r="A2802" s="42" t="s">
        <v>164</v>
      </c>
      <c r="B2802" s="42"/>
      <c r="C2802" s="43" t="str">
        <f aca="false">INDEX((klasyfikacja!$B$2:$B$146),MATCH(A2802,klasyfikacja!$A$2:$A$146,0))</f>
        <v>Wpływy ze sprzedaży składników majątkowych</v>
      </c>
      <c r="D2802" s="44" t="n">
        <v>926</v>
      </c>
      <c r="E2802" s="45" t="s">
        <v>165</v>
      </c>
      <c r="F2802" s="46" t="n">
        <f aca="false">SUM(G2802:H2802)</f>
        <v>0</v>
      </c>
      <c r="G2802" s="46" t="n">
        <f aca="false" t="array" ref="G2802:G2802">SUM(IF(dane!$A$8:$A$1577=D2802,IF(dane!$C$8:$C$1577=E2802,dane!$L$8:$L$1577,0),0))</f>
        <v>0</v>
      </c>
      <c r="H2802" s="46" t="n">
        <f aca="false" t="array" ref="H2802:H2802">SUM(IF(dane!$A$8:$A$1577=D2802,IF(dane!$C$8:$C$1577=E2802,dane!$M$8:$M$1577,0),0))</f>
        <v>0</v>
      </c>
    </row>
    <row r="2803" s="57" customFormat="true" ht="12.75" hidden="true" customHeight="true" outlineLevel="0" collapsed="false">
      <c r="A2803" s="42" t="s">
        <v>166</v>
      </c>
      <c r="B2803" s="42"/>
      <c r="C2803" s="43" t="str">
        <f aca="false">INDEX((klasyfikacja!$B$2:$B$146),MATCH(A2803,klasyfikacja!$A$2:$A$146,0))</f>
        <v>Środki z Funduszu Przeciwdziałania COVID-19 na finansowanie lub dofinansowanie kosztów realizacji inwestycji i zakupów inwestycyjnych związanych z przeciwdziałaniem COVID-19</v>
      </c>
      <c r="D2803" s="44" t="n">
        <v>926</v>
      </c>
      <c r="E2803" s="45" t="n">
        <v>6090</v>
      </c>
      <c r="F2803" s="46" t="n">
        <f aca="false">SUM(G2803:H2803)</f>
        <v>0</v>
      </c>
      <c r="G2803" s="46" t="n">
        <f aca="false" t="array" ref="G2803:G2803">SUM(IF(dane!$A$8:$A$1577=D2803,IF(dane!$C$8:$C$1577=E2803,dane!$L$8:$L$1577,0),0))</f>
        <v>0</v>
      </c>
      <c r="H2803" s="46" t="n">
        <f aca="false" t="array" ref="H2803:H2803">SUM(IF(dane!$A$8:$A$1577=D2803,IF(dane!$C$8:$C$1577=E2803,dane!$M$8:$M$1577,0),0))</f>
        <v>0</v>
      </c>
    </row>
    <row r="2804" s="57" customFormat="true" ht="12.75" hidden="true" customHeight="true" outlineLevel="0" collapsed="false">
      <c r="A2804" s="42" t="s">
        <v>167</v>
      </c>
      <c r="B2804" s="42"/>
      <c r="C2804" s="43" t="str">
        <f aca="false">INDEX((klasyfikacja!$B$2:$B$146),MATCH(A2804,klasyfikacja!$A$2:$A$146,0))</f>
        <v>Środki na inwestycje na drogach publicznych powiatowych i wojewódzkich oraz na drogach powiatowych, wojewódzkich i krajowych w granicach miast na prawach powiatu</v>
      </c>
      <c r="D2804" s="44" t="n">
        <v>926</v>
      </c>
      <c r="E2804" s="45" t="n">
        <v>6180</v>
      </c>
      <c r="F2804" s="46" t="n">
        <f aca="false">SUM(G2804:H2804)</f>
        <v>0</v>
      </c>
      <c r="G2804" s="46" t="n">
        <f aca="false" t="array" ref="G2804:G2804">SUM(IF(dane!$A$8:$A$1577=D2804,IF(dane!$C$8:$C$1577=E2804,dane!$L$8:$L$1577,0),0))</f>
        <v>0</v>
      </c>
      <c r="H2804" s="46" t="n">
        <f aca="false" t="array" ref="H2804:H2804">SUM(IF(dane!$A$8:$A$1577=D2804,IF(dane!$C$8:$C$1577=E2804,dane!$M$8:$M$1577,0),0))</f>
        <v>0</v>
      </c>
    </row>
    <row r="2805" s="57" customFormat="true" ht="37.5" hidden="true" customHeight="true" outlineLevel="0" collapsed="false">
      <c r="A2805" s="42" t="s">
        <v>168</v>
      </c>
      <c r="B2805" s="42"/>
      <c r="C2805" s="43" t="str">
        <f aca="false">INDEX((klasyfikacja!$B$2:$B$146),MATCH(A2805,klasyfikacja!$A$2:$A$146,0))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805" s="44" t="n">
        <v>926</v>
      </c>
      <c r="E2805" s="45" t="n">
        <v>6207</v>
      </c>
      <c r="F2805" s="46" t="n">
        <f aca="false">SUM(G2805:H2805)</f>
        <v>0</v>
      </c>
      <c r="G2805" s="46" t="n">
        <f aca="false" t="array" ref="G2805:G2805">SUM(IF(dane!$A$8:$A$1577=D2805,IF(dane!$C$8:$C$1577=E2805,dane!$L$8:$L$1577,0),0))</f>
        <v>0</v>
      </c>
      <c r="H2805" s="46" t="n">
        <f aca="false" t="array" ref="H2805:H2805">SUM(IF(dane!$A$8:$A$1577=D2805,IF(dane!$C$8:$C$1577=E2805,dane!$M$8:$M$1577,0),0))</f>
        <v>0</v>
      </c>
    </row>
    <row r="2806" s="57" customFormat="true" ht="63.75" hidden="true" customHeight="true" outlineLevel="0" collapsed="false">
      <c r="A2806" s="42" t="s">
        <v>169</v>
      </c>
      <c r="B2806" s="42"/>
      <c r="C2806" s="43" t="str">
        <f aca="false">INDEX((klasyfikacja!$B$2:$B$146),MATCH(A2806,klasyfikacja!$A$2:$A$146,0))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806" s="44" t="n">
        <v>926</v>
      </c>
      <c r="E2806" s="45" t="n">
        <v>6208</v>
      </c>
      <c r="F2806" s="46" t="n">
        <f aca="false">SUM(G2806:H2806)</f>
        <v>0</v>
      </c>
      <c r="G2806" s="46" t="n">
        <f aca="false" t="array" ref="G2806:G2806">SUM(IF(dane!$A$8:$A$1577=D2806,IF(dane!$C$8:$C$1577=E2806,dane!$L$8:$L$1577,0),0))</f>
        <v>0</v>
      </c>
      <c r="H2806" s="46" t="n">
        <f aca="false" t="array" ref="H2806:H2806">SUM(IF(dane!$A$8:$A$1577=D2806,IF(dane!$C$8:$C$1577=E2806,dane!$M$8:$M$1577,0),0))</f>
        <v>0</v>
      </c>
    </row>
    <row r="2807" s="57" customFormat="true" ht="63.75" hidden="true" customHeight="true" outlineLevel="0" collapsed="false">
      <c r="A2807" s="42" t="s">
        <v>170</v>
      </c>
      <c r="B2807" s="42"/>
      <c r="C2807" s="43" t="str">
        <f aca="false">INDEX((klasyfikacja!$B$2:$B$146),MATCH(A2807,klasyfikacja!$A$2:$A$146,0))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807" s="44" t="n">
        <v>926</v>
      </c>
      <c r="E2807" s="45" t="n">
        <v>6209</v>
      </c>
      <c r="F2807" s="46" t="n">
        <f aca="false">SUM(G2807:H2807)</f>
        <v>0</v>
      </c>
      <c r="G2807" s="46" t="n">
        <f aca="false" t="array" ref="G2807:G2807">SUM(IF(dane!$A$8:$A$1577=D2807,IF(dane!$C$8:$C$1577=E2807,dane!$L$8:$L$1577,0),0))</f>
        <v>0</v>
      </c>
      <c r="H2807" s="46" t="n">
        <f aca="false" t="array" ref="H2807:H2807">SUM(IF(dane!$A$8:$A$1577=D2807,IF(dane!$C$8:$C$1577=E2807,dane!$M$8:$M$1577,0),0))</f>
        <v>0</v>
      </c>
    </row>
    <row r="2808" s="57" customFormat="true" ht="37.5" hidden="true" customHeight="true" outlineLevel="0" collapsed="false">
      <c r="A2808" s="42" t="s">
        <v>171</v>
      </c>
      <c r="B2808" s="42"/>
      <c r="C2808" s="43" t="str">
        <f aca="false">INDEX((klasyfikacja!$B$2:$B$146),MATCH(A2808,klasyfikacja!$A$2:$A$146,0))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808" s="44" t="n">
        <v>926</v>
      </c>
      <c r="E2808" s="45" t="n">
        <v>6257</v>
      </c>
      <c r="F2808" s="46" t="n">
        <f aca="false">SUM(G2808:H2808)</f>
        <v>0</v>
      </c>
      <c r="G2808" s="46" t="n">
        <f aca="false" t="array" ref="G2808:G2808">SUM(IF(dane!$A$8:$A$1577=D2808,IF(dane!$C$8:$C$1577=E2808,dane!$L$8:$L$1577,0),0))</f>
        <v>0</v>
      </c>
      <c r="H2808" s="46" t="n">
        <f aca="false" t="array" ref="H2808:H2808">SUM(IF(dane!$A$8:$A$1577=D2808,IF(dane!$C$8:$C$1577=E2808,dane!$M$8:$M$1577,0),0))</f>
        <v>0</v>
      </c>
    </row>
    <row r="2809" s="57" customFormat="true" ht="37.5" hidden="true" customHeight="true" outlineLevel="0" collapsed="false">
      <c r="A2809" s="42" t="s">
        <v>172</v>
      </c>
      <c r="B2809" s="42"/>
      <c r="C2809" s="43" t="str">
        <f aca="false">INDEX((klasyfikacja!$B$2:$B$146),MATCH(A2809,klasyfikacja!$A$2:$A$146,0))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809" s="44" t="n">
        <v>926</v>
      </c>
      <c r="E2809" s="45" t="n">
        <v>6258</v>
      </c>
      <c r="F2809" s="46" t="n">
        <f aca="false">SUM(G2809:H2809)</f>
        <v>0</v>
      </c>
      <c r="G2809" s="46" t="n">
        <f aca="false" t="array" ref="G2809:G2809">SUM(IF(dane!$A$8:$A$1577=D2809,IF(dane!$C$8:$C$1577=E2809,dane!$L$8:$L$1577,0),0))</f>
        <v>0</v>
      </c>
      <c r="H2809" s="46" t="n">
        <f aca="false" t="array" ref="H2809:H2809">SUM(IF(dane!$A$8:$A$1577=D2809,IF(dane!$C$8:$C$1577=E2809,dane!$M$8:$M$1577,0),0))</f>
        <v>0</v>
      </c>
    </row>
    <row r="2810" s="57" customFormat="true" ht="37.5" hidden="true" customHeight="true" outlineLevel="0" collapsed="false">
      <c r="A2810" s="42" t="s">
        <v>173</v>
      </c>
      <c r="B2810" s="42"/>
      <c r="C2810" s="43" t="str">
        <f aca="false">INDEX((klasyfikacja!$B$2:$B$146),MATCH(A2810,klasyfikacja!$A$2:$A$146,0))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810" s="44" t="n">
        <v>926</v>
      </c>
      <c r="E2810" s="45" t="n">
        <v>6259</v>
      </c>
      <c r="F2810" s="46" t="n">
        <f aca="false">SUM(G2810:H2810)</f>
        <v>0</v>
      </c>
      <c r="G2810" s="46" t="n">
        <f aca="false" t="array" ref="G2810:G2810">SUM(IF(dane!$A$8:$A$1577=D2810,IF(dane!$C$8:$C$1577=E2810,dane!$L$8:$L$1577,0),0))</f>
        <v>0</v>
      </c>
      <c r="H2810" s="46" t="n">
        <f aca="false" t="array" ref="H2810:H2810">SUM(IF(dane!$A$8:$A$1577=D2810,IF(dane!$C$8:$C$1577=E2810,dane!$M$8:$M$1577,0),0))</f>
        <v>0</v>
      </c>
    </row>
    <row r="2811" s="57" customFormat="true" ht="25.5" hidden="true" customHeight="true" outlineLevel="0" collapsed="false">
      <c r="A2811" s="42" t="s">
        <v>174</v>
      </c>
      <c r="B2811" s="42"/>
      <c r="C2811" s="43" t="str">
        <f aca="false">INDEX((klasyfikacja!$B$2:$B$146),MATCH(A2811,klasyfikacja!$A$2:$A$146,0))</f>
        <v>Dotacja otrzymana z państwowego funduszu celowego na finansowanie lub dofinansowanie kosztów realizacji inwestycji i zakupów inwestycyjnych jednostek sektora finansów publicznych</v>
      </c>
      <c r="D2811" s="44" t="n">
        <v>926</v>
      </c>
      <c r="E2811" s="45" t="n">
        <v>6260</v>
      </c>
      <c r="F2811" s="46" t="n">
        <f aca="false">SUM(G2811:H2811)</f>
        <v>0</v>
      </c>
      <c r="G2811" s="46" t="n">
        <f aca="false" t="array" ref="G2811:G2811">SUM(IF(dane!$A$8:$A$1577=D2811,IF(dane!$C$8:$C$1577=E2811,dane!$L$8:$L$1577,0),0))</f>
        <v>0</v>
      </c>
      <c r="H2811" s="46" t="n">
        <f aca="false" t="array" ref="H2811:H2811">SUM(IF(dane!$A$8:$A$1577=D2811,IF(dane!$C$8:$C$1577=E2811,dane!$M$8:$M$1577,0),0))</f>
        <v>0</v>
      </c>
    </row>
    <row r="2812" s="57" customFormat="true" ht="25.5" hidden="true" customHeight="true" outlineLevel="0" collapsed="false">
      <c r="A2812" s="42" t="s">
        <v>175</v>
      </c>
      <c r="B2812" s="42"/>
      <c r="C2812" s="43" t="str">
        <f aca="false">INDEX((klasyfikacja!$B$2:$B$146),MATCH(A2812,klasyfikacja!$A$2:$A$146,0))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812" s="44" t="n">
        <v>926</v>
      </c>
      <c r="E2812" s="45" t="n">
        <v>6280</v>
      </c>
      <c r="F2812" s="46" t="n">
        <f aca="false">SUM(G2812:H2812)</f>
        <v>0</v>
      </c>
      <c r="G2812" s="46" t="n">
        <f aca="false" t="array" ref="G2812:G2812">SUM(IF(dane!$A$8:$A$1577=D2812,IF(dane!$C$8:$C$1577=E2812,dane!$L$8:$L$1577,0),0))</f>
        <v>0</v>
      </c>
      <c r="H2812" s="46" t="n">
        <f aca="false" t="array" ref="H2812:H2812">SUM(IF(dane!$A$8:$A$1577=D2812,IF(dane!$C$8:$C$1577=E2812,dane!$M$8:$M$1577,0),0))</f>
        <v>0</v>
      </c>
    </row>
    <row r="2813" s="57" customFormat="true" ht="25.5" hidden="true" customHeight="true" outlineLevel="0" collapsed="false">
      <c r="A2813" s="42" t="s">
        <v>176</v>
      </c>
      <c r="B2813" s="42"/>
      <c r="C2813" s="43" t="str">
        <f aca="false">INDEX((klasyfikacja!$B$2:$B$146),MATCH(A2813,klasyfikacja!$A$2:$A$146,0))</f>
        <v>Środki na dofinansowanie własnych inwestycji gmin, powiatów (związków gmin, związków powiatowo-gminnych, związków powiatów), samorządów województw, pozyskane z innych źródeł</v>
      </c>
      <c r="D2813" s="44" t="n">
        <v>926</v>
      </c>
      <c r="E2813" s="45" t="n">
        <v>6290</v>
      </c>
      <c r="F2813" s="46" t="n">
        <f aca="false">SUM(G2813:H2813)</f>
        <v>0</v>
      </c>
      <c r="G2813" s="46" t="n">
        <f aca="false" t="array" ref="G2813:G2813">SUM(IF(dane!$A$8:$A$1577=D2813,IF(dane!$C$8:$C$1577=E2813,dane!$L$8:$L$1577,0),0))</f>
        <v>0</v>
      </c>
      <c r="H2813" s="46" t="n">
        <f aca="false" t="array" ref="H2813:H2813">SUM(IF(dane!$A$8:$A$1577=D2813,IF(dane!$C$8:$C$1577=E2813,dane!$M$8:$M$1577,0),0))</f>
        <v>0</v>
      </c>
    </row>
    <row r="2814" s="57" customFormat="true" ht="12.75" hidden="true" customHeight="true" outlineLevel="0" collapsed="false">
      <c r="A2814" s="42" t="s">
        <v>177</v>
      </c>
      <c r="B2814" s="42"/>
      <c r="C2814" s="43" t="str">
        <f aca="false">INDEX((klasyfikacja!$B$2:$B$146),MATCH(A2814,klasyfikacja!$A$2:$A$146,0))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814" s="44" t="n">
        <v>926</v>
      </c>
      <c r="E2814" s="45" t="n">
        <v>6291</v>
      </c>
      <c r="F2814" s="46" t="n">
        <f aca="false">SUM(G2814:H2814)</f>
        <v>0</v>
      </c>
      <c r="G2814" s="46" t="n">
        <f aca="false" t="array" ref="G2814:G2814">SUM(IF(dane!$A$8:$A$1577=D2814,IF(dane!$C$8:$C$1577=E2814,dane!$L$8:$L$1577,0),0))</f>
        <v>0</v>
      </c>
      <c r="H2814" s="46" t="n">
        <f aca="false" t="array" ref="H2814:H2814">SUM(IF(dane!$A$8:$A$1577=D2814,IF(dane!$C$8:$C$1577=E2814,dane!$M$8:$M$1577,0),0))</f>
        <v>0</v>
      </c>
    </row>
    <row r="2815" s="57" customFormat="true" ht="12.75" hidden="true" customHeight="true" outlineLevel="0" collapsed="false">
      <c r="A2815" s="42" t="s">
        <v>178</v>
      </c>
      <c r="B2815" s="42"/>
      <c r="C2815" s="43" t="str">
        <f aca="false">INDEX((klasyfikacja!$B$2:$B$146),MATCH(A2815,klasyfikacja!$A$2:$A$146,0))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815" s="44" t="n">
        <v>926</v>
      </c>
      <c r="E2815" s="45" t="n">
        <v>6296</v>
      </c>
      <c r="F2815" s="46" t="n">
        <f aca="false">SUM(G2815:H2815)</f>
        <v>0</v>
      </c>
      <c r="G2815" s="46" t="n">
        <f aca="false" t="array" ref="G2815:G2815">SUM(IF(dane!$A$8:$A$1577=D2815,IF(dane!$C$8:$C$1577=E2815,dane!$L$8:$L$1577,0),0))</f>
        <v>0</v>
      </c>
      <c r="H2815" s="46" t="n">
        <f aca="false" t="array" ref="H2815:H2815">SUM(IF(dane!$A$8:$A$1577=D2815,IF(dane!$C$8:$C$1577=E2815,dane!$M$8:$M$1577,0),0))</f>
        <v>0</v>
      </c>
    </row>
    <row r="2816" s="57" customFormat="true" ht="12.75" hidden="true" customHeight="true" outlineLevel="0" collapsed="false">
      <c r="A2816" s="42" t="s">
        <v>179</v>
      </c>
      <c r="B2816" s="42"/>
      <c r="C2816" s="43" t="str">
        <f aca="false">INDEX((klasyfikacja!$B$2:$B$146),MATCH(A2816,klasyfikacja!$A$2:$A$146,0))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816" s="44" t="n">
        <v>926</v>
      </c>
      <c r="E2816" s="45" t="n">
        <v>6297</v>
      </c>
      <c r="F2816" s="46" t="n">
        <f aca="false">SUM(G2816:H2816)</f>
        <v>0</v>
      </c>
      <c r="G2816" s="46" t="n">
        <f aca="false" t="array" ref="G2816:G2816">SUM(IF(dane!$A$8:$A$1577=D2816,IF(dane!$C$8:$C$1577=E2816,dane!$L$8:$L$1577,0),0))</f>
        <v>0</v>
      </c>
      <c r="H2816" s="46" t="n">
        <f aca="false" t="array" ref="H2816:H2816">SUM(IF(dane!$A$8:$A$1577=D2816,IF(dane!$C$8:$C$1577=E2816,dane!$M$8:$M$1577,0),0))</f>
        <v>0</v>
      </c>
    </row>
    <row r="2817" s="57" customFormat="true" ht="12.75" hidden="true" customHeight="true" outlineLevel="0" collapsed="false">
      <c r="A2817" s="42" t="s">
        <v>180</v>
      </c>
      <c r="B2817" s="42"/>
      <c r="C2817" s="43" t="str">
        <f aca="false">INDEX((klasyfikacja!$B$2:$B$146),MATCH(A2817,klasyfikacja!$A$2:$A$146,0))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817" s="44" t="n">
        <v>926</v>
      </c>
      <c r="E2817" s="45" t="n">
        <v>6298</v>
      </c>
      <c r="F2817" s="46" t="n">
        <f aca="false">SUM(G2817:H2817)</f>
        <v>0</v>
      </c>
      <c r="G2817" s="46" t="n">
        <f aca="false" t="array" ref="G2817:G2817">SUM(IF(dane!$A$8:$A$1577=D2817,IF(dane!$C$8:$C$1577=E2817,dane!$L$8:$L$1577,0),0))</f>
        <v>0</v>
      </c>
      <c r="H2817" s="46" t="n">
        <f aca="false" t="array" ref="H2817:H2817">SUM(IF(dane!$A$8:$A$1577=D2817,IF(dane!$C$8:$C$1577=E2817,dane!$M$8:$M$1577,0),0))</f>
        <v>0</v>
      </c>
    </row>
    <row r="2818" s="57" customFormat="true" ht="25.5" hidden="true" customHeight="true" outlineLevel="0" collapsed="false">
      <c r="A2818" s="42" t="s">
        <v>181</v>
      </c>
      <c r="B2818" s="42"/>
      <c r="C2818" s="43" t="str">
        <f aca="false">INDEX((klasyfikacja!$B$2:$B$146),MATCH(A2818,klasyfikacja!$A$2:$A$146,0))</f>
        <v>Dotacja celowa otrzymana z tytułu pomocy finansowej udzielanej między jednostkami samorządu terytorialnego na dofinansowanie własnych zadań inwestycyjnych i zakupów inwestycyjnych</v>
      </c>
      <c r="D2818" s="44" t="n">
        <v>926</v>
      </c>
      <c r="E2818" s="45" t="n">
        <v>6300</v>
      </c>
      <c r="F2818" s="46" t="n">
        <f aca="false">SUM(G2818:H2818)</f>
        <v>0</v>
      </c>
      <c r="G2818" s="46" t="n">
        <f aca="false" t="array" ref="G2818:G2818">SUM(IF(dane!$A$8:$A$1577=D2818,IF(dane!$C$8:$C$1577=E2818,dane!$L$8:$L$1577,0),0))</f>
        <v>0</v>
      </c>
      <c r="H2818" s="46" t="n">
        <f aca="false" t="array" ref="H2818:H2818">SUM(IF(dane!$A$8:$A$1577=D2818,IF(dane!$C$8:$C$1577=E2818,dane!$M$8:$M$1577,0),0))</f>
        <v>0</v>
      </c>
    </row>
    <row r="2819" s="57" customFormat="true" ht="12.75" hidden="true" customHeight="true" outlineLevel="0" collapsed="false">
      <c r="A2819" s="42" t="s">
        <v>182</v>
      </c>
      <c r="B2819" s="42"/>
      <c r="C2819" s="43" t="str">
        <f aca="false">INDEX((klasyfikacja!$B$2:$B$146),MATCH(A2819,klasyfikacja!$A$2:$A$146,0))</f>
        <v>Dotacja celowa otrzymana z budżetu państwa na inwestycje i zakupy inwestycyjne z zakresu administracji rządowej oraz innych zadań zleconych gminom ustawami</v>
      </c>
      <c r="D2819" s="44" t="n">
        <v>926</v>
      </c>
      <c r="E2819" s="45" t="n">
        <v>6310</v>
      </c>
      <c r="F2819" s="46" t="n">
        <f aca="false">SUM(G2819:H2819)</f>
        <v>0</v>
      </c>
      <c r="G2819" s="46" t="n">
        <f aca="false" t="array" ref="G2819:G2819">SUM(IF(dane!$A$8:$A$1577=D2819,IF(dane!$C$8:$C$1577=E2819,dane!$L$8:$L$1577,0),0))</f>
        <v>0</v>
      </c>
      <c r="H2819" s="46" t="n">
        <f aca="false" t="array" ref="H2819:H2819">SUM(IF(dane!$A$8:$A$1577=D2819,IF(dane!$C$8:$C$1577=E2819,dane!$M$8:$M$1577,0),0))</f>
        <v>0</v>
      </c>
    </row>
    <row r="2820" s="57" customFormat="true" ht="12.75" hidden="true" customHeight="true" outlineLevel="0" collapsed="false">
      <c r="A2820" s="42" t="s">
        <v>183</v>
      </c>
      <c r="B2820" s="42"/>
      <c r="C2820" s="43" t="str">
        <f aca="false">INDEX((klasyfikacja!$B$2:$B$146),MATCH(A2820,klasyfikacja!$A$2:$A$146,0))</f>
        <v>Dotacja celowa otrzymana z budżetu państwa na inwestycje i zakupy inwestycyjne realizowane przez gminę na podstawie porozumień z organami administracji rządowej</v>
      </c>
      <c r="D2820" s="44" t="n">
        <v>926</v>
      </c>
      <c r="E2820" s="45" t="n">
        <v>6320</v>
      </c>
      <c r="F2820" s="46" t="n">
        <f aca="false">SUM(G2820:H2820)</f>
        <v>0</v>
      </c>
      <c r="G2820" s="46" t="n">
        <f aca="false" t="array" ref="G2820:G2820">SUM(IF(dane!$A$8:$A$1577=D2820,IF(dane!$C$8:$C$1577=E2820,dane!$L$8:$L$1577,0),0))</f>
        <v>0</v>
      </c>
      <c r="H2820" s="46" t="n">
        <f aca="false" t="array" ref="H2820:H2820">SUM(IF(dane!$A$8:$A$1577=D2820,IF(dane!$C$8:$C$1577=E2820,dane!$M$8:$M$1577,0),0))</f>
        <v>0</v>
      </c>
    </row>
    <row r="2821" s="57" customFormat="true" ht="25.5" hidden="true" customHeight="true" outlineLevel="0" collapsed="false">
      <c r="A2821" s="42" t="s">
        <v>184</v>
      </c>
      <c r="B2821" s="42"/>
      <c r="C2821" s="43" t="str">
        <f aca="false">INDEX((klasyfikacja!$B$2:$B$146),MATCH(A2821,klasyfikacja!$A$2:$A$146,0))</f>
        <v>Dotacja celowa otrzymana z budżetu państwa na realizację inwestycji i zakupów inwestycyjnych własnych gmin (związków gmin, związków powiatowo-gminnych)</v>
      </c>
      <c r="D2821" s="44" t="n">
        <v>926</v>
      </c>
      <c r="E2821" s="45" t="n">
        <v>6330</v>
      </c>
      <c r="F2821" s="56" t="n">
        <f aca="false">SUM(G2821:H2821)</f>
        <v>0</v>
      </c>
      <c r="G2821" s="46" t="n">
        <f aca="false" t="array" ref="G2821:G2821">SUM(IF(dane!$A$8:$A$1577=D2821,IF(dane!$C$8:$C$1577=E2821,dane!$L$8:$L$1577,0),0))</f>
        <v>0</v>
      </c>
      <c r="H2821" s="46" t="n">
        <f aca="false" t="array" ref="H2821:H2821">SUM(IF(dane!$A$8:$A$1577=D2821,IF(dane!$C$8:$C$1577=E2821,dane!$M$8:$M$1577,0),0))</f>
        <v>0</v>
      </c>
    </row>
    <row r="2822" s="57" customFormat="true" ht="38.25" hidden="true" customHeight="true" outlineLevel="0" collapsed="false">
      <c r="A2822" s="42" t="s">
        <v>185</v>
      </c>
      <c r="B2822" s="42"/>
      <c r="C2822" s="43" t="str">
        <f aca="false">INDEX((klasyfikacja!$B$2:$B$146),MATCH(A2822,klasyfikacja!$A$2:$A$146,0))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822" s="44" t="n">
        <v>926</v>
      </c>
      <c r="E2822" s="45" t="n">
        <v>6340</v>
      </c>
      <c r="F2822" s="46" t="n">
        <f aca="false">SUM(G2822:H2822)</f>
        <v>0</v>
      </c>
      <c r="G2822" s="46" t="n">
        <f aca="false" t="array" ref="G2822:G2822">SUM(IF(dane!$A$8:$A$1577=D2822,IF(dane!$C$8:$C$1577=E2822,dane!$L$8:$L$1577,0),0))</f>
        <v>0</v>
      </c>
      <c r="H2822" s="46" t="n">
        <f aca="false" t="array" ref="H2822:H2822">SUM(IF(dane!$A$8:$A$1577=D2822,IF(dane!$C$8:$C$1577=E2822,dane!$M$8:$M$1577,0),0))</f>
        <v>0</v>
      </c>
    </row>
    <row r="2823" s="57" customFormat="true" ht="12.75" hidden="true" customHeight="true" outlineLevel="0" collapsed="false">
      <c r="A2823" s="42" t="s">
        <v>186</v>
      </c>
      <c r="B2823" s="42"/>
      <c r="C2823" s="43" t="str">
        <f aca="false">INDEX((klasyfikacja!$B$2:$B$146),MATCH(A2823,klasyfikacja!$A$2:$A$146,0))</f>
        <v>Dotacja celowa otrzymana z budżetu państwa na inwestycje i zakupy inwestycyjne z zakresu administracji rządowej oraz inne zadania zlecone ustawami realizowane przez powiat</v>
      </c>
      <c r="D2823" s="44" t="n">
        <v>926</v>
      </c>
      <c r="E2823" s="45" t="n">
        <v>6410</v>
      </c>
      <c r="F2823" s="46" t="n">
        <f aca="false">SUM(G2823:H2823)</f>
        <v>0</v>
      </c>
      <c r="G2823" s="46" t="n">
        <f aca="false" t="array" ref="G2823:G2823">SUM(IF(dane!$A$8:$A$1577=D2823,IF(dane!$C$8:$C$1577=E2823,dane!$L$8:$L$1577,0),0))</f>
        <v>0</v>
      </c>
      <c r="H2823" s="46" t="n">
        <f aca="false" t="array" ref="H2823:H2823">SUM(IF(dane!$A$8:$A$1577=D2823,IF(dane!$C$8:$C$1577=E2823,dane!$M$8:$M$1577,0),0))</f>
        <v>0</v>
      </c>
    </row>
    <row r="2824" s="57" customFormat="true" ht="12.75" hidden="true" customHeight="true" outlineLevel="0" collapsed="false">
      <c r="A2824" s="42" t="s">
        <v>187</v>
      </c>
      <c r="B2824" s="42"/>
      <c r="C2824" s="43" t="str">
        <f aca="false">INDEX((klasyfikacja!$B$2:$B$146),MATCH(A2824,klasyfikacja!$A$2:$A$146,0))</f>
        <v>Dotacja celowa otrzymana z budżetu państwa na inwestycje i zakupy inwestycyjne realizowane przez powiat na podstawie porozumień z organami administracji rządowej</v>
      </c>
      <c r="D2824" s="44" t="n">
        <v>926</v>
      </c>
      <c r="E2824" s="45" t="n">
        <v>6420</v>
      </c>
      <c r="F2824" s="46" t="n">
        <f aca="false">SUM(G2824:H2824)</f>
        <v>0</v>
      </c>
      <c r="G2824" s="46" t="n">
        <f aca="false" t="array" ref="G2824:G2824">SUM(IF(dane!$A$8:$A$1577=D2824,IF(dane!$C$8:$C$1577=E2824,dane!$L$8:$L$1577,0),0))</f>
        <v>0</v>
      </c>
      <c r="H2824" s="46" t="n">
        <f aca="false" t="array" ref="H2824:H2824">SUM(IF(dane!$A$8:$A$1577=D2824,IF(dane!$C$8:$C$1577=E2824,dane!$M$8:$M$1577,0),0))</f>
        <v>0</v>
      </c>
    </row>
    <row r="2825" s="57" customFormat="true" ht="12.75" hidden="true" customHeight="true" outlineLevel="0" collapsed="false">
      <c r="A2825" s="42" t="s">
        <v>188</v>
      </c>
      <c r="B2825" s="42"/>
      <c r="C2825" s="43" t="str">
        <f aca="false">INDEX((klasyfikacja!$B$2:$B$146),MATCH(A2825,klasyfikacja!$A$2:$A$146,0))</f>
        <v>Dotacja celowa otrzymana z budżetu państwa na realizację inwestycji i zakupów inwestycyjnych własnych powiatu</v>
      </c>
      <c r="D2825" s="44" t="n">
        <v>926</v>
      </c>
      <c r="E2825" s="45" t="n">
        <v>6430</v>
      </c>
      <c r="F2825" s="46" t="n">
        <f aca="false">SUM(G2825:H2825)</f>
        <v>0</v>
      </c>
      <c r="G2825" s="46" t="n">
        <f aca="false" t="array" ref="G2825:G2825">SUM(IF(dane!$A$8:$A$1577=D2825,IF(dane!$C$8:$C$1577=E2825,dane!$L$8:$L$1577,0),0))</f>
        <v>0</v>
      </c>
      <c r="H2825" s="46" t="n">
        <f aca="false" t="array" ref="H2825:H2825">SUM(IF(dane!$A$8:$A$1577=D2825,IF(dane!$C$8:$C$1577=E2825,dane!$M$8:$M$1577,0),0))</f>
        <v>0</v>
      </c>
    </row>
    <row r="2826" s="57" customFormat="true" ht="12.75" hidden="true" customHeight="true" outlineLevel="0" collapsed="false">
      <c r="A2826" s="42" t="s">
        <v>189</v>
      </c>
      <c r="B2826" s="42"/>
      <c r="C2826" s="43" t="str">
        <f aca="false">INDEX((klasyfikacja!$B$2:$B$146),MATCH(A2826,klasyfikacja!$A$2:$A$146,0))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826" s="44" t="n">
        <v>926</v>
      </c>
      <c r="E2826" s="45" t="n">
        <v>6440</v>
      </c>
      <c r="F2826" s="46" t="n">
        <f aca="false">SUM(G2826:H2826)</f>
        <v>0</v>
      </c>
      <c r="G2826" s="46" t="n">
        <f aca="false" t="array" ref="G2826:G2826">SUM(IF(dane!$A$8:$A$1577=D2826,IF(dane!$C$8:$C$1577=E2826,dane!$L$8:$L$1577,0),0))</f>
        <v>0</v>
      </c>
      <c r="H2826" s="46" t="n">
        <f aca="false" t="array" ref="H2826:H2826">SUM(IF(dane!$A$8:$A$1577=D2826,IF(dane!$C$8:$C$1577=E2826,dane!$M$8:$M$1577,0),0))</f>
        <v>0</v>
      </c>
    </row>
    <row r="2827" s="57" customFormat="true" ht="12.75" hidden="true" customHeight="true" outlineLevel="0" collapsed="false">
      <c r="A2827" s="42" t="s">
        <v>190</v>
      </c>
      <c r="B2827" s="42"/>
      <c r="C2827" s="43" t="str">
        <f aca="false">INDEX((klasyfikacja!$B$2:$B$146),MATCH(A2827,klasyfikacja!$A$2:$A$146,0))</f>
        <v>Dotacja celowa otrzymana z gminy na inwestycje i zakupy inwestycyjne realizowane na podstawie porozumień (umów) między jednostkami samorządu terytorialnego</v>
      </c>
      <c r="D2827" s="44" t="n">
        <v>926</v>
      </c>
      <c r="E2827" s="45" t="n">
        <v>6610</v>
      </c>
      <c r="F2827" s="46" t="n">
        <f aca="false">SUM(G2827:H2827)</f>
        <v>0</v>
      </c>
      <c r="G2827" s="46" t="n">
        <f aca="false" t="array" ref="G2827:G2827">SUM(IF(dane!$A$8:$A$1577=D2827,IF(dane!$C$8:$C$1577=E2827,dane!$L$8:$L$1577,0),0))</f>
        <v>0</v>
      </c>
      <c r="H2827" s="46" t="n">
        <f aca="false" t="array" ref="H2827:H2827">SUM(IF(dane!$A$8:$A$1577=D2827,IF(dane!$C$8:$C$1577=E2827,dane!$M$8:$M$1577,0),0))</f>
        <v>0</v>
      </c>
    </row>
    <row r="2828" s="57" customFormat="true" ht="12.75" hidden="true" customHeight="true" outlineLevel="0" collapsed="false">
      <c r="A2828" s="42" t="s">
        <v>191</v>
      </c>
      <c r="B2828" s="42"/>
      <c r="C2828" s="43" t="str">
        <f aca="false">INDEX((klasyfikacja!$B$2:$B$146),MATCH(A2828,klasyfikacja!$A$2:$A$146,0))</f>
        <v>Dotacja celowa otrzymana z powiatu na inwestycje i zakupy inwestycyjne realizowane na podstawie porozumień (umów) między jednostkami samorządu terytorialnego</v>
      </c>
      <c r="D2828" s="44" t="n">
        <v>926</v>
      </c>
      <c r="E2828" s="45" t="n">
        <v>6620</v>
      </c>
      <c r="F2828" s="46" t="n">
        <f aca="false">SUM(G2828:H2828)</f>
        <v>0</v>
      </c>
      <c r="G2828" s="46" t="n">
        <f aca="false" t="array" ref="G2828:G2828">SUM(IF(dane!$A$8:$A$1577=D2828,IF(dane!$C$8:$C$1577=E2828,dane!$L$8:$L$1577,0),0))</f>
        <v>0</v>
      </c>
      <c r="H2828" s="46" t="n">
        <f aca="false" t="array" ref="H2828:H2828">SUM(IF(dane!$A$8:$A$1577=D2828,IF(dane!$C$8:$C$1577=E2828,dane!$M$8:$M$1577,0),0))</f>
        <v>0</v>
      </c>
    </row>
    <row r="2829" s="57" customFormat="true" ht="12.75" hidden="true" customHeight="true" outlineLevel="0" collapsed="false">
      <c r="A2829" s="42" t="s">
        <v>192</v>
      </c>
      <c r="B2829" s="42"/>
      <c r="C2829" s="43" t="str">
        <f aca="false">INDEX((klasyfikacja!$B$2:$B$146),MATCH(A2829,klasyfikacja!$A$2:$A$146,0))</f>
        <v>Dotacja celowa otrzymana z samorządu województwa na inwestycje i zakupy inwestycyjne realizowane na podstawie porozumień (umów) między jednostkami samorządu terytorialnego</v>
      </c>
      <c r="D2829" s="44" t="n">
        <v>926</v>
      </c>
      <c r="E2829" s="45" t="n">
        <v>6630</v>
      </c>
      <c r="F2829" s="46" t="n">
        <f aca="false">SUM(G2829:H2829)</f>
        <v>0</v>
      </c>
      <c r="G2829" s="46" t="n">
        <f aca="false" t="array" ref="G2829:G2829">SUM(IF(dane!$A$8:$A$1577=D2829,IF(dane!$C$8:$C$1577=E2829,dane!$L$8:$L$1577,0),0))</f>
        <v>0</v>
      </c>
      <c r="H2829" s="46" t="n">
        <f aca="false" t="array" ref="H2829:H2829">SUM(IF(dane!$A$8:$A$1577=D2829,IF(dane!$C$8:$C$1577=E2829,dane!$M$8:$M$1577,0),0))</f>
        <v>0</v>
      </c>
    </row>
    <row r="2830" s="57" customFormat="true" ht="39" hidden="true" customHeight="false" outlineLevel="0" collapsed="false">
      <c r="A2830" s="42" t="s">
        <v>193</v>
      </c>
      <c r="B2830" s="42"/>
      <c r="C2830" s="43" t="str">
        <f aca="false">INDEX((klasyfikacja!$B$2:$B$146),MATCH(A2830,klasyfikacja!$A$2:$A$146,0))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830" s="44" t="n">
        <v>926</v>
      </c>
      <c r="E2830" s="45" t="n">
        <v>6660</v>
      </c>
      <c r="F2830" s="46" t="n">
        <f aca="false">SUM(G2830:H2830)</f>
        <v>0</v>
      </c>
      <c r="G2830" s="46" t="n">
        <f aca="false" t="array" ref="G2830:G2830">SUM(IF(dane!$A$8:$A$1577=D2830,IF(dane!$C$8:$C$1577=E2830,dane!$L$8:$L$1577,0),0))</f>
        <v>0</v>
      </c>
      <c r="H2830" s="46" t="n">
        <f aca="false" t="array" ref="H2830:H2830">SUM(IF(dane!$A$8:$A$1577=D2830,IF(dane!$C$8:$C$1577=E2830,dane!$M$8:$M$1577,0),0))</f>
        <v>0</v>
      </c>
    </row>
    <row r="2831" s="57" customFormat="true" ht="12.75" hidden="true" customHeight="true" outlineLevel="0" collapsed="false">
      <c r="A2831" s="42" t="s">
        <v>194</v>
      </c>
      <c r="B2831" s="42"/>
      <c r="C2831" s="43" t="str">
        <f aca="false">INDEX((klasyfikacja!$B$2:$B$146),MATCH(A2831,klasyfikacja!$A$2:$A$146,0))</f>
        <v>Wpłata środków finansowych z niewykorzystanych w terminie wydatków, które nie wygasają z upływem roku budżetowego</v>
      </c>
      <c r="D2831" s="44" t="n">
        <v>926</v>
      </c>
      <c r="E2831" s="45" t="n">
        <v>6680</v>
      </c>
      <c r="F2831" s="46" t="n">
        <f aca="false">SUM(G2831:H2831)</f>
        <v>0</v>
      </c>
      <c r="G2831" s="46" t="n">
        <f aca="false" t="array" ref="G2831:G2831">SUM(IF(dane!$A$8:$A$1577=D2831,IF(dane!$C$8:$C$1577=E2831,dane!$L$8:$L$1577,0),0))</f>
        <v>0</v>
      </c>
      <c r="H2831" s="46" t="n">
        <f aca="false" t="array" ref="H2831:H2831">SUM(IF(dane!$A$8:$A$1577=D2831,IF(dane!$C$8:$C$1577=E2831,dane!$M$8:$M$1577,0),0))</f>
        <v>0</v>
      </c>
    </row>
    <row r="2832" s="57" customFormat="true" ht="13.5" hidden="true" customHeight="true" outlineLevel="0" collapsed="false">
      <c r="A2832" s="42" t="s">
        <v>195</v>
      </c>
      <c r="B2832" s="42"/>
      <c r="C2832" s="43" t="str">
        <f aca="false">INDEX((klasyfikacja!$B$2:$B$146),MATCH(A2832,klasyfikacja!$A$2:$A$146,0))</f>
        <v>Wpływy ze zwrotów niewykorzystanych dotacji oraz płatności, dotyczące dochodów majątkowych</v>
      </c>
      <c r="D2832" s="53" t="n">
        <v>926</v>
      </c>
      <c r="E2832" s="45" t="n">
        <v>6690</v>
      </c>
      <c r="F2832" s="46" t="n">
        <f aca="false">SUM(G2832:H2832)</f>
        <v>0</v>
      </c>
      <c r="G2832" s="46" t="n">
        <f aca="false" t="array" ref="G2832:G2832">SUM(IF(dane!$A$8:$A$1577=D2832,IF(dane!$C$8:$C$1577=E2832,dane!$L$8:$L$1577,0),0))</f>
        <v>0</v>
      </c>
      <c r="H2832" s="46" t="n">
        <f aca="false" t="array" ref="H2832:H2832">SUM(IF(dane!$A$8:$A$1577=D2832,IF(dane!$C$8:$C$1577=E2832,dane!$M$8:$M$1577,0),0))</f>
        <v>0</v>
      </c>
    </row>
    <row r="2833" s="57" customFormat="true" ht="5.25" hidden="true" customHeight="true" outlineLevel="0" collapsed="false">
      <c r="A2833" s="39"/>
      <c r="B2833" s="68"/>
      <c r="C2833" s="69"/>
      <c r="D2833" s="44"/>
      <c r="E2833" s="45"/>
      <c r="F2833" s="56"/>
      <c r="G2833" s="46"/>
      <c r="H2833" s="46"/>
    </row>
    <row r="2834" s="57" customFormat="true" ht="20.25" hidden="false" customHeight="true" outlineLevel="0" collapsed="false">
      <c r="A2834" s="70"/>
      <c r="B2834" s="71" t="n">
        <v>1</v>
      </c>
      <c r="C2834" s="72" t="s">
        <v>237</v>
      </c>
      <c r="D2834" s="73"/>
      <c r="E2834" s="74"/>
      <c r="F2834" s="75" t="n">
        <f aca="false">SUM(G2834:H2834)</f>
        <v>7994144148</v>
      </c>
      <c r="G2834" s="76" t="n">
        <f aca="false">G2707+G2578+G2448+G2318+G2190+G2059+G1929+G1801+G1671+G1541+G1414+G1288+G1161+G1035+G909+G776+G650+G524+G398+G269+G17+G143</f>
        <v>6268867941</v>
      </c>
      <c r="H2834" s="76" t="n">
        <f aca="false">H2707+H2578+H2448+H2318+H2190+H2059+H1929+H1801+H1671+H1541+H1414+H1288+H1161+H1035+H909+H776+H650+H524+H398+H269+H17+H143</f>
        <v>1725276207</v>
      </c>
    </row>
    <row r="2835" s="57" customFormat="true" ht="21.75" hidden="false" customHeight="true" outlineLevel="0" collapsed="false">
      <c r="A2835" s="77"/>
      <c r="B2835" s="77"/>
      <c r="C2835" s="78" t="s">
        <v>20</v>
      </c>
      <c r="D2835" s="44"/>
      <c r="E2835" s="45"/>
      <c r="F2835" s="41" t="n">
        <f aca="false">SUM(G2835:H2835)</f>
        <v>7709375372</v>
      </c>
      <c r="G2835" s="41" t="n">
        <f aca="false">G2837</f>
        <v>6000124166</v>
      </c>
      <c r="H2835" s="41" t="n">
        <f aca="false">H2837</f>
        <v>1709251206</v>
      </c>
    </row>
    <row r="2836" s="57" customFormat="true" ht="21.75" hidden="false" customHeight="true" outlineLevel="0" collapsed="false">
      <c r="A2836" s="79"/>
      <c r="B2836" s="80"/>
      <c r="C2836" s="81" t="s">
        <v>155</v>
      </c>
      <c r="D2836" s="44"/>
      <c r="E2836" s="45"/>
      <c r="F2836" s="82" t="n">
        <f aca="false">SUM(G2836:H2836)</f>
        <v>284768776</v>
      </c>
      <c r="G2836" s="83" t="n">
        <f aca="false">G2939</f>
        <v>268743775</v>
      </c>
      <c r="H2836" s="83" t="n">
        <f aca="false">H2939</f>
        <v>16025001</v>
      </c>
    </row>
    <row r="2837" s="57" customFormat="true" ht="59.25" hidden="true" customHeight="true" outlineLevel="0" collapsed="false">
      <c r="A2837" s="33"/>
      <c r="B2837" s="33" t="n">
        <v>1</v>
      </c>
      <c r="C2837" s="34" t="s">
        <v>20</v>
      </c>
      <c r="D2837" s="44"/>
      <c r="E2837" s="45"/>
      <c r="F2837" s="36" t="n">
        <f aca="false">SUM(G2837:H2837)</f>
        <v>7709375372</v>
      </c>
      <c r="G2837" s="37" t="n">
        <f aca="false">SUM(G2838:G2938)</f>
        <v>6000124166</v>
      </c>
      <c r="H2837" s="37" t="n">
        <f aca="false">SUM(H2838:H2938)</f>
        <v>1709251206</v>
      </c>
    </row>
    <row r="2838" s="47" customFormat="true" ht="54.75" hidden="true" customHeight="true" outlineLevel="0" collapsed="false">
      <c r="A2838" s="84" t="s">
        <v>21</v>
      </c>
      <c r="B2838" s="84" t="n">
        <v>1</v>
      </c>
      <c r="C2838" s="85" t="str">
        <f aca="false">INDEX((klasyfikacja!$B$2:$B$146),MATCH(A2838,klasyfikacja!$A$2:$A$146,0))</f>
        <v>Wpływy z podatku dochodowego od osób fizycznych</v>
      </c>
      <c r="D2838" s="86"/>
      <c r="E2838" s="87" t="s">
        <v>22</v>
      </c>
      <c r="F2838" s="88" t="n">
        <f aca="false">SUM(G2838:H2838)</f>
        <v>2517565565</v>
      </c>
      <c r="G2838" s="88" t="n">
        <f aca="false" t="array" ref="G2838:G2838">SUM(IF($E$17:$E$2833=E2838,$G$17:$G$2833,0))</f>
        <v>1987770121</v>
      </c>
      <c r="H2838" s="88" t="n">
        <f aca="false" t="array" ref="H2838:H2838">SUM(IF($E$17:$E$2833=E2838,$H$17:$H$2833,0))</f>
        <v>529795444</v>
      </c>
      <c r="K2838" s="55"/>
    </row>
    <row r="2839" s="47" customFormat="true" ht="62.25" hidden="true" customHeight="true" outlineLevel="0" collapsed="false">
      <c r="A2839" s="89" t="s">
        <v>23</v>
      </c>
      <c r="B2839" s="89" t="n">
        <v>1</v>
      </c>
      <c r="C2839" s="90" t="str">
        <f aca="false">INDEX((klasyfikacja!$B$2:$B$146),MATCH(A2839,klasyfikacja!$A$2:$A$146,0))</f>
        <v>Wpływy z podatku dochodowego od osób prawnych</v>
      </c>
      <c r="D2839" s="91"/>
      <c r="E2839" s="92" t="s">
        <v>24</v>
      </c>
      <c r="F2839" s="93" t="n">
        <f aca="false">SUM(G2839:H2839)</f>
        <v>434250295</v>
      </c>
      <c r="G2839" s="93" t="n">
        <f aca="false" t="array" ref="G2839:G2839">SUM(IF($E$17:$E$2833=E2839,$G$17:$G$2833,0))</f>
        <v>359240880</v>
      </c>
      <c r="H2839" s="93" t="n">
        <f aca="false" t="array" ref="H2839:H2839">SUM(IF($E$17:$E$2833=E2839,$H$17:$H$2833,0))</f>
        <v>75009415</v>
      </c>
      <c r="K2839" s="55"/>
    </row>
    <row r="2840" s="47" customFormat="true" ht="57" hidden="true" customHeight="true" outlineLevel="0" collapsed="false">
      <c r="A2840" s="89" t="s">
        <v>25</v>
      </c>
      <c r="B2840" s="89" t="n">
        <v>1</v>
      </c>
      <c r="C2840" s="90" t="str">
        <f aca="false">INDEX((klasyfikacja!$B$2:$B$146),MATCH(A2840,klasyfikacja!$A$2:$A$146,0))</f>
        <v>Wpływy z części opłaty za zezwolenie na sprzedaż napojów alkoholowych w obrocie hurtowym</v>
      </c>
      <c r="D2840" s="91"/>
      <c r="E2840" s="92" t="s">
        <v>26</v>
      </c>
      <c r="F2840" s="93" t="n">
        <f aca="false">SUM(G2840:H2840)</f>
        <v>8000000</v>
      </c>
      <c r="G2840" s="93" t="n">
        <f aca="false" t="array" ref="G2840:G2840">SUM(IF($E$17:$E$2833=E2840,$G$17:$G$2833,0))</f>
        <v>8000000</v>
      </c>
      <c r="H2840" s="93" t="n">
        <f aca="false" t="array" ref="H2840:H2840">SUM(IF($E$17:$E$2833=E2840,$H$17:$H$2833,0))</f>
        <v>0</v>
      </c>
      <c r="K2840" s="55"/>
    </row>
    <row r="2841" s="47" customFormat="true" ht="57.75" hidden="true" customHeight="true" outlineLevel="0" collapsed="false">
      <c r="A2841" s="89" t="s">
        <v>27</v>
      </c>
      <c r="B2841" s="89" t="n">
        <v>1</v>
      </c>
      <c r="C2841" s="90" t="str">
        <f aca="false">INDEX((klasyfikacja!$B$2:$B$146),MATCH(A2841,klasyfikacja!$A$2:$A$146,0))</f>
        <v>Wpływy z podatku od nieruchomości</v>
      </c>
      <c r="D2841" s="91"/>
      <c r="E2841" s="92" t="s">
        <v>28</v>
      </c>
      <c r="F2841" s="93" t="n">
        <f aca="false">SUM(G2841:H2841)</f>
        <v>809000000</v>
      </c>
      <c r="G2841" s="93" t="n">
        <f aca="false" t="array" ref="G2841:G2841">SUM(IF($E$17:$E$2833=E2841,$G$17:$G$2833,0))</f>
        <v>809000000</v>
      </c>
      <c r="H2841" s="93" t="n">
        <f aca="false" t="array" ref="H2841:H2841">SUM(IF($E$17:$E$2833=E2841,$H$17:$H$2833,0))</f>
        <v>0</v>
      </c>
      <c r="K2841" s="55"/>
    </row>
    <row r="2842" s="47" customFormat="true" ht="63.75" hidden="true" customHeight="true" outlineLevel="0" collapsed="false">
      <c r="A2842" s="89" t="s">
        <v>29</v>
      </c>
      <c r="B2842" s="89" t="n">
        <v>1</v>
      </c>
      <c r="C2842" s="90" t="str">
        <f aca="false">INDEX((klasyfikacja!$B$2:$B$146),MATCH(A2842,klasyfikacja!$A$2:$A$146,0))</f>
        <v>Wpływy z podatku rolnego</v>
      </c>
      <c r="D2842" s="91"/>
      <c r="E2842" s="92" t="s">
        <v>30</v>
      </c>
      <c r="F2842" s="93" t="n">
        <f aca="false">SUM(G2842:H2842)</f>
        <v>3420000</v>
      </c>
      <c r="G2842" s="93" t="n">
        <f aca="false" t="array" ref="G2842:G2842">SUM(IF($E$17:$E$2833=E2842,$G$17:$G$2833,0))</f>
        <v>3420000</v>
      </c>
      <c r="H2842" s="93" t="n">
        <f aca="false" t="array" ref="H2842:H2842">SUM(IF($E$17:$E$2833=E2842,$H$17:$H$2833,0))</f>
        <v>0</v>
      </c>
      <c r="K2842" s="55"/>
    </row>
    <row r="2843" s="47" customFormat="true" ht="56.25" hidden="true" customHeight="true" outlineLevel="0" collapsed="false">
      <c r="A2843" s="89" t="s">
        <v>31</v>
      </c>
      <c r="B2843" s="89" t="n">
        <v>1</v>
      </c>
      <c r="C2843" s="90" t="str">
        <f aca="false">INDEX((klasyfikacja!$B$2:$B$146),MATCH(A2843,klasyfikacja!$A$2:$A$146,0))</f>
        <v>Wpływy z podatku leśnego</v>
      </c>
      <c r="D2843" s="91"/>
      <c r="E2843" s="92" t="s">
        <v>32</v>
      </c>
      <c r="F2843" s="93" t="n">
        <f aca="false">SUM(G2843:H2843)</f>
        <v>88000</v>
      </c>
      <c r="G2843" s="93" t="n">
        <f aca="false" t="array" ref="G2843:G2843">SUM(IF($E$17:$E$2833=E2843,$G$17:$G$2833,0))</f>
        <v>88000</v>
      </c>
      <c r="H2843" s="93" t="n">
        <f aca="false" t="array" ref="H2843:H2843">SUM(IF($E$17:$E$2833=E2843,$H$17:$H$2833,0))</f>
        <v>0</v>
      </c>
      <c r="K2843" s="55"/>
    </row>
    <row r="2844" s="47" customFormat="true" ht="58.5" hidden="true" customHeight="true" outlineLevel="0" collapsed="false">
      <c r="A2844" s="89" t="s">
        <v>33</v>
      </c>
      <c r="B2844" s="89" t="n">
        <v>1</v>
      </c>
      <c r="C2844" s="90" t="str">
        <f aca="false">INDEX((klasyfikacja!$B$2:$B$146),MATCH(A2844,klasyfikacja!$A$2:$A$146,0))</f>
        <v>Wpływy z podatku od środków transportowych</v>
      </c>
      <c r="D2844" s="91"/>
      <c r="E2844" s="92" t="s">
        <v>34</v>
      </c>
      <c r="F2844" s="94" t="n">
        <f aca="false">SUM(G2844:H2844)</f>
        <v>27000000</v>
      </c>
      <c r="G2844" s="93" t="n">
        <f aca="false" t="array" ref="G2844:G2844">SUM(IF($E$17:$E$2833=E2844,$G$17:$G$2833,0))</f>
        <v>27000000</v>
      </c>
      <c r="H2844" s="93" t="n">
        <f aca="false" t="array" ref="H2844:H2844">SUM(IF($E$17:$E$2833=E2844,$H$17:$H$2833,0))</f>
        <v>0</v>
      </c>
      <c r="K2844" s="55"/>
    </row>
    <row r="2845" s="47" customFormat="true" ht="53.25" hidden="true" customHeight="true" outlineLevel="0" collapsed="false">
      <c r="A2845" s="84" t="s">
        <v>35</v>
      </c>
      <c r="B2845" s="89" t="n">
        <v>1</v>
      </c>
      <c r="C2845" s="85" t="str">
        <f aca="false">INDEX((klasyfikacja!$B$2:$B$146),MATCH(A2845,klasyfikacja!$A$2:$A$146,0))</f>
        <v>Wpływy z podatku od działalności gospodarczej osób fizycznych, opłacanego w formie karty podatkowej</v>
      </c>
      <c r="D2845" s="91"/>
      <c r="E2845" s="92" t="s">
        <v>36</v>
      </c>
      <c r="F2845" s="88" t="n">
        <f aca="false">SUM(G2845:H2845)</f>
        <v>9500000</v>
      </c>
      <c r="G2845" s="88" t="n">
        <f aca="false" t="array" ref="G2845:G2845">SUM(IF($E$17:$E$2833=E2845,$G$17:$G$2833,0))</f>
        <v>9500000</v>
      </c>
      <c r="H2845" s="88" t="n">
        <f aca="false" t="array" ref="H2845:H2845">SUM(IF($E$17:$E$2833=E2845,$H$17:$H$2833,0))</f>
        <v>0</v>
      </c>
      <c r="K2845" s="55"/>
    </row>
    <row r="2846" s="47" customFormat="true" ht="57.75" hidden="true" customHeight="true" outlineLevel="0" collapsed="false">
      <c r="A2846" s="89" t="s">
        <v>37</v>
      </c>
      <c r="B2846" s="89" t="n">
        <v>1</v>
      </c>
      <c r="C2846" s="90" t="str">
        <f aca="false">INDEX((klasyfikacja!$B$2:$B$146),MATCH(A2846,klasyfikacja!$A$2:$A$146,0))</f>
        <v>Wpływy z podatku od spadków i darowizn</v>
      </c>
      <c r="D2846" s="91"/>
      <c r="E2846" s="92" t="s">
        <v>38</v>
      </c>
      <c r="F2846" s="93" t="n">
        <f aca="false">SUM(G2846:H2846)</f>
        <v>30000000</v>
      </c>
      <c r="G2846" s="93" t="n">
        <f aca="false" t="array" ref="G2846:G2846">SUM(IF($E$17:$E$2833=E2846,$G$17:$G$2833,0))</f>
        <v>30000000</v>
      </c>
      <c r="H2846" s="93" t="n">
        <f aca="false" t="array" ref="H2846:H2846">SUM(IF($E$17:$E$2833=E2846,$H$17:$H$2833,0))</f>
        <v>0</v>
      </c>
      <c r="K2846" s="55"/>
    </row>
    <row r="2847" s="47" customFormat="true" ht="46.5" hidden="true" customHeight="true" outlineLevel="0" collapsed="false">
      <c r="A2847" s="89" t="s">
        <v>39</v>
      </c>
      <c r="B2847" s="89" t="n">
        <v>1</v>
      </c>
      <c r="C2847" s="90" t="str">
        <f aca="false">INDEX((klasyfikacja!$B$2:$B$146),MATCH(A2847,klasyfikacja!$A$2:$A$146,0))</f>
        <v>Wpływy z opłaty od posiadania psów</v>
      </c>
      <c r="D2847" s="91"/>
      <c r="E2847" s="92" t="s">
        <v>40</v>
      </c>
      <c r="F2847" s="93" t="n">
        <f aca="false">SUM(G2847:H2847)</f>
        <v>15000</v>
      </c>
      <c r="G2847" s="93" t="n">
        <f aca="false" t="array" ref="G2847:G2847">SUM(IF($E$17:$E$2833=E2847,$G$17:$G$2833,0))</f>
        <v>15000</v>
      </c>
      <c r="H2847" s="93" t="n">
        <f aca="false" t="array" ref="H2847:H2847">SUM(IF($E$17:$E$2833=E2847,$H$17:$H$2833,0))</f>
        <v>0</v>
      </c>
      <c r="K2847" s="55"/>
    </row>
    <row r="2848" s="47" customFormat="true" ht="27" hidden="true" customHeight="true" outlineLevel="0" collapsed="false">
      <c r="A2848" s="89" t="s">
        <v>41</v>
      </c>
      <c r="B2848" s="89" t="n">
        <v>1</v>
      </c>
      <c r="C2848" s="90" t="str">
        <f aca="false">INDEX((klasyfikacja!$B$2:$B$146),MATCH(A2848,klasyfikacja!$A$2:$A$146,0))</f>
        <v>Wpływy z opłaty uzdrowiskowej, pobieranej w gminach posiadających status gminy uzdrowiskowej</v>
      </c>
      <c r="D2848" s="91"/>
      <c r="E2848" s="92" t="s">
        <v>42</v>
      </c>
      <c r="F2848" s="93" t="n">
        <f aca="false">SUM(G2848:H2848)</f>
        <v>0</v>
      </c>
      <c r="G2848" s="93" t="n">
        <f aca="false" t="array" ref="G2848:G2848">SUM(IF($E$17:$E$2833=E2848,$G$17:$G$2833,0))</f>
        <v>0</v>
      </c>
      <c r="H2848" s="93" t="n">
        <f aca="false" t="array" ref="H2848:H2848">SUM(IF($E$17:$E$2833=E2848,$H$17:$H$2833,0))</f>
        <v>0</v>
      </c>
      <c r="K2848" s="55"/>
    </row>
    <row r="2849" s="47" customFormat="true" ht="84.75" hidden="true" customHeight="true" outlineLevel="0" collapsed="false">
      <c r="A2849" s="89" t="s">
        <v>43</v>
      </c>
      <c r="B2849" s="89" t="n">
        <v>1</v>
      </c>
      <c r="C2849" s="90" t="str">
        <f aca="false">INDEX((klasyfikacja!$B$2:$B$146),MATCH(A2849,klasyfikacja!$A$2:$A$146,0))</f>
        <v>Wpływy z opłaty produktowej</v>
      </c>
      <c r="D2849" s="91"/>
      <c r="E2849" s="92" t="s">
        <v>44</v>
      </c>
      <c r="F2849" s="93" t="n">
        <f aca="false">SUM(G2849:H2849)</f>
        <v>0</v>
      </c>
      <c r="G2849" s="93" t="n">
        <f aca="false" t="array" ref="G2849:G2849">SUM(IF($E$17:$E$2833=E2849,$G$17:$G$2833,0))</f>
        <v>0</v>
      </c>
      <c r="H2849" s="93" t="n">
        <f aca="false" t="array" ref="H2849:H2849">SUM(IF($E$17:$E$2833=E2849,$H$17:$H$2833,0))</f>
        <v>0</v>
      </c>
      <c r="K2849" s="55"/>
    </row>
    <row r="2850" s="47" customFormat="true" ht="51.75" hidden="true" customHeight="true" outlineLevel="0" collapsed="false">
      <c r="A2850" s="89" t="s">
        <v>45</v>
      </c>
      <c r="B2850" s="89" t="n">
        <v>1</v>
      </c>
      <c r="C2850" s="90" t="str">
        <f aca="false">INDEX((klasyfikacja!$B$2:$B$146),MATCH(A2850,klasyfikacja!$A$2:$A$146,0))</f>
        <v>Wpływy z opłaty skarbowej</v>
      </c>
      <c r="D2850" s="91"/>
      <c r="E2850" s="92" t="s">
        <v>46</v>
      </c>
      <c r="F2850" s="93" t="n">
        <f aca="false">SUM(G2850:H2850)</f>
        <v>30000000</v>
      </c>
      <c r="G2850" s="93" t="n">
        <f aca="false" t="array" ref="G2850:G2850">SUM(IF($E$17:$E$2833=E2850,$G$17:$G$2833,0))</f>
        <v>30000000</v>
      </c>
      <c r="H2850" s="93" t="n">
        <f aca="false" t="array" ref="H2850:H2850">SUM(IF($E$17:$E$2833=E2850,$H$17:$H$2833,0))</f>
        <v>0</v>
      </c>
      <c r="K2850" s="55"/>
    </row>
    <row r="2851" s="47" customFormat="true" ht="61.5" hidden="true" customHeight="true" outlineLevel="0" collapsed="false">
      <c r="A2851" s="89" t="s">
        <v>47</v>
      </c>
      <c r="B2851" s="89" t="n">
        <v>1</v>
      </c>
      <c r="C2851" s="90" t="str">
        <f aca="false">INDEX((klasyfikacja!$B$2:$B$146),MATCH(A2851,klasyfikacja!$A$2:$A$146,0))</f>
        <v>Wpływy z opłaty komunikacyjnej</v>
      </c>
      <c r="D2851" s="91"/>
      <c r="E2851" s="92" t="s">
        <v>48</v>
      </c>
      <c r="F2851" s="93" t="n">
        <f aca="false">SUM(G2851:H2851)</f>
        <v>16050000</v>
      </c>
      <c r="G2851" s="93" t="n">
        <f aca="false" t="array" ref="G2851:G2851">SUM(IF($E$17:$E$2833=E2851,$G$17:$G$2833,0))</f>
        <v>0</v>
      </c>
      <c r="H2851" s="93" t="n">
        <f aca="false" t="array" ref="H2851:H2851">SUM(IF($E$17:$E$2833=E2851,$H$17:$H$2833,0))</f>
        <v>16050000</v>
      </c>
      <c r="K2851" s="55"/>
    </row>
    <row r="2852" s="47" customFormat="true" ht="59.25" hidden="true" customHeight="true" outlineLevel="0" collapsed="false">
      <c r="A2852" s="89" t="s">
        <v>49</v>
      </c>
      <c r="B2852" s="89" t="n">
        <v>1</v>
      </c>
      <c r="C2852" s="90" t="str">
        <f aca="false">INDEX((klasyfikacja!$B$2:$B$146),MATCH(A2852,klasyfikacja!$A$2:$A$146,0))</f>
        <v>Wpływy z opłaty targowej</v>
      </c>
      <c r="D2852" s="91"/>
      <c r="E2852" s="92" t="s">
        <v>50</v>
      </c>
      <c r="F2852" s="93" t="n">
        <f aca="false">SUM(G2852:H2852)</f>
        <v>14000</v>
      </c>
      <c r="G2852" s="93" t="n">
        <f aca="false" t="array" ref="G2852:G2852">SUM(IF($E$17:$E$2833=E2852,$G$17:$G$2833,0))</f>
        <v>14000</v>
      </c>
      <c r="H2852" s="93" t="n">
        <f aca="false" t="array" ref="H2852:H2852">SUM(IF($E$17:$E$2833=E2852,$H$17:$H$2833,0))</f>
        <v>0</v>
      </c>
      <c r="K2852" s="55"/>
    </row>
    <row r="2853" s="47" customFormat="true" ht="37.5" hidden="true" customHeight="true" outlineLevel="0" collapsed="false">
      <c r="A2853" s="89" t="s">
        <v>51</v>
      </c>
      <c r="B2853" s="89" t="n">
        <v>1</v>
      </c>
      <c r="C2853" s="90" t="str">
        <f aca="false">INDEX((klasyfikacja!$B$2:$B$146),MATCH(A2853,klasyfikacja!$A$2:$A$146,0))</f>
        <v>Wpływy z opłaty miejscowej</v>
      </c>
      <c r="D2853" s="91"/>
      <c r="E2853" s="92" t="s">
        <v>52</v>
      </c>
      <c r="F2853" s="93" t="n">
        <f aca="false">SUM(G2853:H2853)</f>
        <v>0</v>
      </c>
      <c r="G2853" s="93" t="n">
        <f aca="false" t="array" ref="G2853:G2853">SUM(IF($E$17:$E$2833=E2853,$G$17:$G$2833,0))</f>
        <v>0</v>
      </c>
      <c r="H2853" s="93" t="n">
        <f aca="false" t="array" ref="H2853:H2853">SUM(IF($E$17:$E$2833=E2853,$H$17:$H$2833,0))</f>
        <v>0</v>
      </c>
      <c r="K2853" s="55"/>
    </row>
    <row r="2854" s="47" customFormat="true" ht="63" hidden="true" customHeight="true" outlineLevel="0" collapsed="false">
      <c r="A2854" s="89" t="s">
        <v>53</v>
      </c>
      <c r="B2854" s="89" t="n">
        <v>1</v>
      </c>
      <c r="C2854" s="90" t="str">
        <f aca="false">INDEX((klasyfikacja!$B$2:$B$146),MATCH(A2854,klasyfikacja!$A$2:$A$146,0))</f>
        <v>Wpływy z opłaty eksploatacyjnej</v>
      </c>
      <c r="D2854" s="91"/>
      <c r="E2854" s="92" t="s">
        <v>54</v>
      </c>
      <c r="F2854" s="93" t="n">
        <f aca="false">SUM(G2854:H2854)</f>
        <v>8000</v>
      </c>
      <c r="G2854" s="93" t="n">
        <f aca="false" t="array" ref="G2854:G2854">SUM(IF($E$17:$E$2833=E2854,$G$17:$G$2833,0))</f>
        <v>8000</v>
      </c>
      <c r="H2854" s="93" t="n">
        <f aca="false" t="array" ref="H2854:H2854">SUM(IF($E$17:$E$2833=E2854,$H$17:$H$2833,0))</f>
        <v>0</v>
      </c>
      <c r="K2854" s="55"/>
    </row>
    <row r="2855" s="47" customFormat="true" ht="49.5" hidden="true" customHeight="true" outlineLevel="0" collapsed="false">
      <c r="A2855" s="89" t="s">
        <v>55</v>
      </c>
      <c r="B2855" s="89" t="n">
        <v>1</v>
      </c>
      <c r="C2855" s="90" t="str">
        <f aca="false">INDEX((klasyfikacja!$B$2:$B$146),MATCH(A2855,klasyfikacja!$A$2:$A$146,0))</f>
        <v>Wpływy z opłat za trwały zarząd, użytkowanie i służebności</v>
      </c>
      <c r="D2855" s="91"/>
      <c r="E2855" s="92" t="s">
        <v>56</v>
      </c>
      <c r="F2855" s="93" t="n">
        <f aca="false">SUM(G2855:H2855)</f>
        <v>9150000</v>
      </c>
      <c r="G2855" s="93" t="n">
        <f aca="false" t="array" ref="G2855:G2855">SUM(IF($E$17:$E$2833=E2855,$G$17:$G$2833,0))</f>
        <v>9150000</v>
      </c>
      <c r="H2855" s="93" t="n">
        <f aca="false" t="array" ref="H2855:H2855">SUM(IF($E$17:$E$2833=E2855,$H$17:$H$2833,0))</f>
        <v>0</v>
      </c>
      <c r="K2855" s="55"/>
    </row>
    <row r="2856" s="47" customFormat="true" ht="65.25" hidden="true" customHeight="true" outlineLevel="0" collapsed="false">
      <c r="A2856" s="89" t="s">
        <v>57</v>
      </c>
      <c r="B2856" s="89" t="n">
        <v>1</v>
      </c>
      <c r="C2856" s="43" t="str">
        <f aca="false">INDEX((klasyfikacja!$B$2:$B$146),MATCH(A2856,klasyfikacja!$A$2:$A$146,0))</f>
        <v>Wpływy z opłat za zezwolenia na sprzedaż napojów alkoholowych</v>
      </c>
      <c r="D2856" s="91"/>
      <c r="E2856" s="92" t="s">
        <v>58</v>
      </c>
      <c r="F2856" s="93" t="n">
        <f aca="false">SUM(G2856:H2856)</f>
        <v>30500000</v>
      </c>
      <c r="G2856" s="93" t="n">
        <f aca="false" t="array" ref="G2856:G2856">SUM(IF($E$17:$E$2833=E2856,$G$17:$G$2833,0))</f>
        <v>30500000</v>
      </c>
      <c r="H2856" s="93" t="n">
        <f aca="false" t="array" ref="H2856:H2856">SUM(IF($E$17:$E$2833=E2856,$H$17:$H$2833,0))</f>
        <v>0</v>
      </c>
      <c r="K2856" s="55"/>
    </row>
    <row r="2857" s="47" customFormat="true" ht="49.5" hidden="true" customHeight="true" outlineLevel="0" collapsed="false">
      <c r="A2857" s="89" t="s">
        <v>59</v>
      </c>
      <c r="B2857" s="89" t="n">
        <v>1</v>
      </c>
      <c r="C2857" s="90" t="str">
        <f aca="false">INDEX((klasyfikacja!$B$2:$B$146),MATCH(A2857,klasyfikacja!$A$2:$A$146,0))</f>
        <v>Wpływy z innych lokalnych opłat pobieranych przez jednostki samorządu terytorialnego na podstawie odrębnych ustaw</v>
      </c>
      <c r="D2857" s="91"/>
      <c r="E2857" s="92" t="s">
        <v>60</v>
      </c>
      <c r="F2857" s="93" t="n">
        <f aca="false">SUM(G2857:H2857)</f>
        <v>494660000</v>
      </c>
      <c r="G2857" s="93" t="n">
        <f aca="false" t="array" ref="G2857:G2857">SUM(IF($E$17:$E$2833=E2857,$G$17:$G$2833,0))</f>
        <v>489653000</v>
      </c>
      <c r="H2857" s="93" t="n">
        <f aca="false" t="array" ref="H2857:H2857">SUM(IF($E$17:$E$2833=E2857,$H$17:$H$2833,0))</f>
        <v>5007000</v>
      </c>
      <c r="K2857" s="55"/>
    </row>
    <row r="2858" s="47" customFormat="true" ht="60.75" hidden="true" customHeight="true" outlineLevel="0" collapsed="false">
      <c r="A2858" s="89" t="s">
        <v>61</v>
      </c>
      <c r="B2858" s="89" t="n">
        <v>1</v>
      </c>
      <c r="C2858" s="90" t="str">
        <f aca="false">INDEX((klasyfikacja!$B$2:$B$146),MATCH(A2858,klasyfikacja!$A$2:$A$146,0))</f>
        <v>Wpływy z podatku od czynności cywilnoprawnych</v>
      </c>
      <c r="D2858" s="91"/>
      <c r="E2858" s="92" t="s">
        <v>62</v>
      </c>
      <c r="F2858" s="93" t="n">
        <f aca="false">SUM(G2858:H2858)</f>
        <v>135000000</v>
      </c>
      <c r="G2858" s="93" t="n">
        <f aca="false" t="array" ref="G2858:G2858">SUM(IF($E$17:$E$2833=E2858,$G$17:$G$2833,0))</f>
        <v>135000000</v>
      </c>
      <c r="H2858" s="93" t="n">
        <f aca="false" t="array" ref="H2858:H2858">SUM(IF($E$17:$E$2833=E2858,$H$17:$H$2833,0))</f>
        <v>0</v>
      </c>
      <c r="K2858" s="55"/>
    </row>
    <row r="2859" s="47" customFormat="true" ht="60" hidden="true" customHeight="true" outlineLevel="0" collapsed="false">
      <c r="A2859" s="42" t="s">
        <v>63</v>
      </c>
      <c r="B2859" s="42" t="n">
        <v>1</v>
      </c>
      <c r="C2859" s="43" t="str">
        <f aca="false">INDEX((klasyfikacja!$B$2:$B$146),MATCH(A2859,klasyfikacja!$A$2:$A$146,0))</f>
        <v>Wpływy z opłat z tytułu użytkowania wieczystego nieruchomości</v>
      </c>
      <c r="D2859" s="44"/>
      <c r="E2859" s="45" t="s">
        <v>64</v>
      </c>
      <c r="F2859" s="93" t="n">
        <f aca="false">SUM(G2859:H2859)</f>
        <v>35000000</v>
      </c>
      <c r="G2859" s="93" t="n">
        <f aca="false" t="array" ref="G2859:G2859">SUM(IF($E$17:$E$2833=E2859,$G$17:$G$2833,0))</f>
        <v>35000000</v>
      </c>
      <c r="H2859" s="93" t="n">
        <f aca="false" t="array" ref="H2859:H2859">SUM(IF($E$17:$E$2833=E2859,$H$17:$H$2833,0))</f>
        <v>0</v>
      </c>
      <c r="K2859" s="55"/>
    </row>
    <row r="2860" s="47" customFormat="true" ht="49.5" hidden="true" customHeight="true" outlineLevel="0" collapsed="false">
      <c r="A2860" s="89" t="s">
        <v>65</v>
      </c>
      <c r="B2860" s="89" t="n">
        <v>1</v>
      </c>
      <c r="C2860" s="90" t="str">
        <f aca="false">INDEX((klasyfikacja!$B$2:$B$146),MATCH(A2860,klasyfikacja!$A$2:$A$146,0))</f>
        <v>Wpływy z tytułu grzywien, mandatów i innych kar pieniężnych od osób fizycznych</v>
      </c>
      <c r="D2860" s="91"/>
      <c r="E2860" s="92" t="s">
        <v>66</v>
      </c>
      <c r="F2860" s="93" t="n">
        <f aca="false">SUM(G2860:H2860)</f>
        <v>7591000</v>
      </c>
      <c r="G2860" s="93" t="n">
        <f aca="false" t="array" ref="G2860:G2860">SUM(IF($E$17:$E$2833=E2860,$G$17:$G$2833,0))</f>
        <v>7334000</v>
      </c>
      <c r="H2860" s="93" t="n">
        <f aca="false" t="array" ref="H2860:H2860">SUM(IF($E$17:$E$2833=E2860,$H$17:$H$2833,0))</f>
        <v>257000</v>
      </c>
      <c r="K2860" s="55"/>
    </row>
    <row r="2861" s="47" customFormat="true" ht="60" hidden="true" customHeight="true" outlineLevel="0" collapsed="false">
      <c r="A2861" s="89" t="s">
        <v>67</v>
      </c>
      <c r="B2861" s="89" t="n">
        <v>1</v>
      </c>
      <c r="C2861" s="90" t="str">
        <f aca="false">INDEX((klasyfikacja!$B$2:$B$146),MATCH(A2861,klasyfikacja!$A$2:$A$146,0))</f>
        <v>Wpływy z tytułu grzywien i innych kar pieniężnych od osób prawnych i innych jednostek organizacyjnych</v>
      </c>
      <c r="D2861" s="91"/>
      <c r="E2861" s="92" t="s">
        <v>68</v>
      </c>
      <c r="F2861" s="93" t="n">
        <f aca="false">SUM(G2861:H2861)</f>
        <v>159000</v>
      </c>
      <c r="G2861" s="93" t="n">
        <f aca="false" t="array" ref="G2861:G2861">SUM(IF($E$17:$E$2833=E2861,$G$17:$G$2833,0))</f>
        <v>150000</v>
      </c>
      <c r="H2861" s="93" t="n">
        <f aca="false" t="array" ref="H2861:H2861">SUM(IF($E$17:$E$2833=E2861,$H$17:$H$2833,0))</f>
        <v>9000</v>
      </c>
      <c r="K2861" s="55"/>
    </row>
    <row r="2862" s="47" customFormat="true" ht="49.5" hidden="true" customHeight="true" outlineLevel="0" collapsed="false">
      <c r="A2862" s="89" t="s">
        <v>69</v>
      </c>
      <c r="B2862" s="89" t="n">
        <v>1</v>
      </c>
      <c r="C2862" s="90" t="str">
        <f aca="false">INDEX((klasyfikacja!$B$2:$B$146),MATCH(A2862,klasyfikacja!$A$2:$A$146,0))</f>
        <v>Wpływy z opłat za koncesje i licencje</v>
      </c>
      <c r="D2862" s="91"/>
      <c r="E2862" s="92" t="s">
        <v>70</v>
      </c>
      <c r="F2862" s="93" t="n">
        <f aca="false">SUM(G2862:H2862)</f>
        <v>375000</v>
      </c>
      <c r="G2862" s="93" t="n">
        <f aca="false" t="array" ref="G2862:G2862">SUM(IF($E$17:$E$2833=E2862,$G$17:$G$2833,0))</f>
        <v>250000</v>
      </c>
      <c r="H2862" s="93" t="n">
        <f aca="false" t="array" ref="H2862:H2862">SUM(IF($E$17:$E$2833=E2862,$H$17:$H$2833,0))</f>
        <v>125000</v>
      </c>
      <c r="K2862" s="55"/>
    </row>
    <row r="2863" s="47" customFormat="true" ht="41.25" hidden="true" customHeight="true" outlineLevel="0" collapsed="false">
      <c r="A2863" s="89" t="s">
        <v>71</v>
      </c>
      <c r="B2863" s="89" t="n">
        <v>1</v>
      </c>
      <c r="C2863" s="90" t="str">
        <f aca="false">INDEX((klasyfikacja!$B$2:$B$146),MATCH(A2863,klasyfikacja!$A$2:$A$146,0))</f>
        <v>Wpływy z opłat egzaminacyjnych oraz opłat za wydawanie świadectw, dyplomów, zaświadczeń, certyfikatów i ich duplikatów</v>
      </c>
      <c r="D2863" s="91"/>
      <c r="E2863" s="92" t="s">
        <v>72</v>
      </c>
      <c r="F2863" s="93" t="n">
        <f aca="false">SUM(G2863:H2863)</f>
        <v>3000</v>
      </c>
      <c r="G2863" s="93" t="n">
        <f aca="false" t="array" ref="G2863:G2863">SUM(IF($E$17:$E$2833=E2863,$G$17:$G$2833,0))</f>
        <v>3000</v>
      </c>
      <c r="H2863" s="93" t="n">
        <f aca="false" t="array" ref="H2863:H2863">SUM(IF($E$17:$E$2833=E2863,$H$17:$H$2833,0))</f>
        <v>0</v>
      </c>
      <c r="K2863" s="55"/>
    </row>
    <row r="2864" s="47" customFormat="true" ht="45.75" hidden="true" customHeight="true" outlineLevel="0" collapsed="false">
      <c r="A2864" s="89" t="s">
        <v>73</v>
      </c>
      <c r="B2864" s="89" t="n">
        <v>1</v>
      </c>
      <c r="C2864" s="90" t="str">
        <f aca="false">INDEX((klasyfikacja!$B$2:$B$146),MATCH(A2864,klasyfikacja!$A$2:$A$146,0))</f>
        <v>Wpływy z opłat za zezwolenia, akredytacje oraz opłaty ewidencyjne, w tym opłaty za częstotliwości</v>
      </c>
      <c r="D2864" s="91"/>
      <c r="E2864" s="92" t="s">
        <v>74</v>
      </c>
      <c r="F2864" s="93" t="n">
        <f aca="false">SUM(G2864:H2864)</f>
        <v>19000</v>
      </c>
      <c r="G2864" s="93" t="n">
        <f aca="false" t="array" ref="G2864:G2864">SUM(IF($E$17:$E$2833=E2864,$G$17:$G$2833,0))</f>
        <v>0</v>
      </c>
      <c r="H2864" s="93" t="n">
        <f aca="false" t="array" ref="H2864:H2864">SUM(IF($E$17:$E$2833=E2864,$H$17:$H$2833,0))</f>
        <v>19000</v>
      </c>
      <c r="K2864" s="55"/>
    </row>
    <row r="2865" s="47" customFormat="true" ht="51.75" hidden="true" customHeight="true" outlineLevel="0" collapsed="false">
      <c r="A2865" s="89" t="s">
        <v>75</v>
      </c>
      <c r="B2865" s="84" t="n">
        <v>1</v>
      </c>
      <c r="C2865" s="85" t="str">
        <f aca="false">INDEX((klasyfikacja!$B$2:$B$146),MATCH(A2865,klasyfikacja!$A$2:$A$146,0))</f>
        <v>Wpływy z tytułu opłat i kosztów sądowych oraz innych opłat uiszczanych na rzecz Skarbu Państwa z tytułu postępowania sądowego i prokuratorskiego</v>
      </c>
      <c r="D2865" s="91"/>
      <c r="E2865" s="92" t="s">
        <v>76</v>
      </c>
      <c r="F2865" s="93" t="n">
        <f aca="false">SUM(G2865:H2865)</f>
        <v>3137000</v>
      </c>
      <c r="G2865" s="93" t="n">
        <f aca="false" t="array" ref="G2865:G2865">SUM(IF($E$17:$E$2833=E2865,$G$17:$G$2833,0))</f>
        <v>3126000</v>
      </c>
      <c r="H2865" s="93" t="n">
        <f aca="false" t="array" ref="H2865:H2865">SUM(IF($E$17:$E$2833=E2865,$H$17:$H$2833,0))</f>
        <v>11000</v>
      </c>
      <c r="K2865" s="55"/>
    </row>
    <row r="2866" s="47" customFormat="true" ht="39" hidden="true" customHeight="true" outlineLevel="0" collapsed="false">
      <c r="A2866" s="42" t="s">
        <v>77</v>
      </c>
      <c r="B2866" s="42" t="n">
        <v>1</v>
      </c>
      <c r="C2866" s="43" t="str">
        <f aca="false">INDEX((klasyfikacja!$B$2:$B$146),MATCH(A2866,klasyfikacja!$A$2:$A$146,0))</f>
        <v>Wpływy z tytułu kosztów egzekucyjnych, opłaty komorniczej i kosztów upomnień</v>
      </c>
      <c r="D2866" s="91"/>
      <c r="E2866" s="92" t="s">
        <v>78</v>
      </c>
      <c r="F2866" s="93" t="n">
        <f aca="false">SUM(G2866:H2866)</f>
        <v>5201000</v>
      </c>
      <c r="G2866" s="93" t="n">
        <f aca="false" t="array" ref="G2866:G2866">SUM(IF($E$17:$E$2833=E2866,$G$17:$G$2833,0))</f>
        <v>5201000</v>
      </c>
      <c r="H2866" s="93" t="n">
        <f aca="false" t="array" ref="H2866:H2866">SUM(IF($E$17:$E$2833=E2866,$H$17:$H$2833,0))</f>
        <v>0</v>
      </c>
      <c r="K2866" s="55"/>
    </row>
    <row r="2867" s="47" customFormat="true" ht="38.25" hidden="true" customHeight="true" outlineLevel="0" collapsed="false">
      <c r="A2867" s="89" t="s">
        <v>79</v>
      </c>
      <c r="B2867" s="89" t="n">
        <v>1</v>
      </c>
      <c r="C2867" s="90" t="str">
        <f aca="false">INDEX((klasyfikacja!$B$2:$B$146),MATCH(A2867,klasyfikacja!$A$2:$A$146,0))</f>
        <v>Wpływy z opłat za wydanie prawa jazdy oraz innych dokumentów uprawniających do kierowania pojazdami</v>
      </c>
      <c r="D2867" s="91"/>
      <c r="E2867" s="92" t="s">
        <v>80</v>
      </c>
      <c r="F2867" s="93" t="n">
        <f aca="false">SUM(G2867:H2867)</f>
        <v>2300000</v>
      </c>
      <c r="G2867" s="93" t="n">
        <f aca="false" t="array" ref="G2867:G2867">SUM(IF($E$17:$E$2833=E2867,$G$17:$G$2833,0))</f>
        <v>0</v>
      </c>
      <c r="H2867" s="93" t="n">
        <f aca="false" t="array" ref="H2867:H2867">SUM(IF($E$17:$E$2833=E2867,$H$17:$H$2833,0))</f>
        <v>2300000</v>
      </c>
      <c r="K2867" s="55"/>
    </row>
    <row r="2868" s="47" customFormat="true" ht="35.25" hidden="true" customHeight="true" outlineLevel="0" collapsed="false">
      <c r="A2868" s="89" t="s">
        <v>81</v>
      </c>
      <c r="B2868" s="89" t="n">
        <v>1</v>
      </c>
      <c r="C2868" s="90" t="str">
        <f aca="false">INDEX((klasyfikacja!$B$2:$B$146),MATCH(A2868,klasyfikacja!$A$2:$A$146,0))</f>
        <v>Wpływy z opłat za korzystanie z wychowania przedszkolnego</v>
      </c>
      <c r="D2868" s="91"/>
      <c r="E2868" s="92" t="s">
        <v>82</v>
      </c>
      <c r="F2868" s="93" t="n">
        <f aca="false">SUM(G2868:H2868)</f>
        <v>6293000</v>
      </c>
      <c r="G2868" s="93" t="n">
        <f aca="false" t="array" ref="G2868:G2868">SUM(IF($E$17:$E$2833=E2868,$G$17:$G$2833,0))</f>
        <v>6293000</v>
      </c>
      <c r="H2868" s="93" t="n">
        <f aca="false" t="array" ref="H2868:H2868">SUM(IF($E$17:$E$2833=E2868,$H$17:$H$2833,0))</f>
        <v>0</v>
      </c>
      <c r="K2868" s="55"/>
    </row>
    <row r="2869" s="47" customFormat="true" ht="41.25" hidden="true" customHeight="true" outlineLevel="0" collapsed="false">
      <c r="A2869" s="42" t="s">
        <v>83</v>
      </c>
      <c r="B2869" s="42" t="n">
        <v>1</v>
      </c>
      <c r="C2869" s="43" t="str">
        <f aca="false">INDEX((klasyfikacja!$B$2:$B$146),MATCH(A2869,klasyfikacja!$A$2:$A$146,0))</f>
        <v>Wpływy z opłat za korzystanie z wyżywienia w jednostkach realizujących zadania z zakresu wychowania przedszkolnego</v>
      </c>
      <c r="D2869" s="44"/>
      <c r="E2869" s="45" t="s">
        <v>84</v>
      </c>
      <c r="F2869" s="93" t="n">
        <f aca="false">SUM(G2869:H2869)</f>
        <v>32918000</v>
      </c>
      <c r="G2869" s="93" t="n">
        <f aca="false" t="array" ref="G2869:G2869">SUM(IF($E$17:$E$2833=E2869,$G$17:$G$2833,0))</f>
        <v>32879000</v>
      </c>
      <c r="H2869" s="93" t="n">
        <f aca="false" t="array" ref="H2869:H2869">SUM(IF($E$17:$E$2833=E2869,$H$17:$H$2833,0))</f>
        <v>39000</v>
      </c>
      <c r="K2869" s="55"/>
    </row>
    <row r="2870" s="47" customFormat="true" ht="52.5" hidden="true" customHeight="true" outlineLevel="0" collapsed="false">
      <c r="A2870" s="89" t="s">
        <v>85</v>
      </c>
      <c r="B2870" s="89" t="n">
        <v>1</v>
      </c>
      <c r="C2870" s="90" t="str">
        <f aca="false">INDEX((klasyfikacja!$B$2:$B$146),MATCH(A2870,klasyfikacja!$A$2:$A$146,0))</f>
        <v>Wpływy od rodziców z tytułu opłaty za pobyt dziecka w pieczy zastępczej</v>
      </c>
      <c r="D2870" s="91"/>
      <c r="E2870" s="92" t="s">
        <v>86</v>
      </c>
      <c r="F2870" s="93" t="n">
        <f aca="false">SUM(G2870:H2870)</f>
        <v>29000</v>
      </c>
      <c r="G2870" s="93" t="n">
        <f aca="false" t="array" ref="G2870:G2870">SUM(IF($E$17:$E$2833=E2870,$G$17:$G$2833,0))</f>
        <v>0</v>
      </c>
      <c r="H2870" s="93" t="n">
        <f aca="false" t="array" ref="H2870:H2870">SUM(IF($E$17:$E$2833=E2870,$H$17:$H$2833,0))</f>
        <v>29000</v>
      </c>
      <c r="K2870" s="55"/>
    </row>
    <row r="2871" s="47" customFormat="true" ht="42" hidden="true" customHeight="true" outlineLevel="0" collapsed="false">
      <c r="A2871" s="89" t="s">
        <v>198</v>
      </c>
      <c r="B2871" s="89" t="n">
        <v>1</v>
      </c>
      <c r="C2871" s="90" t="str">
        <f aca="false">INDEX((klasyfikacja!$B$2:$B$146),MATCH(A2871,klasyfikacja!$A$2:$A$146,0))</f>
        <v>Wpływy z różnych opłat</v>
      </c>
      <c r="D2871" s="91"/>
      <c r="E2871" s="92" t="s">
        <v>87</v>
      </c>
      <c r="F2871" s="93" t="n">
        <f aca="false">SUM(G2871:H2871)</f>
        <v>9066000</v>
      </c>
      <c r="G2871" s="93" t="n">
        <f aca="false" t="array" ref="G2871:G2871">SUM(IF($E$17:$E$2833=E2871,$G$17:$G$2833,0))</f>
        <v>3109000</v>
      </c>
      <c r="H2871" s="93" t="n">
        <f aca="false" t="array" ref="H2871:H2871">SUM(IF($E$17:$E$2833=E2871,$H$17:$H$2833,0))</f>
        <v>5957000</v>
      </c>
      <c r="K2871" s="55"/>
    </row>
    <row r="2872" s="47" customFormat="true" ht="49.5" hidden="true" customHeight="true" outlineLevel="0" collapsed="false">
      <c r="A2872" s="89" t="s">
        <v>227</v>
      </c>
      <c r="B2872" s="89" t="n">
        <v>1</v>
      </c>
      <c r="C2872" s="90" t="str">
        <f aca="false">INDEX((klasyfikacja!$B$2:$B$146),MATCH(A2872,klasyfikacja!$A$2:$A$146,0))</f>
        <v>Wpływy z otrzymanych darowizn i ofiar w postaci pieniężnej na realizację zadań na rzecz pomocy Ukrainie</v>
      </c>
      <c r="D2872" s="91"/>
      <c r="E2872" s="92" t="s">
        <v>228</v>
      </c>
      <c r="F2872" s="93" t="n">
        <f aca="false">SUM(G2872:H2872)</f>
        <v>0</v>
      </c>
      <c r="G2872" s="93" t="n">
        <f aca="false" t="array" ref="G2872:G2872">SUM(IF($E$17:$E$2833=E2872,$G$17:$G$2833,0))</f>
        <v>0</v>
      </c>
      <c r="H2872" s="93" t="n">
        <f aca="false" t="array" ref="H2872:H2872">SUM(IF($E$17:$E$2833=E2872,$H$17:$H$2833,0))</f>
        <v>0</v>
      </c>
      <c r="K2872" s="55"/>
    </row>
    <row r="2873" s="47" customFormat="true" ht="60" hidden="true" customHeight="true" outlineLevel="0" collapsed="false">
      <c r="A2873" s="89" t="s">
        <v>238</v>
      </c>
      <c r="B2873" s="89" t="n">
        <v>1</v>
      </c>
      <c r="C2873" s="90" t="str">
        <f aca="false">INDEX((klasyfikacja!$B$2:$B$146),MATCH(A2873,klasyfikacja!$A$2:$A$146,0))</f>
        <v>Wpływy z dywidend</v>
      </c>
      <c r="D2873" s="91"/>
      <c r="E2873" s="92" t="s">
        <v>218</v>
      </c>
      <c r="F2873" s="93" t="n">
        <f aca="false">SUM(G2873:H2873)</f>
        <v>30000000</v>
      </c>
      <c r="G2873" s="93" t="n">
        <f aca="false" t="array" ref="G2873:G2873">SUM(IF($E$17:$E$2833=E2873,$G$17:$G$2833,0))</f>
        <v>30000000</v>
      </c>
      <c r="H2873" s="93" t="n">
        <f aca="false" t="array" ref="H2873:H2873">SUM(IF($E$17:$E$2833=E2873,$H$17:$H$2833,0))</f>
        <v>0</v>
      </c>
      <c r="K2873" s="55"/>
    </row>
    <row r="2874" s="47" customFormat="true" ht="77.25" hidden="true" customHeight="true" outlineLevel="0" collapsed="false">
      <c r="A2874" s="89" t="s">
        <v>88</v>
      </c>
      <c r="B2874" s="89" t="n">
        <v>1</v>
      </c>
      <c r="C2874" s="90" t="str">
        <f aca="false">INDEX((klasyfikacja!$B$2:$B$146),MATCH(A2874,klasyfikacja!$A$2:$A$146,0))</f>
        <v>Wpływy z najmu i dzierżawy składników majątkowych Skarbu Państwa, jednostek samorządu terytorialnego lub innych jednostek zaliczanych do sektora finansów publicznych oraz innych umów o podobnym charakterze</v>
      </c>
      <c r="D2874" s="91"/>
      <c r="E2874" s="92" t="s">
        <v>89</v>
      </c>
      <c r="F2874" s="93" t="n">
        <f aca="false">SUM(G2874:H2874)</f>
        <v>167604000</v>
      </c>
      <c r="G2874" s="93" t="n">
        <f aca="false" t="array" ref="G2874:G2874">SUM(IF($E$17:$E$2833=E2874,$G$17:$G$2833,0))</f>
        <v>167258000</v>
      </c>
      <c r="H2874" s="93" t="n">
        <f aca="false" t="array" ref="H2874:H2874">SUM(IF($E$17:$E$2833=E2874,$H$17:$H$2833,0))</f>
        <v>346000</v>
      </c>
      <c r="K2874" s="55"/>
    </row>
    <row r="2875" s="47" customFormat="true" ht="59.25" hidden="true" customHeight="true" outlineLevel="0" collapsed="false">
      <c r="A2875" s="89" t="s">
        <v>90</v>
      </c>
      <c r="B2875" s="89" t="n">
        <v>1</v>
      </c>
      <c r="C2875" s="90" t="str">
        <f aca="false">INDEX((klasyfikacja!$B$2:$B$146),MATCH(A2875,klasyfikacja!$A$2:$A$146,0))</f>
        <v>Wpływy z usług</v>
      </c>
      <c r="D2875" s="91"/>
      <c r="E2875" s="92" t="s">
        <v>91</v>
      </c>
      <c r="F2875" s="94" t="n">
        <f aca="false">SUM(G2875:H2875)</f>
        <v>537588000</v>
      </c>
      <c r="G2875" s="93" t="n">
        <f aca="false" t="array" ref="G2875:G2875">SUM(IF($E$17:$E$2833=E2875,$G$17:$G$2833,0))</f>
        <v>491324000</v>
      </c>
      <c r="H2875" s="93" t="n">
        <f aca="false" t="array" ref="H2875:H2875">SUM(IF($E$17:$E$2833=E2875,$H$17:$H$2833,0))</f>
        <v>46264000</v>
      </c>
      <c r="K2875" s="55"/>
    </row>
    <row r="2876" s="47" customFormat="true" ht="57" hidden="true" customHeight="true" outlineLevel="0" collapsed="false">
      <c r="A2876" s="89" t="s">
        <v>92</v>
      </c>
      <c r="B2876" s="89" t="n">
        <v>1</v>
      </c>
      <c r="C2876" s="90" t="str">
        <f aca="false">INDEX((klasyfikacja!$B$2:$B$146),MATCH(A2876,klasyfikacja!$A$2:$A$146,0))</f>
        <v>Wpływy ze sprzedaży wyrobów</v>
      </c>
      <c r="D2876" s="91"/>
      <c r="E2876" s="92" t="s">
        <v>93</v>
      </c>
      <c r="F2876" s="93" t="n">
        <f aca="false">SUM(G2876:H2876)</f>
        <v>0</v>
      </c>
      <c r="G2876" s="93" t="n">
        <f aca="false" t="array" ref="G2876:G2876">SUM(IF($E$17:$E$2833=E2876,$G$17:$G$2833,0))</f>
        <v>0</v>
      </c>
      <c r="H2876" s="93" t="n">
        <f aca="false" t="array" ref="H2876:H2876">SUM(IF($E$17:$E$2833=E2876,$H$17:$H$2833,0))</f>
        <v>0</v>
      </c>
      <c r="K2876" s="55"/>
    </row>
    <row r="2877" s="47" customFormat="true" ht="68.25" hidden="true" customHeight="true" outlineLevel="0" collapsed="false">
      <c r="A2877" s="89" t="s">
        <v>94</v>
      </c>
      <c r="B2877" s="42" t="n">
        <v>1</v>
      </c>
      <c r="C2877" s="90" t="str">
        <f aca="false">INDEX((klasyfikacja!$B$2:$B$146),MATCH(A2877,klasyfikacja!$A$2:$A$146,0))</f>
        <v>Wpływy z odsetek od dotacji oraz płatności: wykorzystanych niezgodnie z przeznaczeniem lub wykorzystanych z naruszeniem procedur, o których mowa w art. 184 ustawy, pobranych nienależnie lub w nadmiernej wysokości</v>
      </c>
      <c r="D2877" s="44"/>
      <c r="E2877" s="45" t="s">
        <v>95</v>
      </c>
      <c r="F2877" s="93" t="n">
        <f aca="false">SUM(G2877:H2877)</f>
        <v>10000</v>
      </c>
      <c r="G2877" s="93" t="n">
        <f aca="false" t="array" ref="G2877:G2877">SUM(IF($E$17:$E$2833=E2877,$G$17:$G$2833,0))</f>
        <v>10000</v>
      </c>
      <c r="H2877" s="93" t="n">
        <f aca="false" t="array" ref="H2877:H2877">SUM(IF($E$17:$E$2833=E2877,$H$17:$H$2833,0))</f>
        <v>0</v>
      </c>
      <c r="K2877" s="55"/>
    </row>
    <row r="2878" s="47" customFormat="true" ht="63.75" hidden="true" customHeight="true" outlineLevel="0" collapsed="false">
      <c r="A2878" s="89" t="s">
        <v>96</v>
      </c>
      <c r="B2878" s="89" t="n">
        <v>1</v>
      </c>
      <c r="C2878" s="90" t="str">
        <f aca="false">INDEX((klasyfikacja!$B$2:$B$146),MATCH(A2878,klasyfikacja!$A$2:$A$146,0))</f>
        <v>Wpływy z odsetek od nieterminowych wpłat z tytułu podatków i opłat</v>
      </c>
      <c r="D2878" s="91"/>
      <c r="E2878" s="92" t="s">
        <v>97</v>
      </c>
      <c r="F2878" s="93" t="n">
        <f aca="false">SUM(G2878:H2878)</f>
        <v>2111000</v>
      </c>
      <c r="G2878" s="93" t="n">
        <f aca="false" t="array" ref="G2878:G2878">SUM(IF($E$17:$E$2833=E2878,$G$17:$G$2833,0))</f>
        <v>2109000</v>
      </c>
      <c r="H2878" s="93" t="n">
        <f aca="false" t="array" ref="H2878:H2878">SUM(IF($E$17:$E$2833=E2878,$H$17:$H$2833,0))</f>
        <v>2000</v>
      </c>
      <c r="K2878" s="55"/>
    </row>
    <row r="2879" s="47" customFormat="true" ht="67.5" hidden="true" customHeight="true" outlineLevel="0" collapsed="false">
      <c r="A2879" s="89" t="s">
        <v>98</v>
      </c>
      <c r="B2879" s="89" t="n">
        <v>1</v>
      </c>
      <c r="C2879" s="90" t="str">
        <f aca="false">INDEX((klasyfikacja!$B$2:$B$146),MATCH(A2879,klasyfikacja!$A$2:$A$146,0))</f>
        <v>Wpływy z pozostałych odsetek</v>
      </c>
      <c r="D2879" s="91"/>
      <c r="E2879" s="92" t="s">
        <v>99</v>
      </c>
      <c r="F2879" s="93" t="n">
        <f aca="false">SUM(G2879:H2879)</f>
        <v>25484000</v>
      </c>
      <c r="G2879" s="93" t="n">
        <f aca="false" t="array" ref="G2879:G2879">SUM(IF($E$17:$E$2833=E2879,$G$17:$G$2833,0))</f>
        <v>25471000</v>
      </c>
      <c r="H2879" s="93" t="n">
        <f aca="false" t="array" ref="H2879:H2879">SUM(IF($E$17:$E$2833=E2879,$H$17:$H$2833,0))</f>
        <v>13000</v>
      </c>
      <c r="K2879" s="55"/>
    </row>
    <row r="2880" s="47" customFormat="true" ht="67.5" hidden="true" customHeight="true" outlineLevel="0" collapsed="false">
      <c r="A2880" s="89" t="s">
        <v>100</v>
      </c>
      <c r="B2880" s="89" t="n">
        <v>1</v>
      </c>
      <c r="C2880" s="90" t="str">
        <f aca="false">INDEX((klasyfikacja!$B$2:$B$146),MATCH(A2880,klasyfikacja!$A$2:$A$146,0))</f>
        <v>Wpływy z pozostałych odsetek (Finansowanie programów ze środków bezzwrotnych pochodzących z Unii Europejskiej)</v>
      </c>
      <c r="D2880" s="91"/>
      <c r="E2880" s="92" t="s">
        <v>101</v>
      </c>
      <c r="F2880" s="93" t="n">
        <f aca="false">SUM(G2880:H2880)</f>
        <v>0</v>
      </c>
      <c r="G2880" s="93" t="n">
        <f aca="false" t="array" ref="G2880:G2880">SUM(IF($E$17:$E$2833=E2880,$G$17:$G$2833,0))</f>
        <v>0</v>
      </c>
      <c r="H2880" s="93" t="n">
        <f aca="false" t="array" ref="H2880:H2880">SUM(IF($E$17:$E$2833=E2880,$H$17:$H$2833,0))</f>
        <v>0</v>
      </c>
      <c r="K2880" s="55"/>
    </row>
    <row r="2881" s="47" customFormat="true" ht="60" hidden="true" customHeight="true" outlineLevel="0" collapsed="false">
      <c r="A2881" s="84" t="s">
        <v>102</v>
      </c>
      <c r="B2881" s="84" t="n">
        <v>1</v>
      </c>
      <c r="C2881" s="85" t="str">
        <f aca="false">INDEX((klasyfikacja!$B$2:$B$146),MATCH(A2881,klasyfikacja!$A$2:$A$146,0))</f>
        <v>Wpływy z rozliczeń/zwrotów z lat ubiegłych</v>
      </c>
      <c r="D2881" s="91"/>
      <c r="E2881" s="92" t="s">
        <v>103</v>
      </c>
      <c r="F2881" s="93" t="n">
        <f aca="false">SUM(G2881:H2881)</f>
        <v>1161000</v>
      </c>
      <c r="G2881" s="93" t="n">
        <f aca="false" t="array" ref="G2881:G2881">SUM(IF($E$17:$E$2833=E2881,$G$17:$G$2833,0))</f>
        <v>800000</v>
      </c>
      <c r="H2881" s="93" t="n">
        <f aca="false" t="array" ref="H2881:H2881">SUM(IF($E$17:$E$2833=E2881,$H$17:$H$2833,0))</f>
        <v>361000</v>
      </c>
      <c r="K2881" s="55"/>
    </row>
    <row r="2882" s="47" customFormat="true" ht="50.25" hidden="true" customHeight="true" outlineLevel="0" collapsed="false">
      <c r="A2882" s="89" t="s">
        <v>104</v>
      </c>
      <c r="B2882" s="42" t="n">
        <v>1</v>
      </c>
      <c r="C2882" s="90" t="str">
        <f aca="false">INDEX((klasyfikacja!$B$2:$B$146),MATCH(A2882,klasyfikacja!$A$2:$A$146,0))</f>
        <v>Wpływy z tytułu kar i odszkodowań wynikających z umów</v>
      </c>
      <c r="D2882" s="91"/>
      <c r="E2882" s="92" t="s">
        <v>105</v>
      </c>
      <c r="F2882" s="94" t="n">
        <f aca="false">SUM(G2882:H2882)</f>
        <v>21491000</v>
      </c>
      <c r="G2882" s="93" t="n">
        <f aca="false" t="array" ref="G2882:G2882">SUM(IF($E$17:$E$2833=E2882,$G$17:$G$2833,0))</f>
        <v>21437000</v>
      </c>
      <c r="H2882" s="93" t="n">
        <f aca="false" t="array" ref="H2882:H2882">SUM(IF($E$17:$E$2833=E2882,$H$17:$H$2833,0))</f>
        <v>54000</v>
      </c>
      <c r="K2882" s="55"/>
    </row>
    <row r="2883" s="47" customFormat="true" ht="59.25" hidden="true" customHeight="true" outlineLevel="0" collapsed="false">
      <c r="A2883" s="89" t="s">
        <v>106</v>
      </c>
      <c r="B2883" s="89" t="n">
        <v>1</v>
      </c>
      <c r="C2883" s="90" t="str">
        <f aca="false">INDEX((klasyfikacja!$B$2:$B$146),MATCH(A2883,klasyfikacja!$A$2:$A$146,0))</f>
        <v>Wpływy z otrzymanych spadków, zapisów i darowizn w postaci pieniężnej</v>
      </c>
      <c r="D2883" s="91"/>
      <c r="E2883" s="92" t="s">
        <v>107</v>
      </c>
      <c r="F2883" s="93" t="n">
        <f aca="false">SUM(G2883:H2883)</f>
        <v>201000</v>
      </c>
      <c r="G2883" s="93" t="n">
        <f aca="false" t="array" ref="G2883:G2883">SUM(IF($E$17:$E$2833=E2883,$G$17:$G$2833,0))</f>
        <v>201000</v>
      </c>
      <c r="H2883" s="93" t="n">
        <f aca="false" t="array" ref="H2883:H2883">SUM(IF($E$17:$E$2833=E2883,$H$17:$H$2833,0))</f>
        <v>0</v>
      </c>
      <c r="K2883" s="55"/>
    </row>
    <row r="2884" s="47" customFormat="true" ht="45.75" hidden="true" customHeight="true" outlineLevel="0" collapsed="false">
      <c r="A2884" s="89" t="s">
        <v>108</v>
      </c>
      <c r="B2884" s="89" t="n">
        <v>1</v>
      </c>
      <c r="C2884" s="90" t="str">
        <f aca="false">INDEX((klasyfikacja!$B$2:$B$146),MATCH(A2884,klasyfikacja!$A$2:$A$146,0))</f>
        <v>Wpływy z różnych dochodów</v>
      </c>
      <c r="D2884" s="91"/>
      <c r="E2884" s="92" t="s">
        <v>109</v>
      </c>
      <c r="F2884" s="93" t="n">
        <f aca="false">SUM(G2884:H2884)</f>
        <v>243125000</v>
      </c>
      <c r="G2884" s="93" t="n">
        <f aca="false" t="array" ref="G2884:G2884">SUM(IF($E$17:$E$2833=E2884,$G$17:$G$2833,0))</f>
        <v>236876000</v>
      </c>
      <c r="H2884" s="93" t="n">
        <f aca="false" t="array" ref="H2884:H2884">SUM(IF($E$17:$E$2833=E2884,$H$17:$H$2833,0))</f>
        <v>6249000</v>
      </c>
      <c r="K2884" s="55"/>
    </row>
    <row r="2885" s="47" customFormat="true" ht="57" hidden="true" customHeight="true" outlineLevel="0" collapsed="false">
      <c r="A2885" s="89" t="s">
        <v>110</v>
      </c>
      <c r="B2885" s="89" t="n">
        <v>1</v>
      </c>
      <c r="C2885" s="90" t="str">
        <f aca="false">INDEX((klasyfikacja!$B$2:$B$146),MATCH(A2885,klasyfikacja!$A$2:$A$146,0))</f>
        <v>Wpływy z różnych dochodów (Finansowanie programów ze środków bezzwrotnych pochodzących z Unii Europejskiej)</v>
      </c>
      <c r="D2885" s="91"/>
      <c r="E2885" s="92" t="s">
        <v>111</v>
      </c>
      <c r="F2885" s="93" t="n">
        <f aca="false">SUM(G2885:H2885)</f>
        <v>0</v>
      </c>
      <c r="G2885" s="93" t="n">
        <f aca="false" t="array" ref="G2885:G2885">SUM(IF($E$17:$E$2833=E2885,$G$17:$G$2833,0))</f>
        <v>0</v>
      </c>
      <c r="H2885" s="93" t="n">
        <f aca="false" t="array" ref="H2885:H2885">SUM(IF($E$17:$E$2833=E2885,$H$17:$H$2833,0))</f>
        <v>0</v>
      </c>
      <c r="K2885" s="55"/>
    </row>
    <row r="2886" s="47" customFormat="true" ht="65.25" hidden="true" customHeight="true" outlineLevel="0" collapsed="false">
      <c r="A2886" s="89" t="s">
        <v>112</v>
      </c>
      <c r="B2886" s="89" t="n">
        <v>1</v>
      </c>
      <c r="C2886" s="90" t="str">
        <f aca="false">INDEX((klasyfikacja!$B$2:$B$146),MATCH(A2886,klasyfikacja!$A$2:$A$146,0))</f>
        <v>Wpływy z różnych dochodów (Płatności w zakresie budżetu środków europejskich)</v>
      </c>
      <c r="D2886" s="91"/>
      <c r="E2886" s="92" t="s">
        <v>113</v>
      </c>
      <c r="F2886" s="93" t="n">
        <f aca="false">SUM(G2886:H2886)</f>
        <v>0</v>
      </c>
      <c r="G2886" s="93" t="n">
        <f aca="false" t="array" ref="G2886:G2886">SUM(IF($E$17:$E$2833=E2886,$G$17:$G$2833,0))</f>
        <v>0</v>
      </c>
      <c r="H2886" s="93" t="n">
        <f aca="false" t="array" ref="H2886:H2886">SUM(IF($E$17:$E$2833=E2886,$H$17:$H$2833,0))</f>
        <v>0</v>
      </c>
      <c r="K2886" s="55"/>
    </row>
    <row r="2887" s="47" customFormat="true" ht="36.75" hidden="true" customHeight="true" outlineLevel="0" collapsed="false">
      <c r="A2887" s="42" t="s">
        <v>114</v>
      </c>
      <c r="B2887" s="42" t="n">
        <v>1</v>
      </c>
      <c r="C2887" s="43" t="str">
        <f aca="false">INDEX((klasyfikacja!$B$2:$B$146),MATCH(A2887,klasyfikacja!$A$2:$A$146,0))</f>
        <v>Wpływy z różnych dochodów (Finansowanie programów i projektów ze środków, o których mowa w art. 5 ust. 3 ustawy, z wyłączeniem środków, o których mowa w art. 5 ust. 3 pkt 2, pkt 5 lit. c i d oraz pkt 6 ustawy, oraz z wyłączeniem budżetu środków europejskich)</v>
      </c>
      <c r="D2887" s="44"/>
      <c r="E2887" s="92" t="s">
        <v>115</v>
      </c>
      <c r="F2887" s="93" t="n">
        <f aca="false">SUM(G2887:H2887)</f>
        <v>0</v>
      </c>
      <c r="G2887" s="93" t="n">
        <f aca="false" t="array" ref="G2887:G2887">SUM(IF($E$17:$E$2833=E2887,$G$17:$G$2833,0))</f>
        <v>0</v>
      </c>
      <c r="H2887" s="93" t="n">
        <f aca="false" t="array" ref="H2887:H2887">SUM(IF($E$17:$E$2833=E2887,$H$17:$H$2833,0))</f>
        <v>0</v>
      </c>
      <c r="K2887" s="55"/>
    </row>
    <row r="2888" s="47" customFormat="true" ht="67.5" hidden="true" customHeight="true" outlineLevel="0" collapsed="false">
      <c r="A2888" s="89" t="s">
        <v>239</v>
      </c>
      <c r="B2888" s="89" t="n">
        <v>1</v>
      </c>
      <c r="C2888" s="90" t="str">
        <f aca="false">INDEX((klasyfikacja!$B$2:$B$146),MATCH(A2888,klasyfikacja!$A$2:$A$146,0))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ze środków bezzwrotnych pochodzących z Unii Europejskiej)</v>
      </c>
      <c r="D2888" s="91"/>
      <c r="E2888" s="92" t="n">
        <v>2001</v>
      </c>
      <c r="F2888" s="93" t="n">
        <f aca="false">SUM(G2888:H2888)</f>
        <v>2414614</v>
      </c>
      <c r="G2888" s="93" t="n">
        <f aca="false" t="array" ref="G2888:G2888">SUM(IF($E$17:$E$2833=E2888,$G$17:$G$2833,0))</f>
        <v>2414614</v>
      </c>
      <c r="H2888" s="93" t="n">
        <f aca="false" t="array" ref="H2888:H2888">SUM(IF($E$17:$E$2833=E2888,$H$17:$H$2833,0))</f>
        <v>0</v>
      </c>
      <c r="K2888" s="55"/>
    </row>
    <row r="2889" s="47" customFormat="true" ht="59.25" hidden="true" customHeight="true" outlineLevel="0" collapsed="false">
      <c r="A2889" s="89" t="s">
        <v>116</v>
      </c>
      <c r="B2889" s="89" t="n">
        <v>1</v>
      </c>
      <c r="C2889" s="90" t="str">
        <f aca="false">INDEX((klasyfikacja!$B$2:$B$146),MATCH(A2889,klasyfikacja!$A$2:$A$146,0))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(Płatności w zakresie budżetu środków europejskich)</v>
      </c>
      <c r="D2889" s="91"/>
      <c r="E2889" s="92" t="n">
        <v>2007</v>
      </c>
      <c r="F2889" s="93" t="n">
        <f aca="false">SUM(G2889:H2889)</f>
        <v>0</v>
      </c>
      <c r="G2889" s="93" t="n">
        <f aca="false" t="array" ref="G2889:G2889">SUM(IF($E$17:$E$2833=E2889,$G$17:$G$2833,0))</f>
        <v>0</v>
      </c>
      <c r="H2889" s="93" t="n">
        <f aca="false" t="array" ref="H2889:H2889">SUM(IF($E$17:$E$2833=E2889,$H$17:$H$2833,0))</f>
        <v>0</v>
      </c>
      <c r="K2889" s="55"/>
    </row>
    <row r="2890" s="47" customFormat="true" ht="46.5" hidden="true" customHeight="true" outlineLevel="0" collapsed="false">
      <c r="A2890" s="89" t="s">
        <v>117</v>
      </c>
      <c r="B2890" s="89" t="n">
        <v>1</v>
      </c>
      <c r="C2890" s="90" t="str">
        <f aca="false">INDEX((klasyfikacja!$B$2:$B$146),MATCH(A2890,klasyfikacja!$A$2:$A$146,0))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(Finansowanie programów i projektów ze środków, o których mowa w art. 5 ust. 3 ustawy, z wyłączeniem środków, o których mowa w art. 5 ust. 3 pkt 2, pkt 5 lit. c i d oraz pkt 6 ustawy, oraz z wyłączeniem budżetu środków europejskich)</v>
      </c>
      <c r="D2890" s="91"/>
      <c r="E2890" s="92" t="n">
        <v>2008</v>
      </c>
      <c r="F2890" s="93" t="n">
        <f aca="false">SUM(G2890:H2890)</f>
        <v>0</v>
      </c>
      <c r="G2890" s="93" t="n">
        <f aca="false" t="array" ref="G2890:G2890">SUM(IF($E$17:$E$2833=E2890,$G$17:$G$2833,0))</f>
        <v>0</v>
      </c>
      <c r="H2890" s="93" t="n">
        <f aca="false" t="array" ref="H2890:H2890">SUM(IF($E$17:$E$2833=E2890,$H$17:$H$2833,0))</f>
        <v>0</v>
      </c>
      <c r="K2890" s="55"/>
    </row>
    <row r="2891" s="47" customFormat="true" ht="49.5" hidden="true" customHeight="true" outlineLevel="0" collapsed="false">
      <c r="A2891" s="89" t="s">
        <v>118</v>
      </c>
      <c r="B2891" s="89" t="n">
        <v>1</v>
      </c>
      <c r="C2891" s="90" t="str">
        <f aca="false">INDEX((klasyfikacja!$B$2:$B$146),MATCH(A2891,klasyfikacja!$A$2:$A$146,0))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205 (Współfinansowanie programów i projektów realizowanych ze środków, o których mowa w art. 5 ust. 3 ustawy, z wyłączeniem środków, o których mowa w art. 5 ust. 3 pkt 2, pkt 5 lit. c i d oraz pkt 6 ustawy)</v>
      </c>
      <c r="D2891" s="91"/>
      <c r="E2891" s="92" t="n">
        <v>2009</v>
      </c>
      <c r="F2891" s="93" t="n">
        <f aca="false">SUM(G2891:H2891)</f>
        <v>0</v>
      </c>
      <c r="G2891" s="93" t="n">
        <f aca="false" t="array" ref="G2891:G2891">SUM(IF($E$17:$E$2833=E2891,$G$17:$G$2833,0))</f>
        <v>0</v>
      </c>
      <c r="H2891" s="93" t="n">
        <f aca="false" t="array" ref="H2891:H2891">SUM(IF($E$17:$E$2833=E2891,$H$17:$H$2833,0))</f>
        <v>0</v>
      </c>
      <c r="K2891" s="55"/>
    </row>
    <row r="2892" s="47" customFormat="true" ht="51" hidden="true" customHeight="true" outlineLevel="0" collapsed="false">
      <c r="A2892" s="89" t="s">
        <v>119</v>
      </c>
      <c r="B2892" s="89" t="n">
        <v>1</v>
      </c>
      <c r="C2892" s="90" t="str">
        <f aca="false">INDEX((klasyfikacja!$B$2:$B$146),MATCH(A2892,klasyfikacja!$A$2:$A$146,0))</f>
        <v>Dotacja celowa otrzymana z budżetu państwa na realizację zadań bieżących z zakresu administracji rządowej oraz innych zadań zleconych gminie (związkom gmin, związkom powiatowo-gminnym) ustawami</v>
      </c>
      <c r="D2892" s="91"/>
      <c r="E2892" s="92" t="n">
        <v>2010</v>
      </c>
      <c r="F2892" s="94" t="n">
        <f aca="false">SUM(G2892:H2892)</f>
        <v>160531664</v>
      </c>
      <c r="G2892" s="93" t="n">
        <f aca="false" t="array" ref="G2892:G2892">SUM(IF($E$17:$E$2833=E2892,$G$17:$G$2833,0))</f>
        <v>160531664</v>
      </c>
      <c r="H2892" s="93" t="n">
        <f aca="false" t="array" ref="H2892:H2892">SUM(IF($E$17:$E$2833=E2892,$H$17:$H$2833,0))</f>
        <v>0</v>
      </c>
      <c r="K2892" s="55"/>
    </row>
    <row r="2893" s="47" customFormat="true" ht="47.25" hidden="true" customHeight="true" outlineLevel="0" collapsed="false">
      <c r="A2893" s="89" t="s">
        <v>120</v>
      </c>
      <c r="B2893" s="89" t="n">
        <v>1</v>
      </c>
      <c r="C2893" s="90" t="str">
        <f aca="false">INDEX((klasyfikacja!$B$2:$B$146),MATCH(A2893,klasyfikacja!$A$2:$A$146,0))</f>
        <v>Dotacja celowa otrzymana z budżetu państwa na zadania bieżące realizowane przez gminę na podstawie porozumień z organami administracji rządowej</v>
      </c>
      <c r="D2893" s="91"/>
      <c r="E2893" s="92" t="n">
        <v>2020</v>
      </c>
      <c r="F2893" s="93" t="n">
        <f aca="false">SUM(G2893:H2893)</f>
        <v>50000</v>
      </c>
      <c r="G2893" s="93" t="n">
        <f aca="false" t="array" ref="G2893:G2893">SUM(IF($E$17:$E$2833=E2893,$G$17:$G$2833,0))</f>
        <v>50000</v>
      </c>
      <c r="H2893" s="93" t="n">
        <f aca="false" t="array" ref="H2893:H2893">SUM(IF($E$17:$E$2833=E2893,$H$17:$H$2833,0))</f>
        <v>0</v>
      </c>
      <c r="K2893" s="55"/>
    </row>
    <row r="2894" s="47" customFormat="true" ht="55.5" hidden="true" customHeight="true" outlineLevel="0" collapsed="false">
      <c r="A2894" s="89" t="s">
        <v>121</v>
      </c>
      <c r="B2894" s="89" t="n">
        <v>1</v>
      </c>
      <c r="C2894" s="90" t="str">
        <f aca="false">INDEX((klasyfikacja!$B$2:$B$146),MATCH(A2894,klasyfikacja!$A$2:$A$146,0))</f>
        <v>Dotacja celowa otrzymana z budżetu państwa na realizację własnych zadań bieżących gmin (związków gmin, związków powiatowo-gminnych)</v>
      </c>
      <c r="D2894" s="91"/>
      <c r="E2894" s="92" t="n">
        <v>2030</v>
      </c>
      <c r="F2894" s="93" t="n">
        <f aca="false">SUM(G2894:H2894)</f>
        <v>42350845</v>
      </c>
      <c r="G2894" s="93" t="n">
        <f aca="false" t="array" ref="G2894:G2894">SUM(IF($E$17:$E$2833=E2894,$G$17:$G$2833,0))</f>
        <v>42350845</v>
      </c>
      <c r="H2894" s="93" t="n">
        <f aca="false" t="array" ref="H2894:H2894">SUM(IF($E$17:$E$2833=E2894,$H$17:$H$2833,0))</f>
        <v>0</v>
      </c>
      <c r="K2894" s="55"/>
    </row>
    <row r="2895" s="47" customFormat="true" ht="60" hidden="true" customHeight="true" outlineLevel="0" collapsed="false">
      <c r="A2895" s="89" t="s">
        <v>224</v>
      </c>
      <c r="B2895" s="89" t="n">
        <v>1</v>
      </c>
      <c r="C2895" s="90" t="str">
        <f aca="false">INDEX((klasyfikacja!$B$2:$B$146),MATCH(A2895,klasyfikacja!$A$2:$A$146,0))</f>
        <v>Dotacja celowa otrzymana z budżetu państwa na realizację własnych zadań bieżących gmin (związków gmin, związków powiatowo-gminnych) (Współfinansowanie programów i projektów realizowanych ze środków, o których mowa w art. 5 ust. 3 ustawy, z wyłączeniem środków, o których mowa w art. 5 ust. 3 pkt 2, pkt 5 lit. c i d oraz pkt 6 ustawy)</v>
      </c>
      <c r="D2895" s="91"/>
      <c r="E2895" s="92" t="n">
        <v>2039</v>
      </c>
      <c r="F2895" s="93" t="n">
        <f aca="false">SUM(G2895:H2895)</f>
        <v>0</v>
      </c>
      <c r="G2895" s="93" t="n">
        <f aca="false" t="array" ref="G2895:G2895">SUM(IF($E$17:$E$2833=E2895,$G$17:$G$2833,0))</f>
        <v>0</v>
      </c>
      <c r="H2895" s="93" t="n">
        <f aca="false" t="array" ref="H2895:H2895">SUM(IF($E$17:$E$2833=E2895,$H$17:$H$2833,0))</f>
        <v>0</v>
      </c>
      <c r="K2895" s="55"/>
    </row>
    <row r="2896" s="47" customFormat="true" ht="62.25" hidden="true" customHeight="true" outlineLevel="0" collapsed="false">
      <c r="A2896" s="89" t="s">
        <v>122</v>
      </c>
      <c r="B2896" s="89"/>
      <c r="C2896" s="90" t="str">
        <f aca="false">INDEX((klasyfikacja!$B$2:$B$146),MATCH(A2896,klasyfikacja!$A$2:$A$146,0))</f>
        <v>Dotacja celowa otrzymana z budżetu państwa na realizację zadań bieżących gmin z zakresu edukacyjnej opieki wychowawczej finansowanych w całości przez budżet państwa w ramach programów rządowych</v>
      </c>
      <c r="D2896" s="91"/>
      <c r="E2896" s="92" t="n">
        <v>2040</v>
      </c>
      <c r="F2896" s="93" t="n">
        <f aca="false">SUM(G2896:H2896)</f>
        <v>0</v>
      </c>
      <c r="G2896" s="93" t="n">
        <f aca="false" t="array" ref="G2896:G2896">SUM(IF($E$17:$E$2833=E2896,$G$17:$G$2833,0))</f>
        <v>0</v>
      </c>
      <c r="H2896" s="93" t="n">
        <f aca="false" t="array" ref="H2896:H2896">SUM(IF($E$17:$E$2833=E2896,$H$17:$H$2833,0))</f>
        <v>0</v>
      </c>
      <c r="K2896" s="55"/>
    </row>
    <row r="2897" s="47" customFormat="true" ht="52.5" hidden="true" customHeight="true" outlineLevel="0" collapsed="false">
      <c r="A2897" s="89" t="s">
        <v>123</v>
      </c>
      <c r="B2897" s="89" t="n">
        <v>1</v>
      </c>
      <c r="C2897" s="90" t="str">
        <f aca="false">INDEX((klasyfikacja!$B$2:$B$146),MATCH(A2897,klasyfikacja!$A$2:$A$146,0))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897" s="91"/>
      <c r="E2897" s="92" t="n">
        <v>2057</v>
      </c>
      <c r="F2897" s="93" t="n">
        <f aca="false">SUM(G2897:H2897)</f>
        <v>780179.28</v>
      </c>
      <c r="G2897" s="93" t="n">
        <f aca="false" t="array" ref="G2897:G2897">SUM(IF($E$17:$E$2833=E2897,$G$17:$G$2833,0))</f>
        <v>259949.28</v>
      </c>
      <c r="H2897" s="93" t="n">
        <f aca="false" t="array" ref="H2897:H2897">SUM(IF($E$17:$E$2833=E2897,$H$17:$H$2833,0))</f>
        <v>520230</v>
      </c>
      <c r="K2897" s="55"/>
    </row>
    <row r="2898" s="47" customFormat="true" ht="48.75" hidden="true" customHeight="true" outlineLevel="0" collapsed="false">
      <c r="A2898" s="89" t="s">
        <v>124</v>
      </c>
      <c r="B2898" s="89" t="n">
        <v>1</v>
      </c>
      <c r="C2898" s="90" t="str">
        <f aca="false">INDEX((klasyfikacja!$B$2:$B$146),MATCH(A2898,klasyfikacja!$A$2:$A$146,0))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898" s="91"/>
      <c r="E2898" s="92" t="n">
        <v>2058</v>
      </c>
      <c r="F2898" s="93" t="n">
        <f aca="false">SUM(G2898:H2898)</f>
        <v>615720</v>
      </c>
      <c r="G2898" s="93" t="n">
        <f aca="false" t="array" ref="G2898:G2898">SUM(IF($E$17:$E$2833=E2898,$G$17:$G$2833,0))</f>
        <v>615720</v>
      </c>
      <c r="H2898" s="93" t="n">
        <f aca="false" t="array" ref="H2898:H2898">SUM(IF($E$17:$E$2833=E2898,$H$17:$H$2833,0))</f>
        <v>0</v>
      </c>
      <c r="K2898" s="55"/>
    </row>
    <row r="2899" s="47" customFormat="true" ht="51" hidden="true" customHeight="true" outlineLevel="0" collapsed="false">
      <c r="A2899" s="89" t="s">
        <v>125</v>
      </c>
      <c r="B2899" s="89" t="n">
        <v>1</v>
      </c>
      <c r="C2899" s="90" t="str">
        <f aca="false">INDEX((klasyfikacja!$B$2:$B$146),MATCH(A2899,klasyfikacja!$A$2:$A$146,0))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899" s="91"/>
      <c r="E2899" s="92" t="n">
        <v>2059</v>
      </c>
      <c r="F2899" s="93" t="n">
        <f aca="false">SUM(G2899:H2899)</f>
        <v>208495.72</v>
      </c>
      <c r="G2899" s="93" t="n">
        <f aca="false" t="array" ref="G2899:G2899">SUM(IF($E$17:$E$2833=E2899,$G$17:$G$2833,0))</f>
        <v>97955.72</v>
      </c>
      <c r="H2899" s="93" t="n">
        <f aca="false" t="array" ref="H2899:H2899">SUM(IF($E$17:$E$2833=E2899,$H$17:$H$2833,0))</f>
        <v>110540</v>
      </c>
      <c r="K2899" s="55"/>
    </row>
    <row r="2900" s="47" customFormat="true" ht="45" hidden="true" customHeight="true" outlineLevel="0" collapsed="false">
      <c r="A2900" s="42" t="s">
        <v>126</v>
      </c>
      <c r="B2900" s="42" t="n">
        <v>1</v>
      </c>
      <c r="C2900" s="43" t="str">
        <f aca="false">INDEX((klasyfikacja!$B$2:$B$146),MATCH(A2900,klasyfikacja!$A$2:$A$146,0))</f>
        <v>Dotacja celowa otrzymana z budżetu państwa na zadania bieżące z zakresu administracji rządowej zlecone gminom (związkom gmin, związkom powiatowo-gminnym), związane z realizacją świadczenia wychowawczego stanowiącego pomoc państwa w wychowywaniu dzieci</v>
      </c>
      <c r="D2900" s="44"/>
      <c r="E2900" s="45" t="n">
        <v>2060</v>
      </c>
      <c r="F2900" s="93" t="n">
        <f aca="false">SUM(G2900:H2900)</f>
        <v>0</v>
      </c>
      <c r="G2900" s="93" t="n">
        <f aca="false" t="array" ref="G2900:G2900">SUM(IF($E$17:$E$2833=E2900,$G$17:$G$2833,0))</f>
        <v>0</v>
      </c>
      <c r="H2900" s="93" t="n">
        <f aca="false" t="array" ref="H2900:H2900">SUM(IF($E$17:$E$2833=E2900,$H$17:$H$2833,0))</f>
        <v>0</v>
      </c>
      <c r="K2900" s="55"/>
    </row>
    <row r="2901" s="47" customFormat="true" ht="55.5" hidden="true" customHeight="true" outlineLevel="0" collapsed="false">
      <c r="A2901" s="89" t="s">
        <v>208</v>
      </c>
      <c r="B2901" s="89" t="n">
        <v>1</v>
      </c>
      <c r="C2901" s="90" t="str">
        <f aca="false">INDEX((klasyfikacja!$B$2:$B$146),MATCH(A2901,klasyfikacja!$A$2:$A$146,0))</f>
        <v>Środki z Funduszu Pomocy na finansowanie lub dofinansowanie zadań bieżących w zakresie pomocy obywatelom Ukrainy</v>
      </c>
      <c r="D2901" s="91"/>
      <c r="E2901" s="92" t="n">
        <v>2100</v>
      </c>
      <c r="F2901" s="93" t="n">
        <f aca="false">SUM(G2901:H2901)</f>
        <v>0</v>
      </c>
      <c r="G2901" s="93" t="n">
        <f aca="false" t="array" ref="G2901:G2901">SUM(IF($E$17:$E$2833=E2901,$G$17:$G$2833,0))</f>
        <v>0</v>
      </c>
      <c r="H2901" s="93" t="n">
        <f aca="false" t="array" ref="H2901:H2901">SUM(IF($E$17:$E$2833=E2901,$H$17:$H$2833,0))</f>
        <v>0</v>
      </c>
      <c r="K2901" s="55"/>
    </row>
    <row r="2902" s="47" customFormat="true" ht="54" hidden="true" customHeight="true" outlineLevel="0" collapsed="false">
      <c r="A2902" s="89" t="s">
        <v>199</v>
      </c>
      <c r="B2902" s="89" t="n">
        <v>1</v>
      </c>
      <c r="C2902" s="90" t="str">
        <f aca="false">INDEX((klasyfikacja!$B$2:$B$146),MATCH(A2902,klasyfikacja!$A$2:$A$146,0))</f>
        <v>Dotacja celowa otrzymana z budżetu państwa na zadania bieżące z zakresu administracji rządowej oraz inne zadania zlecone ustawami realizowane przez powiat</v>
      </c>
      <c r="D2902" s="91"/>
      <c r="E2902" s="92" t="n">
        <v>2110</v>
      </c>
      <c r="F2902" s="93" t="n">
        <f aca="false">SUM(G2902:H2902)</f>
        <v>102653012</v>
      </c>
      <c r="G2902" s="93" t="n">
        <f aca="false" t="array" ref="G2902:G2902">SUM(IF($E$17:$E$2833=E2902,$G$17:$G$2833,0))</f>
        <v>0</v>
      </c>
      <c r="H2902" s="93" t="n">
        <f aca="false" t="array" ref="H2902:H2902">SUM(IF($E$17:$E$2833=E2902,$H$17:$H$2833,0))</f>
        <v>102653012</v>
      </c>
      <c r="K2902" s="55"/>
    </row>
    <row r="2903" s="47" customFormat="true" ht="48" hidden="true" customHeight="true" outlineLevel="0" collapsed="false">
      <c r="A2903" s="89" t="s">
        <v>127</v>
      </c>
      <c r="B2903" s="89" t="n">
        <v>1</v>
      </c>
      <c r="C2903" s="90" t="str">
        <f aca="false">INDEX((klasyfikacja!$B$2:$B$146),MATCH(A2903,klasyfikacja!$A$2:$A$146,0))</f>
        <v>Dotacja celowa otrzymana z budżetu państwa na zadania bieżące realizowane przez powiat na podstawie porozumień z organami administracji rządowej</v>
      </c>
      <c r="D2903" s="91"/>
      <c r="E2903" s="92" t="n">
        <v>2120</v>
      </c>
      <c r="F2903" s="93" t="n">
        <f aca="false">SUM(G2903:H2903)</f>
        <v>297720</v>
      </c>
      <c r="G2903" s="93" t="n">
        <f aca="false" t="array" ref="G2903:G2903">SUM(IF($E$17:$E$2833=E2903,$G$17:$G$2833,0))</f>
        <v>0</v>
      </c>
      <c r="H2903" s="93" t="n">
        <f aca="false" t="array" ref="H2903:H2903">SUM(IF($E$17:$E$2833=E2903,$H$17:$H$2833,0))</f>
        <v>297720</v>
      </c>
      <c r="K2903" s="55"/>
    </row>
    <row r="2904" s="47" customFormat="true" ht="46.5" hidden="true" customHeight="true" outlineLevel="0" collapsed="false">
      <c r="A2904" s="89" t="s">
        <v>128</v>
      </c>
      <c r="B2904" s="89" t="n">
        <v>1</v>
      </c>
      <c r="C2904" s="90" t="str">
        <f aca="false">INDEX((klasyfikacja!$B$2:$B$146),MATCH(A2904,klasyfikacja!$A$2:$A$146,0))</f>
        <v>Dotacja celowa otrzymana z budżetu państwa na realizację bieżących zadań własnych powiatu</v>
      </c>
      <c r="D2904" s="91"/>
      <c r="E2904" s="92" t="n">
        <v>2130</v>
      </c>
      <c r="F2904" s="93" t="n">
        <f aca="false">SUM(G2904:H2904)</f>
        <v>16849856</v>
      </c>
      <c r="G2904" s="93" t="n">
        <f aca="false" t="array" ref="G2904:G2904">SUM(IF($E$17:$E$2833=E2904,$G$17:$G$2833,0))</f>
        <v>0</v>
      </c>
      <c r="H2904" s="93" t="n">
        <f aca="false" t="array" ref="H2904:H2904">SUM(IF($E$17:$E$2833=E2904,$H$17:$H$2833,0))</f>
        <v>16849856</v>
      </c>
      <c r="K2904" s="55"/>
    </row>
    <row r="2905" s="47" customFormat="true" ht="42" hidden="true" customHeight="true" outlineLevel="0" collapsed="false">
      <c r="A2905" s="89" t="s">
        <v>129</v>
      </c>
      <c r="B2905" s="89" t="n">
        <v>1</v>
      </c>
      <c r="C2905" s="90" t="str">
        <f aca="false">INDEX((klasyfikacja!$B$2:$B$146),MATCH(A2905,klasyfikacja!$A$2:$A$146,0))</f>
        <v>Dotacja celowa otrzymana z budżetu państwa na zadania bieżące z zakresu administracji rządowej zlecone powiatom, związane z realizacją dodatku wychowawczego, dodatku do zryczałtowanej kwoty oraz dodatku w wysokości świadczenia wychowawczego stanowiących pomoc państwa w wychowywaniu dzieci</v>
      </c>
      <c r="D2905" s="91"/>
      <c r="E2905" s="92" t="n">
        <v>2160</v>
      </c>
      <c r="F2905" s="93" t="n">
        <f aca="false">SUM(G2905:H2905)</f>
        <v>0</v>
      </c>
      <c r="G2905" s="93" t="n">
        <f aca="false" t="array" ref="G2905:G2905">SUM(IF($E$17:$E$2833=E2905,$G$17:$G$2833,0))</f>
        <v>0</v>
      </c>
      <c r="H2905" s="93" t="n">
        <f aca="false" t="array" ref="H2905:H2905">SUM(IF($E$17:$E$2833=E2905,$H$17:$H$2833,0))</f>
        <v>0</v>
      </c>
      <c r="K2905" s="55"/>
    </row>
    <row r="2906" s="47" customFormat="true" ht="42.75" hidden="true" customHeight="true" outlineLevel="0" collapsed="false">
      <c r="A2906" s="89" t="s">
        <v>209</v>
      </c>
      <c r="B2906" s="89" t="n">
        <v>1</v>
      </c>
      <c r="C2906" s="90" t="str">
        <f aca="false">INDEX((klasyfikacja!$B$2:$B$146),MATCH(A2906,klasyfikacja!$A$2:$A$146,0))</f>
        <v>Środki otrzymane z państwowych funduszy celowych na realizację zadań bieżących jednostek sektora finansów publicznych</v>
      </c>
      <c r="D2906" s="91"/>
      <c r="E2906" s="92" t="n">
        <v>2170</v>
      </c>
      <c r="F2906" s="93" t="n">
        <f aca="false">SUM(G2906:H2906)</f>
        <v>0</v>
      </c>
      <c r="G2906" s="93" t="n">
        <f aca="false" t="array" ref="G2906:G2906">SUM(IF($E$17:$E$2833=E2906,$G$17:$G$2833,0))</f>
        <v>0</v>
      </c>
      <c r="H2906" s="93" t="n">
        <f aca="false" t="array" ref="H2906:H2906">SUM(IF($E$17:$E$2833=E2906,$H$17:$H$2833,0))</f>
        <v>0</v>
      </c>
      <c r="K2906" s="55"/>
    </row>
    <row r="2907" s="47" customFormat="true" ht="47.25" hidden="true" customHeight="true" outlineLevel="0" collapsed="false">
      <c r="A2907" s="89" t="s">
        <v>130</v>
      </c>
      <c r="B2907" s="89" t="n">
        <v>1</v>
      </c>
      <c r="C2907" s="90" t="str">
        <f aca="false">INDEX((klasyfikacja!$B$2:$B$146),MATCH(A2907,klasyfikacja!$A$2:$A$146,0))</f>
        <v>Środki z Funduszu Przeciwdziałania COVID-19 na finansowanie lub dofinansowanie realizacji zadań związanych z przeciwdziałaniem COVID-19</v>
      </c>
      <c r="D2907" s="91"/>
      <c r="E2907" s="92" t="n">
        <v>2180</v>
      </c>
      <c r="F2907" s="93" t="n">
        <f aca="false">SUM(G2907:H2907)</f>
        <v>600000</v>
      </c>
      <c r="G2907" s="93" t="n">
        <f aca="false" t="array" ref="G2907:G2907">SUM(IF($E$17:$E$2833=E2907,$G$17:$G$2833,0))</f>
        <v>600000</v>
      </c>
      <c r="H2907" s="93" t="n">
        <f aca="false" t="array" ref="H2907:H2907">SUM(IF($E$17:$E$2833=E2907,$H$17:$H$2833,0))</f>
        <v>0</v>
      </c>
      <c r="K2907" s="55"/>
    </row>
    <row r="2908" s="47" customFormat="true" ht="54" hidden="true" customHeight="true" outlineLevel="0" collapsed="false">
      <c r="A2908" s="89" t="s">
        <v>131</v>
      </c>
      <c r="B2908" s="89" t="n">
        <v>1</v>
      </c>
      <c r="C2908" s="90" t="str">
        <f aca="false">INDEX((klasyfikacja!$B$2:$B$146),MATCH(A2908,klasyfikacja!$A$2:$A$146,0))</f>
        <v>Dotacja celowa otrzymana z gminy na zadania bieżące realizowane na podstawie porozumień (umów) między jednostkami samorządu terytorialnego</v>
      </c>
      <c r="D2908" s="91"/>
      <c r="E2908" s="92" t="n">
        <v>2310</v>
      </c>
      <c r="F2908" s="93" t="n">
        <f aca="false">SUM(G2908:H2908)</f>
        <v>46700000</v>
      </c>
      <c r="G2908" s="93" t="n">
        <f aca="false" t="array" ref="G2908:G2908">SUM(IF($E$17:$E$2833=E2908,$G$17:$G$2833,0))</f>
        <v>46700000</v>
      </c>
      <c r="H2908" s="93" t="n">
        <f aca="false" t="array" ref="H2908:H2908">SUM(IF($E$17:$E$2833=E2908,$H$17:$H$2833,0))</f>
        <v>0</v>
      </c>
      <c r="K2908" s="55"/>
    </row>
    <row r="2909" s="47" customFormat="true" ht="38.25" hidden="true" customHeight="true" outlineLevel="0" collapsed="false">
      <c r="A2909" s="89" t="s">
        <v>201</v>
      </c>
      <c r="B2909" s="89" t="n">
        <v>1</v>
      </c>
      <c r="C2909" s="90" t="str">
        <f aca="false">INDEX((klasyfikacja!$B$2:$B$146),MATCH(A2909,klasyfikacja!$A$2:$A$146,0))</f>
        <v>Dotacja celowa otrzymana z gminy na zadania bieżące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909" s="91"/>
      <c r="E2909" s="92" t="n">
        <v>2319</v>
      </c>
      <c r="F2909" s="93" t="n">
        <f aca="false">SUM(G2909:H2909)</f>
        <v>0</v>
      </c>
      <c r="G2909" s="93" t="n">
        <f aca="false" t="array" ref="G2909:G2909">SUM(IF($E$17:$E$2833=E2909,$G$17:$G$2833,0))</f>
        <v>0</v>
      </c>
      <c r="H2909" s="93" t="n">
        <f aca="false" t="array" ref="H2909:H2909">SUM(IF($E$17:$E$2833=E2909,$H$17:$H$2833,0))</f>
        <v>0</v>
      </c>
      <c r="K2909" s="55"/>
    </row>
    <row r="2910" s="47" customFormat="true" ht="43.5" hidden="true" customHeight="true" outlineLevel="0" collapsed="false">
      <c r="A2910" s="89" t="s">
        <v>132</v>
      </c>
      <c r="B2910" s="89" t="n">
        <v>1</v>
      </c>
      <c r="C2910" s="90" t="str">
        <f aca="false">INDEX((klasyfikacja!$B$2:$B$146),MATCH(A2910,klasyfikacja!$A$2:$A$146,0))</f>
        <v>Dotacja celowa otrzymana z powiatu na zadania bieżące realizowane na podstawie porozumień (umów) między jednostkami samorządu terytorialnego</v>
      </c>
      <c r="D2910" s="91"/>
      <c r="E2910" s="92" t="n">
        <v>2320</v>
      </c>
      <c r="F2910" s="93" t="n">
        <f aca="false">SUM(G2910:H2910)</f>
        <v>225000</v>
      </c>
      <c r="G2910" s="93" t="n">
        <f aca="false" t="array" ref="G2910:G2910">SUM(IF($E$17:$E$2833=E2910,$G$17:$G$2833,0))</f>
        <v>0</v>
      </c>
      <c r="H2910" s="93" t="n">
        <f aca="false" t="array" ref="H2910:H2910">SUM(IF($E$17:$E$2833=E2910,$H$17:$H$2833,0))</f>
        <v>225000</v>
      </c>
      <c r="K2910" s="55"/>
    </row>
    <row r="2911" s="47" customFormat="true" ht="49.5" hidden="true" customHeight="true" outlineLevel="0" collapsed="false">
      <c r="A2911" s="89" t="s">
        <v>133</v>
      </c>
      <c r="B2911" s="89" t="n">
        <v>1</v>
      </c>
      <c r="C2911" s="90" t="str">
        <f aca="false">INDEX((klasyfikacja!$B$2:$B$146),MATCH(A2911,klasyfikacja!$A$2:$A$146,0))</f>
        <v>Dotacja celowa otrzymana od samorządu województwa na zadania bieżące realizowane na podstawie porozumień (umów) między jednostkami samorządu terytorialnego</v>
      </c>
      <c r="D2911" s="91"/>
      <c r="E2911" s="92" t="n">
        <v>2330</v>
      </c>
      <c r="F2911" s="94" t="n">
        <f aca="false">SUM(G2911:H2911)</f>
        <v>2950000</v>
      </c>
      <c r="G2911" s="93" t="n">
        <f aca="false" t="array" ref="G2911:G2911">SUM(IF($E$17:$E$2833=E2911,$G$17:$G$2833,0))</f>
        <v>2950000</v>
      </c>
      <c r="H2911" s="93" t="n">
        <f aca="false" t="array" ref="H2911:H2911">SUM(IF($E$17:$E$2833=E2911,$H$17:$H$2833,0))</f>
        <v>0</v>
      </c>
      <c r="K2911" s="55"/>
    </row>
    <row r="2912" s="47" customFormat="true" ht="39.75" hidden="true" customHeight="true" outlineLevel="0" collapsed="false">
      <c r="A2912" s="89" t="s">
        <v>134</v>
      </c>
      <c r="B2912" s="89" t="n">
        <v>1</v>
      </c>
      <c r="C2912" s="90" t="str">
        <f aca="false">INDEX((klasyfikacja!$B$2:$B$146),MATCH(A2912,klasyfikacja!$A$2:$A$146,0))</f>
        <v>Dochody jednostek samorządu terytorialnego związane z realizacją zadań z zakresu administracji rządowej oraz innych zadań zleconych ustawami</v>
      </c>
      <c r="D2912" s="91"/>
      <c r="E2912" s="92" t="n">
        <v>2360</v>
      </c>
      <c r="F2912" s="93" t="n">
        <f aca="false">SUM(G2912:H2912)</f>
        <v>47271000</v>
      </c>
      <c r="G2912" s="93" t="n">
        <f aca="false" t="array" ref="G2912:G2912">SUM(IF($E$17:$E$2833=E2912,$G$17:$G$2833,0))</f>
        <v>1313000</v>
      </c>
      <c r="H2912" s="93" t="n">
        <f aca="false" t="array" ref="H2912:H2912">SUM(IF($E$17:$E$2833=E2912,$H$17:$H$2833,0))</f>
        <v>45958000</v>
      </c>
      <c r="K2912" s="55"/>
    </row>
    <row r="2913" s="47" customFormat="true" ht="52.5" hidden="true" customHeight="true" outlineLevel="0" collapsed="false">
      <c r="A2913" s="89" t="s">
        <v>135</v>
      </c>
      <c r="B2913" s="89" t="n">
        <v>1</v>
      </c>
      <c r="C2913" s="90" t="str">
        <f aca="false">INDEX((klasyfikacja!$B$2:$B$146),MATCH(A2913,klasyfikacja!$A$2:$A$146,0))</f>
        <v>Wpływy do budżetu nadwyżki środków obrotowych samorządowego zakładu budżetowego</v>
      </c>
      <c r="D2913" s="91"/>
      <c r="E2913" s="92" t="n">
        <v>2370</v>
      </c>
      <c r="F2913" s="93" t="n">
        <f aca="false">SUM(G2913:H2913)</f>
        <v>0</v>
      </c>
      <c r="G2913" s="93" t="n">
        <f aca="false" t="array" ref="G2913:G2913">SUM(IF($E$17:$E$2833=E2913,$G$17:$G$2833,0))</f>
        <v>0</v>
      </c>
      <c r="H2913" s="93" t="n">
        <f aca="false" t="array" ref="H2913:H2913">SUM(IF($E$17:$E$2833=E2913,$H$17:$H$2833,0))</f>
        <v>0</v>
      </c>
      <c r="K2913" s="55"/>
    </row>
    <row r="2914" s="47" customFormat="true" ht="42" hidden="true" customHeight="true" outlineLevel="0" collapsed="false">
      <c r="A2914" s="89" t="s">
        <v>240</v>
      </c>
      <c r="B2914" s="89" t="n">
        <v>1</v>
      </c>
      <c r="C2914" s="43" t="str">
        <f aca="false">INDEX((klasyfikacja!$B$2:$B$146),MATCH(A2914,klasyfikacja!$A$2:$A$146,0))</f>
        <v>Wpływy do budżetu pozostałości środków finansowych gromadzonych na wydzielonym rachunku jednostki budżetowej</v>
      </c>
      <c r="D2914" s="91"/>
      <c r="E2914" s="92" t="n">
        <v>2400</v>
      </c>
      <c r="F2914" s="93" t="n">
        <f aca="false">SUM(G2914:H2914)</f>
        <v>1000000</v>
      </c>
      <c r="G2914" s="93" t="n">
        <f aca="false" t="array" ref="G2914:G2914">SUM(IF($E$17:$E$2833=E2914,$G$17:$G$2833,0))</f>
        <v>0</v>
      </c>
      <c r="H2914" s="93" t="n">
        <f aca="false" t="array" ref="H2914:H2914">SUM(IF($E$17:$E$2833=E2914,$H$17:$H$2833,0))</f>
        <v>1000000</v>
      </c>
      <c r="K2914" s="55"/>
    </row>
    <row r="2915" s="47" customFormat="true" ht="49.5" hidden="true" customHeight="true" outlineLevel="0" collapsed="false">
      <c r="A2915" s="89" t="s">
        <v>136</v>
      </c>
      <c r="B2915" s="89" t="n">
        <v>1</v>
      </c>
      <c r="C2915" s="90" t="str">
        <f aca="false">INDEX((klasyfikacja!$B$2:$B$146),MATCH(A2915,klasyfikacja!$A$2:$A$146,0))</f>
        <v>Dotacja otrzymana z państwowego funduszu celowego na realizację zadań bieżących jednostek sektora finansów publicznych</v>
      </c>
      <c r="D2915" s="91"/>
      <c r="E2915" s="92" t="n">
        <v>2440</v>
      </c>
      <c r="F2915" s="93" t="n">
        <f aca="false">SUM(G2915:H2915)</f>
        <v>0</v>
      </c>
      <c r="G2915" s="93" t="n">
        <f aca="false" t="array" ref="G2915:G2915">SUM(IF($E$17:$E$2833=E2915,$G$17:$G$2833,0))</f>
        <v>0</v>
      </c>
      <c r="H2915" s="93" t="n">
        <f aca="false" t="array" ref="H2915:H2915">SUM(IF($E$17:$E$2833=E2915,$H$17:$H$2833,0))</f>
        <v>0</v>
      </c>
      <c r="K2915" s="55"/>
    </row>
    <row r="2916" s="47" customFormat="true" ht="47.25" hidden="true" customHeight="true" outlineLevel="0" collapsed="false">
      <c r="A2916" s="89" t="s">
        <v>137</v>
      </c>
      <c r="B2916" s="89" t="n">
        <v>1</v>
      </c>
      <c r="C2916" s="90" t="str">
        <f aca="false">INDEX((klasyfikacja!$B$2:$B$146),MATCH(A2916,klasyfikacja!$A$2:$A$146,0))</f>
        <v>Dotacja otrzymana z państwowego funduszu celowego na realizację zadań bieżących jednostek sektora finansów publicznych (Współfinansowanie programów realizowanych ze środków bezzwrotnych pochodzących z Unii Europejskiej)</v>
      </c>
      <c r="D2916" s="44"/>
      <c r="E2916" s="45" t="n">
        <v>2442</v>
      </c>
      <c r="F2916" s="94" t="n">
        <f aca="false">SUM(G2916:H2916)</f>
        <v>0</v>
      </c>
      <c r="G2916" s="93" t="n">
        <f aca="false" t="array" ref="G2916:G2916">SUM(IF($E$17:$E$2833=E2916,$G$17:$G$2833,0))</f>
        <v>0</v>
      </c>
      <c r="H2916" s="93" t="n">
        <f aca="false" t="array" ref="H2916:H2916">SUM(IF($E$17:$E$2833=E2916,$H$17:$H$2833,0))</f>
        <v>0</v>
      </c>
      <c r="K2916" s="55"/>
    </row>
    <row r="2917" s="47" customFormat="true" ht="53.25" hidden="true" customHeight="true" outlineLevel="0" collapsed="false">
      <c r="A2917" s="89" t="s">
        <v>138</v>
      </c>
      <c r="B2917" s="89" t="n">
        <v>1</v>
      </c>
      <c r="C2917" s="90" t="str">
        <f aca="false">INDEX((klasyfikacja!$B$2:$B$146),MATCH(A2917,klasyfikacja!$A$2:$A$146,0))</f>
        <v>Środki otrzymane od pozostałych jednostek zaliczanych do sektora finansów publicznych na realizację zadań bieżących jednostek zaliczanych do sektora finansów publicznych</v>
      </c>
      <c r="D2917" s="91"/>
      <c r="E2917" s="92" t="n">
        <v>2460</v>
      </c>
      <c r="F2917" s="93" t="n">
        <f aca="false">SUM(G2917:H2917)</f>
        <v>139000</v>
      </c>
      <c r="G2917" s="93" t="n">
        <f aca="false" t="array" ref="G2917:G2917">SUM(IF($E$17:$E$2833=E2917,$G$17:$G$2833,0))</f>
        <v>139000</v>
      </c>
      <c r="H2917" s="93" t="n">
        <f aca="false" t="array" ref="H2917:H2917">SUM(IF($E$17:$E$2833=E2917,$H$17:$H$2833,0))</f>
        <v>0</v>
      </c>
      <c r="K2917" s="55"/>
    </row>
    <row r="2918" s="47" customFormat="true" ht="39.75" hidden="true" customHeight="true" outlineLevel="0" collapsed="false">
      <c r="A2918" s="89" t="s">
        <v>202</v>
      </c>
      <c r="B2918" s="89" t="n">
        <v>1</v>
      </c>
      <c r="C2918" s="90" t="str">
        <f aca="false">INDEX((klasyfikacja!$B$2:$B$146),MATCH(A2918,klasyfikacja!$A$2:$A$146,0))</f>
        <v>Środki otrzymane od pozostałych jednostek zaliczanych do sektora finansów publicznych na realizację zadań bieżących jednostek zaliczanych do sektora finansów publicznych (Współfinansowanie programów realizowanych ze środków bezzwrotnych pochodzących z Unii Europejskiej)</v>
      </c>
      <c r="D2918" s="91"/>
      <c r="E2918" s="92" t="n">
        <v>2462</v>
      </c>
      <c r="F2918" s="93" t="n">
        <f aca="false">SUM(G2918:H2918)</f>
        <v>0</v>
      </c>
      <c r="G2918" s="93" t="n">
        <f aca="false" t="array" ref="G2918:G2918">SUM(IF($E$17:$E$2833=E2918,$G$17:$G$2833,0))</f>
        <v>0</v>
      </c>
      <c r="H2918" s="93" t="n">
        <f aca="false" t="array" ref="H2918:H2918">SUM(IF($E$17:$E$2833=E2918,$H$17:$H$2833,0))</f>
        <v>0</v>
      </c>
      <c r="K2918" s="55"/>
    </row>
    <row r="2919" s="47" customFormat="true" ht="34.5" hidden="true" customHeight="true" outlineLevel="0" collapsed="false">
      <c r="A2919" s="89" t="s">
        <v>210</v>
      </c>
      <c r="B2919" s="89" t="n">
        <v>1</v>
      </c>
      <c r="C2919" s="90" t="str">
        <f aca="false">INDEX((klasyfikacja!$B$2:$B$146),MATCH(A2919,klasyfikacja!$A$2:$A$146,0))</f>
        <v>Środki na finansowanie lub dofinansowanie zadań bieżących w zakresie pomocy obywatelom Ukrainy (Finansowanie z pożyczek i kredytów zagranicznych oraz darowizn lub grantów przyznanych Polsce przez poszczególne kraje lub instytucje)</v>
      </c>
      <c r="D2919" s="91"/>
      <c r="E2919" s="92" t="n">
        <v>2533</v>
      </c>
      <c r="F2919" s="93" t="n">
        <f aca="false">SUM(G2919:H2919)</f>
        <v>0</v>
      </c>
      <c r="G2919" s="93" t="n">
        <f aca="false" t="array" ref="G2919:G2919">SUM(IF($E$17:$E$2833=E2919,$G$17:$G$2833,0))</f>
        <v>0</v>
      </c>
      <c r="H2919" s="93" t="n">
        <f aca="false" t="array" ref="H2919:H2919">SUM(IF($E$17:$E$2833=E2919,$H$17:$H$2833,0))</f>
        <v>0</v>
      </c>
      <c r="K2919" s="55"/>
    </row>
    <row r="2920" s="47" customFormat="true" ht="43.5" hidden="true" customHeight="true" outlineLevel="0" collapsed="false">
      <c r="A2920" s="89" t="s">
        <v>139</v>
      </c>
      <c r="B2920" s="89" t="n">
        <v>1</v>
      </c>
      <c r="C2920" s="90" t="str">
        <f aca="false">INDEX((klasyfikacja!$B$2:$B$146),MATCH(A2920,klasyfikacja!$A$2:$A$146,0))</f>
        <v>Rekompensaty utraconych dochodów w podatkach i opłatach lokalnych</v>
      </c>
      <c r="D2920" s="91"/>
      <c r="E2920" s="92" t="n">
        <v>2680</v>
      </c>
      <c r="F2920" s="93" t="n">
        <f aca="false">SUM(G2920:H2920)</f>
        <v>0</v>
      </c>
      <c r="G2920" s="93" t="n">
        <f aca="false" t="array" ref="G2920:G2920">SUM(IF($E$17:$E$2833=E2920,$G$17:$G$2833,0))</f>
        <v>0</v>
      </c>
      <c r="H2920" s="93" t="n">
        <f aca="false" t="array" ref="H2920:H2920">SUM(IF($E$17:$E$2833=E2920,$H$17:$H$2833,0))</f>
        <v>0</v>
      </c>
      <c r="K2920" s="55"/>
    </row>
    <row r="2921" s="57" customFormat="true" ht="42.75" hidden="true" customHeight="true" outlineLevel="0" collapsed="false">
      <c r="A2921" s="89" t="s">
        <v>140</v>
      </c>
      <c r="B2921" s="89" t="n">
        <v>1</v>
      </c>
      <c r="C2921" s="90" t="str">
        <f aca="false">INDEX((klasyfikacja!$B$2:$B$146),MATCH(A2921,klasyfikacja!$A$2:$A$146,0))</f>
        <v>Środki z Funduszu Pracy otrzymane na realizację zadań wynikających z odrębnych ustaw</v>
      </c>
      <c r="D2921" s="91"/>
      <c r="E2921" s="92" t="n">
        <v>2690</v>
      </c>
      <c r="F2921" s="93" t="n">
        <f aca="false">SUM(G2921:H2921)</f>
        <v>350000</v>
      </c>
      <c r="G2921" s="93" t="n">
        <f aca="false" t="array" ref="G2921:G2921">SUM(IF($E$17:$E$2833=E2921,$G$17:$G$2833,0))</f>
        <v>0</v>
      </c>
      <c r="H2921" s="93" t="n">
        <f aca="false" t="array" ref="H2921:H2921">SUM(IF($E$17:$E$2833=E2921,$H$17:$H$2833,0))</f>
        <v>350000</v>
      </c>
    </row>
    <row r="2922" s="57" customFormat="true" ht="66" hidden="true" customHeight="true" outlineLevel="0" collapsed="false">
      <c r="A2922" s="89" t="s">
        <v>141</v>
      </c>
      <c r="B2922" s="89" t="n">
        <v>1</v>
      </c>
      <c r="C2922" s="90" t="str">
        <f aca="false">INDEX((klasyfikacja!$B$2:$B$146),MATCH(A2922,klasyfikacja!$A$2:$A$146,0))</f>
        <v>Środki na dofinansowanie własnych zadań bieżących gmin, powiatów (związków gmin, związków powiatowo-gminnych, związków powiatów), samorządów województw, pozyskane z innych źródeł</v>
      </c>
      <c r="D2922" s="91"/>
      <c r="E2922" s="92" t="n">
        <v>2700</v>
      </c>
      <c r="F2922" s="93" t="n">
        <f aca="false">SUM(G2922:H2922)</f>
        <v>321096</v>
      </c>
      <c r="G2922" s="93" t="n">
        <f aca="false" t="array" ref="G2922:G2922">SUM(IF($E$17:$E$2833=E2922,$G$17:$G$2833,0))</f>
        <v>121096</v>
      </c>
      <c r="H2922" s="93" t="n">
        <f aca="false" t="array" ref="H2922:H2922">SUM(IF($E$17:$E$2833=E2922,$H$17:$H$2833,0))</f>
        <v>200000</v>
      </c>
    </row>
    <row r="2923" s="57" customFormat="true" ht="43.5" hidden="true" customHeight="true" outlineLevel="0" collapsed="false">
      <c r="A2923" s="89" t="s">
        <v>142</v>
      </c>
      <c r="B2923" s="89" t="n">
        <v>1</v>
      </c>
      <c r="C2923" s="90" t="str">
        <f aca="false">INDEX((klasyfikacja!$B$2:$B$146),MATCH(A2923,klasyfikacja!$A$2:$A$146,0))</f>
        <v>Środki na dofinansowanie własnych zadań bieżących gmin, powiatów (związków gmin, związków powiatowo-gminnych, związków powiatów), samorządów województw, pozyskane z innych źródeł (Finansowanie programów ze środków bezzwrotnych pochodzących z Unii Europejskiej)</v>
      </c>
      <c r="D2923" s="91"/>
      <c r="E2923" s="92" t="n">
        <v>2701</v>
      </c>
      <c r="F2923" s="93" t="n">
        <f aca="false">SUM(G2923:H2923)</f>
        <v>9278434</v>
      </c>
      <c r="G2923" s="93" t="n">
        <f aca="false" t="array" ref="G2923:G2923">SUM(IF($E$17:$E$2833=E2923,$G$17:$G$2833,0))</f>
        <v>3072064</v>
      </c>
      <c r="H2923" s="93" t="n">
        <f aca="false" t="array" ref="H2923:H2923">SUM(IF($E$17:$E$2833=E2923,$H$17:$H$2833,0))</f>
        <v>6206370</v>
      </c>
    </row>
    <row r="2924" s="57" customFormat="true" ht="39" hidden="true" customHeight="true" outlineLevel="0" collapsed="false">
      <c r="A2924" s="89" t="s">
        <v>211</v>
      </c>
      <c r="B2924" s="89" t="n">
        <v>1</v>
      </c>
      <c r="C2924" s="90" t="str">
        <f aca="false">INDEX((klasyfikacja!$B$2:$B$146),MATCH(A2924,klasyfikacja!$A$2:$A$146,0))</f>
        <v>Środki na dofinansowanie własnych zadań bieżących gmin, powiatów (związków gmin, związków powiatowo-gminnych, związków powiatów), samorządów województw, pozyskane z innych źródeł (Współfinansowanie programów realizowanych ze środków bezzwrotnych pochodzących z Unii Europejskiej)</v>
      </c>
      <c r="D2924" s="91"/>
      <c r="E2924" s="92" t="n">
        <v>2702</v>
      </c>
      <c r="F2924" s="93" t="n">
        <f aca="false">SUM(G2924:H2924)</f>
        <v>70000</v>
      </c>
      <c r="G2924" s="93" t="n">
        <f aca="false" t="array" ref="G2924:G2924">SUM(IF($E$17:$E$2833=E2924,$G$17:$G$2833,0))</f>
        <v>70000</v>
      </c>
      <c r="H2924" s="93" t="n">
        <f aca="false" t="array" ref="H2924:H2924">SUM(IF($E$17:$E$2833=E2924,$H$17:$H$2833,0))</f>
        <v>0</v>
      </c>
    </row>
    <row r="2925" s="57" customFormat="true" ht="57.75" hidden="true" customHeight="true" outlineLevel="0" collapsed="false">
      <c r="A2925" s="89" t="s">
        <v>212</v>
      </c>
      <c r="B2925" s="89" t="n">
        <v>1</v>
      </c>
      <c r="C2925" s="90" t="str">
        <f aca="false">INDEX((klasyfikacja!$B$2:$B$146),MATCH(A2925,klasyfikacja!$A$2:$A$146,0))</f>
        <v>Środki na dofinansowanie własnych zadań bieżących gmin, powiatów (związków gmin, związków powiatowo-gminnych, związków powiatów), samorządów województw, pozyskane z innych źródeł (Finansowanie z pożyczek i kredytów zagranicznych oraz darowizn lub grantów przyznanych Polsce przez poszczególne kraje lub instytucje)</v>
      </c>
      <c r="D2925" s="91"/>
      <c r="E2925" s="92" t="n">
        <v>2703</v>
      </c>
      <c r="F2925" s="93" t="n">
        <f aca="false">SUM(G2925:H2925)</f>
        <v>0</v>
      </c>
      <c r="G2925" s="93" t="n">
        <f aca="false" t="array" ref="G2925:G2925">SUM(IF($E$17:$E$2833=E2925,$G$17:$G$2833,0))</f>
        <v>0</v>
      </c>
      <c r="H2925" s="93" t="n">
        <f aca="false" t="array" ref="H2925:H2925">SUM(IF($E$17:$E$2833=E2925,$H$17:$H$2833,0))</f>
        <v>0</v>
      </c>
    </row>
    <row r="2926" s="57" customFormat="true" ht="32.25" hidden="true" customHeight="true" outlineLevel="0" collapsed="false">
      <c r="A2926" s="89" t="s">
        <v>143</v>
      </c>
      <c r="B2926" s="89" t="n">
        <v>1</v>
      </c>
      <c r="C2926" s="90" t="str">
        <f aca="false">INDEX((klasyfikacja!$B$2:$B$146),MATCH(A2926,klasyfikacja!$A$2:$A$146,0))</f>
        <v>Środki na dofinansowanie własnych zadań bieżących gmin, powiatów (związków gmin, związków powiatowo-gminnych, związków powiatów), samorządów województw, pozyskane z innych źródeł (Finansowanie z innych środków bezzwrotnych)</v>
      </c>
      <c r="D2926" s="91"/>
      <c r="E2926" s="92" t="n">
        <v>2705</v>
      </c>
      <c r="F2926" s="93" t="n">
        <f aca="false">SUM(G2926:H2926)</f>
        <v>289414</v>
      </c>
      <c r="G2926" s="93" t="n">
        <f aca="false" t="array" ref="G2926:G2926">SUM(IF($E$17:$E$2833=E2926,$G$17:$G$2833,0))</f>
        <v>0</v>
      </c>
      <c r="H2926" s="93" t="n">
        <f aca="false" t="array" ref="H2926:H2926">SUM(IF($E$17:$E$2833=E2926,$H$17:$H$2833,0))</f>
        <v>289414</v>
      </c>
    </row>
    <row r="2927" s="57" customFormat="true" ht="36.75" hidden="true" customHeight="true" outlineLevel="0" collapsed="false">
      <c r="A2927" s="89" t="s">
        <v>144</v>
      </c>
      <c r="B2927" s="89" t="n">
        <v>1</v>
      </c>
      <c r="C2927" s="90" t="str">
        <f aca="false">INDEX((klasyfikacja!$B$2:$B$146),MATCH(A2927,klasyfikacja!$A$2:$A$146,0))</f>
        <v>Środki na dofinansowanie własnych zadań bieżących gmin, powiatów (związków gmin, związków powiatowo-gminnych, związków powiatów), samorządów województw, pozyskane z innych źródeł (Współfinansowanie innych środków bezzwrotnych)</v>
      </c>
      <c r="D2927" s="91"/>
      <c r="E2927" s="92" t="n">
        <v>2706</v>
      </c>
      <c r="F2927" s="93" t="n">
        <f aca="false">SUM(G2927:H2927)</f>
        <v>51074</v>
      </c>
      <c r="G2927" s="93" t="n">
        <f aca="false" t="array" ref="G2927:G2927">SUM(IF($E$17:$E$2833=E2927,$G$17:$G$2833,0))</f>
        <v>0</v>
      </c>
      <c r="H2927" s="93" t="n">
        <f aca="false" t="array" ref="H2927:H2927">SUM(IF($E$17:$E$2833=E2927,$H$17:$H$2833,0))</f>
        <v>51074</v>
      </c>
    </row>
    <row r="2928" s="57" customFormat="true" ht="43.5" hidden="true" customHeight="true" outlineLevel="0" collapsed="false">
      <c r="A2928" s="89" t="s">
        <v>145</v>
      </c>
      <c r="B2928" s="89" t="n">
        <v>1</v>
      </c>
      <c r="C2928" s="90" t="str">
        <f aca="false">INDEX((klasyfikacja!$B$2:$B$146),MATCH(A2928,klasyfikacja!$A$2:$A$146,0))</f>
        <v>Środki na dofinansowanie własnych zadań bieżących gmin, powiatów (związków gmin, związków powiatowo-gminnych, związków powiatów), samorządów województw, pozyskane z innych źródeł (Płatności w zakresie budżetu środków europejskich)</v>
      </c>
      <c r="D2928" s="91"/>
      <c r="E2928" s="92" t="n">
        <v>2707</v>
      </c>
      <c r="F2928" s="93" t="n">
        <f aca="false">SUM(G2928:H2928)</f>
        <v>277520</v>
      </c>
      <c r="G2928" s="93" t="n">
        <f aca="false" t="array" ref="G2928:G2928">SUM(IF($E$17:$E$2833=E2928,$G$17:$G$2833,0))</f>
        <v>277520</v>
      </c>
      <c r="H2928" s="93" t="n">
        <f aca="false" t="array" ref="H2928:H2928">SUM(IF($E$17:$E$2833=E2928,$H$17:$H$2833,0))</f>
        <v>0</v>
      </c>
    </row>
    <row r="2929" s="57" customFormat="true" ht="48" hidden="true" customHeight="true" outlineLevel="0" collapsed="false">
      <c r="A2929" s="89" t="s">
        <v>146</v>
      </c>
      <c r="B2929" s="89" t="n">
        <v>1</v>
      </c>
      <c r="C2929" s="90" t="str">
        <f aca="false">INDEX((klasyfikacja!$B$2:$B$146),MATCH(A2929,klasyfikacja!$A$2:$A$146,0))</f>
        <v>Środki na dofinansowanie własnych zadań bieżących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929" s="91"/>
      <c r="E2929" s="92" t="n">
        <v>2708</v>
      </c>
      <c r="F2929" s="94" t="n">
        <f aca="false">SUM(G2929:H2929)</f>
        <v>651660</v>
      </c>
      <c r="G2929" s="93" t="n">
        <f aca="false" t="array" ref="G2929:G2929">SUM(IF($E$17:$E$2833=E2929,$G$17:$G$2833,0))</f>
        <v>651660</v>
      </c>
      <c r="H2929" s="93" t="n">
        <f aca="false" t="array" ref="H2929:H2929">SUM(IF($E$17:$E$2833=E2929,$H$17:$H$2833,0))</f>
        <v>0</v>
      </c>
    </row>
    <row r="2930" s="57" customFormat="true" ht="44.25" hidden="true" customHeight="true" outlineLevel="0" collapsed="false">
      <c r="A2930" s="89" t="s">
        <v>229</v>
      </c>
      <c r="B2930" s="89" t="n">
        <v>1</v>
      </c>
      <c r="C2930" s="90" t="str">
        <f aca="false">INDEX((klasyfikacja!$B$2:$B$146),MATCH(A2930,klasyfikacja!$A$2:$A$146,0))</f>
        <v>Środki na dofinansowanie własnych zadań bieżących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930" s="91"/>
      <c r="E2930" s="92" t="n">
        <v>2709</v>
      </c>
      <c r="F2930" s="94" t="n">
        <f aca="false">SUM(G2930:H2930)</f>
        <v>0</v>
      </c>
      <c r="G2930" s="93" t="n">
        <f aca="false" t="array" ref="G2930:G2930">SUM(IF($E$17:$E$2833=E2930,$G$17:$G$2833,0))</f>
        <v>0</v>
      </c>
      <c r="H2930" s="93" t="n">
        <f aca="false" t="array" ref="H2930:H2930">SUM(IF($E$17:$E$2833=E2930,$H$17:$H$2833,0))</f>
        <v>0</v>
      </c>
    </row>
    <row r="2931" s="57" customFormat="true" ht="38.25" hidden="true" customHeight="true" outlineLevel="0" collapsed="false">
      <c r="A2931" s="89" t="s">
        <v>147</v>
      </c>
      <c r="B2931" s="89" t="n">
        <v>1</v>
      </c>
      <c r="C2931" s="90" t="str">
        <f aca="false">INDEX((klasyfikacja!$B$2:$B$146),MATCH(A2931,klasyfikacja!$A$2:$A$146,0))</f>
        <v>Dotacja celowa otrzymana z tytułu pomocy finansowej udzielanej między jednostkami samorządu terytorialnego na dofinansowanie własnych zadań bieżących</v>
      </c>
      <c r="D2931" s="91"/>
      <c r="E2931" s="92" t="n">
        <v>2710</v>
      </c>
      <c r="F2931" s="93" t="n">
        <f aca="false">SUM(G2931:H2931)</f>
        <v>0</v>
      </c>
      <c r="G2931" s="93" t="n">
        <f aca="false" t="array" ref="G2931:G2931">SUM(IF($E$17:$E$2833=E2931,$G$17:$G$2833,0))</f>
        <v>0</v>
      </c>
      <c r="H2931" s="93" t="n">
        <f aca="false" t="array" ref="H2931:H2931">SUM(IF($E$17:$E$2833=E2931,$H$17:$H$2833,0))</f>
        <v>0</v>
      </c>
    </row>
    <row r="2932" s="57" customFormat="true" ht="43.5" hidden="true" customHeight="true" outlineLevel="0" collapsed="false">
      <c r="A2932" s="89" t="s">
        <v>148</v>
      </c>
      <c r="B2932" s="89"/>
      <c r="C2932" s="90" t="str">
        <f aca="false">INDEX((klasyfikacja!$B$2:$B$146),MATCH(A2932,klasyfikacja!$A$2:$A$146,0))</f>
        <v>Środki na uzupełnienie dochodów gmin</v>
      </c>
      <c r="D2932" s="91"/>
      <c r="E2932" s="92" t="n">
        <v>2750</v>
      </c>
      <c r="F2932" s="93" t="n">
        <f aca="false">SUM(G2932:H2932)</f>
        <v>0</v>
      </c>
      <c r="G2932" s="93" t="n">
        <f aca="false" t="array" ref="G2932:G2932">SUM(IF($E$17:$E$2833=E2932,$G$17:$G$2833,0))</f>
        <v>0</v>
      </c>
      <c r="H2932" s="93" t="n">
        <f aca="false" t="array" ref="H2932:H2932">SUM(IF($E$17:$E$2833=E2932,$H$17:$H$2833,0))</f>
        <v>0</v>
      </c>
    </row>
    <row r="2933" s="57" customFormat="true" ht="39" hidden="true" customHeight="true" outlineLevel="0" collapsed="false">
      <c r="A2933" s="89" t="s">
        <v>149</v>
      </c>
      <c r="B2933" s="89"/>
      <c r="C2933" s="90" t="str">
        <f aca="false">INDEX((klasyfikacja!$B$2:$B$146),MATCH(A2933,klasyfikacja!$A$2:$A$146,0))</f>
        <v>Środki na uzupełnienie dochodów powiatów</v>
      </c>
      <c r="D2933" s="91"/>
      <c r="E2933" s="92" t="n">
        <v>2760</v>
      </c>
      <c r="F2933" s="93" t="n">
        <f aca="false">SUM(G2933:H2933)</f>
        <v>0</v>
      </c>
      <c r="G2933" s="93" t="n">
        <f aca="false" t="array" ref="G2933:G2933">SUM(IF($E$17:$E$2833=E2933,$G$17:$G$2833,0))</f>
        <v>0</v>
      </c>
      <c r="H2933" s="93" t="n">
        <f aca="false" t="array" ref="H2933:H2933">SUM(IF($E$17:$E$2833=E2933,$H$17:$H$2833,0))</f>
        <v>0</v>
      </c>
    </row>
    <row r="2934" s="57" customFormat="true" ht="53.25" hidden="true" customHeight="true" outlineLevel="0" collapsed="false">
      <c r="A2934" s="89" t="s">
        <v>150</v>
      </c>
      <c r="B2934" s="89" t="n">
        <v>1</v>
      </c>
      <c r="C2934" s="90" t="str">
        <f aca="false">INDEX((klasyfikacja!$B$2:$B$146),MATCH(A2934,klasyfikacja!$A$2:$A$146,0))</f>
        <v>Środki na utrzymanie rzecznych przepraw promowych oraz na remonty, utrzymanie, ochronę i zarządzanie drogami krajowymi i wojewódzkimi w granicach miast na prawach powiatu</v>
      </c>
      <c r="D2934" s="91"/>
      <c r="E2934" s="92" t="n">
        <v>2790</v>
      </c>
      <c r="F2934" s="93" t="n">
        <f aca="false">SUM(G2934:H2934)</f>
        <v>0</v>
      </c>
      <c r="G2934" s="93" t="n">
        <f aca="false" t="array" ref="G2934:G2934">SUM(IF($E$17:$E$2833=E2934,$G$17:$G$2833,0))</f>
        <v>0</v>
      </c>
      <c r="H2934" s="93" t="n">
        <f aca="false" t="array" ref="H2934:H2934">SUM(IF($E$17:$E$2833=E2934,$H$17:$H$2833,0))</f>
        <v>0</v>
      </c>
    </row>
    <row r="2935" s="57" customFormat="true" ht="30" hidden="true" customHeight="true" outlineLevel="0" collapsed="false">
      <c r="A2935" s="42" t="s">
        <v>151</v>
      </c>
      <c r="B2935" s="42" t="n">
        <v>1</v>
      </c>
      <c r="C2935" s="43" t="str">
        <f aca="false">INDEX((klasyfikacja!$B$2:$B$146),MATCH(A2935,klasyfikacja!$A$2:$A$146,0))</f>
        <v>Dotacja z budżetu państwa dla gmin uzdrowiskowych</v>
      </c>
      <c r="D2935" s="91"/>
      <c r="E2935" s="92" t="n">
        <v>2870</v>
      </c>
      <c r="F2935" s="93" t="n">
        <f aca="false">SUM(G2935:H2935)</f>
        <v>0</v>
      </c>
      <c r="G2935" s="93" t="n">
        <f aca="false" t="array" ref="G2935:G2935">SUM(IF($E$17:$E$2833=E2935,$G$17:$G$2833,0))</f>
        <v>0</v>
      </c>
      <c r="H2935" s="93" t="n">
        <f aca="false" t="array" ref="H2935:H2935">SUM(IF($E$17:$E$2833=E2935,$H$17:$H$2833,0))</f>
        <v>0</v>
      </c>
    </row>
    <row r="2936" s="57" customFormat="true" ht="29.25" hidden="true" customHeight="true" outlineLevel="0" collapsed="false">
      <c r="A2936" s="89" t="s">
        <v>152</v>
      </c>
      <c r="B2936" s="89" t="n">
        <v>1</v>
      </c>
      <c r="C2936" s="90" t="str">
        <f aca="false">INDEX((klasyfikacja!$B$2:$B$146),MATCH(A2936,klasyfikacja!$A$2:$A$146,0))</f>
        <v>Wpływy ze zwrotów dotacji oraz płatności wykorzystanych niezgodnie z przeznaczeniem lub wykorzystanych z naruszeniem procedur, o których mowa w art. 184 ustawy, pobranych nienależnie lub w nadmiernej wysokości</v>
      </c>
      <c r="D2936" s="91"/>
      <c r="E2936" s="92" t="n">
        <v>2910</v>
      </c>
      <c r="F2936" s="93" t="n">
        <f aca="false">SUM(G2936:H2936)</f>
        <v>852000</v>
      </c>
      <c r="G2936" s="93" t="n">
        <f aca="false" t="array" ref="G2936:G2936">SUM(IF($E$17:$E$2833=E2936,$G$17:$G$2833,0))</f>
        <v>852000</v>
      </c>
      <c r="H2936" s="93" t="n">
        <f aca="false" t="array" ref="H2936:H2936">SUM(IF($E$17:$E$2833=E2936,$H$17:$H$2833,0))</f>
        <v>0</v>
      </c>
    </row>
    <row r="2937" s="57" customFormat="true" ht="23.25" hidden="true" customHeight="true" outlineLevel="0" collapsed="false">
      <c r="A2937" s="89" t="s">
        <v>153</v>
      </c>
      <c r="B2937" s="89" t="n">
        <v>1</v>
      </c>
      <c r="C2937" s="90" t="str">
        <f aca="false">INDEX((klasyfikacja!$B$2:$B$146),MATCH(A2937,klasyfikacja!$A$2:$A$146,0))</f>
        <v>Subwencje ogólne z budżetu państwa</v>
      </c>
      <c r="D2937" s="91"/>
      <c r="E2937" s="45" t="n">
        <v>2920</v>
      </c>
      <c r="F2937" s="94" t="n">
        <f aca="false">SUM(G2937:H2937)</f>
        <v>1586510208</v>
      </c>
      <c r="G2937" s="93" t="n">
        <f aca="false" t="array" ref="G2937:G2937">SUM(IF($E$17:$E$2833=E2937,$G$17:$G$2833,0))</f>
        <v>739867077</v>
      </c>
      <c r="H2937" s="93" t="n">
        <f aca="false" t="array" ref="H2937:H2937">SUM(IF($E$17:$E$2833=E2937,$H$17:$H$2833,0))</f>
        <v>846643131</v>
      </c>
    </row>
    <row r="2938" s="57" customFormat="true" ht="28.5" hidden="true" customHeight="true" outlineLevel="0" collapsed="false">
      <c r="A2938" s="58" t="s">
        <v>154</v>
      </c>
      <c r="B2938" s="42" t="n">
        <v>1</v>
      </c>
      <c r="C2938" s="59" t="str">
        <f aca="false">INDEX((klasyfikacja!$B$2:$B$146),MATCH(A2938,klasyfikacja!$A$2:$A$146,0))</f>
        <v>Wpływy ze zwrotów niewykorzystanych dotacji oraz płatności</v>
      </c>
      <c r="D2938" s="44"/>
      <c r="E2938" s="45" t="n">
        <v>2950</v>
      </c>
      <c r="F2938" s="60" t="n">
        <f aca="false">SUM(G2938:H2938)</f>
        <v>0</v>
      </c>
      <c r="G2938" s="61" t="n">
        <f aca="false" t="array" ref="G2938:G2938">SUM(IF($E$17:$E$2833=E2938,$G$17:$G$2833,0))</f>
        <v>0</v>
      </c>
      <c r="H2938" s="61" t="n">
        <f aca="false" t="array" ref="H2938:H2938">SUM(IF($E$17:$E$2833=E2938,$H$17:$H$2833,0))</f>
        <v>0</v>
      </c>
    </row>
    <row r="2939" s="57" customFormat="true" ht="46.5" hidden="true" customHeight="true" outlineLevel="0" collapsed="false">
      <c r="A2939" s="33"/>
      <c r="B2939" s="33" t="n">
        <v>1</v>
      </c>
      <c r="C2939" s="34" t="s">
        <v>155</v>
      </c>
      <c r="D2939" s="95"/>
      <c r="E2939" s="96"/>
      <c r="F2939" s="36" t="n">
        <f aca="false">SUM(G2939:H2939)</f>
        <v>284768776</v>
      </c>
      <c r="G2939" s="37" t="n">
        <f aca="false">SUM(G2940:G2981)</f>
        <v>268743775</v>
      </c>
      <c r="H2939" s="37" t="n">
        <f aca="false">SUM(H2940:H2981)</f>
        <v>16025001</v>
      </c>
    </row>
    <row r="2940" s="57" customFormat="true" ht="46.5" hidden="true" customHeight="true" outlineLevel="0" collapsed="false">
      <c r="A2940" s="84" t="s">
        <v>156</v>
      </c>
      <c r="B2940" s="84" t="n">
        <v>1</v>
      </c>
      <c r="C2940" s="85" t="str">
        <f aca="false">INDEX((klasyfikacja!$B$2:$B$146),MATCH(A2940,klasyfikacja!$A$2:$A$146,0))</f>
        <v>Wpływy z tytułu przekształcenia prawa użytkowania wieczystego w prawo własności</v>
      </c>
      <c r="D2940" s="86"/>
      <c r="E2940" s="87" t="s">
        <v>157</v>
      </c>
      <c r="F2940" s="88" t="n">
        <f aca="false">SUM(G2940:H2940)</f>
        <v>18000000</v>
      </c>
      <c r="G2940" s="88" t="n">
        <f aca="false" t="array" ref="G2940:G2940">SUM(IF($E$17:$E$2833=E2940,$G$17:$G$2833,0))</f>
        <v>18000000</v>
      </c>
      <c r="H2940" s="88" t="n">
        <f aca="false" t="array" ref="H2940:H2940">SUM(IF($E$17:$E$2833=E2940,$H$17:$H$2833,0))</f>
        <v>0</v>
      </c>
    </row>
    <row r="2941" s="57" customFormat="true" ht="37.5" hidden="true" customHeight="true" outlineLevel="0" collapsed="false">
      <c r="A2941" s="89" t="s">
        <v>158</v>
      </c>
      <c r="B2941" s="89" t="n">
        <v>1</v>
      </c>
      <c r="C2941" s="90" t="str">
        <f aca="false">INDEX((klasyfikacja!$B$2:$B$146),MATCH(A2941,klasyfikacja!$A$2:$A$146,0))</f>
        <v>Wpłaty z tytułu odpłatnego nabycia prawa własności oraz prawa użytkowania wieczystego nieruchomości</v>
      </c>
      <c r="D2941" s="91"/>
      <c r="E2941" s="92" t="s">
        <v>159</v>
      </c>
      <c r="F2941" s="93" t="n">
        <f aca="false">SUM(G2941:H2941)</f>
        <v>63775000</v>
      </c>
      <c r="G2941" s="93" t="n">
        <f aca="false" t="array" ref="G2941:G2941">SUM(IF($E$17:$E$2833=E2941,$G$17:$G$2833,0))</f>
        <v>63775000</v>
      </c>
      <c r="H2941" s="93" t="n">
        <f aca="false" t="array" ref="H2941:H2941">SUM(IF($E$17:$E$2833=E2941,$H$17:$H$2833,0))</f>
        <v>0</v>
      </c>
    </row>
    <row r="2942" s="57" customFormat="true" ht="40.5" hidden="true" customHeight="true" outlineLevel="0" collapsed="false">
      <c r="A2942" s="89" t="s">
        <v>160</v>
      </c>
      <c r="B2942" s="89" t="n">
        <v>1</v>
      </c>
      <c r="C2942" s="90" t="str">
        <f aca="false">INDEX((klasyfikacja!$B$2:$B$146),MATCH(A2942,klasyfikacja!$A$2:$A$146,0))</f>
        <v>Wpływy ze zbycia praw majątkowych</v>
      </c>
      <c r="D2942" s="91"/>
      <c r="E2942" s="92" t="s">
        <v>161</v>
      </c>
      <c r="F2942" s="93" t="n">
        <f aca="false">SUM(G2942:H2942)</f>
        <v>0</v>
      </c>
      <c r="G2942" s="93" t="n">
        <f aca="false" t="array" ref="G2942:G2942">SUM(IF($E$17:$E$2833=E2942,$G$17:$G$2833,0))</f>
        <v>0</v>
      </c>
      <c r="H2942" s="93" t="n">
        <f aca="false" t="array" ref="H2942:H2942">SUM(IF($E$17:$E$2833=E2942,$H$17:$H$2833,0))</f>
        <v>0</v>
      </c>
    </row>
    <row r="2943" s="57" customFormat="true" ht="28.5" hidden="true" customHeight="true" outlineLevel="0" collapsed="false">
      <c r="A2943" s="89" t="s">
        <v>162</v>
      </c>
      <c r="B2943" s="89" t="n">
        <v>1</v>
      </c>
      <c r="C2943" s="90" t="str">
        <f aca="false">INDEX((klasyfikacja!$B$2:$B$146),MATCH(A2943,klasyfikacja!$A$2:$A$146,0))</f>
        <v>Wpływy z tytułu odszkodowania za przejęte nieruchomości pod inwestycje celu publicznego</v>
      </c>
      <c r="D2943" s="91"/>
      <c r="E2943" s="92" t="s">
        <v>163</v>
      </c>
      <c r="F2943" s="93" t="n">
        <f aca="false">SUM(G2943:H2943)</f>
        <v>0</v>
      </c>
      <c r="G2943" s="93" t="n">
        <f aca="false" t="array" ref="G2943:G2943">SUM(IF($E$17:$E$2833=E2943,$G$17:$G$2833,0))</f>
        <v>0</v>
      </c>
      <c r="H2943" s="93" t="n">
        <f aca="false" t="array" ref="H2943:H2943">SUM(IF($E$17:$E$2833=E2943,$H$17:$H$2833,0))</f>
        <v>0</v>
      </c>
    </row>
    <row r="2944" s="57" customFormat="true" ht="31.5" hidden="true" customHeight="true" outlineLevel="0" collapsed="false">
      <c r="A2944" s="89" t="s">
        <v>164</v>
      </c>
      <c r="B2944" s="89" t="n">
        <v>1</v>
      </c>
      <c r="C2944" s="90" t="str">
        <f aca="false">INDEX((klasyfikacja!$B$2:$B$146),MATCH(A2944,klasyfikacja!$A$2:$A$146,0))</f>
        <v>Wpływy ze sprzedaży składników majątkowych</v>
      </c>
      <c r="D2944" s="91"/>
      <c r="E2944" s="92" t="s">
        <v>165</v>
      </c>
      <c r="F2944" s="93" t="n">
        <f aca="false">SUM(G2944:H2944)</f>
        <v>87000</v>
      </c>
      <c r="G2944" s="93" t="n">
        <f aca="false" t="array" ref="G2944:G2944">SUM(IF($E$17:$E$2833=E2944,$G$17:$G$2833,0))</f>
        <v>82000</v>
      </c>
      <c r="H2944" s="93" t="n">
        <f aca="false" t="array" ref="H2944:H2944">SUM(IF($E$17:$E$2833=E2944,$H$17:$H$2833,0))</f>
        <v>5000</v>
      </c>
    </row>
    <row r="2945" s="57" customFormat="true" ht="48" hidden="true" customHeight="true" outlineLevel="0" collapsed="false">
      <c r="A2945" s="89" t="s">
        <v>166</v>
      </c>
      <c r="B2945" s="84" t="n">
        <v>1</v>
      </c>
      <c r="C2945" s="90" t="str">
        <f aca="false">INDEX((klasyfikacja!$B$2:$B$146),MATCH(A2945,klasyfikacja!$A$2:$A$146,0))</f>
        <v>Środki z Funduszu Przeciwdziałania COVID-19 na finansowanie lub dofinansowanie kosztów realizacji inwestycji i zakupów inwestycyjnych związanych z przeciwdziałaniem COVID-19</v>
      </c>
      <c r="D2945" s="86"/>
      <c r="E2945" s="87" t="n">
        <v>6090</v>
      </c>
      <c r="F2945" s="93" t="n">
        <f aca="false">SUM(G2945:H2945)</f>
        <v>0</v>
      </c>
      <c r="G2945" s="93" t="n">
        <f aca="false" t="array" ref="G2945:G2945">SUM(IF($E$17:$E$2833=E2945,$G$17:$G$2833,0))</f>
        <v>0</v>
      </c>
      <c r="H2945" s="93" t="n">
        <f aca="false" t="array" ref="H2945:H2945">SUM(IF($E$17:$E$2833=E2945,$H$17:$H$2833,0))</f>
        <v>0</v>
      </c>
    </row>
    <row r="2946" s="57" customFormat="true" ht="42.75" hidden="true" customHeight="true" outlineLevel="0" collapsed="false">
      <c r="A2946" s="84" t="s">
        <v>167</v>
      </c>
      <c r="B2946" s="84" t="n">
        <v>1</v>
      </c>
      <c r="C2946" s="85" t="str">
        <f aca="false">INDEX((klasyfikacja!$B$2:$B$146),MATCH(A2946,klasyfikacja!$A$2:$A$146,0))</f>
        <v>Środki na inwestycje na drogach publicznych powiatowych i wojewódzkich oraz na drogach powiatowych, wojewódzkich i krajowych w granicach miast na prawach powiatu</v>
      </c>
      <c r="D2946" s="86"/>
      <c r="E2946" s="87" t="n">
        <v>6180</v>
      </c>
      <c r="F2946" s="88" t="n">
        <f aca="false">SUM(G2946:H2946)</f>
        <v>0</v>
      </c>
      <c r="G2946" s="88" t="n">
        <f aca="false" t="array" ref="G2946:G2946">SUM(IF($E$17:$E$2833=E2946,$G$17:$G$2833,0))</f>
        <v>0</v>
      </c>
      <c r="H2946" s="88" t="n">
        <f aca="false" t="array" ref="H2946:H2946">SUM(IF($E$17:$E$2833=E2946,$H$17:$H$2833,0))</f>
        <v>0</v>
      </c>
    </row>
    <row r="2947" s="57" customFormat="true" ht="38.25" hidden="true" customHeight="true" outlineLevel="0" collapsed="false">
      <c r="A2947" s="89" t="s">
        <v>168</v>
      </c>
      <c r="B2947" s="89" t="n">
        <v>1</v>
      </c>
      <c r="C2947" s="90" t="str">
        <f aca="false">INDEX((klasyfikacja!$B$2:$B$146),MATCH(A2947,klasyfikacja!$A$2:$A$146,0))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(Płatności w zakresie budżetu środków europejskich)</v>
      </c>
      <c r="D2947" s="91"/>
      <c r="E2947" s="92" t="n">
        <v>6207</v>
      </c>
      <c r="F2947" s="93" t="n">
        <f aca="false">SUM(G2947:H2947)</f>
        <v>0</v>
      </c>
      <c r="G2947" s="93" t="n">
        <f aca="false" t="array" ref="G2947:G2947">SUM(IF($E$17:$E$2833=E2947,$G$17:$G$2833,0))</f>
        <v>0</v>
      </c>
      <c r="H2947" s="93" t="n">
        <f aca="false" t="array" ref="H2947:H2947">SUM(IF($E$17:$E$2833=E2947,$H$17:$H$2833,0))</f>
        <v>0</v>
      </c>
    </row>
    <row r="2948" s="57" customFormat="true" ht="45.75" hidden="true" customHeight="true" outlineLevel="0" collapsed="false">
      <c r="A2948" s="89" t="s">
        <v>169</v>
      </c>
      <c r="B2948" s="89" t="n">
        <v>1</v>
      </c>
      <c r="C2948" s="90" t="str">
        <f aca="false">INDEX((klasyfikacja!$B$2:$B$146),MATCH(A2948,klasyfikacja!$A$2:$A$146,0))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(Finansowanie programów i projektów ze środków, o których mowa w art. 5 ust. 3 ustawy, z wyłączeniem środków, o których mowa w art. 5 ust. 3 pkt 2, pkt 5 lit. c i d oraz pkt 6 ustawy, oraz z wyłączeniem budżetu środków europejskich)</v>
      </c>
      <c r="D2948" s="91"/>
      <c r="E2948" s="92" t="n">
        <v>6208</v>
      </c>
      <c r="F2948" s="93" t="n">
        <f aca="false">SUM(G2948:H2948)</f>
        <v>0</v>
      </c>
      <c r="G2948" s="93" t="n">
        <f aca="false" t="array" ref="G2948:G2948">SUM(IF($E$17:$E$2833=E2948,$G$17:$G$2833,0))</f>
        <v>0</v>
      </c>
      <c r="H2948" s="93" t="n">
        <f aca="false" t="array" ref="H2948:H2948">SUM(IF($E$17:$E$2833=E2948,$H$17:$H$2833,0))</f>
        <v>0</v>
      </c>
    </row>
    <row r="2949" s="57" customFormat="true" ht="40.5" hidden="true" customHeight="true" outlineLevel="0" collapsed="false">
      <c r="A2949" s="89" t="s">
        <v>170</v>
      </c>
      <c r="B2949" s="89" t="n">
        <v>1</v>
      </c>
      <c r="C2949" s="90" t="str">
        <f aca="false">INDEX((klasyfikacja!$B$2:$B$146),MATCH(A2949,klasyfikacja!$A$2:$A$146,0))</f>
        <v>Dotacja celowa w ramach programów finansowanych z udziałem środków europejskich oraz środków, o których mowa w art. 5 ust. 1 pkt 3 oraz ust. 3 pkt 5 i 6 ustawy, lub płatności w ramach budżetu środków europejskich, z wyłączeniem dochodów klasyfikowanych w paragrafie 625 (Współfinansowanie programów i projektów realizowanych ze środków, o których mowa w art. 5 ust. 3 ustawy, z wyłączeniem środków, o których mowa w art. 5 ust. 3 pkt 2, pkt 5 lit. c i d oraz pkt 6 ustawy)</v>
      </c>
      <c r="D2949" s="91"/>
      <c r="E2949" s="92" t="n">
        <v>6209</v>
      </c>
      <c r="F2949" s="93" t="n">
        <f aca="false">SUM(G2949:H2949)</f>
        <v>0</v>
      </c>
      <c r="G2949" s="93" t="n">
        <f aca="false" t="array" ref="G2949:G2949">SUM(IF($E$17:$E$2833=E2949,$G$17:$G$2833,0))</f>
        <v>0</v>
      </c>
      <c r="H2949" s="93" t="n">
        <f aca="false" t="array" ref="H2949:H2949">SUM(IF($E$17:$E$2833=E2949,$H$17:$H$2833,0))</f>
        <v>0</v>
      </c>
    </row>
    <row r="2950" s="57" customFormat="true" ht="37.5" hidden="true" customHeight="true" outlineLevel="0" collapsed="false">
      <c r="A2950" s="89" t="s">
        <v>203</v>
      </c>
      <c r="B2950" s="89" t="n">
        <v>1</v>
      </c>
      <c r="C2950" s="90" t="str">
        <f aca="false">INDEX((klasyfikacja!$B$2:$B$146),MATCH(A2950,klasyfikacja!$A$2:$A$146,0))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</v>
      </c>
      <c r="D2950" s="91"/>
      <c r="E2950" s="92" t="n">
        <v>6250</v>
      </c>
      <c r="F2950" s="93" t="n">
        <f aca="false">SUM(G2950:H2950)</f>
        <v>0</v>
      </c>
      <c r="G2950" s="93" t="n">
        <f aca="false" t="array" ref="G2950:G2950">SUM(IF($E$17:$E$2833=E2950,$G$17:$G$2833,0))</f>
        <v>0</v>
      </c>
      <c r="H2950" s="93" t="n">
        <f aca="false" t="array" ref="H2950:H2950">SUM(IF($E$17:$E$2833=E2950,$H$17:$H$2833,0))</f>
        <v>0</v>
      </c>
    </row>
    <row r="2951" s="57" customFormat="true" ht="33" hidden="true" customHeight="true" outlineLevel="0" collapsed="false">
      <c r="A2951" s="89" t="s">
        <v>171</v>
      </c>
      <c r="B2951" s="89" t="n">
        <v>1</v>
      </c>
      <c r="C2951" s="90" t="str">
        <f aca="false">INDEX((klasyfikacja!$B$2:$B$146),MATCH(A2951,klasyfikacja!$A$2:$A$146,0))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(Płatności w zakresie budżetu środków europejskich)</v>
      </c>
      <c r="D2951" s="91"/>
      <c r="E2951" s="92" t="n">
        <v>6257</v>
      </c>
      <c r="F2951" s="93" t="n">
        <f aca="false">SUM(G2951:H2951)</f>
        <v>18672032</v>
      </c>
      <c r="G2951" s="93" t="n">
        <f aca="false" t="array" ref="G2951:G2951">SUM(IF($E$17:$E$2833=E2951,$G$17:$G$2833,0))</f>
        <v>18672032</v>
      </c>
      <c r="H2951" s="93" t="n">
        <f aca="false" t="array" ref="H2951:H2951">SUM(IF($E$17:$E$2833=E2951,$H$17:$H$2833,0))</f>
        <v>0</v>
      </c>
    </row>
    <row r="2952" s="57" customFormat="true" ht="48.75" hidden="true" customHeight="true" outlineLevel="0" collapsed="false">
      <c r="A2952" s="89" t="s">
        <v>172</v>
      </c>
      <c r="B2952" s="89" t="n">
        <v>1</v>
      </c>
      <c r="C2952" s="90" t="str">
        <f aca="false">INDEX((klasyfikacja!$B$2:$B$146),MATCH(A2952,klasyfikacja!$A$2:$A$146,0))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(Finansowanie programów i projektów ze środków, o których mowa w art. 5 ust. 3 ustawy, z wyłączeniem środków, o których mowa w art. 5 ust. 3 pkt 2, pkt 5 lit. c i d oraz pkt 6 ustawy, oraz z wyłączeniem budżetu środków europejskich)</v>
      </c>
      <c r="D2952" s="91"/>
      <c r="E2952" s="92" t="n">
        <v>6258</v>
      </c>
      <c r="F2952" s="93" t="n">
        <f aca="false">SUM(G2952:H2952)</f>
        <v>258400</v>
      </c>
      <c r="G2952" s="93" t="n">
        <f aca="false" t="array" ref="G2952:G2952">SUM(IF($E$17:$E$2833=E2952,$G$17:$G$2833,0))</f>
        <v>258400</v>
      </c>
      <c r="H2952" s="93" t="n">
        <f aca="false" t="array" ref="H2952:H2952">SUM(IF($E$17:$E$2833=E2952,$H$17:$H$2833,0))</f>
        <v>0</v>
      </c>
    </row>
    <row r="2953" s="57" customFormat="true" ht="29.25" hidden="true" customHeight="true" outlineLevel="0" collapsed="false">
      <c r="A2953" s="42" t="s">
        <v>173</v>
      </c>
      <c r="B2953" s="42" t="n">
        <v>1</v>
      </c>
      <c r="C2953" s="43" t="str">
        <f aca="false">INDEX((klasyfikacja!$B$2:$B$146),MATCH(A2953,klasyfikacja!$A$2:$A$146,0))</f>
        <v>Dotacja celowa w ramach programów finansowanych z udziałem środków europejskich oraz środków, o których mowa w art. 5 ust. 3 pkt 5 lit. a i b ustawy, lub płatności w ramach budżetu środków europejskich, realizowanych przez jednostki samorządu terytorialnego (Współfinansowanie programów i projektów realizowanych ze środków, o których mowa w art. 5 ust. 3 ustawy, z wyłączeniem środków, o których mowa w art. 5 ust. 3 pkt 2, pkt 5 lit. c i d oraz pkt 6 ustawy)</v>
      </c>
      <c r="D2953" s="44"/>
      <c r="E2953" s="45" t="n">
        <v>6259</v>
      </c>
      <c r="F2953" s="93" t="n">
        <f aca="false">SUM(G2953:H2953)</f>
        <v>118370</v>
      </c>
      <c r="G2953" s="93" t="n">
        <f aca="false" t="array" ref="G2953:G2953">SUM(IF($E$17:$E$2833=E2953,$G$17:$G$2833,0))</f>
        <v>118370</v>
      </c>
      <c r="H2953" s="93" t="n">
        <f aca="false" t="array" ref="H2953:H2953">SUM(IF($E$17:$E$2833=E2953,$H$17:$H$2833,0))</f>
        <v>0</v>
      </c>
    </row>
    <row r="2954" s="57" customFormat="true" ht="34.5" hidden="true" customHeight="true" outlineLevel="0" collapsed="false">
      <c r="A2954" s="89" t="s">
        <v>174</v>
      </c>
      <c r="B2954" s="89" t="n">
        <v>1</v>
      </c>
      <c r="C2954" s="90" t="str">
        <f aca="false">INDEX((klasyfikacja!$B$2:$B$146),MATCH(A2954,klasyfikacja!$A$2:$A$146,0))</f>
        <v>Dotacja otrzymana z państwowego funduszu celowego na finansowanie lub dofinansowanie kosztów realizacji inwestycji i zakupów inwestycyjnych jednostek sektora finansów publicznych</v>
      </c>
      <c r="D2954" s="91"/>
      <c r="E2954" s="92" t="n">
        <v>6260</v>
      </c>
      <c r="F2954" s="94" t="n">
        <f aca="false">SUM(G2954:H2954)</f>
        <v>0</v>
      </c>
      <c r="G2954" s="93" t="n">
        <f aca="false" t="array" ref="G2954:G2954">SUM(IF($E$17:$E$2833=E2954,$G$17:$G$2833,0))</f>
        <v>0</v>
      </c>
      <c r="H2954" s="93" t="n">
        <f aca="false" t="array" ref="H2954:H2954">SUM(IF($E$17:$E$2833=E2954,$H$17:$H$2833,0))</f>
        <v>0</v>
      </c>
    </row>
    <row r="2955" s="57" customFormat="true" ht="44.25" hidden="true" customHeight="true" outlineLevel="0" collapsed="false">
      <c r="A2955" s="89" t="s">
        <v>175</v>
      </c>
      <c r="B2955" s="89" t="n">
        <v>1</v>
      </c>
      <c r="C2955" s="90" t="str">
        <f aca="false">INDEX((klasyfikacja!$B$2:$B$146),MATCH(A2955,klasyfikacja!$A$2:$A$146,0))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</v>
      </c>
      <c r="D2955" s="91"/>
      <c r="E2955" s="92" t="n">
        <v>6280</v>
      </c>
      <c r="F2955" s="94" t="n">
        <f aca="false">SUM(G2955:H2955)</f>
        <v>0</v>
      </c>
      <c r="G2955" s="93" t="n">
        <f aca="false" t="array" ref="G2955:G2955">SUM(IF($E$17:$E$2833=E2955,$G$17:$G$2833,0))</f>
        <v>0</v>
      </c>
      <c r="H2955" s="93" t="n">
        <f aca="false" t="array" ref="H2955:H2955">SUM(IF($E$17:$E$2833=E2955,$H$17:$H$2833,0))</f>
        <v>0</v>
      </c>
    </row>
    <row r="2956" s="57" customFormat="true" ht="45" hidden="true" customHeight="true" outlineLevel="0" collapsed="false">
      <c r="A2956" s="89" t="s">
        <v>241</v>
      </c>
      <c r="B2956" s="89" t="n">
        <v>1</v>
      </c>
      <c r="C2956" s="90" t="str">
        <f aca="false">INDEX((klasyfikacja!$B$2:$B$146),MATCH(A2956,klasyfikacja!$A$2:$A$146,0))</f>
        <v>Środki otrzymane od pozostałych jednostek zaliczanych do sektora finansów publicznych na finansowanie lub dofinansowanie kosztów realizacji inwestycji i zakupów inwestycyjnych jednostek zaliczanych do sektora finansów publicznych (Współfinansowanie programów realizowanych ze środków bezzwrotnych pochodzących z Unii Europejskiej)</v>
      </c>
      <c r="D2956" s="91"/>
      <c r="E2956" s="92" t="n">
        <v>6282</v>
      </c>
      <c r="F2956" s="94" t="n">
        <f aca="false">SUM(G2956:H2956)</f>
        <v>833359</v>
      </c>
      <c r="G2956" s="93" t="n">
        <f aca="false" t="array" ref="G2956:G2956">SUM(IF($E$17:$E$2833=E2956,$G$17:$G$2833,0))</f>
        <v>833359</v>
      </c>
      <c r="H2956" s="93" t="n">
        <f aca="false" t="array" ref="H2956:H2956">SUM(IF($E$17:$E$2833=E2956,$H$17:$H$2833,0))</f>
        <v>0</v>
      </c>
    </row>
    <row r="2957" s="57" customFormat="true" ht="36.75" hidden="true" customHeight="true" outlineLevel="0" collapsed="false">
      <c r="A2957" s="89" t="s">
        <v>176</v>
      </c>
      <c r="B2957" s="89" t="n">
        <v>1</v>
      </c>
      <c r="C2957" s="90" t="str">
        <f aca="false">INDEX((klasyfikacja!$B$2:$B$146),MATCH(A2957,klasyfikacja!$A$2:$A$146,0))</f>
        <v>Środki na dofinansowanie własnych inwestycji gmin, powiatów (związków gmin, związków powiatowo-gminnych, związków powiatów), samorządów województw, pozyskane z innych źródeł</v>
      </c>
      <c r="D2957" s="91"/>
      <c r="E2957" s="92" t="n">
        <v>6290</v>
      </c>
      <c r="F2957" s="93" t="n">
        <f aca="false">SUM(G2957:H2957)</f>
        <v>42678154</v>
      </c>
      <c r="G2957" s="93" t="n">
        <f aca="false" t="array" ref="G2957:G2957">SUM(IF($E$17:$E$2833=E2957,$G$17:$G$2833,0))</f>
        <v>42678154</v>
      </c>
      <c r="H2957" s="93" t="n">
        <f aca="false" t="array" ref="H2957:H2957">SUM(IF($E$17:$E$2833=E2957,$H$17:$H$2833,0))</f>
        <v>0</v>
      </c>
    </row>
    <row r="2958" s="57" customFormat="true" ht="35.25" hidden="true" customHeight="true" outlineLevel="0" collapsed="false">
      <c r="A2958" s="89" t="s">
        <v>177</v>
      </c>
      <c r="B2958" s="89" t="n">
        <v>1</v>
      </c>
      <c r="C2958" s="90" t="str">
        <f aca="false">INDEX((klasyfikacja!$B$2:$B$146),MATCH(A2958,klasyfikacja!$A$2:$A$146,0))</f>
        <v>Środki na dofinansowanie własnych inwestycji gmin, powiatów (związków gmin, związków powiatowo-gminnych, związków powiatów), samorządów województw, pozyskane z innych źródeł (Finansowanie programów ze środków bezzwrotnych pochodzących z Unii Europejskiej)</v>
      </c>
      <c r="D2958" s="91"/>
      <c r="E2958" s="92" t="n">
        <v>6291</v>
      </c>
      <c r="F2958" s="93" t="n">
        <f aca="false">SUM(G2958:H2958)</f>
        <v>1447548</v>
      </c>
      <c r="G2958" s="93" t="n">
        <f aca="false" t="array" ref="G2958:G2958">SUM(IF($E$17:$E$2833=E2958,$G$17:$G$2833,0))</f>
        <v>1447548</v>
      </c>
      <c r="H2958" s="93" t="n">
        <f aca="false" t="array" ref="H2958:H2958">SUM(IF($E$17:$E$2833=E2958,$H$17:$H$2833,0))</f>
        <v>0</v>
      </c>
    </row>
    <row r="2959" s="57" customFormat="true" ht="39" hidden="true" customHeight="true" outlineLevel="0" collapsed="false">
      <c r="A2959" s="89" t="s">
        <v>242</v>
      </c>
      <c r="B2959" s="89" t="n">
        <v>1</v>
      </c>
      <c r="C2959" s="90" t="str">
        <f aca="false">INDEX((klasyfikacja!$B$2:$B$146),MATCH(A2959,klasyfikacja!$A$2:$A$146,0))</f>
        <v>Środki na dofinansowanie własnych inwestycji gmin, powiatów (związków gmin, związków powiatowo-gminnych, związków powiatów), samorządów województw, pozyskane z innych źródeł (Finansowanie z innych środków bezzwrotnych)</v>
      </c>
      <c r="D2959" s="91"/>
      <c r="E2959" s="92" t="n">
        <v>6295</v>
      </c>
      <c r="F2959" s="93" t="n">
        <f aca="false">SUM(G2959:H2959)</f>
        <v>0</v>
      </c>
      <c r="G2959" s="93" t="n">
        <f aca="false" t="array" ref="G2959:G2959">SUM(IF($E$17:$E$2833=E2959,$G$17:$G$2833,0))</f>
        <v>0</v>
      </c>
      <c r="H2959" s="93" t="n">
        <f aca="false" t="array" ref="H2959:H2959">SUM(IF($E$17:$E$2833=E2959,$H$17:$H$2833,0))</f>
        <v>0</v>
      </c>
    </row>
    <row r="2960" s="57" customFormat="true" ht="39" hidden="true" customHeight="true" outlineLevel="0" collapsed="false">
      <c r="A2960" s="89" t="s">
        <v>178</v>
      </c>
      <c r="B2960" s="89" t="n">
        <v>1</v>
      </c>
      <c r="C2960" s="90" t="str">
        <f aca="false">INDEX((klasyfikacja!$B$2:$B$146),MATCH(A2960,klasyfikacja!$A$2:$A$146,0))</f>
        <v>Środki na dofinansowanie własnych inwestycji gmin, powiatów (związków gmin, związków powiatowo-gminnych, związków powiatów), samorządów województw, pozyskane z innych źródeł (Współfinansowanie innych środków bezzwrotnych)</v>
      </c>
      <c r="D2960" s="91"/>
      <c r="E2960" s="92" t="n">
        <v>6296</v>
      </c>
      <c r="F2960" s="93" t="n">
        <f aca="false">SUM(G2960:H2960)</f>
        <v>0</v>
      </c>
      <c r="G2960" s="93" t="n">
        <f aca="false" t="array" ref="G2960:G2960">SUM(IF($E$17:$E$2833=E2960,$G$17:$G$2833,0))</f>
        <v>0</v>
      </c>
      <c r="H2960" s="93" t="n">
        <f aca="false" t="array" ref="H2960:H2960">SUM(IF($E$17:$E$2833=E2960,$H$17:$H$2833,0))</f>
        <v>0</v>
      </c>
    </row>
    <row r="2961" s="57" customFormat="true" ht="33.75" hidden="true" customHeight="true" outlineLevel="0" collapsed="false">
      <c r="A2961" s="89" t="s">
        <v>179</v>
      </c>
      <c r="B2961" s="89" t="n">
        <v>1</v>
      </c>
      <c r="C2961" s="90" t="str">
        <f aca="false">INDEX((klasyfikacja!$B$2:$B$146),MATCH(A2961,klasyfikacja!$A$2:$A$146,0))</f>
        <v>Środki na dofinansowanie własnych inwestycji gmin, powiatów (związków gmin, związków powiatowo-gminnych, związków powiatów), samorządów województw, pozyskane z innych źródeł (Płatności w zakresie budżetu środków europejskich)</v>
      </c>
      <c r="D2961" s="91"/>
      <c r="E2961" s="92" t="n">
        <v>6297</v>
      </c>
      <c r="F2961" s="93" t="n">
        <f aca="false">SUM(G2961:H2961)</f>
        <v>0</v>
      </c>
      <c r="G2961" s="93" t="n">
        <f aca="false" t="array" ref="G2961:G2961">SUM(IF($E$17:$E$2833=E2961,$G$17:$G$2833,0))</f>
        <v>0</v>
      </c>
      <c r="H2961" s="93" t="n">
        <f aca="false" t="array" ref="H2961:H2961">SUM(IF($E$17:$E$2833=E2961,$H$17:$H$2833,0))</f>
        <v>0</v>
      </c>
    </row>
    <row r="2962" s="57" customFormat="true" ht="41.25" hidden="true" customHeight="true" outlineLevel="0" collapsed="false">
      <c r="A2962" s="89" t="s">
        <v>180</v>
      </c>
      <c r="B2962" s="89" t="n">
        <v>1</v>
      </c>
      <c r="C2962" s="90" t="str">
        <f aca="false">INDEX((klasyfikacja!$B$2:$B$146),MATCH(A2962,klasyfikacja!$A$2:$A$146,0))</f>
        <v>Środki na dofinansowanie własnych inwestycji gmin, powiatów (związków gmin, związków powiatowo-gminnych, związków powiatów), samorządów województw, pozyskane z innych źródeł (Finansowanie programów i projektów ze środków, o których mowa w art. 5 ust. 3 ustawy, z wyłączeniem środków, o których mowa w art. 5 ust. 3 pkt 2, pkt 5 lit. c i d oraz pkt 6 ustawy, oraz z wyłączeniem budżetu środków europejskich)</v>
      </c>
      <c r="D2962" s="91"/>
      <c r="E2962" s="92" t="n">
        <v>6298</v>
      </c>
      <c r="F2962" s="93" t="n">
        <f aca="false">SUM(G2962:H2962)</f>
        <v>0</v>
      </c>
      <c r="G2962" s="93" t="n">
        <f aca="false" t="array" ref="G2962:G2962">SUM(IF($E$17:$E$2833=E2962,$G$17:$G$2833,0))</f>
        <v>0</v>
      </c>
      <c r="H2962" s="93" t="n">
        <f aca="false" t="array" ref="H2962:H2962">SUM(IF($E$17:$E$2833=E2962,$H$17:$H$2833,0))</f>
        <v>0</v>
      </c>
    </row>
    <row r="2963" s="57" customFormat="true" ht="21" hidden="true" customHeight="true" outlineLevel="0" collapsed="false">
      <c r="A2963" s="89" t="s">
        <v>234</v>
      </c>
      <c r="B2963" s="89" t="n">
        <v>1</v>
      </c>
      <c r="C2963" s="90" t="str">
        <f aca="false">INDEX((klasyfikacja!$B$2:$B$146),MATCH(A2963,klasyfikacja!$A$2:$A$146,0))</f>
        <v>Środki na dofinansowanie własnych inwestycji gmin, powiatów (związków gmin, związków powiatowo-gminnych, związków powiatów), samorządów województw, pozyskane z innych źródeł (Współfinansowanie programów i projektów realizowanych ze środków, o których mowa w art. 5 ust. 3 ustawy, z wyłączeniem środków, o których mowa w art. 5 ust. 3 pkt 2, pkt 5 lit. c i d oraz pkt 6 ustawy)</v>
      </c>
      <c r="D2963" s="91"/>
      <c r="E2963" s="92" t="n">
        <v>6299</v>
      </c>
      <c r="F2963" s="93" t="n">
        <f aca="false">SUM(G2963:H2963)</f>
        <v>0</v>
      </c>
      <c r="G2963" s="93" t="n">
        <f aca="false" t="array" ref="G2963:G2963">SUM(IF($E$17:$E$2833=E2963,$G$17:$G$2833,0))</f>
        <v>0</v>
      </c>
      <c r="H2963" s="93" t="n">
        <f aca="false" t="array" ref="H2963:H2963">SUM(IF($E$17:$E$2833=E2963,$H$17:$H$2833,0))</f>
        <v>0</v>
      </c>
    </row>
    <row r="2964" s="57" customFormat="true" ht="33" hidden="true" customHeight="true" outlineLevel="0" collapsed="false">
      <c r="A2964" s="89" t="s">
        <v>181</v>
      </c>
      <c r="B2964" s="89" t="n">
        <v>1</v>
      </c>
      <c r="C2964" s="90" t="str">
        <f aca="false">INDEX((klasyfikacja!$B$2:$B$146),MATCH(A2964,klasyfikacja!$A$2:$A$146,0))</f>
        <v>Dotacja celowa otrzymana z tytułu pomocy finansowej udzielanej między jednostkami samorządu terytorialnego na dofinansowanie własnych zadań inwestycyjnych i zakupów inwestycyjnych</v>
      </c>
      <c r="D2964" s="91"/>
      <c r="E2964" s="92" t="n">
        <v>6300</v>
      </c>
      <c r="F2964" s="93" t="n">
        <f aca="false">SUM(G2964:H2964)</f>
        <v>0</v>
      </c>
      <c r="G2964" s="93" t="n">
        <f aca="false" t="array" ref="G2964:G2964">SUM(IF($E$17:$E$2833=E2964,$G$17:$G$2833,0))</f>
        <v>0</v>
      </c>
      <c r="H2964" s="93" t="n">
        <f aca="false" t="array" ref="H2964:H2964">SUM(IF($E$17:$E$2833=E2964,$H$17:$H$2833,0))</f>
        <v>0</v>
      </c>
    </row>
    <row r="2965" s="57" customFormat="true" ht="43.5" hidden="true" customHeight="true" outlineLevel="0" collapsed="false">
      <c r="A2965" s="89" t="s">
        <v>182</v>
      </c>
      <c r="B2965" s="89" t="n">
        <v>1</v>
      </c>
      <c r="C2965" s="90" t="str">
        <f aca="false">INDEX((klasyfikacja!$B$2:$B$146),MATCH(A2965,klasyfikacja!$A$2:$A$146,0))</f>
        <v>Dotacja celowa otrzymana z budżetu państwa na inwestycje i zakupy inwestycyjne z zakresu administracji rządowej oraz innych zadań zleconych gminom ustawami</v>
      </c>
      <c r="D2965" s="91"/>
      <c r="E2965" s="92" t="n">
        <v>6310</v>
      </c>
      <c r="F2965" s="93" t="n">
        <f aca="false">SUM(G2965:H2965)</f>
        <v>0</v>
      </c>
      <c r="G2965" s="93" t="n">
        <f aca="false" t="array" ref="G2965:G2965">SUM(IF($E$17:$E$2833=E2965,$G$17:$G$2833,0))</f>
        <v>0</v>
      </c>
      <c r="H2965" s="93" t="n">
        <f aca="false" t="array" ref="H2965:H2965">SUM(IF($E$17:$E$2833=E2965,$H$17:$H$2833,0))</f>
        <v>0</v>
      </c>
    </row>
    <row r="2966" s="57" customFormat="true" ht="46.5" hidden="true" customHeight="true" outlineLevel="0" collapsed="false">
      <c r="A2966" s="89" t="s">
        <v>183</v>
      </c>
      <c r="B2966" s="89" t="n">
        <v>1</v>
      </c>
      <c r="C2966" s="90" t="str">
        <f aca="false">INDEX((klasyfikacja!$B$2:$B$146),MATCH(A2966,klasyfikacja!$A$2:$A$146,0))</f>
        <v>Dotacja celowa otrzymana z budżetu państwa na inwestycje i zakupy inwestycyjne realizowane przez gminę na podstawie porozumień z organami administracji rządowej</v>
      </c>
      <c r="D2966" s="91"/>
      <c r="E2966" s="92" t="n">
        <v>6320</v>
      </c>
      <c r="F2966" s="93" t="n">
        <f aca="false">SUM(G2966:H2966)</f>
        <v>0</v>
      </c>
      <c r="G2966" s="93" t="n">
        <f aca="false" t="array" ref="G2966:G2966">SUM(IF($E$17:$E$2833=E2966,$G$17:$G$2833,0))</f>
        <v>0</v>
      </c>
      <c r="H2966" s="93" t="n">
        <f aca="false" t="array" ref="H2966:H2966">SUM(IF($E$17:$E$2833=E2966,$H$17:$H$2833,0))</f>
        <v>0</v>
      </c>
    </row>
    <row r="2967" customFormat="false" ht="37.5" hidden="true" customHeight="true" outlineLevel="0" collapsed="false">
      <c r="A2967" s="89" t="s">
        <v>184</v>
      </c>
      <c r="B2967" s="89" t="n">
        <v>1</v>
      </c>
      <c r="C2967" s="90" t="str">
        <f aca="false">INDEX((klasyfikacja!$B$2:$B$146),MATCH(A2967,klasyfikacja!$A$2:$A$146,0))</f>
        <v>Dotacja celowa otrzymana z budżetu państwa na realizację inwestycji i zakupów inwestycyjnych własnych gmin (związków gmin, związków powiatowo-gminnych)</v>
      </c>
      <c r="D2967" s="97"/>
      <c r="E2967" s="92" t="n">
        <v>6330</v>
      </c>
      <c r="F2967" s="93" t="n">
        <f aca="false">SUM(G2967:H2967)</f>
        <v>1028912</v>
      </c>
      <c r="G2967" s="93" t="n">
        <f aca="false" t="array" ref="G2967:G2967">SUM(IF($E$17:$E$2833=E2967,$G$17:$G$2833,0))</f>
        <v>1028912</v>
      </c>
      <c r="H2967" s="93" t="n">
        <f aca="false" t="array" ref="H2967:H2967">SUM(IF($E$17:$E$2833=E2967,$H$17:$H$2833,0))</f>
        <v>0</v>
      </c>
    </row>
    <row r="2968" customFormat="false" ht="39.75" hidden="true" customHeight="true" outlineLevel="0" collapsed="false">
      <c r="A2968" s="89" t="s">
        <v>185</v>
      </c>
      <c r="B2968" s="89" t="n">
        <v>1</v>
      </c>
      <c r="C2968" s="90" t="str">
        <f aca="false">INDEX((klasyfikacja!$B$2:$B$146),MATCH(A2968,klasyfikacja!$A$2:$A$146,0))</f>
        <v>Dotacja celowa otrzymana z budżetu państwa na inwestycje i zakupy inwestycyjne z zakresu administracji rządowej zlecone gminom (związkom gmin, związkom powiatowo-gminnym), związane z realizacją świadczenia wychowawczego stanowiącego pomoc państwa w wychowywaniu dzieci</v>
      </c>
      <c r="D2968" s="97"/>
      <c r="E2968" s="92" t="n">
        <v>6340</v>
      </c>
      <c r="F2968" s="93" t="n">
        <f aca="false">SUM(G2968:H2968)</f>
        <v>0</v>
      </c>
      <c r="G2968" s="93" t="n">
        <f aca="false" t="array" ref="G2968:G2968">SUM(IF($E$17:$E$2833=E2968,$G$17:$G$2833,0))</f>
        <v>0</v>
      </c>
      <c r="H2968" s="93" t="n">
        <f aca="false" t="array" ref="H2968:H2968">SUM(IF($E$17:$E$2833=E2968,$H$17:$H$2833,0))</f>
        <v>0</v>
      </c>
    </row>
    <row r="2969" customFormat="false" ht="51" hidden="true" customHeight="true" outlineLevel="0" collapsed="false">
      <c r="A2969" s="89" t="s">
        <v>243</v>
      </c>
      <c r="B2969" s="89" t="n">
        <v>1</v>
      </c>
      <c r="C2969" s="90" t="str">
        <f aca="false">INDEX((klasyfikacja!$B$2:$B$146),MATCH(A2969,klasyfikacja!$A$2:$A$146,0))</f>
        <v>Środki otrzymane z Rządowego Funduszu Polski Ład: Program Inwestycji Strategicznych na realizację zadań inwestycyjnych</v>
      </c>
      <c r="D2969" s="97"/>
      <c r="E2969" s="92" t="n">
        <v>6370</v>
      </c>
      <c r="F2969" s="93" t="n">
        <f aca="false">SUM(G2969:H2969)</f>
        <v>137850001</v>
      </c>
      <c r="G2969" s="93" t="n">
        <f aca="false" t="array" ref="G2969:G2969">SUM(IF($E$17:$E$2833=E2969,$G$17:$G$2833,0))</f>
        <v>121850000</v>
      </c>
      <c r="H2969" s="93" t="n">
        <f aca="false" t="array" ref="H2969:H2969">SUM(IF($E$17:$E$2833=E2969,$H$17:$H$2833,0))</f>
        <v>16000001</v>
      </c>
    </row>
    <row r="2970" customFormat="false" ht="42.75" hidden="true" customHeight="true" outlineLevel="0" collapsed="false">
      <c r="A2970" s="89" t="s">
        <v>220</v>
      </c>
      <c r="B2970" s="42" t="n">
        <v>1</v>
      </c>
      <c r="C2970" s="90" t="str">
        <f aca="false">INDEX((klasyfikacja!$B$2:$B$146),MATCH(A2970,klasyfikacja!$A$2:$A$146,0))</f>
        <v>Środki z Funduszu Pomocy na finansowanie lub dofinansowanie inwestycji i zakupów inwestycyjnych w zakresie pomocy obywatelom Ukrainy</v>
      </c>
      <c r="D2970" s="97"/>
      <c r="E2970" s="92" t="n">
        <v>6380</v>
      </c>
      <c r="F2970" s="93" t="n">
        <f aca="false">SUM(G2970:H2970)</f>
        <v>0</v>
      </c>
      <c r="G2970" s="93" t="n">
        <f aca="false" t="array" ref="G2970:G2970">SUM(IF($E$17:$E$2833=E2970,$G$17:$G$2833,0))</f>
        <v>0</v>
      </c>
      <c r="H2970" s="93" t="n">
        <f aca="false" t="array" ref="H2970:H2970">SUM(IF($E$17:$E$2833=E2970,$H$17:$H$2833,0))</f>
        <v>0</v>
      </c>
    </row>
    <row r="2971" customFormat="false" ht="41.25" hidden="true" customHeight="true" outlineLevel="0" collapsed="false">
      <c r="A2971" s="89" t="s">
        <v>186</v>
      </c>
      <c r="B2971" s="89" t="n">
        <v>1</v>
      </c>
      <c r="C2971" s="90" t="str">
        <f aca="false">INDEX((klasyfikacja!$B$2:$B$146),MATCH(A2971,klasyfikacja!$A$2:$A$146,0))</f>
        <v>Dotacja celowa otrzymana z budżetu państwa na inwestycje i zakupy inwestycyjne z zakresu administracji rządowej oraz inne zadania zlecone ustawami realizowane przez powiat</v>
      </c>
      <c r="D2971" s="97"/>
      <c r="E2971" s="92" t="n">
        <v>6410</v>
      </c>
      <c r="F2971" s="93" t="n">
        <f aca="false">SUM(G2971:H2971)</f>
        <v>0</v>
      </c>
      <c r="G2971" s="93" t="n">
        <f aca="false" t="array" ref="G2971:G2971">SUM(IF($E$17:$E$2833=E2971,$G$17:$G$2833,0))</f>
        <v>0</v>
      </c>
      <c r="H2971" s="93" t="n">
        <f aca="false" t="array" ref="H2971:H2971">SUM(IF($E$17:$E$2833=E2971,$H$17:$H$2833,0))</f>
        <v>0</v>
      </c>
    </row>
    <row r="2972" customFormat="false" ht="37.5" hidden="true" customHeight="true" outlineLevel="0" collapsed="false">
      <c r="A2972" s="89" t="s">
        <v>187</v>
      </c>
      <c r="B2972" s="89"/>
      <c r="C2972" s="90" t="str">
        <f aca="false">INDEX((klasyfikacja!$B$2:$B$146),MATCH(A2972,klasyfikacja!$A$2:$A$146,0))</f>
        <v>Dotacja celowa otrzymana z budżetu państwa na inwestycje i zakupy inwestycyjne realizowane przez powiat na podstawie porozumień z organami administracji rządowej</v>
      </c>
      <c r="D2972" s="98"/>
      <c r="E2972" s="92" t="n">
        <v>6420</v>
      </c>
      <c r="F2972" s="93" t="n">
        <f aca="false">SUM(G2972:H2972)</f>
        <v>0</v>
      </c>
      <c r="G2972" s="93" t="n">
        <f aca="false" t="array" ref="G2972:G2972">SUM(IF($E$17:$E$2833=E2972,$G$17:$G$2833,0))</f>
        <v>0</v>
      </c>
      <c r="H2972" s="93" t="n">
        <f aca="false" t="array" ref="H2972:H2972">SUM(IF($E$17:$E$2833=E2972,$H$17:$H$2833,0))</f>
        <v>0</v>
      </c>
    </row>
    <row r="2973" customFormat="false" ht="30.75" hidden="true" customHeight="true" outlineLevel="0" collapsed="false">
      <c r="A2973" s="89" t="s">
        <v>188</v>
      </c>
      <c r="B2973" s="89" t="n">
        <v>1</v>
      </c>
      <c r="C2973" s="90" t="str">
        <f aca="false">INDEX((klasyfikacja!$B$2:$B$146),MATCH(A2973,klasyfikacja!$A$2:$A$146,0))</f>
        <v>Dotacja celowa otrzymana z budżetu państwa na realizację inwestycji i zakupów inwestycyjnych własnych powiatu</v>
      </c>
      <c r="D2973" s="99"/>
      <c r="E2973" s="92" t="n">
        <v>6430</v>
      </c>
      <c r="F2973" s="93" t="n">
        <f aca="false">SUM(G2973:H2973)</f>
        <v>0</v>
      </c>
      <c r="G2973" s="93" t="n">
        <f aca="false" t="array" ref="G2973:G2973">SUM(IF($E$17:$E$2833=E2973,$G$17:$G$2833,0))</f>
        <v>0</v>
      </c>
      <c r="H2973" s="93" t="n">
        <f aca="false" t="array" ref="H2973:H2973">SUM(IF($E$17:$E$2833=E2973,$H$17:$H$2833,0))</f>
        <v>0</v>
      </c>
    </row>
    <row r="2974" customFormat="false" ht="27.75" hidden="true" customHeight="true" outlineLevel="0" collapsed="false">
      <c r="A2974" s="42" t="s">
        <v>189</v>
      </c>
      <c r="B2974" s="42"/>
      <c r="C2974" s="43" t="str">
        <f aca="false">INDEX((klasyfikacja!$B$2:$B$146),MATCH(A2974,klasyfikacja!$A$2:$A$146,0))</f>
        <v>Dotacja celowa otrzymana z budżetu państwa na inwestycje i zakupy inwestycyjne z zakresu administracji rządowej zlecone powiatom, związane z realizacją dodatku wychowawczego, dodatku do zryczałtowanej kwoty oraz dodatku w wysokości świadczenia wychowawczego stanowiących pomoc państwa w wychowywaniu dzieci</v>
      </c>
      <c r="D2974" s="99"/>
      <c r="E2974" s="92" t="n">
        <v>6440</v>
      </c>
      <c r="F2974" s="93" t="n">
        <f aca="false">SUM(G2974:H2974)</f>
        <v>0</v>
      </c>
      <c r="G2974" s="93" t="n">
        <f aca="false" t="array" ref="G2974:G2974">SUM(IF($E$17:$E$2833=E2974,$G$17:$G$2833,0))</f>
        <v>0</v>
      </c>
      <c r="H2974" s="93" t="n">
        <f aca="false" t="array" ref="H2974:H2974">SUM(IF($E$17:$E$2833=E2974,$H$17:$H$2833,0))</f>
        <v>0</v>
      </c>
    </row>
    <row r="2975" customFormat="false" ht="31.5" hidden="true" customHeight="true" outlineLevel="0" collapsed="false">
      <c r="A2975" s="89" t="s">
        <v>190</v>
      </c>
      <c r="B2975" s="89"/>
      <c r="C2975" s="90" t="str">
        <f aca="false">INDEX((klasyfikacja!$B$2:$B$146),MATCH(A2975,klasyfikacja!$A$2:$A$146,0))</f>
        <v>Dotacja celowa otrzymana z gminy na inwestycje i zakupy inwestycyjne realizowane na podstawie porozumień (umów) między jednostkami samorządu terytorialnego</v>
      </c>
      <c r="D2975" s="100"/>
      <c r="E2975" s="92" t="n">
        <v>6610</v>
      </c>
      <c r="F2975" s="93" t="n">
        <f aca="false">SUM(G2975:H2975)</f>
        <v>0</v>
      </c>
      <c r="G2975" s="93" t="n">
        <f aca="false" t="array" ref="G2975:G2975">SUM(IF($E$17:$E$2833=E2975,$G$17:$G$2833,0))</f>
        <v>0</v>
      </c>
      <c r="H2975" s="93" t="n">
        <f aca="false" t="array" ref="H2975:H2975">SUM(IF($E$17:$E$2833=E2975,$H$17:$H$2833,0))</f>
        <v>0</v>
      </c>
    </row>
    <row r="2976" customFormat="false" ht="35.25" hidden="true" customHeight="true" outlineLevel="0" collapsed="false">
      <c r="A2976" s="89" t="s">
        <v>191</v>
      </c>
      <c r="B2976" s="89" t="n">
        <v>1</v>
      </c>
      <c r="C2976" s="90" t="str">
        <f aca="false">INDEX((klasyfikacja!$B$2:$B$146),MATCH(A2976,klasyfikacja!$A$2:$A$146,0))</f>
        <v>Dotacja celowa otrzymana z powiatu na inwestycje i zakupy inwestycyjne realizowane na podstawie porozumień (umów) między jednostkami samorządu terytorialnego</v>
      </c>
      <c r="D2976" s="99"/>
      <c r="E2976" s="92" t="n">
        <v>6620</v>
      </c>
      <c r="F2976" s="93" t="n">
        <f aca="false">SUM(G2976:H2976)</f>
        <v>0</v>
      </c>
      <c r="G2976" s="93" t="n">
        <f aca="false" t="array" ref="G2976:G2976">SUM(IF($E$17:$E$2833=E2976,$G$17:$G$2833,0))</f>
        <v>0</v>
      </c>
      <c r="H2976" s="93" t="n">
        <f aca="false" t="array" ref="H2976:H2976">SUM(IF($E$17:$E$2833=E2976,$H$17:$H$2833,0))</f>
        <v>0</v>
      </c>
    </row>
    <row r="2977" customFormat="false" ht="34.5" hidden="true" customHeight="true" outlineLevel="0" collapsed="false">
      <c r="A2977" s="89" t="s">
        <v>192</v>
      </c>
      <c r="B2977" s="89" t="n">
        <v>1</v>
      </c>
      <c r="C2977" s="90" t="str">
        <f aca="false">INDEX((klasyfikacja!$B$2:$B$146),MATCH(A2977,klasyfikacja!$A$2:$A$146,0))</f>
        <v>Dotacja celowa otrzymana z samorządu województwa na inwestycje i zakupy inwestycyjne realizowane na podstawie porozumień (umów) między jednostkami samorządu terytorialnego</v>
      </c>
      <c r="D2977" s="99"/>
      <c r="E2977" s="92" t="n">
        <v>6630</v>
      </c>
      <c r="F2977" s="93" t="n">
        <f aca="false">SUM(G2977:H2977)</f>
        <v>0</v>
      </c>
      <c r="G2977" s="93" t="n">
        <f aca="false" t="array" ref="G2977:G2977">SUM(IF($E$17:$E$2833=E2977,$G$17:$G$2833,0))</f>
        <v>0</v>
      </c>
      <c r="H2977" s="93" t="n">
        <f aca="false" t="array" ref="H2977:H2977">SUM(IF($E$17:$E$2833=E2977,$H$17:$H$2833,0))</f>
        <v>0</v>
      </c>
    </row>
    <row r="2978" customFormat="false" ht="30" hidden="true" customHeight="true" outlineLevel="0" collapsed="false">
      <c r="A2978" s="89" t="s">
        <v>235</v>
      </c>
      <c r="B2978" s="89"/>
      <c r="C2978" s="90" t="str">
        <f aca="false">INDEX((klasyfikacja!$B$2:$B$146),MATCH(A2978,klasyfikacja!$A$2:$A$146,0))</f>
        <v>Dotacja celowa otrzymana z samorządu województwa na inwestycje i zakupy inwestycyjne realizowane na podstawie porozumień (umów) między jednostkami samorządu terytorialnego (Współfinansowanie programów i projektów realizowanych ze środków, o których mowa w art. 5 ust. 3 ustawy, z wyłączeniem środków, o których mowa w art. 5 ust. 3 pkt 2, pkt 5 lit. c i d oraz pkt 6 ustawy)</v>
      </c>
      <c r="D2978" s="99"/>
      <c r="E2978" s="92" t="n">
        <v>6639</v>
      </c>
      <c r="F2978" s="93" t="n">
        <f aca="false">SUM(G2978:H2978)</f>
        <v>0</v>
      </c>
      <c r="G2978" s="93" t="n">
        <f aca="false" t="array" ref="G2978:G2978">SUM(IF($E$17:$E$2833=E2978,$G$17:$G$2833,0))</f>
        <v>0</v>
      </c>
      <c r="H2978" s="93" t="n">
        <f aca="false" t="array" ref="H2978:H2978">SUM(IF($E$17:$E$2833=E2978,$H$17:$H$2833,0))</f>
        <v>0</v>
      </c>
    </row>
    <row r="2979" customFormat="false" ht="18" hidden="true" customHeight="true" outlineLevel="0" collapsed="false">
      <c r="A2979" s="89" t="s">
        <v>193</v>
      </c>
      <c r="B2979" s="89" t="n">
        <v>1</v>
      </c>
      <c r="C2979" s="90" t="str">
        <f aca="false">INDEX((klasyfikacja!$B$2:$B$146),MATCH(A2979,klasyfikacja!$A$2:$A$146,0))</f>
        <v>Wpływy ze zwrotów dotacji oraz płatności wykorzystanych niezgodnie z przeznaczeniem lub wykorzystanych z naruszeniem procedur, o których mowa w art. 184 ustawy, pobranych nienależnie lub w nadmiernej wysokości, dotyczące dochodów majątkowych</v>
      </c>
      <c r="D2979" s="91"/>
      <c r="E2979" s="92" t="n">
        <v>6660</v>
      </c>
      <c r="F2979" s="93" t="n">
        <f aca="false">SUM(G2979:H2979)</f>
        <v>0</v>
      </c>
      <c r="G2979" s="93" t="n">
        <f aca="false" t="array" ref="G2979:G2979">SUM(IF($E$17:$E$2833=E2979,$G$17:$G$2833,0))</f>
        <v>0</v>
      </c>
      <c r="H2979" s="93" t="n">
        <f aca="false" t="array" ref="H2979:H2979">SUM(IF($E$17:$E$2833=E2979,$H$17:$H$2833,0))</f>
        <v>0</v>
      </c>
    </row>
    <row r="2980" customFormat="false" ht="9.75" hidden="true" customHeight="true" outlineLevel="0" collapsed="false">
      <c r="A2980" s="89" t="s">
        <v>194</v>
      </c>
      <c r="B2980" s="89" t="n">
        <v>1</v>
      </c>
      <c r="C2980" s="90" t="str">
        <f aca="false">INDEX((klasyfikacja!$B$2:$B$146),MATCH(A2980,klasyfikacja!$A$2:$A$146,0))</f>
        <v>Wpłata środków finansowych z niewykorzystanych w terminie wydatków, które nie wygasają z upływem roku budżetowego</v>
      </c>
      <c r="D2980" s="91"/>
      <c r="E2980" s="92" t="n">
        <v>6680</v>
      </c>
      <c r="F2980" s="93" t="n">
        <f aca="false">SUM(G2980:H2980)</f>
        <v>0</v>
      </c>
      <c r="G2980" s="93" t="n">
        <f aca="false" t="array" ref="G2980:G2980">SUM(IF($E$17:$E$2833=E2980,$G$17:$G$2833,0))</f>
        <v>0</v>
      </c>
      <c r="H2980" s="93" t="n">
        <f aca="false" t="array" ref="H2980:H2980">SUM(IF($E$17:$E$2833=E2980,$H$17:$H$2833,0))</f>
        <v>0</v>
      </c>
    </row>
    <row r="2981" customFormat="false" ht="38.25" hidden="true" customHeight="true" outlineLevel="0" collapsed="false">
      <c r="A2981" s="89" t="s">
        <v>195</v>
      </c>
      <c r="B2981" s="89" t="n">
        <v>1</v>
      </c>
      <c r="C2981" s="90" t="str">
        <f aca="false">INDEX((klasyfikacja!$B$2:$B$146),MATCH(A2981,klasyfikacja!$A$2:$A$146,0))</f>
        <v>Wpływy ze zwrotów niewykorzystanych dotacji oraz płatności, dotyczące dochodów majątkowych</v>
      </c>
      <c r="D2981" s="91"/>
      <c r="E2981" s="92" t="n">
        <v>6690</v>
      </c>
      <c r="F2981" s="93" t="n">
        <f aca="false">SUM(G2981:H2981)</f>
        <v>20000</v>
      </c>
      <c r="G2981" s="93" t="n">
        <f aca="false" t="array" ref="G2981:G2981">SUM(IF($E$17:$E$2833=E2981,$G$17:$G$2833,0))</f>
        <v>0</v>
      </c>
      <c r="H2981" s="93" t="n">
        <f aca="false" t="array" ref="H2981:H2981">SUM(IF($E$17:$E$2833=E2981,$H$17:$H$2833,0))</f>
        <v>20000</v>
      </c>
    </row>
    <row r="2982" customFormat="false" ht="19.5" hidden="true" customHeight="true" outlineLevel="0" collapsed="false">
      <c r="A2982" s="101"/>
      <c r="B2982" s="101"/>
      <c r="C2982" s="102"/>
      <c r="D2982" s="102"/>
      <c r="E2982" s="102"/>
      <c r="F2982" s="103"/>
      <c r="G2982" s="103"/>
      <c r="H2982" s="103"/>
    </row>
    <row r="2983" customFormat="false" ht="15" hidden="false" customHeight="true" outlineLevel="0" collapsed="false">
      <c r="A2983" s="104"/>
      <c r="B2983" s="104"/>
      <c r="C2983" s="105"/>
      <c r="D2983" s="105"/>
      <c r="E2983" s="105"/>
    </row>
    <row r="2984" customFormat="false" ht="15" hidden="false" customHeight="true" outlineLevel="0" collapsed="false">
      <c r="A2984" s="104"/>
      <c r="B2984" s="104"/>
      <c r="C2984" s="105"/>
      <c r="D2984" s="105"/>
      <c r="E2984" s="105"/>
      <c r="H2984" s="106"/>
      <c r="I2984" s="106"/>
    </row>
    <row r="2985" customFormat="false" ht="15" hidden="false" customHeight="true" outlineLevel="0" collapsed="false">
      <c r="A2985" s="104"/>
      <c r="B2985" s="104"/>
      <c r="C2985" s="105"/>
      <c r="D2985" s="105"/>
      <c r="E2985" s="105"/>
      <c r="H2985" s="106"/>
    </row>
    <row r="2986" customFormat="false" ht="15" hidden="false" customHeight="true" outlineLevel="0" collapsed="false">
      <c r="A2986" s="104"/>
      <c r="B2986" s="104"/>
      <c r="C2986" s="105"/>
      <c r="D2986" s="105"/>
      <c r="E2986" s="105"/>
      <c r="H2986" s="107"/>
    </row>
    <row r="2987" customFormat="false" ht="15" hidden="false" customHeight="true" outlineLevel="0" collapsed="false">
      <c r="A2987" s="104"/>
      <c r="B2987" s="104"/>
      <c r="C2987" s="105"/>
      <c r="D2987" s="105"/>
      <c r="E2987" s="105"/>
    </row>
    <row r="2988" customFormat="false" ht="15" hidden="false" customHeight="true" outlineLevel="0" collapsed="false">
      <c r="A2988" s="104"/>
      <c r="B2988" s="104"/>
      <c r="C2988" s="105"/>
      <c r="D2988" s="105"/>
      <c r="E2988" s="105"/>
    </row>
    <row r="2989" customFormat="false" ht="15" hidden="false" customHeight="true" outlineLevel="0" collapsed="false">
      <c r="A2989" s="104"/>
      <c r="B2989" s="104"/>
      <c r="C2989" s="105"/>
      <c r="D2989" s="105"/>
      <c r="E2989" s="105"/>
    </row>
    <row r="2990" customFormat="false" ht="15" hidden="false" customHeight="true" outlineLevel="0" collapsed="false">
      <c r="A2990" s="104"/>
      <c r="B2990" s="104"/>
      <c r="C2990" s="105"/>
      <c r="D2990" s="105"/>
      <c r="E2990" s="105"/>
    </row>
    <row r="2991" customFormat="false" ht="15" hidden="false" customHeight="true" outlineLevel="0" collapsed="false">
      <c r="A2991" s="104"/>
      <c r="B2991" s="104"/>
      <c r="C2991" s="105"/>
      <c r="D2991" s="105"/>
      <c r="E2991" s="105"/>
    </row>
  </sheetData>
  <autoFilter ref="A14:H2982"/>
  <mergeCells count="6">
    <mergeCell ref="A7:H7"/>
    <mergeCell ref="A11:A13"/>
    <mergeCell ref="C11:C13"/>
    <mergeCell ref="F11:H11"/>
    <mergeCell ref="F12:F13"/>
    <mergeCell ref="G12:H12"/>
  </mergeCells>
  <printOptions headings="false" gridLines="false" gridLinesSet="true" horizontalCentered="true" verticalCentered="true"/>
  <pageMargins left="0.196527777777778" right="0.196527777777778" top="0.472222222222222" bottom="0.590277777777778" header="0.511811023622047" footer="0.511811023622047"/>
  <pageSetup paperSize="9" scale="6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686" man="true" max="16383" min="0"/>
    <brk id="1096" man="true" max="16383" min="0"/>
    <brk id="1728" man="true" max="16383" min="0"/>
    <brk id="2189" man="true" max="16383" min="0"/>
    <brk id="2506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604"/>
  <sheetViews>
    <sheetView showFormulas="false" showGridLines="fals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5" ySplit="7" topLeftCell="K8" activePane="bottomRight" state="frozen"/>
      <selection pane="topLeft" activeCell="A1" activeCellId="0" sqref="A1"/>
      <selection pane="topRight" activeCell="K1" activeCellId="0" sqref="K1"/>
      <selection pane="bottomLeft" activeCell="A8" activeCellId="0" sqref="A8"/>
      <selection pane="bottomRight" activeCell="L15" activeCellId="0" sqref="L15"/>
    </sheetView>
  </sheetViews>
  <sheetFormatPr defaultColWidth="9.1484375" defaultRowHeight="11.25" zeroHeight="false" outlineLevelRow="0" outlineLevelCol="0"/>
  <cols>
    <col collapsed="false" customWidth="true" hidden="false" outlineLevel="0" max="1" min="1" style="108" width="3.29"/>
    <col collapsed="false" customWidth="true" hidden="false" outlineLevel="0" max="3" min="2" style="108" width="5"/>
    <col collapsed="false" customWidth="true" hidden="false" outlineLevel="0" max="4" min="4" style="108" width="8.42"/>
    <col collapsed="false" customWidth="true" hidden="false" outlineLevel="0" max="5" min="5" style="108" width="3.42"/>
    <col collapsed="false" customWidth="true" hidden="false" outlineLevel="0" max="13" min="6" style="108" width="12.86"/>
    <col collapsed="false" customWidth="true" hidden="false" outlineLevel="0" max="15" min="14" style="108" width="18"/>
    <col collapsed="false" customWidth="true" hidden="false" outlineLevel="0" max="16" min="16" style="108" width="3"/>
    <col collapsed="false" customWidth="true" hidden="false" outlineLevel="0" max="17" min="17" style="109" width="17.71"/>
    <col collapsed="false" customWidth="true" hidden="false" outlineLevel="0" max="18" min="18" style="108" width="4.57"/>
    <col collapsed="false" customWidth="true" hidden="false" outlineLevel="0" max="19" min="19" style="108" width="90.29"/>
    <col collapsed="false" customWidth="false" hidden="false" outlineLevel="0" max="16384" min="20" style="108" width="9.14"/>
  </cols>
  <sheetData>
    <row r="1" customFormat="false" ht="11.25" hidden="true" customHeight="true" outlineLevel="0" collapsed="false">
      <c r="S1" s="110" t="s">
        <v>244</v>
      </c>
    </row>
    <row r="2" customFormat="false" ht="12.75" hidden="false" customHeight="true" outlineLevel="0" collapsed="false">
      <c r="S2" s="111"/>
    </row>
    <row r="3" customFormat="false" ht="15" hidden="false" customHeight="true" outlineLevel="0" collapsed="false">
      <c r="A3" s="112" t="s">
        <v>245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</row>
    <row r="4" customFormat="false" ht="14.25" hidden="true" customHeight="true" outlineLevel="0" collapsed="false">
      <c r="A4" s="113" t="s">
        <v>246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</row>
    <row r="5" customFormat="false" ht="11.25" hidden="false" customHeight="true" outlineLevel="0" collapsed="false"/>
    <row r="6" customFormat="false" ht="22.5" hidden="false" customHeight="true" outlineLevel="0" collapsed="false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5"/>
      <c r="R6" s="114"/>
      <c r="S6" s="114"/>
    </row>
    <row r="7" s="119" customFormat="true" ht="33.75" hidden="false" customHeight="true" outlineLevel="0" collapsed="false">
      <c r="A7" s="116" t="s">
        <v>247</v>
      </c>
      <c r="B7" s="117" t="s">
        <v>248</v>
      </c>
      <c r="C7" s="117" t="s">
        <v>11</v>
      </c>
      <c r="D7" s="116" t="s">
        <v>249</v>
      </c>
      <c r="E7" s="116" t="s">
        <v>250</v>
      </c>
      <c r="F7" s="118" t="s">
        <v>251</v>
      </c>
      <c r="G7" s="118" t="s">
        <v>252</v>
      </c>
      <c r="H7" s="118" t="s">
        <v>253</v>
      </c>
      <c r="I7" s="118" t="s">
        <v>254</v>
      </c>
      <c r="J7" s="118" t="s">
        <v>255</v>
      </c>
      <c r="K7" s="118" t="s">
        <v>256</v>
      </c>
      <c r="L7" s="118" t="s">
        <v>257</v>
      </c>
      <c r="M7" s="118" t="s">
        <v>258</v>
      </c>
      <c r="N7" s="117" t="s">
        <v>259</v>
      </c>
      <c r="O7" s="117" t="s">
        <v>260</v>
      </c>
      <c r="P7" s="116" t="s">
        <v>261</v>
      </c>
      <c r="Q7" s="116" t="s">
        <v>262</v>
      </c>
      <c r="R7" s="116" t="s">
        <v>263</v>
      </c>
      <c r="S7" s="116" t="s">
        <v>264</v>
      </c>
    </row>
    <row r="8" s="126" customFormat="true" ht="12" hidden="false" customHeight="true" outlineLevel="0" collapsed="false">
      <c r="A8" s="120" t="n">
        <v>600</v>
      </c>
      <c r="B8" s="120" t="n">
        <v>60004</v>
      </c>
      <c r="C8" s="120" t="s">
        <v>91</v>
      </c>
      <c r="D8" s="121" t="s">
        <v>265</v>
      </c>
      <c r="E8" s="121" t="s">
        <v>266</v>
      </c>
      <c r="F8" s="122" t="n">
        <f aca="false">330000000+30000000</f>
        <v>360000000</v>
      </c>
      <c r="G8" s="123"/>
      <c r="H8" s="122" t="n">
        <f aca="false">330000000+30000000</f>
        <v>360000000</v>
      </c>
      <c r="I8" s="123"/>
      <c r="J8" s="122" t="n">
        <f aca="false">H8-F8</f>
        <v>0</v>
      </c>
      <c r="K8" s="123" t="n">
        <f aca="false">I8-G8</f>
        <v>0</v>
      </c>
      <c r="L8" s="122" t="n">
        <f aca="false">383000000+67000000</f>
        <v>450000000</v>
      </c>
      <c r="M8" s="123"/>
      <c r="N8" s="120" t="s">
        <v>267</v>
      </c>
      <c r="O8" s="120" t="s">
        <v>267</v>
      </c>
      <c r="P8" s="120" t="s">
        <v>268</v>
      </c>
      <c r="Q8" s="120" t="s">
        <v>269</v>
      </c>
      <c r="R8" s="124" t="s">
        <v>270</v>
      </c>
      <c r="S8" s="125" t="s">
        <v>271</v>
      </c>
    </row>
    <row r="9" s="126" customFormat="true" ht="12" hidden="false" customHeight="true" outlineLevel="0" collapsed="false">
      <c r="A9" s="120" t="n">
        <v>600</v>
      </c>
      <c r="B9" s="120" t="n">
        <v>60004</v>
      </c>
      <c r="C9" s="120" t="s">
        <v>91</v>
      </c>
      <c r="D9" s="121" t="s">
        <v>265</v>
      </c>
      <c r="E9" s="121" t="s">
        <v>266</v>
      </c>
      <c r="F9" s="122" t="n">
        <v>20000000</v>
      </c>
      <c r="G9" s="123"/>
      <c r="H9" s="122" t="n">
        <v>20000000</v>
      </c>
      <c r="I9" s="123"/>
      <c r="J9" s="122" t="n">
        <f aca="false">H9-F9</f>
        <v>0</v>
      </c>
      <c r="K9" s="123" t="n">
        <f aca="false">I9-G9</f>
        <v>0</v>
      </c>
      <c r="L9" s="122" t="n">
        <v>0</v>
      </c>
      <c r="M9" s="123"/>
      <c r="N9" s="120" t="s">
        <v>267</v>
      </c>
      <c r="O9" s="120" t="s">
        <v>267</v>
      </c>
      <c r="P9" s="120" t="s">
        <v>272</v>
      </c>
      <c r="Q9" s="120" t="s">
        <v>273</v>
      </c>
      <c r="R9" s="124" t="s">
        <v>274</v>
      </c>
      <c r="S9" s="125" t="s">
        <v>271</v>
      </c>
    </row>
    <row r="10" s="126" customFormat="true" ht="12" hidden="false" customHeight="true" outlineLevel="0" collapsed="false">
      <c r="A10" s="120" t="n">
        <v>600</v>
      </c>
      <c r="B10" s="120" t="n">
        <v>60004</v>
      </c>
      <c r="C10" s="120" t="s">
        <v>99</v>
      </c>
      <c r="D10" s="121" t="s">
        <v>265</v>
      </c>
      <c r="E10" s="121" t="s">
        <v>275</v>
      </c>
      <c r="F10" s="122" t="n">
        <f aca="false">783000+2000</f>
        <v>785000</v>
      </c>
      <c r="G10" s="123"/>
      <c r="H10" s="122" t="n">
        <v>1507000</v>
      </c>
      <c r="I10" s="123"/>
      <c r="J10" s="122" t="n">
        <f aca="false">H10-F10</f>
        <v>722000</v>
      </c>
      <c r="K10" s="123" t="n">
        <f aca="false">I10-G10</f>
        <v>0</v>
      </c>
      <c r="L10" s="122" t="n">
        <v>1515000</v>
      </c>
      <c r="M10" s="123"/>
      <c r="N10" s="120" t="s">
        <v>267</v>
      </c>
      <c r="O10" s="120" t="s">
        <v>267</v>
      </c>
      <c r="P10" s="120" t="s">
        <v>268</v>
      </c>
      <c r="Q10" s="120" t="s">
        <v>269</v>
      </c>
      <c r="R10" s="124" t="s">
        <v>270</v>
      </c>
      <c r="S10" s="125" t="s">
        <v>276</v>
      </c>
    </row>
    <row r="11" s="126" customFormat="true" ht="12" hidden="false" customHeight="true" outlineLevel="0" collapsed="false">
      <c r="A11" s="120" t="n">
        <v>600</v>
      </c>
      <c r="B11" s="120" t="n">
        <v>60004</v>
      </c>
      <c r="C11" s="120" t="s">
        <v>105</v>
      </c>
      <c r="D11" s="121" t="s">
        <v>265</v>
      </c>
      <c r="E11" s="121" t="s">
        <v>275</v>
      </c>
      <c r="F11" s="122" t="n">
        <v>1000000</v>
      </c>
      <c r="G11" s="123"/>
      <c r="H11" s="122" t="n">
        <v>1585000</v>
      </c>
      <c r="I11" s="123"/>
      <c r="J11" s="122" t="n">
        <f aca="false">H11-F11</f>
        <v>585000</v>
      </c>
      <c r="K11" s="123" t="n">
        <f aca="false">I11-G11</f>
        <v>0</v>
      </c>
      <c r="L11" s="122" t="n">
        <v>1100000</v>
      </c>
      <c r="M11" s="123"/>
      <c r="N11" s="127" t="s">
        <v>267</v>
      </c>
      <c r="O11" s="120" t="s">
        <v>267</v>
      </c>
      <c r="P11" s="120" t="s">
        <v>268</v>
      </c>
      <c r="Q11" s="120" t="s">
        <v>269</v>
      </c>
      <c r="R11" s="124" t="s">
        <v>270</v>
      </c>
      <c r="S11" s="125" t="s">
        <v>277</v>
      </c>
    </row>
    <row r="12" s="126" customFormat="true" ht="12" hidden="false" customHeight="true" outlineLevel="0" collapsed="false">
      <c r="A12" s="120" t="n">
        <v>600</v>
      </c>
      <c r="B12" s="120" t="n">
        <v>60004</v>
      </c>
      <c r="C12" s="120" t="s">
        <v>105</v>
      </c>
      <c r="D12" s="121" t="s">
        <v>265</v>
      </c>
      <c r="E12" s="121" t="s">
        <v>275</v>
      </c>
      <c r="F12" s="122" t="n">
        <v>15000</v>
      </c>
      <c r="G12" s="123"/>
      <c r="H12" s="122" t="n">
        <v>15000</v>
      </c>
      <c r="I12" s="123"/>
      <c r="J12" s="122" t="n">
        <f aca="false">H12-F12</f>
        <v>0</v>
      </c>
      <c r="K12" s="123" t="n">
        <f aca="false">I12-G12</f>
        <v>0</v>
      </c>
      <c r="L12" s="122" t="n">
        <v>0</v>
      </c>
      <c r="M12" s="123"/>
      <c r="N12" s="120" t="s">
        <v>267</v>
      </c>
      <c r="O12" s="120" t="s">
        <v>267</v>
      </c>
      <c r="P12" s="120" t="s">
        <v>268</v>
      </c>
      <c r="Q12" s="120" t="s">
        <v>269</v>
      </c>
      <c r="R12" s="124" t="s">
        <v>270</v>
      </c>
      <c r="S12" s="125" t="s">
        <v>277</v>
      </c>
    </row>
    <row r="13" s="126" customFormat="true" ht="12" hidden="false" customHeight="true" outlineLevel="0" collapsed="false">
      <c r="A13" s="120" t="n">
        <v>600</v>
      </c>
      <c r="B13" s="120" t="n">
        <v>60004</v>
      </c>
      <c r="C13" s="120" t="s">
        <v>109</v>
      </c>
      <c r="D13" s="121" t="s">
        <v>265</v>
      </c>
      <c r="E13" s="121" t="s">
        <v>275</v>
      </c>
      <c r="F13" s="122" t="n">
        <v>3800000</v>
      </c>
      <c r="G13" s="125"/>
      <c r="H13" s="122" t="n">
        <v>9931000</v>
      </c>
      <c r="I13" s="125"/>
      <c r="J13" s="122" t="n">
        <f aca="false">H13-F13</f>
        <v>6131000</v>
      </c>
      <c r="K13" s="123" t="n">
        <f aca="false">I13-G13</f>
        <v>0</v>
      </c>
      <c r="L13" s="122" t="n">
        <f aca="false">3006000+10000000</f>
        <v>13006000</v>
      </c>
      <c r="M13" s="125"/>
      <c r="N13" s="120" t="s">
        <v>267</v>
      </c>
      <c r="O13" s="120" t="s">
        <v>267</v>
      </c>
      <c r="P13" s="120" t="s">
        <v>268</v>
      </c>
      <c r="Q13" s="120" t="s">
        <v>269</v>
      </c>
      <c r="R13" s="124" t="s">
        <v>270</v>
      </c>
      <c r="S13" s="125" t="s">
        <v>278</v>
      </c>
    </row>
    <row r="14" s="126" customFormat="true" ht="12" hidden="false" customHeight="true" outlineLevel="0" collapsed="false">
      <c r="A14" s="120" t="n">
        <v>600</v>
      </c>
      <c r="B14" s="120" t="n">
        <v>60004</v>
      </c>
      <c r="C14" s="120" t="n">
        <v>2310</v>
      </c>
      <c r="D14" s="121" t="s">
        <v>279</v>
      </c>
      <c r="E14" s="121" t="s">
        <v>280</v>
      </c>
      <c r="F14" s="122" t="n">
        <v>43000000</v>
      </c>
      <c r="G14" s="123"/>
      <c r="H14" s="122" t="n">
        <v>43000000</v>
      </c>
      <c r="I14" s="123"/>
      <c r="J14" s="122" t="n">
        <f aca="false">H14-F14</f>
        <v>0</v>
      </c>
      <c r="K14" s="123" t="n">
        <f aca="false">I14-G14</f>
        <v>0</v>
      </c>
      <c r="L14" s="122" t="n">
        <v>46700000</v>
      </c>
      <c r="M14" s="123"/>
      <c r="N14" s="120" t="s">
        <v>281</v>
      </c>
      <c r="O14" s="120" t="s">
        <v>281</v>
      </c>
      <c r="P14" s="120" t="s">
        <v>268</v>
      </c>
      <c r="Q14" s="120" t="s">
        <v>269</v>
      </c>
      <c r="R14" s="124" t="s">
        <v>270</v>
      </c>
      <c r="S14" s="125" t="s">
        <v>282</v>
      </c>
    </row>
    <row r="15" s="126" customFormat="true" ht="12" hidden="false" customHeight="true" outlineLevel="0" collapsed="false">
      <c r="A15" s="120" t="n">
        <v>600</v>
      </c>
      <c r="B15" s="120" t="n">
        <v>60015</v>
      </c>
      <c r="C15" s="120" t="s">
        <v>91</v>
      </c>
      <c r="D15" s="121" t="s">
        <v>283</v>
      </c>
      <c r="E15" s="121" t="s">
        <v>275</v>
      </c>
      <c r="F15" s="122"/>
      <c r="G15" s="123" t="n">
        <v>1100000</v>
      </c>
      <c r="H15" s="122"/>
      <c r="I15" s="123" t="n">
        <v>1700000</v>
      </c>
      <c r="J15" s="122" t="n">
        <f aca="false">H15-F15</f>
        <v>0</v>
      </c>
      <c r="K15" s="123" t="n">
        <f aca="false">I15-G15</f>
        <v>600000</v>
      </c>
      <c r="L15" s="122"/>
      <c r="M15" s="123" t="n">
        <v>1700000</v>
      </c>
      <c r="N15" s="120" t="s">
        <v>284</v>
      </c>
      <c r="O15" s="120" t="s">
        <v>284</v>
      </c>
      <c r="P15" s="120" t="s">
        <v>268</v>
      </c>
      <c r="Q15" s="120" t="s">
        <v>269</v>
      </c>
      <c r="R15" s="124" t="s">
        <v>270</v>
      </c>
      <c r="S15" s="125" t="s">
        <v>285</v>
      </c>
    </row>
    <row r="16" s="126" customFormat="true" ht="12" hidden="false" customHeight="true" outlineLevel="0" collapsed="false">
      <c r="A16" s="120" t="n">
        <v>600</v>
      </c>
      <c r="B16" s="120" t="n">
        <v>60015</v>
      </c>
      <c r="C16" s="120" t="s">
        <v>99</v>
      </c>
      <c r="D16" s="121" t="s">
        <v>283</v>
      </c>
      <c r="E16" s="121" t="s">
        <v>275</v>
      </c>
      <c r="F16" s="122"/>
      <c r="G16" s="123" t="n">
        <v>1231</v>
      </c>
      <c r="H16" s="122"/>
      <c r="I16" s="123" t="n">
        <v>1231</v>
      </c>
      <c r="J16" s="122" t="n">
        <f aca="false">H16-F16</f>
        <v>0</v>
      </c>
      <c r="K16" s="123" t="n">
        <f aca="false">I16-G16</f>
        <v>0</v>
      </c>
      <c r="L16" s="122"/>
      <c r="M16" s="123" t="n">
        <v>0</v>
      </c>
      <c r="N16" s="120" t="s">
        <v>281</v>
      </c>
      <c r="O16" s="120" t="s">
        <v>281</v>
      </c>
      <c r="P16" s="120" t="s">
        <v>272</v>
      </c>
      <c r="Q16" s="120" t="s">
        <v>286</v>
      </c>
      <c r="R16" s="124" t="s">
        <v>287</v>
      </c>
      <c r="S16" s="125" t="s">
        <v>288</v>
      </c>
    </row>
    <row r="17" s="126" customFormat="true" ht="12" hidden="false" customHeight="true" outlineLevel="0" collapsed="false">
      <c r="A17" s="120" t="n">
        <v>600</v>
      </c>
      <c r="B17" s="120" t="n">
        <v>60015</v>
      </c>
      <c r="C17" s="120" t="s">
        <v>105</v>
      </c>
      <c r="D17" s="121" t="s">
        <v>283</v>
      </c>
      <c r="E17" s="121" t="s">
        <v>275</v>
      </c>
      <c r="F17" s="122"/>
      <c r="G17" s="123" t="n">
        <v>10000</v>
      </c>
      <c r="H17" s="122"/>
      <c r="I17" s="123" t="n">
        <v>24000</v>
      </c>
      <c r="J17" s="122" t="n">
        <f aca="false">H17-F17</f>
        <v>0</v>
      </c>
      <c r="K17" s="123" t="n">
        <f aca="false">I17-G17</f>
        <v>14000</v>
      </c>
      <c r="L17" s="122"/>
      <c r="M17" s="123" t="n">
        <v>20000</v>
      </c>
      <c r="N17" s="120" t="s">
        <v>284</v>
      </c>
      <c r="O17" s="120" t="s">
        <v>284</v>
      </c>
      <c r="P17" s="120" t="s">
        <v>268</v>
      </c>
      <c r="Q17" s="120" t="s">
        <v>269</v>
      </c>
      <c r="R17" s="124" t="s">
        <v>270</v>
      </c>
      <c r="S17" s="125" t="s">
        <v>277</v>
      </c>
    </row>
    <row r="18" s="126" customFormat="true" ht="12" hidden="false" customHeight="true" outlineLevel="0" collapsed="false">
      <c r="A18" s="120" t="n">
        <v>600</v>
      </c>
      <c r="B18" s="120" t="n">
        <v>60015</v>
      </c>
      <c r="C18" s="120" t="s">
        <v>109</v>
      </c>
      <c r="D18" s="121" t="s">
        <v>283</v>
      </c>
      <c r="E18" s="121" t="s">
        <v>275</v>
      </c>
      <c r="F18" s="122"/>
      <c r="G18" s="123" t="n">
        <v>2000</v>
      </c>
      <c r="H18" s="122"/>
      <c r="I18" s="123" t="n">
        <v>2000</v>
      </c>
      <c r="J18" s="122" t="n">
        <f aca="false">H18-F18</f>
        <v>0</v>
      </c>
      <c r="K18" s="123" t="n">
        <f aca="false">I18-G18</f>
        <v>0</v>
      </c>
      <c r="L18" s="122"/>
      <c r="M18" s="123" t="n">
        <v>0</v>
      </c>
      <c r="N18" s="120" t="s">
        <v>284</v>
      </c>
      <c r="O18" s="120" t="s">
        <v>284</v>
      </c>
      <c r="P18" s="120" t="s">
        <v>268</v>
      </c>
      <c r="Q18" s="120" t="s">
        <v>269</v>
      </c>
      <c r="R18" s="124" t="s">
        <v>270</v>
      </c>
      <c r="S18" s="125" t="s">
        <v>289</v>
      </c>
    </row>
    <row r="19" s="126" customFormat="true" ht="12" hidden="false" customHeight="true" outlineLevel="0" collapsed="false">
      <c r="A19" s="120" t="n">
        <v>600</v>
      </c>
      <c r="B19" s="120" t="n">
        <v>60015</v>
      </c>
      <c r="C19" s="120" t="s">
        <v>109</v>
      </c>
      <c r="D19" s="121" t="s">
        <v>283</v>
      </c>
      <c r="E19" s="121" t="s">
        <v>275</v>
      </c>
      <c r="F19" s="122"/>
      <c r="G19" s="123" t="n">
        <v>50226</v>
      </c>
      <c r="H19" s="122"/>
      <c r="I19" s="123" t="n">
        <v>50226</v>
      </c>
      <c r="J19" s="122" t="n">
        <f aca="false">H19-F19</f>
        <v>0</v>
      </c>
      <c r="K19" s="123" t="n">
        <f aca="false">I19-G19</f>
        <v>0</v>
      </c>
      <c r="L19" s="122"/>
      <c r="M19" s="123" t="n">
        <v>0</v>
      </c>
      <c r="N19" s="120" t="s">
        <v>284</v>
      </c>
      <c r="O19" s="120" t="s">
        <v>284</v>
      </c>
      <c r="P19" s="120" t="s">
        <v>272</v>
      </c>
      <c r="Q19" s="120" t="s">
        <v>290</v>
      </c>
      <c r="R19" s="124" t="s">
        <v>291</v>
      </c>
      <c r="S19" s="125" t="s">
        <v>292</v>
      </c>
    </row>
    <row r="20" s="126" customFormat="true" ht="12" hidden="false" customHeight="true" outlineLevel="0" collapsed="false">
      <c r="A20" s="120" t="n">
        <v>600</v>
      </c>
      <c r="B20" s="120" t="n">
        <v>60015</v>
      </c>
      <c r="C20" s="120" t="s">
        <v>109</v>
      </c>
      <c r="D20" s="121" t="s">
        <v>283</v>
      </c>
      <c r="E20" s="121" t="s">
        <v>275</v>
      </c>
      <c r="F20" s="122"/>
      <c r="G20" s="123" t="n">
        <v>71000</v>
      </c>
      <c r="H20" s="122"/>
      <c r="I20" s="123" t="n">
        <v>172000</v>
      </c>
      <c r="J20" s="122" t="n">
        <f aca="false">H20-F20</f>
        <v>0</v>
      </c>
      <c r="K20" s="123" t="n">
        <f aca="false">I20-G20</f>
        <v>101000</v>
      </c>
      <c r="L20" s="122"/>
      <c r="M20" s="123" t="n">
        <v>0</v>
      </c>
      <c r="N20" s="120" t="s">
        <v>293</v>
      </c>
      <c r="O20" s="120" t="s">
        <v>293</v>
      </c>
      <c r="P20" s="120" t="s">
        <v>272</v>
      </c>
      <c r="Q20" s="120" t="s">
        <v>294</v>
      </c>
      <c r="R20" s="124" t="s">
        <v>295</v>
      </c>
      <c r="S20" s="125" t="s">
        <v>296</v>
      </c>
    </row>
    <row r="21" s="126" customFormat="true" ht="12" hidden="false" customHeight="true" outlineLevel="0" collapsed="false">
      <c r="A21" s="120" t="n">
        <v>600</v>
      </c>
      <c r="B21" s="120" t="n">
        <v>60015</v>
      </c>
      <c r="C21" s="120" t="n">
        <v>2057</v>
      </c>
      <c r="D21" s="121" t="s">
        <v>297</v>
      </c>
      <c r="E21" s="121" t="s">
        <v>298</v>
      </c>
      <c r="F21" s="122"/>
      <c r="G21" s="123" t="n">
        <v>265300</v>
      </c>
      <c r="H21" s="122"/>
      <c r="I21" s="123" t="n">
        <v>265300</v>
      </c>
      <c r="J21" s="122" t="n">
        <f aca="false">H21-F21</f>
        <v>0</v>
      </c>
      <c r="K21" s="123" t="n">
        <f aca="false">I21-G21</f>
        <v>0</v>
      </c>
      <c r="L21" s="122"/>
      <c r="M21" s="123" t="n">
        <v>0</v>
      </c>
      <c r="N21" s="120" t="s">
        <v>281</v>
      </c>
      <c r="O21" s="120" t="s">
        <v>281</v>
      </c>
      <c r="P21" s="120" t="s">
        <v>299</v>
      </c>
      <c r="Q21" s="120" t="n">
        <v>1019</v>
      </c>
      <c r="R21" s="124" t="s">
        <v>300</v>
      </c>
      <c r="S21" s="125" t="s">
        <v>301</v>
      </c>
    </row>
    <row r="22" s="126" customFormat="true" ht="12" hidden="false" customHeight="true" outlineLevel="0" collapsed="false">
      <c r="A22" s="120" t="n">
        <v>600</v>
      </c>
      <c r="B22" s="120" t="n">
        <v>60015</v>
      </c>
      <c r="C22" s="120" t="n">
        <v>2057</v>
      </c>
      <c r="D22" s="121" t="s">
        <v>297</v>
      </c>
      <c r="E22" s="121" t="s">
        <v>298</v>
      </c>
      <c r="F22" s="122"/>
      <c r="G22" s="123" t="n">
        <v>24625</v>
      </c>
      <c r="H22" s="122"/>
      <c r="I22" s="123" t="n">
        <v>24625</v>
      </c>
      <c r="J22" s="122" t="n">
        <f aca="false">H22-F22</f>
        <v>0</v>
      </c>
      <c r="K22" s="123" t="n">
        <f aca="false">I22-G22</f>
        <v>0</v>
      </c>
      <c r="L22" s="122"/>
      <c r="M22" s="123" t="n">
        <v>0</v>
      </c>
      <c r="N22" s="120" t="s">
        <v>281</v>
      </c>
      <c r="O22" s="120" t="s">
        <v>281</v>
      </c>
      <c r="P22" s="120" t="s">
        <v>268</v>
      </c>
      <c r="Q22" s="120" t="s">
        <v>269</v>
      </c>
      <c r="R22" s="124" t="s">
        <v>270</v>
      </c>
      <c r="S22" s="125" t="s">
        <v>302</v>
      </c>
    </row>
    <row r="23" s="126" customFormat="true" ht="12" hidden="false" customHeight="true" outlineLevel="0" collapsed="false">
      <c r="A23" s="120" t="n">
        <v>600</v>
      </c>
      <c r="B23" s="120" t="n">
        <v>60015</v>
      </c>
      <c r="C23" s="120" t="n">
        <v>2057</v>
      </c>
      <c r="D23" s="121" t="s">
        <v>297</v>
      </c>
      <c r="E23" s="121" t="s">
        <v>298</v>
      </c>
      <c r="F23" s="122"/>
      <c r="G23" s="123" t="n">
        <v>46002</v>
      </c>
      <c r="H23" s="122"/>
      <c r="I23" s="123" t="n">
        <v>46002</v>
      </c>
      <c r="J23" s="122" t="n">
        <f aca="false">H23-F23</f>
        <v>0</v>
      </c>
      <c r="K23" s="123" t="n">
        <f aca="false">I23-G23</f>
        <v>0</v>
      </c>
      <c r="L23" s="122"/>
      <c r="M23" s="123" t="n">
        <v>0</v>
      </c>
      <c r="N23" s="120" t="s">
        <v>281</v>
      </c>
      <c r="O23" s="120" t="s">
        <v>281</v>
      </c>
      <c r="P23" s="120" t="s">
        <v>299</v>
      </c>
      <c r="Q23" s="120" t="s">
        <v>303</v>
      </c>
      <c r="R23" s="124" t="s">
        <v>304</v>
      </c>
      <c r="S23" s="125" t="s">
        <v>302</v>
      </c>
    </row>
    <row r="24" s="126" customFormat="true" ht="12" hidden="false" customHeight="true" outlineLevel="0" collapsed="false">
      <c r="A24" s="120" t="n">
        <v>600</v>
      </c>
      <c r="B24" s="120" t="n">
        <v>60015</v>
      </c>
      <c r="C24" s="120" t="n">
        <v>6257</v>
      </c>
      <c r="D24" s="121" t="s">
        <v>297</v>
      </c>
      <c r="E24" s="121" t="s">
        <v>298</v>
      </c>
      <c r="F24" s="122"/>
      <c r="G24" s="123" t="n">
        <v>19801981</v>
      </c>
      <c r="H24" s="122"/>
      <c r="I24" s="123" t="n">
        <v>19801981</v>
      </c>
      <c r="J24" s="122" t="n">
        <f aca="false">H24-F24</f>
        <v>0</v>
      </c>
      <c r="K24" s="123" t="n">
        <f aca="false">I24-G24</f>
        <v>0</v>
      </c>
      <c r="L24" s="122"/>
      <c r="M24" s="123" t="n">
        <v>0</v>
      </c>
      <c r="N24" s="120" t="s">
        <v>281</v>
      </c>
      <c r="O24" s="120" t="s">
        <v>281</v>
      </c>
      <c r="P24" s="120" t="s">
        <v>268</v>
      </c>
      <c r="Q24" s="120" t="s">
        <v>269</v>
      </c>
      <c r="R24" s="124" t="s">
        <v>270</v>
      </c>
      <c r="S24" s="125" t="s">
        <v>305</v>
      </c>
    </row>
    <row r="25" s="126" customFormat="true" ht="12" hidden="false" customHeight="true" outlineLevel="0" collapsed="false">
      <c r="A25" s="120" t="n">
        <v>600</v>
      </c>
      <c r="B25" s="120" t="n">
        <v>60015</v>
      </c>
      <c r="C25" s="120" t="n">
        <v>6257</v>
      </c>
      <c r="D25" s="121" t="s">
        <v>297</v>
      </c>
      <c r="E25" s="121" t="s">
        <v>298</v>
      </c>
      <c r="F25" s="122"/>
      <c r="G25" s="123" t="n">
        <v>60806797</v>
      </c>
      <c r="H25" s="122"/>
      <c r="I25" s="123" t="n">
        <v>60806797</v>
      </c>
      <c r="J25" s="122" t="n">
        <f aca="false">H25-F25</f>
        <v>0</v>
      </c>
      <c r="K25" s="123" t="n">
        <f aca="false">I25-G25</f>
        <v>0</v>
      </c>
      <c r="L25" s="122"/>
      <c r="M25" s="123" t="n">
        <v>0</v>
      </c>
      <c r="N25" s="120" t="s">
        <v>281</v>
      </c>
      <c r="O25" s="120" t="s">
        <v>281</v>
      </c>
      <c r="P25" s="120" t="s">
        <v>268</v>
      </c>
      <c r="Q25" s="120" t="s">
        <v>269</v>
      </c>
      <c r="R25" s="124" t="s">
        <v>270</v>
      </c>
      <c r="S25" s="125" t="s">
        <v>306</v>
      </c>
    </row>
    <row r="26" s="126" customFormat="true" ht="12" hidden="false" customHeight="true" outlineLevel="0" collapsed="false">
      <c r="A26" s="120" t="n">
        <v>600</v>
      </c>
      <c r="B26" s="120" t="n">
        <v>60015</v>
      </c>
      <c r="C26" s="120" t="n">
        <v>6257</v>
      </c>
      <c r="D26" s="121" t="s">
        <v>297</v>
      </c>
      <c r="E26" s="121" t="s">
        <v>298</v>
      </c>
      <c r="F26" s="122"/>
      <c r="G26" s="123" t="n">
        <v>4700000</v>
      </c>
      <c r="H26" s="122"/>
      <c r="I26" s="123" t="n">
        <v>4700000</v>
      </c>
      <c r="J26" s="122" t="n">
        <f aca="false">H26-F26</f>
        <v>0</v>
      </c>
      <c r="K26" s="123" t="n">
        <f aca="false">I26-G26</f>
        <v>0</v>
      </c>
      <c r="L26" s="122"/>
      <c r="M26" s="123" t="n">
        <v>0</v>
      </c>
      <c r="N26" s="120" t="s">
        <v>281</v>
      </c>
      <c r="O26" s="120" t="s">
        <v>281</v>
      </c>
      <c r="P26" s="120" t="s">
        <v>272</v>
      </c>
      <c r="Q26" s="128" t="s">
        <v>307</v>
      </c>
      <c r="R26" s="124" t="s">
        <v>308</v>
      </c>
      <c r="S26" s="125" t="s">
        <v>309</v>
      </c>
    </row>
    <row r="27" s="126" customFormat="true" ht="12" hidden="false" customHeight="true" outlineLevel="0" collapsed="false">
      <c r="A27" s="120" t="n">
        <v>600</v>
      </c>
      <c r="B27" s="120" t="n">
        <v>60015</v>
      </c>
      <c r="C27" s="120" t="n">
        <v>6257</v>
      </c>
      <c r="D27" s="121" t="s">
        <v>297</v>
      </c>
      <c r="E27" s="121" t="s">
        <v>298</v>
      </c>
      <c r="F27" s="122"/>
      <c r="G27" s="123" t="n">
        <v>7961000</v>
      </c>
      <c r="H27" s="122"/>
      <c r="I27" s="123" t="n">
        <v>7961000</v>
      </c>
      <c r="J27" s="122" t="n">
        <f aca="false">H27-F27</f>
        <v>0</v>
      </c>
      <c r="K27" s="123" t="n">
        <f aca="false">I27-G27</f>
        <v>0</v>
      </c>
      <c r="L27" s="122"/>
      <c r="M27" s="123" t="n">
        <v>0</v>
      </c>
      <c r="N27" s="120" t="s">
        <v>281</v>
      </c>
      <c r="O27" s="120" t="s">
        <v>281</v>
      </c>
      <c r="P27" s="120" t="s">
        <v>310</v>
      </c>
      <c r="Q27" s="120" t="s">
        <v>269</v>
      </c>
      <c r="R27" s="124" t="s">
        <v>270</v>
      </c>
      <c r="S27" s="125" t="s">
        <v>309</v>
      </c>
    </row>
    <row r="28" s="126" customFormat="true" ht="12" hidden="false" customHeight="true" outlineLevel="0" collapsed="false">
      <c r="A28" s="120" t="n">
        <v>600</v>
      </c>
      <c r="B28" s="120" t="n">
        <v>60015</v>
      </c>
      <c r="C28" s="120" t="n">
        <v>6257</v>
      </c>
      <c r="D28" s="121" t="s">
        <v>297</v>
      </c>
      <c r="E28" s="121" t="s">
        <v>298</v>
      </c>
      <c r="F28" s="122"/>
      <c r="G28" s="123" t="n">
        <v>1225000</v>
      </c>
      <c r="H28" s="122"/>
      <c r="I28" s="123" t="n">
        <v>1225000</v>
      </c>
      <c r="J28" s="122" t="n">
        <f aca="false">H28-F28</f>
        <v>0</v>
      </c>
      <c r="K28" s="123" t="n">
        <f aca="false">I28-G28</f>
        <v>0</v>
      </c>
      <c r="L28" s="122"/>
      <c r="M28" s="123" t="n">
        <v>0</v>
      </c>
      <c r="N28" s="120" t="s">
        <v>281</v>
      </c>
      <c r="O28" s="120" t="s">
        <v>281</v>
      </c>
      <c r="P28" s="120" t="s">
        <v>310</v>
      </c>
      <c r="Q28" s="120" t="s">
        <v>269</v>
      </c>
      <c r="R28" s="124" t="s">
        <v>270</v>
      </c>
      <c r="S28" s="125" t="s">
        <v>311</v>
      </c>
    </row>
    <row r="29" s="126" customFormat="true" ht="12" hidden="false" customHeight="true" outlineLevel="0" collapsed="false">
      <c r="A29" s="120" t="n">
        <v>600</v>
      </c>
      <c r="B29" s="120" t="n">
        <v>60015</v>
      </c>
      <c r="C29" s="120" t="n">
        <v>6259</v>
      </c>
      <c r="D29" s="121" t="s">
        <v>312</v>
      </c>
      <c r="E29" s="121" t="s">
        <v>298</v>
      </c>
      <c r="F29" s="122"/>
      <c r="G29" s="123" t="n">
        <v>1400000</v>
      </c>
      <c r="H29" s="122"/>
      <c r="I29" s="123" t="n">
        <v>1400000</v>
      </c>
      <c r="J29" s="122" t="n">
        <f aca="false">H29-F29</f>
        <v>0</v>
      </c>
      <c r="K29" s="123" t="n">
        <f aca="false">I29-G29</f>
        <v>0</v>
      </c>
      <c r="L29" s="122"/>
      <c r="M29" s="123" t="n">
        <v>0</v>
      </c>
      <c r="N29" s="120" t="s">
        <v>281</v>
      </c>
      <c r="O29" s="120" t="s">
        <v>281</v>
      </c>
      <c r="P29" s="120" t="s">
        <v>268</v>
      </c>
      <c r="Q29" s="120" t="s">
        <v>269</v>
      </c>
      <c r="R29" s="124" t="s">
        <v>270</v>
      </c>
      <c r="S29" s="125" t="s">
        <v>313</v>
      </c>
    </row>
    <row r="30" s="126" customFormat="true" ht="12" hidden="false" customHeight="true" outlineLevel="0" collapsed="false">
      <c r="A30" s="120" t="n">
        <v>600</v>
      </c>
      <c r="B30" s="120" t="n">
        <v>60015</v>
      </c>
      <c r="C30" s="120" t="n">
        <v>6430</v>
      </c>
      <c r="D30" s="121" t="s">
        <v>312</v>
      </c>
      <c r="E30" s="121" t="s">
        <v>314</v>
      </c>
      <c r="F30" s="122"/>
      <c r="G30" s="123" t="n">
        <v>23000000</v>
      </c>
      <c r="H30" s="122"/>
      <c r="I30" s="123" t="n">
        <v>23000000</v>
      </c>
      <c r="J30" s="122" t="n">
        <f aca="false">H30-F30</f>
        <v>0</v>
      </c>
      <c r="K30" s="123" t="n">
        <f aca="false">I30-G30</f>
        <v>0</v>
      </c>
      <c r="L30" s="122"/>
      <c r="M30" s="123" t="n">
        <v>0</v>
      </c>
      <c r="N30" s="120" t="s">
        <v>281</v>
      </c>
      <c r="O30" s="120" t="s">
        <v>281</v>
      </c>
      <c r="P30" s="120" t="s">
        <v>268</v>
      </c>
      <c r="Q30" s="120" t="s">
        <v>269</v>
      </c>
      <c r="R30" s="124" t="s">
        <v>270</v>
      </c>
      <c r="S30" s="125" t="s">
        <v>315</v>
      </c>
    </row>
    <row r="31" s="126" customFormat="true" ht="12" hidden="false" customHeight="true" outlineLevel="0" collapsed="false">
      <c r="A31" s="120" t="n">
        <v>600</v>
      </c>
      <c r="B31" s="120" t="n">
        <v>60016</v>
      </c>
      <c r="C31" s="120" t="s">
        <v>99</v>
      </c>
      <c r="D31" s="121" t="s">
        <v>265</v>
      </c>
      <c r="E31" s="121" t="s">
        <v>275</v>
      </c>
      <c r="F31" s="122" t="n">
        <v>20000</v>
      </c>
      <c r="G31" s="123"/>
      <c r="H31" s="122" t="n">
        <v>20000</v>
      </c>
      <c r="I31" s="123"/>
      <c r="J31" s="122" t="n">
        <f aca="false">H31-F31</f>
        <v>0</v>
      </c>
      <c r="K31" s="123" t="n">
        <f aca="false">I31-G31</f>
        <v>0</v>
      </c>
      <c r="L31" s="122" t="n">
        <v>20000</v>
      </c>
      <c r="M31" s="123"/>
      <c r="N31" s="120" t="s">
        <v>284</v>
      </c>
      <c r="O31" s="120" t="s">
        <v>284</v>
      </c>
      <c r="P31" s="120" t="s">
        <v>268</v>
      </c>
      <c r="Q31" s="120" t="s">
        <v>269</v>
      </c>
      <c r="R31" s="124" t="s">
        <v>270</v>
      </c>
      <c r="S31" s="125" t="s">
        <v>316</v>
      </c>
    </row>
    <row r="32" s="126" customFormat="true" ht="12" hidden="false" customHeight="true" outlineLevel="0" collapsed="false">
      <c r="A32" s="120" t="n">
        <v>600</v>
      </c>
      <c r="B32" s="120" t="n">
        <v>60016</v>
      </c>
      <c r="C32" s="120" t="s">
        <v>105</v>
      </c>
      <c r="D32" s="121" t="s">
        <v>265</v>
      </c>
      <c r="E32" s="121" t="s">
        <v>275</v>
      </c>
      <c r="F32" s="122" t="n">
        <v>122000</v>
      </c>
      <c r="G32" s="123"/>
      <c r="H32" s="122" t="n">
        <v>50000</v>
      </c>
      <c r="I32" s="123"/>
      <c r="J32" s="122" t="n">
        <f aca="false">H32-F32</f>
        <v>-72000</v>
      </c>
      <c r="K32" s="123" t="n">
        <f aca="false">I32-G32</f>
        <v>0</v>
      </c>
      <c r="L32" s="122" t="n">
        <v>50000</v>
      </c>
      <c r="M32" s="123"/>
      <c r="N32" s="120" t="s">
        <v>284</v>
      </c>
      <c r="O32" s="120" t="s">
        <v>284</v>
      </c>
      <c r="P32" s="120" t="s">
        <v>268</v>
      </c>
      <c r="Q32" s="120" t="s">
        <v>269</v>
      </c>
      <c r="R32" s="124" t="s">
        <v>270</v>
      </c>
      <c r="S32" s="125" t="s">
        <v>277</v>
      </c>
    </row>
    <row r="33" s="126" customFormat="true" ht="12" hidden="false" customHeight="true" outlineLevel="0" collapsed="false">
      <c r="A33" s="120" t="n">
        <v>600</v>
      </c>
      <c r="B33" s="120" t="n">
        <v>60016</v>
      </c>
      <c r="C33" s="121" t="s">
        <v>105</v>
      </c>
      <c r="D33" s="121" t="s">
        <v>265</v>
      </c>
      <c r="E33" s="121" t="s">
        <v>275</v>
      </c>
      <c r="F33" s="129" t="n">
        <v>0</v>
      </c>
      <c r="G33" s="130"/>
      <c r="H33" s="129" t="n">
        <v>175000</v>
      </c>
      <c r="I33" s="130"/>
      <c r="J33" s="129" t="n">
        <f aca="false">H33-F33</f>
        <v>175000</v>
      </c>
      <c r="K33" s="130" t="n">
        <f aca="false">I33-G33</f>
        <v>0</v>
      </c>
      <c r="L33" s="129" t="n">
        <v>0</v>
      </c>
      <c r="M33" s="130"/>
      <c r="N33" s="120" t="s">
        <v>293</v>
      </c>
      <c r="O33" s="120" t="s">
        <v>293</v>
      </c>
      <c r="P33" s="120"/>
      <c r="Q33" s="120"/>
      <c r="R33" s="124"/>
      <c r="S33" s="131"/>
    </row>
    <row r="34" s="126" customFormat="true" ht="12" hidden="false" customHeight="true" outlineLevel="0" collapsed="false">
      <c r="A34" s="120" t="n">
        <v>600</v>
      </c>
      <c r="B34" s="120" t="n">
        <v>60016</v>
      </c>
      <c r="C34" s="120" t="s">
        <v>109</v>
      </c>
      <c r="D34" s="121" t="s">
        <v>265</v>
      </c>
      <c r="E34" s="121" t="s">
        <v>275</v>
      </c>
      <c r="F34" s="122" t="n">
        <v>1450000</v>
      </c>
      <c r="G34" s="123"/>
      <c r="H34" s="122" t="n">
        <v>1455000</v>
      </c>
      <c r="I34" s="123"/>
      <c r="J34" s="122" t="n">
        <f aca="false">H34-F34</f>
        <v>5000</v>
      </c>
      <c r="K34" s="123" t="n">
        <f aca="false">I34-G34</f>
        <v>0</v>
      </c>
      <c r="L34" s="122" t="n">
        <v>1535000</v>
      </c>
      <c r="M34" s="123"/>
      <c r="N34" s="120" t="s">
        <v>284</v>
      </c>
      <c r="O34" s="120" t="s">
        <v>284</v>
      </c>
      <c r="P34" s="120" t="s">
        <v>268</v>
      </c>
      <c r="Q34" s="120" t="s">
        <v>269</v>
      </c>
      <c r="R34" s="124" t="s">
        <v>270</v>
      </c>
      <c r="S34" s="125" t="s">
        <v>317</v>
      </c>
    </row>
    <row r="35" s="126" customFormat="true" ht="12" hidden="false" customHeight="true" outlineLevel="0" collapsed="false">
      <c r="A35" s="120" t="n">
        <v>600</v>
      </c>
      <c r="B35" s="120" t="n">
        <v>60016</v>
      </c>
      <c r="C35" s="120" t="s">
        <v>109</v>
      </c>
      <c r="D35" s="121" t="s">
        <v>265</v>
      </c>
      <c r="E35" s="121" t="s">
        <v>275</v>
      </c>
      <c r="F35" s="122" t="n">
        <v>1297100</v>
      </c>
      <c r="G35" s="132"/>
      <c r="H35" s="122" t="n">
        <v>1297100</v>
      </c>
      <c r="I35" s="132"/>
      <c r="J35" s="122" t="n">
        <f aca="false">H35-F35</f>
        <v>0</v>
      </c>
      <c r="K35" s="123" t="n">
        <f aca="false">I35-G35</f>
        <v>0</v>
      </c>
      <c r="L35" s="122" t="n">
        <v>0</v>
      </c>
      <c r="M35" s="132"/>
      <c r="N35" s="120" t="s">
        <v>284</v>
      </c>
      <c r="O35" s="120" t="s">
        <v>284</v>
      </c>
      <c r="P35" s="120" t="s">
        <v>272</v>
      </c>
      <c r="Q35" s="120" t="s">
        <v>318</v>
      </c>
      <c r="R35" s="124" t="s">
        <v>319</v>
      </c>
      <c r="S35" s="125" t="s">
        <v>320</v>
      </c>
    </row>
    <row r="36" s="126" customFormat="true" ht="12" hidden="false" customHeight="true" outlineLevel="0" collapsed="false">
      <c r="A36" s="120" t="n">
        <v>600</v>
      </c>
      <c r="B36" s="120" t="n">
        <v>60016</v>
      </c>
      <c r="C36" s="120" t="s">
        <v>109</v>
      </c>
      <c r="D36" s="121" t="s">
        <v>265</v>
      </c>
      <c r="E36" s="121" t="s">
        <v>275</v>
      </c>
      <c r="F36" s="122" t="n">
        <v>19376</v>
      </c>
      <c r="G36" s="123"/>
      <c r="H36" s="122" t="n">
        <v>19376</v>
      </c>
      <c r="I36" s="123"/>
      <c r="J36" s="122" t="n">
        <f aca="false">H36-F36</f>
        <v>0</v>
      </c>
      <c r="K36" s="123" t="n">
        <f aca="false">I36-G36</f>
        <v>0</v>
      </c>
      <c r="L36" s="122" t="n">
        <v>0</v>
      </c>
      <c r="M36" s="123"/>
      <c r="N36" s="120" t="s">
        <v>284</v>
      </c>
      <c r="O36" s="120" t="s">
        <v>284</v>
      </c>
      <c r="P36" s="120" t="s">
        <v>272</v>
      </c>
      <c r="Q36" s="120" t="s">
        <v>290</v>
      </c>
      <c r="R36" s="124" t="s">
        <v>291</v>
      </c>
      <c r="S36" s="125" t="s">
        <v>321</v>
      </c>
    </row>
    <row r="37" s="126" customFormat="true" ht="12" hidden="false" customHeight="true" outlineLevel="0" collapsed="false">
      <c r="A37" s="120" t="n">
        <v>600</v>
      </c>
      <c r="B37" s="120" t="n">
        <v>60016</v>
      </c>
      <c r="C37" s="120" t="s">
        <v>109</v>
      </c>
      <c r="D37" s="121" t="s">
        <v>265</v>
      </c>
      <c r="E37" s="121" t="s">
        <v>275</v>
      </c>
      <c r="F37" s="122" t="n">
        <v>1593210</v>
      </c>
      <c r="G37" s="123"/>
      <c r="H37" s="122" t="n">
        <v>1593210</v>
      </c>
      <c r="I37" s="123"/>
      <c r="J37" s="122" t="n">
        <f aca="false">H37-F37</f>
        <v>0</v>
      </c>
      <c r="K37" s="123" t="n">
        <f aca="false">I37-G37</f>
        <v>0</v>
      </c>
      <c r="L37" s="122" t="n">
        <v>0</v>
      </c>
      <c r="M37" s="123"/>
      <c r="N37" s="120" t="s">
        <v>284</v>
      </c>
      <c r="O37" s="120" t="s">
        <v>284</v>
      </c>
      <c r="P37" s="120" t="s">
        <v>272</v>
      </c>
      <c r="Q37" s="120" t="s">
        <v>290</v>
      </c>
      <c r="R37" s="124" t="s">
        <v>291</v>
      </c>
      <c r="S37" s="125" t="s">
        <v>322</v>
      </c>
    </row>
    <row r="38" s="126" customFormat="true" ht="12" hidden="false" customHeight="true" outlineLevel="0" collapsed="false">
      <c r="A38" s="120" t="n">
        <v>600</v>
      </c>
      <c r="B38" s="120" t="n">
        <v>60016</v>
      </c>
      <c r="C38" s="120" t="s">
        <v>109</v>
      </c>
      <c r="D38" s="121" t="s">
        <v>265</v>
      </c>
      <c r="E38" s="121" t="s">
        <v>275</v>
      </c>
      <c r="F38" s="122" t="n">
        <v>14909</v>
      </c>
      <c r="G38" s="123"/>
      <c r="H38" s="122" t="n">
        <v>14909</v>
      </c>
      <c r="I38" s="123"/>
      <c r="J38" s="122" t="n">
        <f aca="false">H38-F38</f>
        <v>0</v>
      </c>
      <c r="K38" s="123" t="n">
        <f aca="false">I38-G38</f>
        <v>0</v>
      </c>
      <c r="L38" s="122" t="n">
        <v>0</v>
      </c>
      <c r="M38" s="123"/>
      <c r="N38" s="120" t="s">
        <v>284</v>
      </c>
      <c r="O38" s="120" t="s">
        <v>284</v>
      </c>
      <c r="P38" s="120" t="s">
        <v>272</v>
      </c>
      <c r="Q38" s="120" t="s">
        <v>290</v>
      </c>
      <c r="R38" s="124" t="s">
        <v>291</v>
      </c>
      <c r="S38" s="125" t="s">
        <v>323</v>
      </c>
    </row>
    <row r="39" s="126" customFormat="true" ht="12" hidden="false" customHeight="true" outlineLevel="0" collapsed="false">
      <c r="A39" s="120" t="n">
        <v>600</v>
      </c>
      <c r="B39" s="120" t="n">
        <v>60016</v>
      </c>
      <c r="C39" s="120" t="s">
        <v>109</v>
      </c>
      <c r="D39" s="121" t="s">
        <v>265</v>
      </c>
      <c r="E39" s="121" t="s">
        <v>275</v>
      </c>
      <c r="F39" s="122" t="n">
        <v>22265</v>
      </c>
      <c r="G39" s="123"/>
      <c r="H39" s="122" t="n">
        <v>22265</v>
      </c>
      <c r="I39" s="123"/>
      <c r="J39" s="122" t="n">
        <f aca="false">H39-F39</f>
        <v>0</v>
      </c>
      <c r="K39" s="123" t="n">
        <f aca="false">I39-G39</f>
        <v>0</v>
      </c>
      <c r="L39" s="122" t="n">
        <v>0</v>
      </c>
      <c r="M39" s="123"/>
      <c r="N39" s="133" t="s">
        <v>284</v>
      </c>
      <c r="O39" s="133" t="s">
        <v>284</v>
      </c>
      <c r="P39" s="120" t="s">
        <v>272</v>
      </c>
      <c r="Q39" s="120" t="s">
        <v>290</v>
      </c>
      <c r="R39" s="124" t="s">
        <v>291</v>
      </c>
      <c r="S39" s="125" t="s">
        <v>324</v>
      </c>
    </row>
    <row r="40" s="126" customFormat="true" ht="12" hidden="false" customHeight="true" outlineLevel="0" collapsed="false">
      <c r="A40" s="120" t="n">
        <v>600</v>
      </c>
      <c r="B40" s="120" t="n">
        <v>60016</v>
      </c>
      <c r="C40" s="121" t="s">
        <v>109</v>
      </c>
      <c r="D40" s="121" t="s">
        <v>265</v>
      </c>
      <c r="E40" s="121" t="s">
        <v>275</v>
      </c>
      <c r="F40" s="129" t="n">
        <v>25000000</v>
      </c>
      <c r="G40" s="130"/>
      <c r="H40" s="129" t="n">
        <v>25000000</v>
      </c>
      <c r="I40" s="130"/>
      <c r="J40" s="129" t="n">
        <f aca="false">H40-F40</f>
        <v>0</v>
      </c>
      <c r="K40" s="130" t="n">
        <f aca="false">I40-G40</f>
        <v>0</v>
      </c>
      <c r="L40" s="129" t="n">
        <v>0</v>
      </c>
      <c r="M40" s="130"/>
      <c r="N40" s="120" t="s">
        <v>293</v>
      </c>
      <c r="O40" s="120" t="s">
        <v>293</v>
      </c>
      <c r="P40" s="120" t="s">
        <v>310</v>
      </c>
      <c r="Q40" s="120" t="s">
        <v>269</v>
      </c>
      <c r="R40" s="124" t="s">
        <v>270</v>
      </c>
      <c r="S40" s="125" t="s">
        <v>278</v>
      </c>
    </row>
    <row r="41" s="126" customFormat="true" ht="12" hidden="false" customHeight="true" outlineLevel="0" collapsed="false">
      <c r="A41" s="120" t="n">
        <v>600</v>
      </c>
      <c r="B41" s="120" t="n">
        <v>60016</v>
      </c>
      <c r="C41" s="120" t="s">
        <v>109</v>
      </c>
      <c r="D41" s="121" t="s">
        <v>265</v>
      </c>
      <c r="E41" s="121" t="s">
        <v>275</v>
      </c>
      <c r="F41" s="122" t="n">
        <v>765000</v>
      </c>
      <c r="G41" s="123"/>
      <c r="H41" s="122" t="n">
        <v>765000</v>
      </c>
      <c r="I41" s="123"/>
      <c r="J41" s="122" t="n">
        <f aca="false">H41-F41</f>
        <v>0</v>
      </c>
      <c r="K41" s="123" t="n">
        <f aca="false">I41-G41</f>
        <v>0</v>
      </c>
      <c r="L41" s="122" t="n">
        <v>0</v>
      </c>
      <c r="M41" s="123"/>
      <c r="N41" s="120" t="s">
        <v>293</v>
      </c>
      <c r="O41" s="120" t="s">
        <v>293</v>
      </c>
      <c r="P41" s="120" t="s">
        <v>272</v>
      </c>
      <c r="Q41" s="120" t="s">
        <v>294</v>
      </c>
      <c r="R41" s="124" t="s">
        <v>295</v>
      </c>
      <c r="S41" s="125" t="s">
        <v>278</v>
      </c>
    </row>
    <row r="42" s="126" customFormat="true" ht="12" hidden="false" customHeight="true" outlineLevel="0" collapsed="false">
      <c r="A42" s="120" t="n">
        <v>600</v>
      </c>
      <c r="B42" s="120" t="n">
        <v>60016</v>
      </c>
      <c r="C42" s="121" t="s">
        <v>109</v>
      </c>
      <c r="D42" s="121" t="s">
        <v>265</v>
      </c>
      <c r="E42" s="121" t="s">
        <v>275</v>
      </c>
      <c r="F42" s="129" t="n">
        <v>0</v>
      </c>
      <c r="G42" s="130"/>
      <c r="H42" s="129" t="n">
        <v>0</v>
      </c>
      <c r="I42" s="130"/>
      <c r="J42" s="129" t="n">
        <f aca="false">H42-F42</f>
        <v>0</v>
      </c>
      <c r="K42" s="130" t="n">
        <f aca="false">I42-G42</f>
        <v>0</v>
      </c>
      <c r="L42" s="129" t="n">
        <v>31000000</v>
      </c>
      <c r="M42" s="130"/>
      <c r="N42" s="120" t="s">
        <v>293</v>
      </c>
      <c r="O42" s="120" t="s">
        <v>293</v>
      </c>
      <c r="P42" s="120"/>
      <c r="Q42" s="120"/>
      <c r="R42" s="124"/>
      <c r="S42" s="125" t="s">
        <v>278</v>
      </c>
    </row>
    <row r="43" s="126" customFormat="true" ht="12" hidden="false" customHeight="true" outlineLevel="0" collapsed="false">
      <c r="A43" s="120" t="n">
        <v>600</v>
      </c>
      <c r="B43" s="120" t="n">
        <v>60016</v>
      </c>
      <c r="C43" s="121" t="s">
        <v>109</v>
      </c>
      <c r="D43" s="121" t="s">
        <v>265</v>
      </c>
      <c r="E43" s="121" t="s">
        <v>275</v>
      </c>
      <c r="F43" s="129" t="n">
        <v>4564000</v>
      </c>
      <c r="G43" s="130"/>
      <c r="H43" s="129" t="n">
        <v>4609000</v>
      </c>
      <c r="I43" s="130"/>
      <c r="J43" s="129" t="n">
        <f aca="false">H43-F43</f>
        <v>45000</v>
      </c>
      <c r="K43" s="130" t="n">
        <f aca="false">I43-G43</f>
        <v>0</v>
      </c>
      <c r="L43" s="129" t="n">
        <f aca="false">15000000</f>
        <v>15000000</v>
      </c>
      <c r="M43" s="130"/>
      <c r="N43" s="120" t="s">
        <v>293</v>
      </c>
      <c r="O43" s="120" t="s">
        <v>293</v>
      </c>
      <c r="P43" s="120" t="s">
        <v>268</v>
      </c>
      <c r="Q43" s="120" t="s">
        <v>269</v>
      </c>
      <c r="R43" s="124" t="s">
        <v>270</v>
      </c>
      <c r="S43" s="125" t="s">
        <v>296</v>
      </c>
    </row>
    <row r="44" s="126" customFormat="true" ht="12" hidden="false" customHeight="true" outlineLevel="0" collapsed="false">
      <c r="A44" s="120" t="n">
        <v>600</v>
      </c>
      <c r="B44" s="120" t="n">
        <v>60016</v>
      </c>
      <c r="C44" s="120" t="n">
        <v>2057</v>
      </c>
      <c r="D44" s="121" t="s">
        <v>325</v>
      </c>
      <c r="E44" s="121" t="s">
        <v>298</v>
      </c>
      <c r="F44" s="122" t="n">
        <v>154133</v>
      </c>
      <c r="G44" s="123"/>
      <c r="H44" s="122" t="n">
        <v>154133</v>
      </c>
      <c r="I44" s="123"/>
      <c r="J44" s="122" t="n">
        <f aca="false">H44-F44</f>
        <v>0</v>
      </c>
      <c r="K44" s="123" t="n">
        <f aca="false">I44-G44</f>
        <v>0</v>
      </c>
      <c r="L44" s="122" t="n">
        <v>0</v>
      </c>
      <c r="M44" s="123"/>
      <c r="N44" s="120" t="s">
        <v>281</v>
      </c>
      <c r="O44" s="120" t="s">
        <v>281</v>
      </c>
      <c r="P44" s="120" t="s">
        <v>268</v>
      </c>
      <c r="Q44" s="120" t="s">
        <v>269</v>
      </c>
      <c r="R44" s="124" t="s">
        <v>270</v>
      </c>
      <c r="S44" s="125" t="s">
        <v>326</v>
      </c>
    </row>
    <row r="45" s="126" customFormat="true" ht="12" hidden="false" customHeight="true" outlineLevel="0" collapsed="false">
      <c r="A45" s="120" t="n">
        <v>600</v>
      </c>
      <c r="B45" s="120" t="n">
        <v>60016</v>
      </c>
      <c r="C45" s="120" t="n">
        <v>2057</v>
      </c>
      <c r="D45" s="121" t="s">
        <v>325</v>
      </c>
      <c r="E45" s="121" t="s">
        <v>298</v>
      </c>
      <c r="F45" s="122" t="n">
        <v>34553</v>
      </c>
      <c r="G45" s="123"/>
      <c r="H45" s="122" t="n">
        <v>34553</v>
      </c>
      <c r="I45" s="123"/>
      <c r="J45" s="122" t="n">
        <f aca="false">H45-F45</f>
        <v>0</v>
      </c>
      <c r="K45" s="123" t="n">
        <f aca="false">I45-G45</f>
        <v>0</v>
      </c>
      <c r="L45" s="122" t="n">
        <v>0</v>
      </c>
      <c r="M45" s="123"/>
      <c r="N45" s="120" t="s">
        <v>281</v>
      </c>
      <c r="O45" s="120" t="s">
        <v>281</v>
      </c>
      <c r="P45" s="120" t="s">
        <v>299</v>
      </c>
      <c r="Q45" s="120" t="s">
        <v>303</v>
      </c>
      <c r="R45" s="124" t="s">
        <v>304</v>
      </c>
      <c r="S45" s="125" t="s">
        <v>326</v>
      </c>
    </row>
    <row r="46" s="126" customFormat="true" ht="12" hidden="false" customHeight="true" outlineLevel="0" collapsed="false">
      <c r="A46" s="120" t="n">
        <v>600</v>
      </c>
      <c r="B46" s="120" t="n">
        <v>60016</v>
      </c>
      <c r="C46" s="120" t="n">
        <v>2057</v>
      </c>
      <c r="D46" s="121" t="s">
        <v>325</v>
      </c>
      <c r="E46" s="121" t="s">
        <v>298</v>
      </c>
      <c r="F46" s="122" t="n">
        <v>283900</v>
      </c>
      <c r="G46" s="123"/>
      <c r="H46" s="122" t="n">
        <v>283900</v>
      </c>
      <c r="I46" s="123"/>
      <c r="J46" s="122" t="n">
        <f aca="false">H46-F46</f>
        <v>0</v>
      </c>
      <c r="K46" s="123" t="n">
        <f aca="false">I46-G46</f>
        <v>0</v>
      </c>
      <c r="L46" s="122" t="n">
        <v>0</v>
      </c>
      <c r="M46" s="123"/>
      <c r="N46" s="120" t="s">
        <v>281</v>
      </c>
      <c r="O46" s="120" t="s">
        <v>281</v>
      </c>
      <c r="P46" s="120" t="s">
        <v>268</v>
      </c>
      <c r="Q46" s="120" t="s">
        <v>269</v>
      </c>
      <c r="R46" s="124" t="s">
        <v>270</v>
      </c>
      <c r="S46" s="125" t="s">
        <v>327</v>
      </c>
    </row>
    <row r="47" s="126" customFormat="true" ht="12" hidden="false" customHeight="true" outlineLevel="0" collapsed="false">
      <c r="A47" s="120" t="n">
        <v>600</v>
      </c>
      <c r="B47" s="120" t="n">
        <v>60016</v>
      </c>
      <c r="C47" s="120" t="n">
        <v>2057</v>
      </c>
      <c r="D47" s="121" t="s">
        <v>325</v>
      </c>
      <c r="E47" s="121" t="s">
        <v>298</v>
      </c>
      <c r="F47" s="122" t="n">
        <v>122746</v>
      </c>
      <c r="G47" s="123"/>
      <c r="H47" s="122" t="n">
        <v>122746</v>
      </c>
      <c r="I47" s="123"/>
      <c r="J47" s="122" t="n">
        <f aca="false">H47-F47</f>
        <v>0</v>
      </c>
      <c r="K47" s="123" t="n">
        <f aca="false">I47-G47</f>
        <v>0</v>
      </c>
      <c r="L47" s="122" t="n">
        <v>0</v>
      </c>
      <c r="M47" s="123"/>
      <c r="N47" s="120" t="s">
        <v>281</v>
      </c>
      <c r="O47" s="120" t="s">
        <v>281</v>
      </c>
      <c r="P47" s="120" t="s">
        <v>299</v>
      </c>
      <c r="Q47" s="120" t="n">
        <v>1019</v>
      </c>
      <c r="R47" s="124" t="s">
        <v>300</v>
      </c>
      <c r="S47" s="125" t="s">
        <v>301</v>
      </c>
    </row>
    <row r="48" s="126" customFormat="true" ht="12" hidden="false" customHeight="true" outlineLevel="0" collapsed="false">
      <c r="A48" s="120" t="n">
        <v>600</v>
      </c>
      <c r="B48" s="120" t="n">
        <v>60016</v>
      </c>
      <c r="C48" s="120" t="n">
        <v>2057</v>
      </c>
      <c r="D48" s="121" t="s">
        <v>325</v>
      </c>
      <c r="E48" s="121" t="s">
        <v>298</v>
      </c>
      <c r="F48" s="122" t="n">
        <v>11296</v>
      </c>
      <c r="G48" s="123"/>
      <c r="H48" s="122" t="n">
        <v>11296</v>
      </c>
      <c r="I48" s="123"/>
      <c r="J48" s="122" t="n">
        <f aca="false">H48-F48</f>
        <v>0</v>
      </c>
      <c r="K48" s="123" t="n">
        <f aca="false">I48-G48</f>
        <v>0</v>
      </c>
      <c r="L48" s="122" t="n">
        <v>0</v>
      </c>
      <c r="M48" s="123"/>
      <c r="N48" s="120" t="s">
        <v>281</v>
      </c>
      <c r="O48" s="120" t="s">
        <v>281</v>
      </c>
      <c r="P48" s="120" t="s">
        <v>299</v>
      </c>
      <c r="Q48" s="120" t="n">
        <v>1019</v>
      </c>
      <c r="R48" s="124" t="s">
        <v>300</v>
      </c>
      <c r="S48" s="125" t="s">
        <v>328</v>
      </c>
    </row>
    <row r="49" s="126" customFormat="true" ht="12" hidden="false" customHeight="true" outlineLevel="0" collapsed="false">
      <c r="A49" s="120" t="n">
        <v>600</v>
      </c>
      <c r="B49" s="120" t="n">
        <v>60016</v>
      </c>
      <c r="C49" s="134" t="n">
        <v>6250</v>
      </c>
      <c r="D49" s="135" t="s">
        <v>265</v>
      </c>
      <c r="E49" s="135" t="s">
        <v>275</v>
      </c>
      <c r="F49" s="122" t="n">
        <v>17293314</v>
      </c>
      <c r="G49" s="123"/>
      <c r="H49" s="122" t="n">
        <v>17293314</v>
      </c>
      <c r="I49" s="123"/>
      <c r="J49" s="122" t="n">
        <f aca="false">H49-F49</f>
        <v>0</v>
      </c>
      <c r="K49" s="123" t="n">
        <f aca="false">I49-G49</f>
        <v>0</v>
      </c>
      <c r="L49" s="122" t="n">
        <v>0</v>
      </c>
      <c r="M49" s="123"/>
      <c r="N49" s="120" t="s">
        <v>281</v>
      </c>
      <c r="O49" s="120" t="s">
        <v>281</v>
      </c>
      <c r="P49" s="120" t="s">
        <v>272</v>
      </c>
      <c r="Q49" s="120" t="s">
        <v>273</v>
      </c>
      <c r="R49" s="124" t="s">
        <v>274</v>
      </c>
      <c r="S49" s="125" t="s">
        <v>329</v>
      </c>
    </row>
    <row r="50" s="126" customFormat="true" ht="12" hidden="false" customHeight="true" outlineLevel="0" collapsed="false">
      <c r="A50" s="120" t="n">
        <v>600</v>
      </c>
      <c r="B50" s="120" t="n">
        <v>60016</v>
      </c>
      <c r="C50" s="120" t="n">
        <v>6257</v>
      </c>
      <c r="D50" s="121" t="s">
        <v>325</v>
      </c>
      <c r="E50" s="121" t="s">
        <v>298</v>
      </c>
      <c r="F50" s="122" t="n">
        <v>70636019</v>
      </c>
      <c r="G50" s="123"/>
      <c r="H50" s="122" t="n">
        <v>70636019</v>
      </c>
      <c r="I50" s="123"/>
      <c r="J50" s="122" t="n">
        <f aca="false">H50-F50</f>
        <v>0</v>
      </c>
      <c r="K50" s="123" t="n">
        <f aca="false">I50-G50</f>
        <v>0</v>
      </c>
      <c r="L50" s="122" t="n">
        <v>0</v>
      </c>
      <c r="M50" s="123"/>
      <c r="N50" s="120" t="s">
        <v>281</v>
      </c>
      <c r="O50" s="120" t="s">
        <v>281</v>
      </c>
      <c r="P50" s="120" t="s">
        <v>268</v>
      </c>
      <c r="Q50" s="120" t="s">
        <v>269</v>
      </c>
      <c r="R50" s="124" t="s">
        <v>270</v>
      </c>
      <c r="S50" s="125" t="s">
        <v>330</v>
      </c>
    </row>
    <row r="51" s="126" customFormat="true" ht="12" hidden="false" customHeight="true" outlineLevel="0" collapsed="false">
      <c r="A51" s="120" t="n">
        <v>600</v>
      </c>
      <c r="B51" s="120" t="n">
        <v>60016</v>
      </c>
      <c r="C51" s="120" t="n">
        <v>6257</v>
      </c>
      <c r="D51" s="121" t="s">
        <v>325</v>
      </c>
      <c r="E51" s="121" t="s">
        <v>298</v>
      </c>
      <c r="F51" s="122" t="n">
        <v>-34553</v>
      </c>
      <c r="G51" s="123"/>
      <c r="H51" s="122" t="n">
        <v>-34553</v>
      </c>
      <c r="I51" s="123"/>
      <c r="J51" s="122" t="n">
        <f aca="false">H51-F51</f>
        <v>0</v>
      </c>
      <c r="K51" s="123" t="n">
        <f aca="false">I51-G51</f>
        <v>0</v>
      </c>
      <c r="L51" s="122" t="n">
        <v>0</v>
      </c>
      <c r="M51" s="123"/>
      <c r="N51" s="120" t="s">
        <v>281</v>
      </c>
      <c r="O51" s="120" t="s">
        <v>281</v>
      </c>
      <c r="P51" s="120" t="s">
        <v>299</v>
      </c>
      <c r="Q51" s="120" t="s">
        <v>303</v>
      </c>
      <c r="R51" s="124" t="s">
        <v>304</v>
      </c>
      <c r="S51" s="125" t="s">
        <v>330</v>
      </c>
    </row>
    <row r="52" s="126" customFormat="true" ht="12" hidden="false" customHeight="true" outlineLevel="0" collapsed="false">
      <c r="A52" s="120" t="n">
        <v>600</v>
      </c>
      <c r="B52" s="120" t="n">
        <v>60016</v>
      </c>
      <c r="C52" s="120" t="n">
        <v>6257</v>
      </c>
      <c r="D52" s="121" t="s">
        <v>325</v>
      </c>
      <c r="E52" s="121" t="s">
        <v>298</v>
      </c>
      <c r="F52" s="122" t="n">
        <v>46787000</v>
      </c>
      <c r="G52" s="123"/>
      <c r="H52" s="122" t="n">
        <v>46787000</v>
      </c>
      <c r="I52" s="123"/>
      <c r="J52" s="122" t="n">
        <f aca="false">H52-F52</f>
        <v>0</v>
      </c>
      <c r="K52" s="123" t="n">
        <f aca="false">I52-G52</f>
        <v>0</v>
      </c>
      <c r="L52" s="122" t="n">
        <v>13000000</v>
      </c>
      <c r="M52" s="123"/>
      <c r="N52" s="120" t="s">
        <v>281</v>
      </c>
      <c r="O52" s="120" t="s">
        <v>281</v>
      </c>
      <c r="P52" s="120" t="s">
        <v>310</v>
      </c>
      <c r="Q52" s="120" t="s">
        <v>269</v>
      </c>
      <c r="R52" s="124" t="s">
        <v>270</v>
      </c>
      <c r="S52" s="125" t="s">
        <v>331</v>
      </c>
    </row>
    <row r="53" s="126" customFormat="true" ht="12" hidden="false" customHeight="true" outlineLevel="0" collapsed="false">
      <c r="A53" s="120" t="n">
        <v>600</v>
      </c>
      <c r="B53" s="120" t="n">
        <v>60016</v>
      </c>
      <c r="C53" s="120" t="n">
        <v>6257</v>
      </c>
      <c r="D53" s="121" t="s">
        <v>325</v>
      </c>
      <c r="E53" s="121" t="s">
        <v>298</v>
      </c>
      <c r="F53" s="122" t="n">
        <v>3309430</v>
      </c>
      <c r="G53" s="123"/>
      <c r="H53" s="122" t="n">
        <v>3309430</v>
      </c>
      <c r="I53" s="123"/>
      <c r="J53" s="122" t="n">
        <f aca="false">H53-F53</f>
        <v>0</v>
      </c>
      <c r="K53" s="123" t="n">
        <f aca="false">I53-G53</f>
        <v>0</v>
      </c>
      <c r="L53" s="122" t="n">
        <v>0</v>
      </c>
      <c r="M53" s="123"/>
      <c r="N53" s="120" t="s">
        <v>281</v>
      </c>
      <c r="O53" s="120" t="s">
        <v>281</v>
      </c>
      <c r="P53" s="120" t="s">
        <v>268</v>
      </c>
      <c r="Q53" s="120" t="s">
        <v>269</v>
      </c>
      <c r="R53" s="124" t="s">
        <v>270</v>
      </c>
      <c r="S53" s="125" t="s">
        <v>332</v>
      </c>
    </row>
    <row r="54" s="126" customFormat="true" ht="12" hidden="false" customHeight="true" outlineLevel="0" collapsed="false">
      <c r="A54" s="120" t="n">
        <v>600</v>
      </c>
      <c r="B54" s="120" t="n">
        <v>60016</v>
      </c>
      <c r="C54" s="120" t="n">
        <v>6257</v>
      </c>
      <c r="D54" s="121" t="s">
        <v>325</v>
      </c>
      <c r="E54" s="121" t="s">
        <v>298</v>
      </c>
      <c r="F54" s="122" t="n">
        <v>2186020</v>
      </c>
      <c r="G54" s="123"/>
      <c r="H54" s="122" t="n">
        <v>2186020</v>
      </c>
      <c r="I54" s="123"/>
      <c r="J54" s="122" t="n">
        <f aca="false">H54-F54</f>
        <v>0</v>
      </c>
      <c r="K54" s="123" t="n">
        <f aca="false">I54-G54</f>
        <v>0</v>
      </c>
      <c r="L54" s="122" t="n">
        <v>0</v>
      </c>
      <c r="M54" s="123"/>
      <c r="N54" s="120" t="s">
        <v>281</v>
      </c>
      <c r="O54" s="120" t="s">
        <v>281</v>
      </c>
      <c r="P54" s="120" t="s">
        <v>268</v>
      </c>
      <c r="Q54" s="120" t="s">
        <v>269</v>
      </c>
      <c r="R54" s="124" t="s">
        <v>270</v>
      </c>
      <c r="S54" s="125" t="s">
        <v>333</v>
      </c>
    </row>
    <row r="55" s="126" customFormat="true" ht="12" hidden="false" customHeight="true" outlineLevel="0" collapsed="false">
      <c r="A55" s="120" t="n">
        <v>600</v>
      </c>
      <c r="B55" s="120" t="n">
        <v>60016</v>
      </c>
      <c r="C55" s="120" t="n">
        <v>6257</v>
      </c>
      <c r="D55" s="121" t="s">
        <v>325</v>
      </c>
      <c r="E55" s="121" t="s">
        <v>298</v>
      </c>
      <c r="F55" s="122" t="n">
        <v>193000</v>
      </c>
      <c r="G55" s="123"/>
      <c r="H55" s="122" t="n">
        <v>193000</v>
      </c>
      <c r="I55" s="123"/>
      <c r="J55" s="122" t="n">
        <f aca="false">H55-F55</f>
        <v>0</v>
      </c>
      <c r="K55" s="123" t="n">
        <f aca="false">I55-G55</f>
        <v>0</v>
      </c>
      <c r="L55" s="122" t="n">
        <v>0</v>
      </c>
      <c r="M55" s="123"/>
      <c r="N55" s="120" t="s">
        <v>281</v>
      </c>
      <c r="O55" s="120" t="s">
        <v>281</v>
      </c>
      <c r="P55" s="120" t="s">
        <v>310</v>
      </c>
      <c r="Q55" s="120" t="s">
        <v>269</v>
      </c>
      <c r="R55" s="124" t="s">
        <v>270</v>
      </c>
      <c r="S55" s="125" t="s">
        <v>334</v>
      </c>
    </row>
    <row r="56" s="126" customFormat="true" ht="12" hidden="false" customHeight="true" outlineLevel="0" collapsed="false">
      <c r="A56" s="120" t="n">
        <v>600</v>
      </c>
      <c r="B56" s="120" t="n">
        <v>60016</v>
      </c>
      <c r="C56" s="120" t="n">
        <v>6257</v>
      </c>
      <c r="D56" s="121" t="s">
        <v>325</v>
      </c>
      <c r="E56" s="121" t="s">
        <v>298</v>
      </c>
      <c r="F56" s="122" t="n">
        <v>538000</v>
      </c>
      <c r="G56" s="123"/>
      <c r="H56" s="122" t="n">
        <v>538000</v>
      </c>
      <c r="I56" s="123"/>
      <c r="J56" s="122" t="n">
        <f aca="false">H56-F56</f>
        <v>0</v>
      </c>
      <c r="K56" s="123" t="n">
        <f aca="false">I56-G56</f>
        <v>0</v>
      </c>
      <c r="L56" s="122" t="n">
        <v>0</v>
      </c>
      <c r="M56" s="123"/>
      <c r="N56" s="120" t="s">
        <v>281</v>
      </c>
      <c r="O56" s="120" t="s">
        <v>281</v>
      </c>
      <c r="P56" s="120" t="s">
        <v>310</v>
      </c>
      <c r="Q56" s="120" t="s">
        <v>269</v>
      </c>
      <c r="R56" s="124" t="s">
        <v>270</v>
      </c>
      <c r="S56" s="125" t="s">
        <v>335</v>
      </c>
    </row>
    <row r="57" s="126" customFormat="true" ht="12" hidden="false" customHeight="true" outlineLevel="0" collapsed="false">
      <c r="A57" s="120" t="n">
        <v>600</v>
      </c>
      <c r="B57" s="120" t="n">
        <v>60016</v>
      </c>
      <c r="C57" s="120" t="n">
        <v>6257</v>
      </c>
      <c r="D57" s="121" t="s">
        <v>325</v>
      </c>
      <c r="E57" s="121" t="s">
        <v>298</v>
      </c>
      <c r="F57" s="122" t="n">
        <v>5716631</v>
      </c>
      <c r="G57" s="123"/>
      <c r="H57" s="122" t="n">
        <v>5716631</v>
      </c>
      <c r="I57" s="123"/>
      <c r="J57" s="122" t="n">
        <f aca="false">H57-F57</f>
        <v>0</v>
      </c>
      <c r="K57" s="123" t="n">
        <f aca="false">I57-G57</f>
        <v>0</v>
      </c>
      <c r="L57" s="122" t="n">
        <v>0</v>
      </c>
      <c r="M57" s="123"/>
      <c r="N57" s="120" t="s">
        <v>281</v>
      </c>
      <c r="O57" s="120" t="s">
        <v>281</v>
      </c>
      <c r="P57" s="120" t="s">
        <v>268</v>
      </c>
      <c r="Q57" s="120" t="s">
        <v>269</v>
      </c>
      <c r="R57" s="124" t="s">
        <v>270</v>
      </c>
      <c r="S57" s="125" t="s">
        <v>336</v>
      </c>
    </row>
    <row r="58" s="126" customFormat="true" ht="12" hidden="false" customHeight="true" outlineLevel="0" collapsed="false">
      <c r="A58" s="120" t="n">
        <v>600</v>
      </c>
      <c r="B58" s="120" t="n">
        <v>60016</v>
      </c>
      <c r="C58" s="120" t="n">
        <v>6257</v>
      </c>
      <c r="D58" s="121" t="s">
        <v>325</v>
      </c>
      <c r="E58" s="121" t="s">
        <v>298</v>
      </c>
      <c r="F58" s="122" t="n">
        <v>1313000</v>
      </c>
      <c r="G58" s="123"/>
      <c r="H58" s="122" t="n">
        <v>1313000</v>
      </c>
      <c r="I58" s="123"/>
      <c r="J58" s="122" t="n">
        <f aca="false">H58-F58</f>
        <v>0</v>
      </c>
      <c r="K58" s="123" t="n">
        <f aca="false">I58-G58</f>
        <v>0</v>
      </c>
      <c r="L58" s="122" t="n">
        <v>0</v>
      </c>
      <c r="M58" s="123"/>
      <c r="N58" s="120" t="s">
        <v>281</v>
      </c>
      <c r="O58" s="120" t="s">
        <v>281</v>
      </c>
      <c r="P58" s="120" t="s">
        <v>310</v>
      </c>
      <c r="Q58" s="120" t="s">
        <v>269</v>
      </c>
      <c r="R58" s="124" t="s">
        <v>270</v>
      </c>
      <c r="S58" s="125" t="s">
        <v>337</v>
      </c>
    </row>
    <row r="59" s="126" customFormat="true" ht="12" hidden="false" customHeight="true" outlineLevel="0" collapsed="false">
      <c r="A59" s="120" t="n">
        <v>600</v>
      </c>
      <c r="B59" s="120" t="n">
        <v>60016</v>
      </c>
      <c r="C59" s="120" t="n">
        <v>6257</v>
      </c>
      <c r="D59" s="121" t="s">
        <v>325</v>
      </c>
      <c r="E59" s="121" t="s">
        <v>298</v>
      </c>
      <c r="F59" s="122" t="n">
        <v>22262025</v>
      </c>
      <c r="G59" s="123"/>
      <c r="H59" s="122" t="n">
        <v>22262025</v>
      </c>
      <c r="I59" s="123"/>
      <c r="J59" s="122" t="n">
        <f aca="false">H59-F59</f>
        <v>0</v>
      </c>
      <c r="K59" s="123" t="n">
        <f aca="false">I59-G59</f>
        <v>0</v>
      </c>
      <c r="L59" s="122" t="n">
        <v>0</v>
      </c>
      <c r="M59" s="123"/>
      <c r="N59" s="120" t="s">
        <v>281</v>
      </c>
      <c r="O59" s="120" t="s">
        <v>281</v>
      </c>
      <c r="P59" s="120" t="s">
        <v>268</v>
      </c>
      <c r="Q59" s="120" t="s">
        <v>269</v>
      </c>
      <c r="R59" s="124" t="s">
        <v>270</v>
      </c>
      <c r="S59" s="125" t="s">
        <v>338</v>
      </c>
    </row>
    <row r="60" s="126" customFormat="true" ht="12" hidden="false" customHeight="true" outlineLevel="0" collapsed="false">
      <c r="A60" s="120" t="n">
        <v>600</v>
      </c>
      <c r="B60" s="120" t="n">
        <v>60016</v>
      </c>
      <c r="C60" s="120" t="n">
        <v>6257</v>
      </c>
      <c r="D60" s="121" t="s">
        <v>325</v>
      </c>
      <c r="E60" s="121" t="s">
        <v>298</v>
      </c>
      <c r="F60" s="122" t="n">
        <v>888795</v>
      </c>
      <c r="G60" s="123"/>
      <c r="H60" s="122" t="n">
        <v>888795</v>
      </c>
      <c r="I60" s="123"/>
      <c r="J60" s="122" t="n">
        <f aca="false">H60-F60</f>
        <v>0</v>
      </c>
      <c r="K60" s="123" t="n">
        <f aca="false">I60-G60</f>
        <v>0</v>
      </c>
      <c r="L60" s="122" t="n">
        <v>0</v>
      </c>
      <c r="M60" s="123"/>
      <c r="N60" s="120" t="s">
        <v>281</v>
      </c>
      <c r="O60" s="120" t="s">
        <v>281</v>
      </c>
      <c r="P60" s="120" t="s">
        <v>299</v>
      </c>
      <c r="Q60" s="120" t="n">
        <v>1849</v>
      </c>
      <c r="R60" s="124" t="s">
        <v>339</v>
      </c>
      <c r="S60" s="125" t="s">
        <v>338</v>
      </c>
    </row>
    <row r="61" s="126" customFormat="true" ht="12" hidden="false" customHeight="true" outlineLevel="0" collapsed="false">
      <c r="A61" s="120" t="n">
        <v>600</v>
      </c>
      <c r="B61" s="120" t="n">
        <v>60016</v>
      </c>
      <c r="C61" s="120" t="n">
        <v>6257</v>
      </c>
      <c r="D61" s="121" t="s">
        <v>325</v>
      </c>
      <c r="E61" s="121" t="s">
        <v>298</v>
      </c>
      <c r="F61" s="122" t="n">
        <v>1168718</v>
      </c>
      <c r="G61" s="123"/>
      <c r="H61" s="122" t="n">
        <v>1168718</v>
      </c>
      <c r="I61" s="123"/>
      <c r="J61" s="122" t="n">
        <f aca="false">H61-F61</f>
        <v>0</v>
      </c>
      <c r="K61" s="123" t="n">
        <f aca="false">I61-G61</f>
        <v>0</v>
      </c>
      <c r="L61" s="122" t="n">
        <v>0</v>
      </c>
      <c r="M61" s="123"/>
      <c r="N61" s="120" t="s">
        <v>281</v>
      </c>
      <c r="O61" s="120" t="s">
        <v>281</v>
      </c>
      <c r="P61" s="120" t="s">
        <v>299</v>
      </c>
      <c r="Q61" s="120" t="n">
        <v>1849</v>
      </c>
      <c r="R61" s="124" t="s">
        <v>339</v>
      </c>
      <c r="S61" s="125" t="s">
        <v>338</v>
      </c>
    </row>
    <row r="62" s="126" customFormat="true" ht="12" hidden="false" customHeight="true" outlineLevel="0" collapsed="false">
      <c r="A62" s="120" t="n">
        <v>600</v>
      </c>
      <c r="B62" s="120" t="n">
        <v>60016</v>
      </c>
      <c r="C62" s="120" t="n">
        <v>6257</v>
      </c>
      <c r="D62" s="121" t="s">
        <v>325</v>
      </c>
      <c r="E62" s="121" t="s">
        <v>298</v>
      </c>
      <c r="F62" s="122" t="n">
        <v>7374505</v>
      </c>
      <c r="G62" s="123"/>
      <c r="H62" s="122" t="n">
        <v>7374505</v>
      </c>
      <c r="I62" s="123"/>
      <c r="J62" s="122" t="n">
        <f aca="false">H62-F62</f>
        <v>0</v>
      </c>
      <c r="K62" s="123" t="n">
        <f aca="false">I62-G62</f>
        <v>0</v>
      </c>
      <c r="L62" s="122" t="n">
        <v>0</v>
      </c>
      <c r="M62" s="123"/>
      <c r="N62" s="120" t="s">
        <v>281</v>
      </c>
      <c r="O62" s="120" t="s">
        <v>281</v>
      </c>
      <c r="P62" s="120" t="s">
        <v>268</v>
      </c>
      <c r="Q62" s="120" t="s">
        <v>269</v>
      </c>
      <c r="R62" s="124" t="s">
        <v>270</v>
      </c>
      <c r="S62" s="125" t="s">
        <v>340</v>
      </c>
    </row>
    <row r="63" s="126" customFormat="true" ht="12" hidden="false" customHeight="true" outlineLevel="0" collapsed="false">
      <c r="A63" s="120" t="n">
        <v>600</v>
      </c>
      <c r="B63" s="120" t="n">
        <v>60016</v>
      </c>
      <c r="C63" s="120" t="n">
        <v>6257</v>
      </c>
      <c r="D63" s="121" t="s">
        <v>325</v>
      </c>
      <c r="E63" s="121" t="s">
        <v>298</v>
      </c>
      <c r="F63" s="122" t="n">
        <v>2588680</v>
      </c>
      <c r="G63" s="123"/>
      <c r="H63" s="122" t="n">
        <v>2588680</v>
      </c>
      <c r="I63" s="123"/>
      <c r="J63" s="122" t="n">
        <f aca="false">H63-F63</f>
        <v>0</v>
      </c>
      <c r="K63" s="123" t="n">
        <f aca="false">I63-G63</f>
        <v>0</v>
      </c>
      <c r="L63" s="122" t="n">
        <v>0</v>
      </c>
      <c r="M63" s="123"/>
      <c r="N63" s="120" t="s">
        <v>281</v>
      </c>
      <c r="O63" s="120" t="s">
        <v>281</v>
      </c>
      <c r="P63" s="120" t="s">
        <v>299</v>
      </c>
      <c r="Q63" s="120" t="n">
        <v>1260</v>
      </c>
      <c r="R63" s="124" t="s">
        <v>341</v>
      </c>
      <c r="S63" s="125" t="s">
        <v>340</v>
      </c>
    </row>
    <row r="64" s="126" customFormat="true" ht="12" hidden="false" customHeight="true" outlineLevel="0" collapsed="false">
      <c r="A64" s="120" t="n">
        <v>600</v>
      </c>
      <c r="B64" s="120" t="n">
        <v>60016</v>
      </c>
      <c r="C64" s="120" t="n">
        <v>6257</v>
      </c>
      <c r="D64" s="121" t="s">
        <v>325</v>
      </c>
      <c r="E64" s="121" t="s">
        <v>298</v>
      </c>
      <c r="F64" s="122" t="n">
        <v>1709000</v>
      </c>
      <c r="G64" s="123"/>
      <c r="H64" s="122" t="n">
        <v>1709000</v>
      </c>
      <c r="I64" s="123"/>
      <c r="J64" s="122" t="n">
        <f aca="false">H64-F64</f>
        <v>0</v>
      </c>
      <c r="K64" s="123" t="n">
        <f aca="false">I64-G64</f>
        <v>0</v>
      </c>
      <c r="L64" s="122" t="n">
        <v>0</v>
      </c>
      <c r="M64" s="123"/>
      <c r="N64" s="120" t="s">
        <v>281</v>
      </c>
      <c r="O64" s="120" t="s">
        <v>281</v>
      </c>
      <c r="P64" s="120" t="s">
        <v>310</v>
      </c>
      <c r="Q64" s="120" t="s">
        <v>269</v>
      </c>
      <c r="R64" s="124" t="s">
        <v>270</v>
      </c>
      <c r="S64" s="125" t="s">
        <v>342</v>
      </c>
    </row>
    <row r="65" s="126" customFormat="true" ht="12" hidden="false" customHeight="true" outlineLevel="0" collapsed="false">
      <c r="A65" s="120" t="n">
        <v>600</v>
      </c>
      <c r="B65" s="120" t="n">
        <v>60016</v>
      </c>
      <c r="C65" s="120" t="n">
        <v>6257</v>
      </c>
      <c r="D65" s="121" t="s">
        <v>325</v>
      </c>
      <c r="E65" s="121" t="s">
        <v>298</v>
      </c>
      <c r="F65" s="122" t="n">
        <v>121952</v>
      </c>
      <c r="G65" s="123"/>
      <c r="H65" s="122" t="n">
        <v>121952</v>
      </c>
      <c r="I65" s="123"/>
      <c r="J65" s="122" t="n">
        <f aca="false">H65-F65</f>
        <v>0</v>
      </c>
      <c r="K65" s="123" t="n">
        <f aca="false">I65-G65</f>
        <v>0</v>
      </c>
      <c r="L65" s="122" t="n">
        <v>121952</v>
      </c>
      <c r="M65" s="123"/>
      <c r="N65" s="120" t="s">
        <v>281</v>
      </c>
      <c r="O65" s="120" t="s">
        <v>281</v>
      </c>
      <c r="P65" s="120" t="s">
        <v>268</v>
      </c>
      <c r="Q65" s="120" t="s">
        <v>269</v>
      </c>
      <c r="R65" s="124" t="s">
        <v>270</v>
      </c>
      <c r="S65" s="125" t="s">
        <v>343</v>
      </c>
    </row>
    <row r="66" s="126" customFormat="true" ht="12" hidden="false" customHeight="true" outlineLevel="0" collapsed="false">
      <c r="A66" s="120" t="n">
        <v>600</v>
      </c>
      <c r="B66" s="120" t="n">
        <v>60016</v>
      </c>
      <c r="C66" s="120" t="n">
        <v>6257</v>
      </c>
      <c r="D66" s="121" t="s">
        <v>325</v>
      </c>
      <c r="E66" s="121" t="s">
        <v>298</v>
      </c>
      <c r="F66" s="122" t="n">
        <v>3000</v>
      </c>
      <c r="G66" s="123"/>
      <c r="H66" s="122" t="n">
        <v>3000</v>
      </c>
      <c r="I66" s="123"/>
      <c r="J66" s="122" t="n">
        <f aca="false">H66-F66</f>
        <v>0</v>
      </c>
      <c r="K66" s="123" t="n">
        <f aca="false">I66-G66</f>
        <v>0</v>
      </c>
      <c r="L66" s="122" t="n">
        <v>220000</v>
      </c>
      <c r="M66" s="123"/>
      <c r="N66" s="120" t="s">
        <v>281</v>
      </c>
      <c r="O66" s="120" t="s">
        <v>281</v>
      </c>
      <c r="P66" s="120" t="s">
        <v>310</v>
      </c>
      <c r="Q66" s="120" t="s">
        <v>269</v>
      </c>
      <c r="R66" s="124" t="s">
        <v>270</v>
      </c>
      <c r="S66" s="125" t="s">
        <v>344</v>
      </c>
    </row>
    <row r="67" s="126" customFormat="true" ht="12" hidden="false" customHeight="true" outlineLevel="0" collapsed="false">
      <c r="A67" s="120" t="n">
        <v>600</v>
      </c>
      <c r="B67" s="120" t="n">
        <v>60016</v>
      </c>
      <c r="C67" s="120" t="n">
        <v>6259</v>
      </c>
      <c r="D67" s="121" t="s">
        <v>345</v>
      </c>
      <c r="E67" s="121" t="s">
        <v>298</v>
      </c>
      <c r="F67" s="122" t="n">
        <v>2680000</v>
      </c>
      <c r="G67" s="123"/>
      <c r="H67" s="122" t="n">
        <v>2680000</v>
      </c>
      <c r="I67" s="123"/>
      <c r="J67" s="122" t="n">
        <f aca="false">H67-F67</f>
        <v>0</v>
      </c>
      <c r="K67" s="123" t="n">
        <f aca="false">I67-G67</f>
        <v>0</v>
      </c>
      <c r="L67" s="122" t="n">
        <v>0</v>
      </c>
      <c r="M67" s="123"/>
      <c r="N67" s="120" t="s">
        <v>281</v>
      </c>
      <c r="O67" s="120" t="s">
        <v>281</v>
      </c>
      <c r="P67" s="120" t="s">
        <v>268</v>
      </c>
      <c r="Q67" s="120" t="s">
        <v>269</v>
      </c>
      <c r="R67" s="124" t="s">
        <v>270</v>
      </c>
      <c r="S67" s="125" t="s">
        <v>346</v>
      </c>
    </row>
    <row r="68" s="126" customFormat="true" ht="12" hidden="false" customHeight="true" outlineLevel="0" collapsed="false">
      <c r="A68" s="120" t="n">
        <v>600</v>
      </c>
      <c r="B68" s="120" t="n">
        <v>60016</v>
      </c>
      <c r="C68" s="120" t="n">
        <v>6259</v>
      </c>
      <c r="D68" s="121" t="s">
        <v>325</v>
      </c>
      <c r="E68" s="121" t="s">
        <v>298</v>
      </c>
      <c r="F68" s="122" t="n">
        <v>23115625</v>
      </c>
      <c r="G68" s="123"/>
      <c r="H68" s="122" t="n">
        <v>23115625</v>
      </c>
      <c r="I68" s="123"/>
      <c r="J68" s="122" t="n">
        <f aca="false">H68-F68</f>
        <v>0</v>
      </c>
      <c r="K68" s="123" t="n">
        <f aca="false">I68-G68</f>
        <v>0</v>
      </c>
      <c r="L68" s="122" t="n">
        <v>0</v>
      </c>
      <c r="M68" s="123"/>
      <c r="N68" s="120" t="s">
        <v>281</v>
      </c>
      <c r="O68" s="120" t="s">
        <v>281</v>
      </c>
      <c r="P68" s="120" t="s">
        <v>272</v>
      </c>
      <c r="Q68" s="120" t="s">
        <v>307</v>
      </c>
      <c r="R68" s="124" t="s">
        <v>308</v>
      </c>
      <c r="S68" s="125" t="s">
        <v>329</v>
      </c>
    </row>
    <row r="69" s="126" customFormat="true" ht="12" hidden="false" customHeight="true" outlineLevel="0" collapsed="false">
      <c r="A69" s="120" t="n">
        <v>600</v>
      </c>
      <c r="B69" s="120" t="n">
        <v>60016</v>
      </c>
      <c r="C69" s="120" t="n">
        <v>6290</v>
      </c>
      <c r="D69" s="121" t="s">
        <v>265</v>
      </c>
      <c r="E69" s="121" t="s">
        <v>275</v>
      </c>
      <c r="F69" s="122" t="n">
        <v>5000000</v>
      </c>
      <c r="G69" s="123"/>
      <c r="H69" s="122" t="n">
        <v>5000000</v>
      </c>
      <c r="I69" s="123"/>
      <c r="J69" s="122" t="n">
        <f aca="false">H69-F69</f>
        <v>0</v>
      </c>
      <c r="K69" s="123" t="n">
        <f aca="false">I69-G69</f>
        <v>0</v>
      </c>
      <c r="L69" s="122" t="n">
        <v>17987572</v>
      </c>
      <c r="M69" s="123"/>
      <c r="N69" s="120" t="s">
        <v>281</v>
      </c>
      <c r="O69" s="120" t="s">
        <v>281</v>
      </c>
      <c r="P69" s="120" t="s">
        <v>272</v>
      </c>
      <c r="Q69" s="120" t="s">
        <v>347</v>
      </c>
      <c r="R69" s="124" t="s">
        <v>291</v>
      </c>
      <c r="S69" s="125" t="s">
        <v>348</v>
      </c>
    </row>
    <row r="70" s="126" customFormat="true" ht="12" hidden="false" customHeight="true" outlineLevel="0" collapsed="false">
      <c r="A70" s="120" t="n">
        <v>600</v>
      </c>
      <c r="B70" s="120" t="n">
        <v>60016</v>
      </c>
      <c r="C70" s="120" t="n">
        <v>6300</v>
      </c>
      <c r="D70" s="121" t="s">
        <v>349</v>
      </c>
      <c r="E70" s="121" t="s">
        <v>280</v>
      </c>
      <c r="F70" s="122" t="n">
        <v>5959870</v>
      </c>
      <c r="G70" s="123"/>
      <c r="H70" s="122" t="n">
        <v>5959870</v>
      </c>
      <c r="I70" s="123"/>
      <c r="J70" s="122" t="n">
        <f aca="false">H70-F70</f>
        <v>0</v>
      </c>
      <c r="K70" s="123" t="n">
        <f aca="false">I70-G70</f>
        <v>0</v>
      </c>
      <c r="L70" s="122" t="n">
        <v>0</v>
      </c>
      <c r="M70" s="123"/>
      <c r="N70" s="120" t="s">
        <v>281</v>
      </c>
      <c r="O70" s="120" t="s">
        <v>281</v>
      </c>
      <c r="P70" s="120" t="s">
        <v>268</v>
      </c>
      <c r="Q70" s="120" t="s">
        <v>269</v>
      </c>
      <c r="R70" s="124" t="s">
        <v>270</v>
      </c>
      <c r="S70" s="125" t="s">
        <v>350</v>
      </c>
    </row>
    <row r="71" s="126" customFormat="true" ht="12" hidden="false" customHeight="true" outlineLevel="0" collapsed="false">
      <c r="A71" s="120" t="n">
        <v>600</v>
      </c>
      <c r="B71" s="120" t="n">
        <v>60016</v>
      </c>
      <c r="C71" s="120" t="n">
        <v>6300</v>
      </c>
      <c r="D71" s="121" t="s">
        <v>349</v>
      </c>
      <c r="E71" s="121" t="s">
        <v>280</v>
      </c>
      <c r="F71" s="122" t="n">
        <v>6031723</v>
      </c>
      <c r="G71" s="123"/>
      <c r="H71" s="122" t="n">
        <v>6031723</v>
      </c>
      <c r="I71" s="123"/>
      <c r="J71" s="122" t="n">
        <f aca="false">H71-F71</f>
        <v>0</v>
      </c>
      <c r="K71" s="123" t="n">
        <f aca="false">I71-G71</f>
        <v>0</v>
      </c>
      <c r="L71" s="122" t="n">
        <v>0</v>
      </c>
      <c r="M71" s="123"/>
      <c r="N71" s="120" t="s">
        <v>281</v>
      </c>
      <c r="O71" s="120" t="s">
        <v>281</v>
      </c>
      <c r="P71" s="120" t="s">
        <v>299</v>
      </c>
      <c r="Q71" s="120" t="n">
        <v>1636</v>
      </c>
      <c r="R71" s="124" t="s">
        <v>351</v>
      </c>
      <c r="S71" s="125" t="s">
        <v>350</v>
      </c>
    </row>
    <row r="72" s="126" customFormat="true" ht="12" hidden="false" customHeight="true" outlineLevel="0" collapsed="false">
      <c r="A72" s="120" t="n">
        <v>600</v>
      </c>
      <c r="B72" s="120" t="n">
        <v>60016</v>
      </c>
      <c r="C72" s="120" t="n">
        <v>6330</v>
      </c>
      <c r="D72" s="121" t="s">
        <v>345</v>
      </c>
      <c r="E72" s="121" t="s">
        <v>314</v>
      </c>
      <c r="F72" s="122" t="n">
        <v>3000000</v>
      </c>
      <c r="G72" s="123"/>
      <c r="H72" s="122" t="n">
        <v>3000000</v>
      </c>
      <c r="I72" s="123"/>
      <c r="J72" s="122" t="n">
        <f aca="false">H72-F72</f>
        <v>0</v>
      </c>
      <c r="K72" s="123" t="n">
        <f aca="false">I72-G72</f>
        <v>0</v>
      </c>
      <c r="L72" s="122" t="n">
        <v>0</v>
      </c>
      <c r="M72" s="123"/>
      <c r="N72" s="120" t="s">
        <v>281</v>
      </c>
      <c r="O72" s="120" t="s">
        <v>281</v>
      </c>
      <c r="P72" s="120" t="s">
        <v>268</v>
      </c>
      <c r="Q72" s="120" t="s">
        <v>269</v>
      </c>
      <c r="R72" s="124" t="s">
        <v>270</v>
      </c>
      <c r="S72" s="125" t="s">
        <v>352</v>
      </c>
    </row>
    <row r="73" s="126" customFormat="true" ht="12" hidden="false" customHeight="true" outlineLevel="0" collapsed="false">
      <c r="A73" s="120" t="n">
        <v>600</v>
      </c>
      <c r="B73" s="120" t="n">
        <v>60016</v>
      </c>
      <c r="C73" s="120" t="n">
        <v>6330</v>
      </c>
      <c r="D73" s="121" t="s">
        <v>345</v>
      </c>
      <c r="E73" s="121" t="s">
        <v>314</v>
      </c>
      <c r="F73" s="122" t="n">
        <v>18961000</v>
      </c>
      <c r="G73" s="123"/>
      <c r="H73" s="122" t="n">
        <v>18961000</v>
      </c>
      <c r="I73" s="123"/>
      <c r="J73" s="122" t="n">
        <f aca="false">H73-F73</f>
        <v>0</v>
      </c>
      <c r="K73" s="123" t="n">
        <f aca="false">I73-G73</f>
        <v>0</v>
      </c>
      <c r="L73" s="122" t="n">
        <v>0</v>
      </c>
      <c r="M73" s="123"/>
      <c r="N73" s="120" t="s">
        <v>281</v>
      </c>
      <c r="O73" s="120" t="s">
        <v>281</v>
      </c>
      <c r="P73" s="120" t="s">
        <v>268</v>
      </c>
      <c r="Q73" s="120" t="s">
        <v>269</v>
      </c>
      <c r="R73" s="124" t="s">
        <v>270</v>
      </c>
      <c r="S73" s="125" t="s">
        <v>353</v>
      </c>
    </row>
    <row r="74" s="126" customFormat="true" ht="12" hidden="false" customHeight="true" outlineLevel="0" collapsed="false">
      <c r="A74" s="120" t="n">
        <v>600</v>
      </c>
      <c r="B74" s="120" t="n">
        <v>60016</v>
      </c>
      <c r="C74" s="120" t="n">
        <v>6330</v>
      </c>
      <c r="D74" s="121" t="s">
        <v>345</v>
      </c>
      <c r="E74" s="121" t="s">
        <v>314</v>
      </c>
      <c r="F74" s="122" t="n">
        <v>11600000</v>
      </c>
      <c r="G74" s="123"/>
      <c r="H74" s="122" t="n">
        <v>11600000</v>
      </c>
      <c r="I74" s="123"/>
      <c r="J74" s="122" t="n">
        <f aca="false">H74-F74</f>
        <v>0</v>
      </c>
      <c r="K74" s="123" t="n">
        <f aca="false">I74-G74</f>
        <v>0</v>
      </c>
      <c r="L74" s="122" t="n">
        <v>0</v>
      </c>
      <c r="M74" s="123"/>
      <c r="N74" s="120" t="s">
        <v>281</v>
      </c>
      <c r="O74" s="120" t="s">
        <v>281</v>
      </c>
      <c r="P74" s="120" t="s">
        <v>268</v>
      </c>
      <c r="Q74" s="120" t="s">
        <v>269</v>
      </c>
      <c r="R74" s="124" t="s">
        <v>270</v>
      </c>
      <c r="S74" s="125" t="s">
        <v>354</v>
      </c>
    </row>
    <row r="75" s="126" customFormat="true" ht="12" hidden="false" customHeight="true" outlineLevel="0" collapsed="false">
      <c r="A75" s="120" t="n">
        <v>600</v>
      </c>
      <c r="B75" s="120" t="n">
        <v>60016</v>
      </c>
      <c r="C75" s="120" t="n">
        <v>6330</v>
      </c>
      <c r="D75" s="121" t="s">
        <v>345</v>
      </c>
      <c r="E75" s="121" t="s">
        <v>314</v>
      </c>
      <c r="F75" s="122" t="n">
        <v>27939000</v>
      </c>
      <c r="G75" s="123"/>
      <c r="H75" s="122" t="n">
        <v>27939000</v>
      </c>
      <c r="I75" s="123"/>
      <c r="J75" s="122" t="n">
        <f aca="false">H75-F75</f>
        <v>0</v>
      </c>
      <c r="K75" s="123" t="n">
        <f aca="false">I75-G75</f>
        <v>0</v>
      </c>
      <c r="L75" s="122" t="n">
        <v>0</v>
      </c>
      <c r="M75" s="123"/>
      <c r="N75" s="120" t="s">
        <v>281</v>
      </c>
      <c r="O75" s="120" t="s">
        <v>281</v>
      </c>
      <c r="P75" s="120" t="s">
        <v>268</v>
      </c>
      <c r="Q75" s="120" t="s">
        <v>269</v>
      </c>
      <c r="R75" s="124" t="s">
        <v>270</v>
      </c>
      <c r="S75" s="125" t="s">
        <v>355</v>
      </c>
    </row>
    <row r="76" s="126" customFormat="true" ht="12" hidden="false" customHeight="true" outlineLevel="0" collapsed="false">
      <c r="A76" s="120" t="n">
        <v>600</v>
      </c>
      <c r="B76" s="120" t="n">
        <v>60016</v>
      </c>
      <c r="C76" s="120" t="n">
        <v>6330</v>
      </c>
      <c r="D76" s="121" t="s">
        <v>345</v>
      </c>
      <c r="E76" s="121" t="s">
        <v>314</v>
      </c>
      <c r="F76" s="122" t="n">
        <v>2800000</v>
      </c>
      <c r="G76" s="123"/>
      <c r="H76" s="122" t="n">
        <v>2800000</v>
      </c>
      <c r="I76" s="123"/>
      <c r="J76" s="122" t="n">
        <f aca="false">H76-F76</f>
        <v>0</v>
      </c>
      <c r="K76" s="123" t="n">
        <f aca="false">I76-G76</f>
        <v>0</v>
      </c>
      <c r="L76" s="122" t="n">
        <v>0</v>
      </c>
      <c r="M76" s="123"/>
      <c r="N76" s="120" t="s">
        <v>281</v>
      </c>
      <c r="O76" s="120" t="s">
        <v>281</v>
      </c>
      <c r="P76" s="120" t="s">
        <v>268</v>
      </c>
      <c r="Q76" s="120" t="s">
        <v>269</v>
      </c>
      <c r="R76" s="124" t="s">
        <v>270</v>
      </c>
      <c r="S76" s="125" t="s">
        <v>356</v>
      </c>
    </row>
    <row r="77" s="126" customFormat="true" ht="12" hidden="false" customHeight="true" outlineLevel="0" collapsed="false">
      <c r="A77" s="120" t="n">
        <v>600</v>
      </c>
      <c r="B77" s="120" t="n">
        <v>60016</v>
      </c>
      <c r="C77" s="120" t="n">
        <v>6330</v>
      </c>
      <c r="D77" s="121" t="s">
        <v>345</v>
      </c>
      <c r="E77" s="121" t="s">
        <v>314</v>
      </c>
      <c r="F77" s="122" t="n">
        <v>1000000</v>
      </c>
      <c r="G77" s="123"/>
      <c r="H77" s="122" t="n">
        <v>1000000</v>
      </c>
      <c r="I77" s="123"/>
      <c r="J77" s="122" t="n">
        <f aca="false">H77-F77</f>
        <v>0</v>
      </c>
      <c r="K77" s="123" t="n">
        <f aca="false">I77-G77</f>
        <v>0</v>
      </c>
      <c r="L77" s="122" t="n">
        <v>0</v>
      </c>
      <c r="M77" s="123"/>
      <c r="N77" s="120" t="s">
        <v>281</v>
      </c>
      <c r="O77" s="120" t="s">
        <v>281</v>
      </c>
      <c r="P77" s="120" t="s">
        <v>268</v>
      </c>
      <c r="Q77" s="120" t="s">
        <v>269</v>
      </c>
      <c r="R77" s="124" t="s">
        <v>270</v>
      </c>
      <c r="S77" s="125" t="s">
        <v>357</v>
      </c>
    </row>
    <row r="78" s="126" customFormat="true" ht="12" hidden="false" customHeight="true" outlineLevel="0" collapsed="false">
      <c r="A78" s="120" t="n">
        <v>600</v>
      </c>
      <c r="B78" s="120" t="n">
        <v>60019</v>
      </c>
      <c r="C78" s="120" t="s">
        <v>60</v>
      </c>
      <c r="D78" s="121" t="s">
        <v>265</v>
      </c>
      <c r="E78" s="121" t="s">
        <v>358</v>
      </c>
      <c r="F78" s="122" t="n">
        <v>73820000</v>
      </c>
      <c r="G78" s="123"/>
      <c r="H78" s="122" t="n">
        <f aca="false">90430000-1010000</f>
        <v>89420000</v>
      </c>
      <c r="I78" s="123"/>
      <c r="J78" s="122" t="n">
        <f aca="false">H78-F78</f>
        <v>15600000</v>
      </c>
      <c r="K78" s="123" t="n">
        <f aca="false">I78-G78</f>
        <v>0</v>
      </c>
      <c r="L78" s="122" t="n">
        <v>0</v>
      </c>
      <c r="M78" s="123"/>
      <c r="N78" s="120" t="s">
        <v>284</v>
      </c>
      <c r="O78" s="120" t="s">
        <v>284</v>
      </c>
      <c r="P78" s="120" t="s">
        <v>268</v>
      </c>
      <c r="Q78" s="120" t="s">
        <v>269</v>
      </c>
      <c r="R78" s="124" t="s">
        <v>270</v>
      </c>
      <c r="S78" s="125" t="s">
        <v>359</v>
      </c>
    </row>
    <row r="79" s="126" customFormat="true" ht="12" hidden="false" customHeight="true" outlineLevel="0" collapsed="false">
      <c r="A79" s="120" t="n">
        <v>600</v>
      </c>
      <c r="B79" s="120" t="n">
        <v>60019</v>
      </c>
      <c r="C79" s="120" t="s">
        <v>60</v>
      </c>
      <c r="D79" s="121" t="s">
        <v>265</v>
      </c>
      <c r="E79" s="121" t="s">
        <v>358</v>
      </c>
      <c r="F79" s="122" t="n">
        <v>1010000</v>
      </c>
      <c r="G79" s="123"/>
      <c r="H79" s="122" t="n">
        <v>1010000</v>
      </c>
      <c r="I79" s="123"/>
      <c r="J79" s="122" t="n">
        <f aca="false">H79-F79</f>
        <v>0</v>
      </c>
      <c r="K79" s="123" t="n">
        <f aca="false">I79-G79</f>
        <v>0</v>
      </c>
      <c r="L79" s="122" t="n">
        <v>0</v>
      </c>
      <c r="M79" s="123"/>
      <c r="N79" s="120" t="s">
        <v>284</v>
      </c>
      <c r="O79" s="120" t="s">
        <v>284</v>
      </c>
      <c r="P79" s="120" t="s">
        <v>272</v>
      </c>
      <c r="Q79" s="120" t="s">
        <v>273</v>
      </c>
      <c r="R79" s="124" t="s">
        <v>274</v>
      </c>
      <c r="S79" s="125" t="s">
        <v>359</v>
      </c>
    </row>
    <row r="80" s="126" customFormat="true" ht="12" hidden="false" customHeight="true" outlineLevel="0" collapsed="false">
      <c r="A80" s="120" t="n">
        <v>600</v>
      </c>
      <c r="B80" s="120" t="n">
        <v>60019</v>
      </c>
      <c r="C80" s="120" t="s">
        <v>60</v>
      </c>
      <c r="D80" s="121" t="s">
        <v>265</v>
      </c>
      <c r="E80" s="121" t="s">
        <v>358</v>
      </c>
      <c r="F80" s="122" t="n">
        <v>25180000</v>
      </c>
      <c r="G80" s="123"/>
      <c r="H80" s="122" t="n">
        <v>9580000</v>
      </c>
      <c r="I80" s="123"/>
      <c r="J80" s="122" t="n">
        <f aca="false">H80-F80</f>
        <v>-15600000</v>
      </c>
      <c r="K80" s="123" t="n">
        <f aca="false">I80-G80</f>
        <v>0</v>
      </c>
      <c r="L80" s="122" t="n">
        <v>0</v>
      </c>
      <c r="M80" s="123"/>
      <c r="N80" s="120" t="s">
        <v>284</v>
      </c>
      <c r="O80" s="120" t="s">
        <v>284</v>
      </c>
      <c r="P80" s="120" t="s">
        <v>268</v>
      </c>
      <c r="Q80" s="120" t="s">
        <v>269</v>
      </c>
      <c r="R80" s="124" t="s">
        <v>270</v>
      </c>
      <c r="S80" s="125" t="s">
        <v>360</v>
      </c>
    </row>
    <row r="81" s="126" customFormat="true" ht="12" hidden="false" customHeight="true" outlineLevel="0" collapsed="false">
      <c r="A81" s="120" t="n">
        <v>600</v>
      </c>
      <c r="B81" s="120" t="n">
        <v>60019</v>
      </c>
      <c r="C81" s="120" t="s">
        <v>60</v>
      </c>
      <c r="D81" s="121" t="s">
        <v>265</v>
      </c>
      <c r="E81" s="121" t="s">
        <v>358</v>
      </c>
      <c r="F81" s="122" t="n">
        <v>0</v>
      </c>
      <c r="G81" s="123"/>
      <c r="H81" s="122" t="n">
        <v>0</v>
      </c>
      <c r="I81" s="123"/>
      <c r="J81" s="122" t="n">
        <f aca="false">H81-F81</f>
        <v>0</v>
      </c>
      <c r="K81" s="123" t="n">
        <f aca="false">I81-G81</f>
        <v>0</v>
      </c>
      <c r="L81" s="122" t="n">
        <v>250000</v>
      </c>
      <c r="M81" s="123"/>
      <c r="N81" s="120" t="s">
        <v>284</v>
      </c>
      <c r="O81" s="120" t="s">
        <v>284</v>
      </c>
      <c r="P81" s="120"/>
      <c r="Q81" s="120"/>
      <c r="R81" s="124"/>
      <c r="S81" s="125" t="s">
        <v>361</v>
      </c>
    </row>
    <row r="82" s="126" customFormat="true" ht="12" hidden="false" customHeight="true" outlineLevel="0" collapsed="false">
      <c r="A82" s="120" t="n">
        <v>600</v>
      </c>
      <c r="B82" s="120" t="n">
        <v>60019</v>
      </c>
      <c r="C82" s="120" t="s">
        <v>60</v>
      </c>
      <c r="D82" s="121" t="s">
        <v>265</v>
      </c>
      <c r="E82" s="121" t="s">
        <v>358</v>
      </c>
      <c r="F82" s="122" t="n">
        <v>0</v>
      </c>
      <c r="G82" s="123"/>
      <c r="H82" s="122" t="n">
        <v>0</v>
      </c>
      <c r="I82" s="123"/>
      <c r="J82" s="122" t="n">
        <f aca="false">H82-F82</f>
        <v>0</v>
      </c>
      <c r="K82" s="123" t="n">
        <f aca="false">I82-G82</f>
        <v>0</v>
      </c>
      <c r="L82" s="122" t="n">
        <f aca="false">107500000+5000000+10000000</f>
        <v>122500000</v>
      </c>
      <c r="M82" s="123"/>
      <c r="N82" s="120" t="s">
        <v>284</v>
      </c>
      <c r="O82" s="120" t="s">
        <v>284</v>
      </c>
      <c r="P82" s="120"/>
      <c r="Q82" s="120"/>
      <c r="R82" s="124"/>
      <c r="S82" s="125" t="s">
        <v>362</v>
      </c>
    </row>
    <row r="83" s="126" customFormat="true" ht="12" hidden="false" customHeight="true" outlineLevel="0" collapsed="false">
      <c r="A83" s="120" t="n">
        <v>600</v>
      </c>
      <c r="B83" s="120" t="n">
        <v>60019</v>
      </c>
      <c r="C83" s="120" t="s">
        <v>78</v>
      </c>
      <c r="D83" s="121" t="s">
        <v>265</v>
      </c>
      <c r="E83" s="121" t="s">
        <v>358</v>
      </c>
      <c r="F83" s="122" t="n">
        <v>20000</v>
      </c>
      <c r="G83" s="123"/>
      <c r="H83" s="122" t="n">
        <v>12000</v>
      </c>
      <c r="I83" s="123"/>
      <c r="J83" s="122" t="n">
        <f aca="false">H83-F83</f>
        <v>-8000</v>
      </c>
      <c r="K83" s="123" t="n">
        <f aca="false">I83-G83</f>
        <v>0</v>
      </c>
      <c r="L83" s="122" t="n">
        <v>0</v>
      </c>
      <c r="M83" s="123"/>
      <c r="N83" s="120" t="s">
        <v>284</v>
      </c>
      <c r="O83" s="120" t="s">
        <v>284</v>
      </c>
      <c r="P83" s="120" t="s">
        <v>268</v>
      </c>
      <c r="Q83" s="120" t="s">
        <v>269</v>
      </c>
      <c r="R83" s="124" t="s">
        <v>270</v>
      </c>
      <c r="S83" s="125" t="s">
        <v>363</v>
      </c>
    </row>
    <row r="84" s="126" customFormat="true" ht="12" hidden="false" customHeight="true" outlineLevel="0" collapsed="false">
      <c r="A84" s="120" t="n">
        <v>600</v>
      </c>
      <c r="B84" s="120" t="n">
        <v>60019</v>
      </c>
      <c r="C84" s="120" t="s">
        <v>78</v>
      </c>
      <c r="D84" s="121" t="s">
        <v>265</v>
      </c>
      <c r="E84" s="121" t="s">
        <v>358</v>
      </c>
      <c r="F84" s="122" t="n">
        <v>0</v>
      </c>
      <c r="G84" s="123"/>
      <c r="H84" s="122" t="n">
        <v>0</v>
      </c>
      <c r="I84" s="123"/>
      <c r="J84" s="122" t="n">
        <f aca="false">H84-F84</f>
        <v>0</v>
      </c>
      <c r="K84" s="123" t="n">
        <f aca="false">I84-G84</f>
        <v>0</v>
      </c>
      <c r="L84" s="122" t="n">
        <v>750000</v>
      </c>
      <c r="M84" s="123"/>
      <c r="N84" s="120" t="s">
        <v>284</v>
      </c>
      <c r="O84" s="120" t="s">
        <v>284</v>
      </c>
      <c r="P84" s="120"/>
      <c r="Q84" s="120"/>
      <c r="R84" s="124"/>
      <c r="S84" s="125" t="s">
        <v>363</v>
      </c>
    </row>
    <row r="85" s="126" customFormat="true" ht="12" hidden="false" customHeight="true" outlineLevel="0" collapsed="false">
      <c r="A85" s="120" t="n">
        <v>600</v>
      </c>
      <c r="B85" s="120" t="n">
        <v>60019</v>
      </c>
      <c r="C85" s="120" t="s">
        <v>78</v>
      </c>
      <c r="D85" s="121" t="s">
        <v>265</v>
      </c>
      <c r="E85" s="121" t="s">
        <v>358</v>
      </c>
      <c r="F85" s="122" t="n">
        <v>450000</v>
      </c>
      <c r="G85" s="123"/>
      <c r="H85" s="122" t="n">
        <v>700000</v>
      </c>
      <c r="I85" s="123"/>
      <c r="J85" s="122" t="n">
        <f aca="false">H85-F85</f>
        <v>250000</v>
      </c>
      <c r="K85" s="123" t="n">
        <f aca="false">I85-G85</f>
        <v>0</v>
      </c>
      <c r="L85" s="122" t="n">
        <v>0</v>
      </c>
      <c r="M85" s="123"/>
      <c r="N85" s="120" t="s">
        <v>284</v>
      </c>
      <c r="O85" s="120" t="s">
        <v>284</v>
      </c>
      <c r="P85" s="120" t="s">
        <v>268</v>
      </c>
      <c r="Q85" s="120" t="s">
        <v>269</v>
      </c>
      <c r="R85" s="124" t="s">
        <v>270</v>
      </c>
      <c r="S85" s="125" t="s">
        <v>364</v>
      </c>
    </row>
    <row r="86" s="126" customFormat="true" ht="12" hidden="false" customHeight="true" outlineLevel="0" collapsed="false">
      <c r="A86" s="120" t="n">
        <v>600</v>
      </c>
      <c r="B86" s="120" t="n">
        <v>60019</v>
      </c>
      <c r="C86" s="120" t="s">
        <v>78</v>
      </c>
      <c r="D86" s="121" t="s">
        <v>265</v>
      </c>
      <c r="E86" s="121" t="s">
        <v>358</v>
      </c>
      <c r="F86" s="122" t="n">
        <v>0</v>
      </c>
      <c r="G86" s="123"/>
      <c r="H86" s="122" t="n">
        <v>0</v>
      </c>
      <c r="I86" s="123"/>
      <c r="J86" s="122" t="n">
        <f aca="false">H86-F86</f>
        <v>0</v>
      </c>
      <c r="K86" s="123" t="n">
        <f aca="false">I86-G86</f>
        <v>0</v>
      </c>
      <c r="L86" s="122" t="n">
        <v>10000</v>
      </c>
      <c r="M86" s="123"/>
      <c r="N86" s="120" t="s">
        <v>284</v>
      </c>
      <c r="O86" s="120" t="s">
        <v>284</v>
      </c>
      <c r="P86" s="120"/>
      <c r="Q86" s="120"/>
      <c r="R86" s="124"/>
      <c r="S86" s="125" t="s">
        <v>365</v>
      </c>
    </row>
    <row r="87" s="126" customFormat="true" ht="12" hidden="false" customHeight="true" outlineLevel="0" collapsed="false">
      <c r="A87" s="120" t="n">
        <v>600</v>
      </c>
      <c r="B87" s="120" t="n">
        <v>60019</v>
      </c>
      <c r="C87" s="120" t="s">
        <v>105</v>
      </c>
      <c r="D87" s="121" t="s">
        <v>265</v>
      </c>
      <c r="E87" s="121" t="s">
        <v>275</v>
      </c>
      <c r="F87" s="122" t="n">
        <v>0</v>
      </c>
      <c r="G87" s="123"/>
      <c r="H87" s="122" t="n">
        <v>3000</v>
      </c>
      <c r="I87" s="123"/>
      <c r="J87" s="122" t="n">
        <f aca="false">H87-F87</f>
        <v>3000</v>
      </c>
      <c r="K87" s="123" t="n">
        <f aca="false">I87-G87</f>
        <v>0</v>
      </c>
      <c r="L87" s="122" t="n">
        <v>0</v>
      </c>
      <c r="M87" s="123"/>
      <c r="N87" s="120" t="s">
        <v>284</v>
      </c>
      <c r="O87" s="120" t="s">
        <v>284</v>
      </c>
      <c r="P87" s="120"/>
      <c r="Q87" s="120"/>
      <c r="R87" s="124"/>
      <c r="S87" s="125" t="s">
        <v>366</v>
      </c>
    </row>
    <row r="88" s="126" customFormat="true" ht="12" hidden="false" customHeight="true" outlineLevel="0" collapsed="false">
      <c r="A88" s="120" t="n">
        <v>600</v>
      </c>
      <c r="B88" s="120" t="n">
        <v>60019</v>
      </c>
      <c r="C88" s="120" t="s">
        <v>109</v>
      </c>
      <c r="D88" s="121" t="s">
        <v>265</v>
      </c>
      <c r="E88" s="121" t="s">
        <v>275</v>
      </c>
      <c r="F88" s="122" t="n">
        <v>1000</v>
      </c>
      <c r="G88" s="123"/>
      <c r="H88" s="122" t="n">
        <v>1000</v>
      </c>
      <c r="I88" s="123"/>
      <c r="J88" s="122" t="n">
        <f aca="false">H88-F88</f>
        <v>0</v>
      </c>
      <c r="K88" s="123" t="n">
        <f aca="false">I88-G88</f>
        <v>0</v>
      </c>
      <c r="L88" s="122" t="n">
        <v>0</v>
      </c>
      <c r="M88" s="123"/>
      <c r="N88" s="120" t="s">
        <v>284</v>
      </c>
      <c r="O88" s="120" t="s">
        <v>284</v>
      </c>
      <c r="P88" s="120" t="s">
        <v>268</v>
      </c>
      <c r="Q88" s="120" t="s">
        <v>269</v>
      </c>
      <c r="R88" s="124" t="s">
        <v>270</v>
      </c>
      <c r="S88" s="125" t="s">
        <v>367</v>
      </c>
    </row>
    <row r="89" s="126" customFormat="true" ht="12" hidden="false" customHeight="true" outlineLevel="0" collapsed="false">
      <c r="A89" s="120" t="n">
        <v>600</v>
      </c>
      <c r="B89" s="120" t="n">
        <v>60019</v>
      </c>
      <c r="C89" s="120" t="s">
        <v>109</v>
      </c>
      <c r="D89" s="121" t="s">
        <v>265</v>
      </c>
      <c r="E89" s="121" t="s">
        <v>275</v>
      </c>
      <c r="F89" s="122" t="n">
        <v>0</v>
      </c>
      <c r="G89" s="123"/>
      <c r="H89" s="122" t="n">
        <v>0</v>
      </c>
      <c r="I89" s="123"/>
      <c r="J89" s="122" t="n">
        <f aca="false">H89-F89</f>
        <v>0</v>
      </c>
      <c r="K89" s="123" t="n">
        <f aca="false">I89-G89</f>
        <v>0</v>
      </c>
      <c r="L89" s="122" t="n">
        <v>3000</v>
      </c>
      <c r="M89" s="123"/>
      <c r="N89" s="120" t="s">
        <v>284</v>
      </c>
      <c r="O89" s="120" t="s">
        <v>284</v>
      </c>
      <c r="P89" s="120"/>
      <c r="Q89" s="120"/>
      <c r="R89" s="124"/>
      <c r="S89" s="125" t="s">
        <v>367</v>
      </c>
    </row>
    <row r="90" s="126" customFormat="true" ht="12" hidden="false" customHeight="true" outlineLevel="0" collapsed="false">
      <c r="A90" s="120" t="n">
        <v>600</v>
      </c>
      <c r="B90" s="120" t="n">
        <v>60019</v>
      </c>
      <c r="C90" s="120" t="s">
        <v>109</v>
      </c>
      <c r="D90" s="121" t="s">
        <v>265</v>
      </c>
      <c r="E90" s="121" t="s">
        <v>275</v>
      </c>
      <c r="F90" s="122" t="n">
        <v>1000</v>
      </c>
      <c r="G90" s="123"/>
      <c r="H90" s="122" t="n">
        <v>1000</v>
      </c>
      <c r="I90" s="123"/>
      <c r="J90" s="122" t="n">
        <f aca="false">H90-F90</f>
        <v>0</v>
      </c>
      <c r="K90" s="123" t="n">
        <f aca="false">I90-G90</f>
        <v>0</v>
      </c>
      <c r="L90" s="122" t="n">
        <v>0</v>
      </c>
      <c r="M90" s="123"/>
      <c r="N90" s="120" t="s">
        <v>284</v>
      </c>
      <c r="O90" s="120" t="s">
        <v>284</v>
      </c>
      <c r="P90" s="120" t="s">
        <v>268</v>
      </c>
      <c r="Q90" s="120" t="s">
        <v>269</v>
      </c>
      <c r="R90" s="124" t="s">
        <v>270</v>
      </c>
      <c r="S90" s="125" t="s">
        <v>368</v>
      </c>
    </row>
    <row r="91" s="126" customFormat="true" ht="12" hidden="false" customHeight="true" outlineLevel="0" collapsed="false">
      <c r="A91" s="120" t="n">
        <v>600</v>
      </c>
      <c r="B91" s="120" t="n">
        <v>60019</v>
      </c>
      <c r="C91" s="120" t="s">
        <v>109</v>
      </c>
      <c r="D91" s="121" t="s">
        <v>265</v>
      </c>
      <c r="E91" s="121" t="s">
        <v>275</v>
      </c>
      <c r="F91" s="122" t="n">
        <v>3245690</v>
      </c>
      <c r="G91" s="123"/>
      <c r="H91" s="122" t="n">
        <v>4100000</v>
      </c>
      <c r="I91" s="123"/>
      <c r="J91" s="122" t="n">
        <f aca="false">H91-F91</f>
        <v>854310</v>
      </c>
      <c r="K91" s="123" t="n">
        <f aca="false">I91-G91</f>
        <v>0</v>
      </c>
      <c r="L91" s="122" t="n">
        <v>0</v>
      </c>
      <c r="M91" s="123"/>
      <c r="N91" s="120" t="s">
        <v>284</v>
      </c>
      <c r="O91" s="120" t="s">
        <v>284</v>
      </c>
      <c r="P91" s="120" t="s">
        <v>272</v>
      </c>
      <c r="Q91" s="120" t="s">
        <v>369</v>
      </c>
      <c r="R91" s="124" t="s">
        <v>370</v>
      </c>
      <c r="S91" s="125" t="s">
        <v>278</v>
      </c>
    </row>
    <row r="92" s="126" customFormat="true" ht="12" hidden="false" customHeight="true" outlineLevel="0" collapsed="false">
      <c r="A92" s="120" t="n">
        <v>600</v>
      </c>
      <c r="B92" s="120" t="n">
        <v>60020</v>
      </c>
      <c r="C92" s="120" t="s">
        <v>99</v>
      </c>
      <c r="D92" s="121" t="s">
        <v>265</v>
      </c>
      <c r="E92" s="121" t="s">
        <v>275</v>
      </c>
      <c r="F92" s="122" t="n">
        <v>0</v>
      </c>
      <c r="G92" s="123"/>
      <c r="H92" s="122" t="n">
        <v>18000</v>
      </c>
      <c r="I92" s="123"/>
      <c r="J92" s="122" t="n">
        <f aca="false">H92-F92</f>
        <v>18000</v>
      </c>
      <c r="K92" s="123" t="n">
        <f aca="false">I92-G92</f>
        <v>0</v>
      </c>
      <c r="L92" s="122" t="n">
        <v>18000</v>
      </c>
      <c r="M92" s="123"/>
      <c r="N92" s="120" t="s">
        <v>267</v>
      </c>
      <c r="O92" s="120" t="s">
        <v>267</v>
      </c>
      <c r="P92" s="120"/>
      <c r="Q92" s="120"/>
      <c r="R92" s="124"/>
      <c r="S92" s="125" t="s">
        <v>371</v>
      </c>
    </row>
    <row r="93" s="126" customFormat="true" ht="12" hidden="false" customHeight="true" outlineLevel="0" collapsed="false">
      <c r="A93" s="120" t="n">
        <v>600</v>
      </c>
      <c r="B93" s="120" t="n">
        <v>60020</v>
      </c>
      <c r="C93" s="120" t="s">
        <v>105</v>
      </c>
      <c r="D93" s="121" t="s">
        <v>265</v>
      </c>
      <c r="E93" s="121" t="s">
        <v>275</v>
      </c>
      <c r="F93" s="122" t="n">
        <v>0</v>
      </c>
      <c r="G93" s="123"/>
      <c r="H93" s="122" t="n">
        <v>11000</v>
      </c>
      <c r="I93" s="123"/>
      <c r="J93" s="122" t="n">
        <f aca="false">H93-F93</f>
        <v>11000</v>
      </c>
      <c r="K93" s="123" t="n">
        <f aca="false">I93-G93</f>
        <v>0</v>
      </c>
      <c r="L93" s="122" t="n">
        <v>20000</v>
      </c>
      <c r="M93" s="123"/>
      <c r="N93" s="120" t="s">
        <v>267</v>
      </c>
      <c r="O93" s="120" t="s">
        <v>267</v>
      </c>
      <c r="P93" s="120"/>
      <c r="Q93" s="120"/>
      <c r="R93" s="124"/>
      <c r="S93" s="125" t="s">
        <v>277</v>
      </c>
    </row>
    <row r="94" s="126" customFormat="true" ht="12" hidden="false" customHeight="true" outlineLevel="0" collapsed="false">
      <c r="A94" s="120" t="n">
        <v>600</v>
      </c>
      <c r="B94" s="120" t="n">
        <v>60020</v>
      </c>
      <c r="C94" s="120" t="s">
        <v>109</v>
      </c>
      <c r="D94" s="121" t="s">
        <v>265</v>
      </c>
      <c r="E94" s="121" t="s">
        <v>275</v>
      </c>
      <c r="F94" s="122" t="n">
        <v>5450000</v>
      </c>
      <c r="G94" s="125"/>
      <c r="H94" s="122" t="n">
        <v>6153000</v>
      </c>
      <c r="I94" s="125"/>
      <c r="J94" s="122" t="n">
        <f aca="false">H94-F94</f>
        <v>703000</v>
      </c>
      <c r="K94" s="123" t="n">
        <f aca="false">I94-G94</f>
        <v>0</v>
      </c>
      <c r="L94" s="122" t="n">
        <v>6267000</v>
      </c>
      <c r="M94" s="125"/>
      <c r="N94" s="120" t="s">
        <v>267</v>
      </c>
      <c r="O94" s="120" t="s">
        <v>267</v>
      </c>
      <c r="P94" s="120" t="s">
        <v>268</v>
      </c>
      <c r="Q94" s="120" t="s">
        <v>269</v>
      </c>
      <c r="R94" s="124" t="s">
        <v>270</v>
      </c>
      <c r="S94" s="125" t="s">
        <v>372</v>
      </c>
    </row>
    <row r="95" s="126" customFormat="true" ht="12" hidden="false" customHeight="true" outlineLevel="0" collapsed="false">
      <c r="A95" s="120" t="n">
        <v>600</v>
      </c>
      <c r="B95" s="120" t="n">
        <v>60020</v>
      </c>
      <c r="C95" s="120" t="n">
        <v>6290</v>
      </c>
      <c r="D95" s="121" t="s">
        <v>265</v>
      </c>
      <c r="E95" s="121" t="s">
        <v>275</v>
      </c>
      <c r="F95" s="122" t="n">
        <v>5087960</v>
      </c>
      <c r="G95" s="123"/>
      <c r="H95" s="122" t="n">
        <v>5448900</v>
      </c>
      <c r="I95" s="123"/>
      <c r="J95" s="122" t="n">
        <f aca="false">H95-F95</f>
        <v>360940</v>
      </c>
      <c r="K95" s="123" t="n">
        <f aca="false">I95-G95</f>
        <v>0</v>
      </c>
      <c r="L95" s="122" t="n">
        <v>1437520</v>
      </c>
      <c r="M95" s="123"/>
      <c r="N95" s="120" t="s">
        <v>267</v>
      </c>
      <c r="O95" s="120" t="s">
        <v>267</v>
      </c>
      <c r="P95" s="120" t="s">
        <v>268</v>
      </c>
      <c r="Q95" s="120" t="s">
        <v>269</v>
      </c>
      <c r="R95" s="124" t="s">
        <v>270</v>
      </c>
      <c r="S95" s="125" t="s">
        <v>373</v>
      </c>
    </row>
    <row r="96" s="126" customFormat="true" ht="12" hidden="false" customHeight="true" outlineLevel="0" collapsed="false">
      <c r="A96" s="120" t="n">
        <v>600</v>
      </c>
      <c r="B96" s="120" t="n">
        <v>60021</v>
      </c>
      <c r="C96" s="120" t="s">
        <v>91</v>
      </c>
      <c r="D96" s="121" t="s">
        <v>265</v>
      </c>
      <c r="E96" s="121" t="s">
        <v>275</v>
      </c>
      <c r="F96" s="122" t="n">
        <v>290000</v>
      </c>
      <c r="G96" s="123"/>
      <c r="H96" s="122" t="n">
        <v>330000</v>
      </c>
      <c r="I96" s="123"/>
      <c r="J96" s="122" t="n">
        <f aca="false">H96-F96</f>
        <v>40000</v>
      </c>
      <c r="K96" s="123" t="n">
        <f aca="false">I96-G96</f>
        <v>0</v>
      </c>
      <c r="L96" s="122" t="n">
        <v>330000</v>
      </c>
      <c r="M96" s="123"/>
      <c r="N96" s="120" t="s">
        <v>267</v>
      </c>
      <c r="O96" s="120" t="s">
        <v>267</v>
      </c>
      <c r="P96" s="120" t="s">
        <v>268</v>
      </c>
      <c r="Q96" s="120" t="s">
        <v>269</v>
      </c>
      <c r="R96" s="124" t="s">
        <v>270</v>
      </c>
      <c r="S96" s="125" t="s">
        <v>374</v>
      </c>
    </row>
    <row r="97" s="126" customFormat="true" ht="12" hidden="false" customHeight="true" outlineLevel="0" collapsed="false">
      <c r="A97" s="120" t="n">
        <v>600</v>
      </c>
      <c r="B97" s="120" t="n">
        <v>60021</v>
      </c>
      <c r="C97" s="120" t="s">
        <v>105</v>
      </c>
      <c r="D97" s="121" t="s">
        <v>265</v>
      </c>
      <c r="E97" s="121" t="s">
        <v>275</v>
      </c>
      <c r="F97" s="122" t="n">
        <v>0</v>
      </c>
      <c r="G97" s="123"/>
      <c r="H97" s="122" t="n">
        <v>5000</v>
      </c>
      <c r="I97" s="123"/>
      <c r="J97" s="122" t="n">
        <f aca="false">H97-F97</f>
        <v>5000</v>
      </c>
      <c r="K97" s="123" t="n">
        <f aca="false">I97-G97</f>
        <v>0</v>
      </c>
      <c r="L97" s="122" t="n">
        <v>3000</v>
      </c>
      <c r="M97" s="123"/>
      <c r="N97" s="120" t="s">
        <v>267</v>
      </c>
      <c r="O97" s="120" t="s">
        <v>267</v>
      </c>
      <c r="P97" s="120"/>
      <c r="Q97" s="120"/>
      <c r="R97" s="124"/>
      <c r="S97" s="125" t="s">
        <v>277</v>
      </c>
    </row>
    <row r="98" s="126" customFormat="true" ht="12" hidden="false" customHeight="true" outlineLevel="0" collapsed="false">
      <c r="A98" s="120" t="n">
        <v>600</v>
      </c>
      <c r="B98" s="120" t="n">
        <v>60022</v>
      </c>
      <c r="C98" s="120" t="s">
        <v>91</v>
      </c>
      <c r="D98" s="121" t="s">
        <v>265</v>
      </c>
      <c r="E98" s="121" t="s">
        <v>275</v>
      </c>
      <c r="F98" s="122" t="n">
        <v>0</v>
      </c>
      <c r="G98" s="123"/>
      <c r="H98" s="122" t="n">
        <v>106000</v>
      </c>
      <c r="I98" s="123"/>
      <c r="J98" s="122" t="n">
        <f aca="false">H98-F98</f>
        <v>106000</v>
      </c>
      <c r="K98" s="123" t="n">
        <f aca="false">I98-G98</f>
        <v>0</v>
      </c>
      <c r="L98" s="122" t="n">
        <v>437000</v>
      </c>
      <c r="M98" s="123"/>
      <c r="N98" s="120" t="s">
        <v>267</v>
      </c>
      <c r="O98" s="120" t="s">
        <v>267</v>
      </c>
      <c r="P98" s="120"/>
      <c r="Q98" s="120"/>
      <c r="R98" s="124"/>
      <c r="S98" s="125" t="s">
        <v>375</v>
      </c>
    </row>
    <row r="99" s="126" customFormat="true" ht="12" hidden="false" customHeight="true" outlineLevel="0" collapsed="false">
      <c r="A99" s="120" t="n">
        <v>600</v>
      </c>
      <c r="B99" s="120" t="n">
        <v>60095</v>
      </c>
      <c r="C99" s="120" t="s">
        <v>89</v>
      </c>
      <c r="D99" s="121" t="s">
        <v>265</v>
      </c>
      <c r="E99" s="121" t="s">
        <v>376</v>
      </c>
      <c r="F99" s="122" t="n">
        <v>0</v>
      </c>
      <c r="G99" s="123"/>
      <c r="H99" s="122" t="n">
        <v>82000</v>
      </c>
      <c r="I99" s="123"/>
      <c r="J99" s="122" t="n">
        <f aca="false">H99-F99</f>
        <v>82000</v>
      </c>
      <c r="K99" s="123" t="n">
        <f aca="false">I99-G99</f>
        <v>0</v>
      </c>
      <c r="L99" s="122" t="n">
        <v>57000</v>
      </c>
      <c r="M99" s="123"/>
      <c r="N99" s="120" t="s">
        <v>267</v>
      </c>
      <c r="O99" s="120" t="s">
        <v>267</v>
      </c>
      <c r="P99" s="120"/>
      <c r="Q99" s="120"/>
      <c r="R99" s="124"/>
      <c r="S99" s="125" t="s">
        <v>377</v>
      </c>
    </row>
    <row r="100" s="126" customFormat="true" ht="12" hidden="false" customHeight="true" outlineLevel="0" collapsed="false">
      <c r="A100" s="120" t="n">
        <v>600</v>
      </c>
      <c r="B100" s="120" t="n">
        <v>60095</v>
      </c>
      <c r="C100" s="120" t="s">
        <v>99</v>
      </c>
      <c r="D100" s="121" t="s">
        <v>265</v>
      </c>
      <c r="E100" s="121" t="s">
        <v>275</v>
      </c>
      <c r="F100" s="122" t="n">
        <v>15000</v>
      </c>
      <c r="G100" s="123"/>
      <c r="H100" s="122" t="n">
        <v>35000</v>
      </c>
      <c r="I100" s="123"/>
      <c r="J100" s="122" t="n">
        <f aca="false">H100-F100</f>
        <v>20000</v>
      </c>
      <c r="K100" s="123" t="n">
        <f aca="false">I100-G100</f>
        <v>0</v>
      </c>
      <c r="L100" s="122" t="n">
        <v>35000</v>
      </c>
      <c r="M100" s="123"/>
      <c r="N100" s="120" t="s">
        <v>267</v>
      </c>
      <c r="O100" s="120" t="s">
        <v>267</v>
      </c>
      <c r="P100" s="120" t="s">
        <v>268</v>
      </c>
      <c r="Q100" s="120" t="s">
        <v>269</v>
      </c>
      <c r="R100" s="124" t="s">
        <v>270</v>
      </c>
      <c r="S100" s="125" t="s">
        <v>316</v>
      </c>
    </row>
    <row r="101" s="126" customFormat="true" ht="12" hidden="false" customHeight="true" outlineLevel="0" collapsed="false">
      <c r="A101" s="120" t="n">
        <v>600</v>
      </c>
      <c r="B101" s="120" t="n">
        <v>60095</v>
      </c>
      <c r="C101" s="120" t="s">
        <v>105</v>
      </c>
      <c r="D101" s="121" t="s">
        <v>265</v>
      </c>
      <c r="E101" s="121" t="s">
        <v>275</v>
      </c>
      <c r="F101" s="122" t="n">
        <v>0</v>
      </c>
      <c r="G101" s="123"/>
      <c r="H101" s="122" t="n">
        <v>14000</v>
      </c>
      <c r="I101" s="123"/>
      <c r="J101" s="122" t="n">
        <f aca="false">H101-F101</f>
        <v>14000</v>
      </c>
      <c r="K101" s="123" t="n">
        <f aca="false">I101-G101</f>
        <v>0</v>
      </c>
      <c r="L101" s="122" t="n">
        <v>7000</v>
      </c>
      <c r="M101" s="123"/>
      <c r="N101" s="120" t="s">
        <v>267</v>
      </c>
      <c r="O101" s="120" t="s">
        <v>267</v>
      </c>
      <c r="P101" s="120"/>
      <c r="Q101" s="120"/>
      <c r="R101" s="124"/>
      <c r="S101" s="125" t="s">
        <v>277</v>
      </c>
    </row>
    <row r="102" s="126" customFormat="true" ht="12" hidden="false" customHeight="true" outlineLevel="0" collapsed="false">
      <c r="A102" s="120" t="n">
        <v>600</v>
      </c>
      <c r="B102" s="120" t="n">
        <v>60095</v>
      </c>
      <c r="C102" s="120" t="s">
        <v>109</v>
      </c>
      <c r="D102" s="121" t="s">
        <v>265</v>
      </c>
      <c r="E102" s="121" t="s">
        <v>275</v>
      </c>
      <c r="F102" s="122" t="n">
        <v>0</v>
      </c>
      <c r="G102" s="123"/>
      <c r="H102" s="122" t="n">
        <v>4000</v>
      </c>
      <c r="I102" s="123"/>
      <c r="J102" s="122" t="n">
        <f aca="false">H102-F102</f>
        <v>4000</v>
      </c>
      <c r="K102" s="123" t="n">
        <f aca="false">I102-G102</f>
        <v>0</v>
      </c>
      <c r="L102" s="122" t="n">
        <v>0</v>
      </c>
      <c r="M102" s="123"/>
      <c r="N102" s="120" t="s">
        <v>378</v>
      </c>
      <c r="O102" s="120" t="s">
        <v>379</v>
      </c>
      <c r="P102" s="120"/>
      <c r="Q102" s="120"/>
      <c r="R102" s="124"/>
      <c r="S102" s="125" t="s">
        <v>289</v>
      </c>
    </row>
    <row r="103" s="126" customFormat="true" ht="12" hidden="false" customHeight="true" outlineLevel="0" collapsed="false">
      <c r="A103" s="120" t="n">
        <v>600</v>
      </c>
      <c r="B103" s="120" t="n">
        <v>60095</v>
      </c>
      <c r="C103" s="120" t="s">
        <v>109</v>
      </c>
      <c r="D103" s="121" t="s">
        <v>265</v>
      </c>
      <c r="E103" s="121" t="s">
        <v>275</v>
      </c>
      <c r="F103" s="122" t="n">
        <v>1500000</v>
      </c>
      <c r="G103" s="123"/>
      <c r="H103" s="122" t="n">
        <v>770000</v>
      </c>
      <c r="I103" s="123"/>
      <c r="J103" s="122" t="n">
        <f aca="false">H103-F103</f>
        <v>-730000</v>
      </c>
      <c r="K103" s="123" t="n">
        <f aca="false">I103-G103</f>
        <v>0</v>
      </c>
      <c r="L103" s="122" t="n">
        <v>0</v>
      </c>
      <c r="M103" s="123"/>
      <c r="N103" s="120" t="s">
        <v>284</v>
      </c>
      <c r="O103" s="120" t="s">
        <v>284</v>
      </c>
      <c r="P103" s="120" t="s">
        <v>268</v>
      </c>
      <c r="Q103" s="120" t="s">
        <v>269</v>
      </c>
      <c r="R103" s="124" t="s">
        <v>270</v>
      </c>
      <c r="S103" s="125" t="s">
        <v>278</v>
      </c>
    </row>
    <row r="104" s="126" customFormat="true" ht="12" hidden="false" customHeight="true" outlineLevel="0" collapsed="false">
      <c r="A104" s="120" t="n">
        <v>600</v>
      </c>
      <c r="B104" s="120" t="n">
        <v>60095</v>
      </c>
      <c r="C104" s="120" t="s">
        <v>109</v>
      </c>
      <c r="D104" s="121" t="s">
        <v>265</v>
      </c>
      <c r="E104" s="121" t="s">
        <v>275</v>
      </c>
      <c r="F104" s="122" t="n">
        <v>1769025</v>
      </c>
      <c r="G104" s="123"/>
      <c r="H104" s="122" t="n">
        <v>1769025</v>
      </c>
      <c r="I104" s="123"/>
      <c r="J104" s="122" t="n">
        <f aca="false">H104-F104</f>
        <v>0</v>
      </c>
      <c r="K104" s="123" t="n">
        <f aca="false">I104-G104</f>
        <v>0</v>
      </c>
      <c r="L104" s="122" t="n">
        <v>0</v>
      </c>
      <c r="M104" s="123"/>
      <c r="N104" s="120" t="s">
        <v>284</v>
      </c>
      <c r="O104" s="120" t="s">
        <v>284</v>
      </c>
      <c r="P104" s="120" t="s">
        <v>272</v>
      </c>
      <c r="Q104" s="120" t="s">
        <v>369</v>
      </c>
      <c r="R104" s="124" t="s">
        <v>370</v>
      </c>
      <c r="S104" s="125" t="s">
        <v>278</v>
      </c>
    </row>
    <row r="105" s="126" customFormat="true" ht="12" hidden="false" customHeight="true" outlineLevel="0" collapsed="false">
      <c r="A105" s="120" t="n">
        <v>600</v>
      </c>
      <c r="B105" s="120" t="n">
        <v>60095</v>
      </c>
      <c r="C105" s="120" t="s">
        <v>109</v>
      </c>
      <c r="D105" s="121" t="s">
        <v>265</v>
      </c>
      <c r="E105" s="121" t="s">
        <v>275</v>
      </c>
      <c r="F105" s="122" t="n">
        <v>0</v>
      </c>
      <c r="G105" s="123"/>
      <c r="H105" s="122" t="n">
        <v>7000</v>
      </c>
      <c r="I105" s="123"/>
      <c r="J105" s="122" t="n">
        <f aca="false">H105-F105</f>
        <v>7000</v>
      </c>
      <c r="K105" s="123" t="n">
        <f aca="false">I105-G105</f>
        <v>0</v>
      </c>
      <c r="L105" s="122" t="n">
        <v>16000</v>
      </c>
      <c r="M105" s="123"/>
      <c r="N105" s="120" t="s">
        <v>267</v>
      </c>
      <c r="O105" s="120" t="s">
        <v>267</v>
      </c>
      <c r="P105" s="120"/>
      <c r="Q105" s="120"/>
      <c r="R105" s="124"/>
      <c r="S105" s="125" t="s">
        <v>380</v>
      </c>
    </row>
    <row r="106" s="126" customFormat="true" ht="12" hidden="false" customHeight="true" outlineLevel="0" collapsed="false">
      <c r="A106" s="120" t="n">
        <v>600</v>
      </c>
      <c r="B106" s="120" t="n">
        <v>60095</v>
      </c>
      <c r="C106" s="120" t="s">
        <v>109</v>
      </c>
      <c r="D106" s="121" t="s">
        <v>265</v>
      </c>
      <c r="E106" s="121" t="s">
        <v>275</v>
      </c>
      <c r="F106" s="122" t="n">
        <v>0</v>
      </c>
      <c r="G106" s="123"/>
      <c r="H106" s="122" t="n">
        <v>0</v>
      </c>
      <c r="I106" s="123"/>
      <c r="J106" s="122" t="n">
        <f aca="false">H106-F106</f>
        <v>0</v>
      </c>
      <c r="K106" s="123" t="n">
        <f aca="false">I106-G106</f>
        <v>0</v>
      </c>
      <c r="L106" s="122" t="n">
        <v>12000000</v>
      </c>
      <c r="M106" s="123"/>
      <c r="N106" s="120" t="s">
        <v>267</v>
      </c>
      <c r="O106" s="120" t="s">
        <v>267</v>
      </c>
      <c r="P106" s="120"/>
      <c r="Q106" s="120"/>
      <c r="R106" s="124"/>
      <c r="S106" s="125" t="s">
        <v>381</v>
      </c>
    </row>
    <row r="107" s="126" customFormat="true" ht="12" hidden="false" customHeight="true" outlineLevel="0" collapsed="false">
      <c r="A107" s="120" t="n">
        <v>600</v>
      </c>
      <c r="B107" s="120" t="n">
        <v>60095</v>
      </c>
      <c r="C107" s="120" t="s">
        <v>109</v>
      </c>
      <c r="D107" s="121" t="s">
        <v>265</v>
      </c>
      <c r="E107" s="121" t="s">
        <v>275</v>
      </c>
      <c r="F107" s="122" t="n">
        <v>15000</v>
      </c>
      <c r="G107" s="123"/>
      <c r="H107" s="122" t="n">
        <v>6000</v>
      </c>
      <c r="I107" s="123"/>
      <c r="J107" s="122" t="n">
        <f aca="false">H107-F107</f>
        <v>-9000</v>
      </c>
      <c r="K107" s="123" t="n">
        <f aca="false">I107-G107</f>
        <v>0</v>
      </c>
      <c r="L107" s="122" t="n">
        <v>6000</v>
      </c>
      <c r="M107" s="123"/>
      <c r="N107" s="120" t="s">
        <v>267</v>
      </c>
      <c r="O107" s="120" t="s">
        <v>267</v>
      </c>
      <c r="P107" s="120" t="s">
        <v>268</v>
      </c>
      <c r="Q107" s="120" t="s">
        <v>269</v>
      </c>
      <c r="R107" s="124" t="s">
        <v>270</v>
      </c>
      <c r="S107" s="125" t="s">
        <v>289</v>
      </c>
    </row>
    <row r="108" s="126" customFormat="true" ht="12" hidden="false" customHeight="true" outlineLevel="0" collapsed="false">
      <c r="A108" s="120" t="n">
        <v>600</v>
      </c>
      <c r="B108" s="120" t="n">
        <v>60095</v>
      </c>
      <c r="C108" s="120" t="n">
        <v>2057</v>
      </c>
      <c r="D108" s="121" t="s">
        <v>325</v>
      </c>
      <c r="E108" s="121" t="s">
        <v>298</v>
      </c>
      <c r="F108" s="129" t="n">
        <v>3400000</v>
      </c>
      <c r="G108" s="130"/>
      <c r="H108" s="129" t="n">
        <v>3400000</v>
      </c>
      <c r="I108" s="130"/>
      <c r="J108" s="129" t="n">
        <f aca="false">H108-F108</f>
        <v>0</v>
      </c>
      <c r="K108" s="130" t="n">
        <f aca="false">I108-G108</f>
        <v>0</v>
      </c>
      <c r="L108" s="129" t="n">
        <v>0</v>
      </c>
      <c r="M108" s="130"/>
      <c r="N108" s="120" t="s">
        <v>281</v>
      </c>
      <c r="O108" s="120" t="s">
        <v>281</v>
      </c>
      <c r="P108" s="120" t="s">
        <v>299</v>
      </c>
      <c r="Q108" s="120" t="n">
        <v>1408</v>
      </c>
      <c r="R108" s="124" t="s">
        <v>382</v>
      </c>
      <c r="S108" s="125" t="s">
        <v>383</v>
      </c>
    </row>
    <row r="109" s="126" customFormat="true" ht="12" hidden="false" customHeight="true" outlineLevel="0" collapsed="false">
      <c r="A109" s="120" t="n">
        <v>600</v>
      </c>
      <c r="B109" s="120" t="n">
        <v>60095</v>
      </c>
      <c r="C109" s="120" t="n">
        <v>2110</v>
      </c>
      <c r="D109" s="121" t="s">
        <v>384</v>
      </c>
      <c r="E109" s="121" t="s">
        <v>385</v>
      </c>
      <c r="F109" s="122"/>
      <c r="G109" s="123" t="n">
        <v>46509</v>
      </c>
      <c r="H109" s="122"/>
      <c r="I109" s="123" t="n">
        <v>46509</v>
      </c>
      <c r="J109" s="122" t="n">
        <f aca="false">H109-F109</f>
        <v>0</v>
      </c>
      <c r="K109" s="123" t="n">
        <f aca="false">I109-G109</f>
        <v>0</v>
      </c>
      <c r="L109" s="122"/>
      <c r="M109" s="123" t="n">
        <v>45571</v>
      </c>
      <c r="N109" s="120" t="s">
        <v>281</v>
      </c>
      <c r="O109" s="120" t="s">
        <v>281</v>
      </c>
      <c r="P109" s="120" t="s">
        <v>268</v>
      </c>
      <c r="Q109" s="120" t="s">
        <v>269</v>
      </c>
      <c r="R109" s="124" t="s">
        <v>270</v>
      </c>
      <c r="S109" s="125" t="s">
        <v>386</v>
      </c>
    </row>
    <row r="110" s="126" customFormat="true" ht="12" hidden="false" customHeight="true" outlineLevel="0" collapsed="false">
      <c r="A110" s="120" t="n">
        <v>600</v>
      </c>
      <c r="B110" s="120" t="n">
        <v>60095</v>
      </c>
      <c r="C110" s="120" t="n">
        <v>2110</v>
      </c>
      <c r="D110" s="121" t="s">
        <v>384</v>
      </c>
      <c r="E110" s="121" t="s">
        <v>385</v>
      </c>
      <c r="F110" s="122"/>
      <c r="G110" s="123" t="n">
        <v>-3246</v>
      </c>
      <c r="H110" s="122"/>
      <c r="I110" s="123" t="n">
        <v>-3246</v>
      </c>
      <c r="J110" s="122" t="n">
        <f aca="false">H110-F110</f>
        <v>0</v>
      </c>
      <c r="K110" s="123" t="n">
        <f aca="false">I110-G110</f>
        <v>0</v>
      </c>
      <c r="L110" s="122"/>
      <c r="M110" s="123" t="n">
        <v>0</v>
      </c>
      <c r="N110" s="120" t="s">
        <v>281</v>
      </c>
      <c r="O110" s="120" t="s">
        <v>281</v>
      </c>
      <c r="P110" s="120" t="s">
        <v>299</v>
      </c>
      <c r="Q110" s="120" t="n">
        <v>812</v>
      </c>
      <c r="R110" s="124" t="s">
        <v>387</v>
      </c>
      <c r="S110" s="125" t="s">
        <v>388</v>
      </c>
    </row>
    <row r="111" s="126" customFormat="true" ht="12" hidden="false" customHeight="true" outlineLevel="0" collapsed="false">
      <c r="A111" s="120" t="n">
        <v>600</v>
      </c>
      <c r="B111" s="120" t="n">
        <v>60095</v>
      </c>
      <c r="C111" s="120" t="n">
        <v>2462</v>
      </c>
      <c r="D111" s="121" t="s">
        <v>265</v>
      </c>
      <c r="E111" s="121" t="s">
        <v>275</v>
      </c>
      <c r="F111" s="122" t="n">
        <v>250000</v>
      </c>
      <c r="G111" s="123"/>
      <c r="H111" s="122" t="n">
        <v>250000</v>
      </c>
      <c r="I111" s="123"/>
      <c r="J111" s="122" t="n">
        <f aca="false">H111-F111</f>
        <v>0</v>
      </c>
      <c r="K111" s="123" t="n">
        <f aca="false">I111-G111</f>
        <v>0</v>
      </c>
      <c r="L111" s="122" t="n">
        <v>0</v>
      </c>
      <c r="M111" s="123"/>
      <c r="N111" s="120" t="s">
        <v>281</v>
      </c>
      <c r="O111" s="120" t="s">
        <v>281</v>
      </c>
      <c r="P111" s="120" t="s">
        <v>272</v>
      </c>
      <c r="Q111" s="120" t="s">
        <v>389</v>
      </c>
      <c r="R111" s="124" t="s">
        <v>370</v>
      </c>
      <c r="S111" s="125" t="s">
        <v>390</v>
      </c>
    </row>
    <row r="112" s="126" customFormat="true" ht="12" hidden="false" customHeight="true" outlineLevel="0" collapsed="false">
      <c r="A112" s="120" t="n">
        <v>600</v>
      </c>
      <c r="B112" s="120" t="n">
        <v>60095</v>
      </c>
      <c r="C112" s="120" t="n">
        <v>2462</v>
      </c>
      <c r="D112" s="121" t="s">
        <v>265</v>
      </c>
      <c r="E112" s="121" t="s">
        <v>275</v>
      </c>
      <c r="F112" s="122" t="n">
        <v>220000</v>
      </c>
      <c r="G112" s="123"/>
      <c r="H112" s="122" t="n">
        <v>220000</v>
      </c>
      <c r="I112" s="123"/>
      <c r="J112" s="122" t="n">
        <f aca="false">H112-F112</f>
        <v>0</v>
      </c>
      <c r="K112" s="123" t="n">
        <f aca="false">I112-G112</f>
        <v>0</v>
      </c>
      <c r="L112" s="122" t="n">
        <v>0</v>
      </c>
      <c r="M112" s="123"/>
      <c r="N112" s="120" t="s">
        <v>281</v>
      </c>
      <c r="O112" s="120" t="s">
        <v>281</v>
      </c>
      <c r="P112" s="120" t="s">
        <v>272</v>
      </c>
      <c r="Q112" s="120" t="s">
        <v>389</v>
      </c>
      <c r="R112" s="124" t="s">
        <v>370</v>
      </c>
      <c r="S112" s="125" t="s">
        <v>390</v>
      </c>
    </row>
    <row r="113" s="126" customFormat="true" ht="12" hidden="false" customHeight="true" outlineLevel="0" collapsed="false">
      <c r="A113" s="120" t="n">
        <v>600</v>
      </c>
      <c r="B113" s="120" t="n">
        <v>60095</v>
      </c>
      <c r="C113" s="120" t="n">
        <v>2701</v>
      </c>
      <c r="D113" s="121" t="s">
        <v>265</v>
      </c>
      <c r="E113" s="121" t="s">
        <v>391</v>
      </c>
      <c r="F113" s="122" t="n">
        <v>258428</v>
      </c>
      <c r="G113" s="123"/>
      <c r="H113" s="122" t="n">
        <v>258428</v>
      </c>
      <c r="I113" s="123"/>
      <c r="J113" s="122" t="n">
        <f aca="false">H113-F113</f>
        <v>0</v>
      </c>
      <c r="K113" s="123" t="n">
        <f aca="false">I113-G113</f>
        <v>0</v>
      </c>
      <c r="L113" s="122" t="n">
        <v>486779</v>
      </c>
      <c r="M113" s="123"/>
      <c r="N113" s="120" t="s">
        <v>281</v>
      </c>
      <c r="O113" s="120" t="s">
        <v>281</v>
      </c>
      <c r="P113" s="120" t="s">
        <v>272</v>
      </c>
      <c r="Q113" s="120" t="s">
        <v>392</v>
      </c>
      <c r="R113" s="124" t="s">
        <v>287</v>
      </c>
      <c r="S113" s="125" t="s">
        <v>393</v>
      </c>
    </row>
    <row r="114" s="126" customFormat="true" ht="12" hidden="false" customHeight="true" outlineLevel="0" collapsed="false">
      <c r="A114" s="120" t="n">
        <v>600</v>
      </c>
      <c r="B114" s="120" t="n">
        <v>60095</v>
      </c>
      <c r="C114" s="120" t="n">
        <v>2701</v>
      </c>
      <c r="D114" s="121" t="s">
        <v>265</v>
      </c>
      <c r="E114" s="121" t="s">
        <v>391</v>
      </c>
      <c r="F114" s="122" t="n">
        <v>250000</v>
      </c>
      <c r="G114" s="123"/>
      <c r="H114" s="122" t="n">
        <v>250000</v>
      </c>
      <c r="I114" s="123"/>
      <c r="J114" s="122" t="n">
        <f aca="false">H114-F114</f>
        <v>0</v>
      </c>
      <c r="K114" s="123" t="n">
        <f aca="false">I114-G114</f>
        <v>0</v>
      </c>
      <c r="L114" s="122" t="n">
        <v>0</v>
      </c>
      <c r="M114" s="123"/>
      <c r="N114" s="120" t="s">
        <v>281</v>
      </c>
      <c r="O114" s="120" t="s">
        <v>281</v>
      </c>
      <c r="P114" s="120" t="s">
        <v>268</v>
      </c>
      <c r="Q114" s="120" t="s">
        <v>269</v>
      </c>
      <c r="R114" s="124" t="s">
        <v>270</v>
      </c>
      <c r="S114" s="125" t="s">
        <v>394</v>
      </c>
    </row>
    <row r="115" s="126" customFormat="true" ht="12" hidden="false" customHeight="true" outlineLevel="0" collapsed="false">
      <c r="A115" s="120" t="n">
        <v>600</v>
      </c>
      <c r="B115" s="120" t="n">
        <v>60095</v>
      </c>
      <c r="C115" s="120" t="n">
        <v>6257</v>
      </c>
      <c r="D115" s="121" t="s">
        <v>325</v>
      </c>
      <c r="E115" s="121" t="s">
        <v>298</v>
      </c>
      <c r="F115" s="122" t="n">
        <v>9189945</v>
      </c>
      <c r="G115" s="123"/>
      <c r="H115" s="122" t="n">
        <v>9189945</v>
      </c>
      <c r="I115" s="123"/>
      <c r="J115" s="122" t="n">
        <f aca="false">H115-F115</f>
        <v>0</v>
      </c>
      <c r="K115" s="123" t="n">
        <f aca="false">I115-G115</f>
        <v>0</v>
      </c>
      <c r="L115" s="122" t="n">
        <v>0</v>
      </c>
      <c r="M115" s="123"/>
      <c r="N115" s="120" t="s">
        <v>281</v>
      </c>
      <c r="O115" s="120" t="s">
        <v>281</v>
      </c>
      <c r="P115" s="120" t="s">
        <v>268</v>
      </c>
      <c r="Q115" s="120" t="s">
        <v>269</v>
      </c>
      <c r="R115" s="124" t="s">
        <v>270</v>
      </c>
      <c r="S115" s="125" t="s">
        <v>395</v>
      </c>
    </row>
    <row r="116" s="126" customFormat="true" ht="12" hidden="false" customHeight="true" outlineLevel="0" collapsed="false">
      <c r="A116" s="120" t="n">
        <v>600</v>
      </c>
      <c r="B116" s="120" t="n">
        <v>60095</v>
      </c>
      <c r="C116" s="120" t="n">
        <v>6257</v>
      </c>
      <c r="D116" s="121" t="s">
        <v>325</v>
      </c>
      <c r="E116" s="121" t="s">
        <v>298</v>
      </c>
      <c r="F116" s="122" t="n">
        <v>529069</v>
      </c>
      <c r="G116" s="123"/>
      <c r="H116" s="122" t="n">
        <v>529069</v>
      </c>
      <c r="I116" s="123"/>
      <c r="J116" s="122" t="n">
        <f aca="false">H116-F116</f>
        <v>0</v>
      </c>
      <c r="K116" s="123" t="n">
        <f aca="false">I116-G116</f>
        <v>0</v>
      </c>
      <c r="L116" s="122" t="n">
        <v>0</v>
      </c>
      <c r="M116" s="123"/>
      <c r="N116" s="120" t="s">
        <v>281</v>
      </c>
      <c r="O116" s="120" t="s">
        <v>281</v>
      </c>
      <c r="P116" s="120" t="s">
        <v>299</v>
      </c>
      <c r="Q116" s="120" t="n">
        <v>812</v>
      </c>
      <c r="R116" s="124" t="s">
        <v>387</v>
      </c>
      <c r="S116" s="125" t="s">
        <v>395</v>
      </c>
    </row>
    <row r="117" s="126" customFormat="true" ht="12" hidden="false" customHeight="true" outlineLevel="0" collapsed="false">
      <c r="A117" s="120" t="n">
        <v>600</v>
      </c>
      <c r="B117" s="120" t="n">
        <v>60095</v>
      </c>
      <c r="C117" s="120" t="n">
        <v>6257</v>
      </c>
      <c r="D117" s="121" t="s">
        <v>325</v>
      </c>
      <c r="E117" s="121" t="s">
        <v>298</v>
      </c>
      <c r="F117" s="122" t="n">
        <v>0</v>
      </c>
      <c r="G117" s="123"/>
      <c r="H117" s="122" t="n">
        <v>0</v>
      </c>
      <c r="I117" s="123"/>
      <c r="J117" s="122" t="n">
        <f aca="false">H117-F117</f>
        <v>0</v>
      </c>
      <c r="K117" s="123" t="n">
        <f aca="false">I117-G117</f>
        <v>0</v>
      </c>
      <c r="L117" s="122" t="n">
        <v>3000000</v>
      </c>
      <c r="M117" s="123"/>
      <c r="N117" s="120" t="s">
        <v>281</v>
      </c>
      <c r="O117" s="120" t="s">
        <v>281</v>
      </c>
      <c r="P117" s="120"/>
      <c r="Q117" s="120"/>
      <c r="R117" s="124"/>
      <c r="S117" s="125" t="s">
        <v>396</v>
      </c>
    </row>
    <row r="118" s="126" customFormat="true" ht="12" hidden="false" customHeight="true" outlineLevel="0" collapsed="false">
      <c r="A118" s="120" t="n">
        <v>600</v>
      </c>
      <c r="B118" s="120" t="n">
        <v>60095</v>
      </c>
      <c r="C118" s="120" t="n">
        <v>6257</v>
      </c>
      <c r="D118" s="121" t="s">
        <v>325</v>
      </c>
      <c r="E118" s="121" t="s">
        <v>298</v>
      </c>
      <c r="F118" s="122" t="n">
        <v>2791573</v>
      </c>
      <c r="G118" s="123"/>
      <c r="H118" s="122" t="n">
        <v>2791573</v>
      </c>
      <c r="I118" s="123"/>
      <c r="J118" s="122" t="n">
        <f aca="false">H118-F118</f>
        <v>0</v>
      </c>
      <c r="K118" s="123" t="n">
        <f aca="false">I118-G118</f>
        <v>0</v>
      </c>
      <c r="L118" s="122" t="n">
        <v>0</v>
      </c>
      <c r="M118" s="123"/>
      <c r="N118" s="120" t="s">
        <v>281</v>
      </c>
      <c r="O118" s="120" t="s">
        <v>281</v>
      </c>
      <c r="P118" s="120" t="s">
        <v>268</v>
      </c>
      <c r="Q118" s="120" t="s">
        <v>269</v>
      </c>
      <c r="R118" s="124" t="s">
        <v>270</v>
      </c>
      <c r="S118" s="125" t="s">
        <v>397</v>
      </c>
    </row>
    <row r="119" s="126" customFormat="true" ht="12" hidden="false" customHeight="true" outlineLevel="0" collapsed="false">
      <c r="A119" s="120" t="n">
        <v>600</v>
      </c>
      <c r="B119" s="120" t="n">
        <v>60095</v>
      </c>
      <c r="C119" s="120" t="n">
        <v>6291</v>
      </c>
      <c r="D119" s="121" t="s">
        <v>265</v>
      </c>
      <c r="E119" s="121" t="s">
        <v>398</v>
      </c>
      <c r="F119" s="122" t="n">
        <v>0</v>
      </c>
      <c r="G119" s="123"/>
      <c r="H119" s="122" t="n">
        <v>0</v>
      </c>
      <c r="I119" s="123"/>
      <c r="J119" s="122" t="n">
        <f aca="false">H119-F119</f>
        <v>0</v>
      </c>
      <c r="K119" s="123" t="n">
        <f aca="false">I119-G119</f>
        <v>0</v>
      </c>
      <c r="L119" s="122" t="n">
        <v>229000</v>
      </c>
      <c r="M119" s="123"/>
      <c r="N119" s="120" t="s">
        <v>281</v>
      </c>
      <c r="O119" s="120" t="s">
        <v>281</v>
      </c>
      <c r="P119" s="120"/>
      <c r="Q119" s="120"/>
      <c r="R119" s="124"/>
      <c r="S119" s="125" t="s">
        <v>393</v>
      </c>
    </row>
    <row r="120" s="126" customFormat="true" ht="12" hidden="false" customHeight="true" outlineLevel="0" collapsed="false">
      <c r="A120" s="120" t="n">
        <v>600</v>
      </c>
      <c r="B120" s="120" t="n">
        <v>60095</v>
      </c>
      <c r="C120" s="120" t="n">
        <v>6330</v>
      </c>
      <c r="D120" s="121" t="s">
        <v>399</v>
      </c>
      <c r="E120" s="121" t="s">
        <v>314</v>
      </c>
      <c r="F120" s="122" t="n">
        <v>-7915032</v>
      </c>
      <c r="G120" s="123"/>
      <c r="H120" s="122" t="n">
        <v>-7915032</v>
      </c>
      <c r="I120" s="123"/>
      <c r="J120" s="122" t="n">
        <f aca="false">H120-F120</f>
        <v>0</v>
      </c>
      <c r="K120" s="123" t="n">
        <f aca="false">I120-G120</f>
        <v>0</v>
      </c>
      <c r="L120" s="122" t="n">
        <v>0</v>
      </c>
      <c r="M120" s="123"/>
      <c r="N120" s="120" t="s">
        <v>281</v>
      </c>
      <c r="O120" s="120" t="s">
        <v>281</v>
      </c>
      <c r="P120" s="120" t="s">
        <v>310</v>
      </c>
      <c r="Q120" s="120" t="s">
        <v>269</v>
      </c>
      <c r="R120" s="124" t="s">
        <v>270</v>
      </c>
      <c r="S120" s="125" t="s">
        <v>400</v>
      </c>
    </row>
    <row r="121" s="126" customFormat="true" ht="12" hidden="false" customHeight="true" outlineLevel="0" collapsed="false">
      <c r="A121" s="120" t="n">
        <v>600</v>
      </c>
      <c r="B121" s="120" t="n">
        <v>60095</v>
      </c>
      <c r="C121" s="120" t="n">
        <v>6330</v>
      </c>
      <c r="D121" s="121" t="s">
        <v>399</v>
      </c>
      <c r="E121" s="121" t="s">
        <v>314</v>
      </c>
      <c r="F121" s="136" t="n">
        <v>3644204.74</v>
      </c>
      <c r="G121" s="123"/>
      <c r="H121" s="136" t="n">
        <v>3644204.74</v>
      </c>
      <c r="I121" s="123"/>
      <c r="J121" s="136" t="n">
        <f aca="false">H121-F121</f>
        <v>0</v>
      </c>
      <c r="K121" s="123" t="n">
        <f aca="false">I121-G121</f>
        <v>0</v>
      </c>
      <c r="L121" s="136" t="n">
        <v>0</v>
      </c>
      <c r="M121" s="123"/>
      <c r="N121" s="120" t="s">
        <v>281</v>
      </c>
      <c r="O121" s="120" t="s">
        <v>281</v>
      </c>
      <c r="P121" s="120" t="s">
        <v>299</v>
      </c>
      <c r="Q121" s="120" t="n">
        <v>1849</v>
      </c>
      <c r="R121" s="124" t="s">
        <v>339</v>
      </c>
      <c r="S121" s="125" t="s">
        <v>400</v>
      </c>
    </row>
    <row r="122" s="126" customFormat="true" ht="12" hidden="false" customHeight="true" outlineLevel="0" collapsed="false">
      <c r="A122" s="120" t="n">
        <v>600</v>
      </c>
      <c r="B122" s="120" t="n">
        <v>60095</v>
      </c>
      <c r="C122" s="120" t="n">
        <v>6330</v>
      </c>
      <c r="D122" s="121" t="s">
        <v>399</v>
      </c>
      <c r="E122" s="121" t="s">
        <v>314</v>
      </c>
      <c r="F122" s="122" t="n">
        <v>7915032</v>
      </c>
      <c r="G122" s="123"/>
      <c r="H122" s="122" t="n">
        <v>7915032</v>
      </c>
      <c r="I122" s="123"/>
      <c r="J122" s="122" t="n">
        <f aca="false">H122-F122</f>
        <v>0</v>
      </c>
      <c r="K122" s="123" t="n">
        <f aca="false">I122-G122</f>
        <v>0</v>
      </c>
      <c r="L122" s="122" t="n">
        <v>0</v>
      </c>
      <c r="M122" s="123"/>
      <c r="N122" s="120" t="s">
        <v>281</v>
      </c>
      <c r="O122" s="120" t="s">
        <v>281</v>
      </c>
      <c r="P122" s="120" t="s">
        <v>268</v>
      </c>
      <c r="Q122" s="120" t="s">
        <v>269</v>
      </c>
      <c r="R122" s="124" t="s">
        <v>270</v>
      </c>
      <c r="S122" s="125" t="s">
        <v>400</v>
      </c>
    </row>
    <row r="123" s="126" customFormat="true" ht="12" hidden="false" customHeight="true" outlineLevel="0" collapsed="false">
      <c r="A123" s="120" t="n">
        <v>600</v>
      </c>
      <c r="B123" s="120" t="n">
        <v>60095</v>
      </c>
      <c r="C123" s="120" t="n">
        <v>6330</v>
      </c>
      <c r="D123" s="121" t="s">
        <v>345</v>
      </c>
      <c r="E123" s="121" t="s">
        <v>314</v>
      </c>
      <c r="F123" s="122" t="n">
        <v>13020000</v>
      </c>
      <c r="G123" s="123"/>
      <c r="H123" s="122" t="n">
        <v>13020000</v>
      </c>
      <c r="I123" s="123"/>
      <c r="J123" s="122" t="n">
        <f aca="false">H123-F123</f>
        <v>0</v>
      </c>
      <c r="K123" s="123" t="n">
        <f aca="false">I123-G123</f>
        <v>0</v>
      </c>
      <c r="L123" s="122" t="n">
        <v>0</v>
      </c>
      <c r="M123" s="123"/>
      <c r="N123" s="120" t="s">
        <v>281</v>
      </c>
      <c r="O123" s="120" t="s">
        <v>281</v>
      </c>
      <c r="P123" s="120" t="s">
        <v>268</v>
      </c>
      <c r="Q123" s="120" t="s">
        <v>269</v>
      </c>
      <c r="R123" s="124" t="s">
        <v>270</v>
      </c>
      <c r="S123" s="125" t="s">
        <v>401</v>
      </c>
    </row>
    <row r="124" s="126" customFormat="true" ht="12" hidden="false" customHeight="true" outlineLevel="0" collapsed="false">
      <c r="A124" s="120" t="n">
        <v>700</v>
      </c>
      <c r="B124" s="120" t="n">
        <v>70005</v>
      </c>
      <c r="C124" s="120" t="s">
        <v>56</v>
      </c>
      <c r="D124" s="121" t="s">
        <v>265</v>
      </c>
      <c r="E124" s="121" t="s">
        <v>376</v>
      </c>
      <c r="F124" s="122" t="n">
        <v>5000000</v>
      </c>
      <c r="G124" s="123"/>
      <c r="H124" s="122" t="n">
        <v>6000000</v>
      </c>
      <c r="I124" s="123"/>
      <c r="J124" s="122" t="n">
        <f aca="false">H124-F124</f>
        <v>1000000</v>
      </c>
      <c r="K124" s="123" t="n">
        <f aca="false">I124-G124</f>
        <v>0</v>
      </c>
      <c r="L124" s="122" t="n">
        <v>7000000</v>
      </c>
      <c r="M124" s="123"/>
      <c r="N124" s="120" t="s">
        <v>402</v>
      </c>
      <c r="O124" s="120" t="s">
        <v>403</v>
      </c>
      <c r="P124" s="120" t="s">
        <v>268</v>
      </c>
      <c r="Q124" s="120" t="s">
        <v>269</v>
      </c>
      <c r="R124" s="124" t="s">
        <v>270</v>
      </c>
      <c r="S124" s="125" t="s">
        <v>404</v>
      </c>
    </row>
    <row r="125" s="126" customFormat="true" ht="12" hidden="false" customHeight="true" outlineLevel="0" collapsed="false">
      <c r="A125" s="120" t="n">
        <v>700</v>
      </c>
      <c r="B125" s="120" t="n">
        <v>70005</v>
      </c>
      <c r="C125" s="120" t="s">
        <v>56</v>
      </c>
      <c r="D125" s="121" t="s">
        <v>265</v>
      </c>
      <c r="E125" s="121" t="s">
        <v>376</v>
      </c>
      <c r="F125" s="122" t="n">
        <v>1000000</v>
      </c>
      <c r="G125" s="123"/>
      <c r="H125" s="122" t="n">
        <v>1000000</v>
      </c>
      <c r="I125" s="123"/>
      <c r="J125" s="122" t="n">
        <f aca="false">H125-F125</f>
        <v>0</v>
      </c>
      <c r="K125" s="123" t="n">
        <f aca="false">I125-G125</f>
        <v>0</v>
      </c>
      <c r="L125" s="122" t="n">
        <v>0</v>
      </c>
      <c r="M125" s="123"/>
      <c r="N125" s="120" t="s">
        <v>402</v>
      </c>
      <c r="O125" s="120" t="s">
        <v>403</v>
      </c>
      <c r="P125" s="120" t="s">
        <v>310</v>
      </c>
      <c r="Q125" s="120" t="s">
        <v>269</v>
      </c>
      <c r="R125" s="124" t="s">
        <v>270</v>
      </c>
      <c r="S125" s="125" t="s">
        <v>405</v>
      </c>
    </row>
    <row r="126" s="126" customFormat="true" ht="12" hidden="false" customHeight="true" outlineLevel="0" collapsed="false">
      <c r="A126" s="120" t="n">
        <v>700</v>
      </c>
      <c r="B126" s="120" t="n">
        <v>70005</v>
      </c>
      <c r="C126" s="120" t="s">
        <v>56</v>
      </c>
      <c r="D126" s="121" t="s">
        <v>265</v>
      </c>
      <c r="E126" s="121" t="s">
        <v>376</v>
      </c>
      <c r="F126" s="122" t="n">
        <v>2000000</v>
      </c>
      <c r="G126" s="123"/>
      <c r="H126" s="122" t="n">
        <v>2500000</v>
      </c>
      <c r="I126" s="123"/>
      <c r="J126" s="122" t="n">
        <f aca="false">H126-F126</f>
        <v>500000</v>
      </c>
      <c r="K126" s="123" t="n">
        <f aca="false">I126-G126</f>
        <v>0</v>
      </c>
      <c r="L126" s="122" t="n">
        <v>2000000</v>
      </c>
      <c r="M126" s="123"/>
      <c r="N126" s="120" t="s">
        <v>402</v>
      </c>
      <c r="O126" s="120" t="s">
        <v>403</v>
      </c>
      <c r="P126" s="120" t="s">
        <v>268</v>
      </c>
      <c r="Q126" s="120" t="s">
        <v>269</v>
      </c>
      <c r="R126" s="124" t="s">
        <v>270</v>
      </c>
      <c r="S126" s="125" t="s">
        <v>405</v>
      </c>
    </row>
    <row r="127" s="126" customFormat="true" ht="12" hidden="false" customHeight="true" outlineLevel="0" collapsed="false">
      <c r="A127" s="120" t="n">
        <v>700</v>
      </c>
      <c r="B127" s="120" t="n">
        <v>70005</v>
      </c>
      <c r="C127" s="120" t="s">
        <v>64</v>
      </c>
      <c r="D127" s="121" t="s">
        <v>265</v>
      </c>
      <c r="E127" s="121" t="s">
        <v>376</v>
      </c>
      <c r="F127" s="122" t="n">
        <v>9000000</v>
      </c>
      <c r="G127" s="123"/>
      <c r="H127" s="122" t="n">
        <v>10000000</v>
      </c>
      <c r="I127" s="123"/>
      <c r="J127" s="122" t="n">
        <f aca="false">H127-F127</f>
        <v>1000000</v>
      </c>
      <c r="K127" s="123" t="n">
        <f aca="false">I127-G127</f>
        <v>0</v>
      </c>
      <c r="L127" s="122" t="n">
        <f aca="false">14000000+14000000+7000000</f>
        <v>35000000</v>
      </c>
      <c r="M127" s="123"/>
      <c r="N127" s="120" t="s">
        <v>402</v>
      </c>
      <c r="O127" s="120" t="s">
        <v>403</v>
      </c>
      <c r="P127" s="120" t="s">
        <v>310</v>
      </c>
      <c r="Q127" s="120" t="s">
        <v>269</v>
      </c>
      <c r="R127" s="124" t="s">
        <v>270</v>
      </c>
      <c r="S127" s="125" t="s">
        <v>406</v>
      </c>
    </row>
    <row r="128" s="126" customFormat="true" ht="12" hidden="false" customHeight="true" outlineLevel="0" collapsed="false">
      <c r="A128" s="120" t="n">
        <v>700</v>
      </c>
      <c r="B128" s="120" t="n">
        <v>70005</v>
      </c>
      <c r="C128" s="120" t="s">
        <v>64</v>
      </c>
      <c r="D128" s="121" t="s">
        <v>265</v>
      </c>
      <c r="E128" s="121" t="s">
        <v>376</v>
      </c>
      <c r="F128" s="122" t="n">
        <v>14000000</v>
      </c>
      <c r="G128" s="123"/>
      <c r="H128" s="122" t="n">
        <v>14000000</v>
      </c>
      <c r="I128" s="123"/>
      <c r="J128" s="122" t="n">
        <f aca="false">H128-F128</f>
        <v>0</v>
      </c>
      <c r="K128" s="123" t="n">
        <f aca="false">I128-G128</f>
        <v>0</v>
      </c>
      <c r="L128" s="122" t="n">
        <v>0</v>
      </c>
      <c r="M128" s="123"/>
      <c r="N128" s="120" t="s">
        <v>402</v>
      </c>
      <c r="O128" s="120" t="s">
        <v>403</v>
      </c>
      <c r="P128" s="120" t="s">
        <v>268</v>
      </c>
      <c r="Q128" s="120" t="s">
        <v>269</v>
      </c>
      <c r="R128" s="124" t="s">
        <v>270</v>
      </c>
      <c r="S128" s="125" t="s">
        <v>406</v>
      </c>
    </row>
    <row r="129" s="126" customFormat="true" ht="12" hidden="false" customHeight="true" outlineLevel="0" collapsed="false">
      <c r="A129" s="120" t="n">
        <v>700</v>
      </c>
      <c r="B129" s="120" t="n">
        <v>70005</v>
      </c>
      <c r="C129" s="120" t="s">
        <v>64</v>
      </c>
      <c r="D129" s="121" t="s">
        <v>265</v>
      </c>
      <c r="E129" s="121" t="s">
        <v>376</v>
      </c>
      <c r="F129" s="122" t="n">
        <v>10000000</v>
      </c>
      <c r="G129" s="123"/>
      <c r="H129" s="122" t="n">
        <v>10000000</v>
      </c>
      <c r="I129" s="123"/>
      <c r="J129" s="122" t="n">
        <f aca="false">H129-F129</f>
        <v>0</v>
      </c>
      <c r="K129" s="123" t="n">
        <f aca="false">I129-G129</f>
        <v>0</v>
      </c>
      <c r="L129" s="122" t="n">
        <v>0</v>
      </c>
      <c r="M129" s="123"/>
      <c r="N129" s="120" t="s">
        <v>402</v>
      </c>
      <c r="O129" s="120" t="s">
        <v>403</v>
      </c>
      <c r="P129" s="120" t="s">
        <v>272</v>
      </c>
      <c r="Q129" s="120" t="s">
        <v>273</v>
      </c>
      <c r="R129" s="124" t="s">
        <v>274</v>
      </c>
      <c r="S129" s="125" t="s">
        <v>406</v>
      </c>
    </row>
    <row r="130" s="126" customFormat="true" ht="12" hidden="false" customHeight="true" outlineLevel="0" collapsed="false">
      <c r="A130" s="120" t="n">
        <v>700</v>
      </c>
      <c r="B130" s="120" t="n">
        <v>70005</v>
      </c>
      <c r="C130" s="120" t="s">
        <v>76</v>
      </c>
      <c r="D130" s="121" t="s">
        <v>283</v>
      </c>
      <c r="E130" s="121" t="s">
        <v>358</v>
      </c>
      <c r="F130" s="122"/>
      <c r="G130" s="123" t="n">
        <v>1000</v>
      </c>
      <c r="H130" s="122"/>
      <c r="I130" s="123" t="n">
        <v>0</v>
      </c>
      <c r="J130" s="122" t="n">
        <f aca="false">H130-F130</f>
        <v>0</v>
      </c>
      <c r="K130" s="123" t="n">
        <f aca="false">I130-G130</f>
        <v>-1000</v>
      </c>
      <c r="L130" s="122"/>
      <c r="M130" s="123" t="n">
        <v>0</v>
      </c>
      <c r="N130" s="120" t="s">
        <v>403</v>
      </c>
      <c r="O130" s="120" t="s">
        <v>403</v>
      </c>
      <c r="P130" s="120" t="s">
        <v>268</v>
      </c>
      <c r="Q130" s="120" t="s">
        <v>269</v>
      </c>
      <c r="R130" s="124" t="s">
        <v>270</v>
      </c>
      <c r="S130" s="125" t="s">
        <v>407</v>
      </c>
    </row>
    <row r="131" s="126" customFormat="true" ht="12" hidden="false" customHeight="true" outlineLevel="0" collapsed="false">
      <c r="A131" s="120" t="n">
        <v>700</v>
      </c>
      <c r="B131" s="120" t="n">
        <v>70005</v>
      </c>
      <c r="C131" s="120" t="s">
        <v>76</v>
      </c>
      <c r="D131" s="121" t="s">
        <v>265</v>
      </c>
      <c r="E131" s="121" t="s">
        <v>358</v>
      </c>
      <c r="F131" s="122" t="n">
        <v>170000</v>
      </c>
      <c r="G131" s="123"/>
      <c r="H131" s="122" t="n">
        <v>280000</v>
      </c>
      <c r="I131" s="123"/>
      <c r="J131" s="122" t="n">
        <f aca="false">H131-F131</f>
        <v>110000</v>
      </c>
      <c r="K131" s="123" t="n">
        <f aca="false">I131-G131</f>
        <v>0</v>
      </c>
      <c r="L131" s="122" t="n">
        <v>250000</v>
      </c>
      <c r="M131" s="123"/>
      <c r="N131" s="120" t="s">
        <v>408</v>
      </c>
      <c r="O131" s="120" t="s">
        <v>408</v>
      </c>
      <c r="P131" s="120" t="s">
        <v>268</v>
      </c>
      <c r="Q131" s="120" t="s">
        <v>269</v>
      </c>
      <c r="R131" s="124" t="s">
        <v>270</v>
      </c>
      <c r="S131" s="125" t="s">
        <v>409</v>
      </c>
    </row>
    <row r="132" s="126" customFormat="true" ht="12" hidden="false" customHeight="true" outlineLevel="0" collapsed="false">
      <c r="A132" s="120" t="n">
        <v>700</v>
      </c>
      <c r="B132" s="120" t="n">
        <v>70005</v>
      </c>
      <c r="C132" s="120" t="s">
        <v>78</v>
      </c>
      <c r="D132" s="121" t="s">
        <v>265</v>
      </c>
      <c r="E132" s="121" t="s">
        <v>358</v>
      </c>
      <c r="F132" s="122" t="n">
        <v>40000</v>
      </c>
      <c r="G132" s="123"/>
      <c r="H132" s="122" t="n">
        <v>48000</v>
      </c>
      <c r="I132" s="123"/>
      <c r="J132" s="122" t="n">
        <f aca="false">H132-F132</f>
        <v>8000</v>
      </c>
      <c r="K132" s="123" t="n">
        <f aca="false">I132-G132</f>
        <v>0</v>
      </c>
      <c r="L132" s="122" t="n">
        <v>45000</v>
      </c>
      <c r="M132" s="123"/>
      <c r="N132" s="120" t="s">
        <v>408</v>
      </c>
      <c r="O132" s="120" t="s">
        <v>408</v>
      </c>
      <c r="P132" s="120" t="s">
        <v>268</v>
      </c>
      <c r="Q132" s="120" t="s">
        <v>269</v>
      </c>
      <c r="R132" s="124" t="s">
        <v>270</v>
      </c>
      <c r="S132" s="125" t="s">
        <v>410</v>
      </c>
    </row>
    <row r="133" s="126" customFormat="true" ht="12" hidden="false" customHeight="true" outlineLevel="0" collapsed="false">
      <c r="A133" s="120" t="n">
        <v>700</v>
      </c>
      <c r="B133" s="120" t="n">
        <v>70005</v>
      </c>
      <c r="C133" s="121" t="s">
        <v>89</v>
      </c>
      <c r="D133" s="121" t="s">
        <v>265</v>
      </c>
      <c r="E133" s="121" t="s">
        <v>376</v>
      </c>
      <c r="F133" s="122" t="n">
        <v>4000</v>
      </c>
      <c r="G133" s="123"/>
      <c r="H133" s="122" t="n">
        <v>4000</v>
      </c>
      <c r="I133" s="123"/>
      <c r="J133" s="122" t="n">
        <f aca="false">H133-F133</f>
        <v>0</v>
      </c>
      <c r="K133" s="123" t="n">
        <f aca="false">I133-G133</f>
        <v>0</v>
      </c>
      <c r="L133" s="122" t="n">
        <v>4000</v>
      </c>
      <c r="M133" s="123"/>
      <c r="N133" s="120" t="s">
        <v>411</v>
      </c>
      <c r="O133" s="120" t="s">
        <v>403</v>
      </c>
      <c r="P133" s="120" t="s">
        <v>268</v>
      </c>
      <c r="Q133" s="120" t="s">
        <v>269</v>
      </c>
      <c r="R133" s="124" t="s">
        <v>270</v>
      </c>
      <c r="S133" s="131" t="s">
        <v>412</v>
      </c>
    </row>
    <row r="134" s="126" customFormat="true" ht="12" hidden="false" customHeight="true" outlineLevel="0" collapsed="false">
      <c r="A134" s="120" t="n">
        <v>700</v>
      </c>
      <c r="B134" s="120" t="n">
        <v>70005</v>
      </c>
      <c r="C134" s="120" t="s">
        <v>89</v>
      </c>
      <c r="D134" s="121" t="s">
        <v>265</v>
      </c>
      <c r="E134" s="121" t="s">
        <v>376</v>
      </c>
      <c r="F134" s="122" t="n">
        <v>13000</v>
      </c>
      <c r="G134" s="123"/>
      <c r="H134" s="122" t="n">
        <v>12000</v>
      </c>
      <c r="I134" s="123"/>
      <c r="J134" s="122" t="n">
        <f aca="false">H134-F134</f>
        <v>-1000</v>
      </c>
      <c r="K134" s="123" t="n">
        <f aca="false">I134-G134</f>
        <v>0</v>
      </c>
      <c r="L134" s="122" t="n">
        <v>12000</v>
      </c>
      <c r="M134" s="123"/>
      <c r="N134" s="120" t="s">
        <v>379</v>
      </c>
      <c r="O134" s="120" t="s">
        <v>403</v>
      </c>
      <c r="P134" s="120" t="s">
        <v>268</v>
      </c>
      <c r="Q134" s="120" t="s">
        <v>269</v>
      </c>
      <c r="R134" s="124" t="s">
        <v>270</v>
      </c>
      <c r="S134" s="125" t="s">
        <v>413</v>
      </c>
    </row>
    <row r="135" s="126" customFormat="true" ht="12" hidden="false" customHeight="true" outlineLevel="0" collapsed="false">
      <c r="A135" s="120" t="n">
        <v>700</v>
      </c>
      <c r="B135" s="120" t="n">
        <v>70005</v>
      </c>
      <c r="C135" s="120" t="s">
        <v>89</v>
      </c>
      <c r="D135" s="121" t="s">
        <v>265</v>
      </c>
      <c r="E135" s="121" t="s">
        <v>376</v>
      </c>
      <c r="F135" s="122" t="n">
        <f aca="false">6000000+1000000</f>
        <v>7000000</v>
      </c>
      <c r="G135" s="123"/>
      <c r="H135" s="122" t="n">
        <f aca="false">6000000+1000000</f>
        <v>7000000</v>
      </c>
      <c r="I135" s="123"/>
      <c r="J135" s="122" t="n">
        <f aca="false">H135-F135</f>
        <v>0</v>
      </c>
      <c r="K135" s="123" t="n">
        <f aca="false">I135-G135</f>
        <v>0</v>
      </c>
      <c r="L135" s="122" t="n">
        <v>6000000</v>
      </c>
      <c r="M135" s="123"/>
      <c r="N135" s="120" t="s">
        <v>402</v>
      </c>
      <c r="O135" s="120" t="s">
        <v>403</v>
      </c>
      <c r="P135" s="120" t="s">
        <v>268</v>
      </c>
      <c r="Q135" s="120" t="s">
        <v>269</v>
      </c>
      <c r="R135" s="124" t="s">
        <v>270</v>
      </c>
      <c r="S135" s="125" t="s">
        <v>414</v>
      </c>
    </row>
    <row r="136" s="126" customFormat="true" ht="12" hidden="false" customHeight="true" outlineLevel="0" collapsed="false">
      <c r="A136" s="120" t="n">
        <v>700</v>
      </c>
      <c r="B136" s="120" t="n">
        <v>70005</v>
      </c>
      <c r="C136" s="120" t="s">
        <v>89</v>
      </c>
      <c r="D136" s="121" t="s">
        <v>265</v>
      </c>
      <c r="E136" s="121" t="s">
        <v>376</v>
      </c>
      <c r="F136" s="122" t="n">
        <v>30000</v>
      </c>
      <c r="G136" s="123"/>
      <c r="H136" s="122" t="n">
        <v>350000</v>
      </c>
      <c r="I136" s="123"/>
      <c r="J136" s="122" t="n">
        <f aca="false">H136-F136</f>
        <v>320000</v>
      </c>
      <c r="K136" s="123" t="n">
        <f aca="false">I136-G136</f>
        <v>0</v>
      </c>
      <c r="L136" s="122" t="n">
        <v>350000</v>
      </c>
      <c r="M136" s="123"/>
      <c r="N136" s="120" t="s">
        <v>415</v>
      </c>
      <c r="O136" s="120" t="s">
        <v>403</v>
      </c>
      <c r="P136" s="120" t="s">
        <v>268</v>
      </c>
      <c r="Q136" s="120" t="s">
        <v>269</v>
      </c>
      <c r="R136" s="124" t="s">
        <v>270</v>
      </c>
      <c r="S136" s="125" t="s">
        <v>377</v>
      </c>
    </row>
    <row r="137" s="126" customFormat="true" ht="12" hidden="false" customHeight="true" outlineLevel="0" collapsed="false">
      <c r="A137" s="120" t="n">
        <v>700</v>
      </c>
      <c r="B137" s="120" t="n">
        <v>70005</v>
      </c>
      <c r="C137" s="120" t="s">
        <v>89</v>
      </c>
      <c r="D137" s="121" t="s">
        <v>265</v>
      </c>
      <c r="E137" s="121" t="s">
        <v>376</v>
      </c>
      <c r="F137" s="122" t="n">
        <v>6000000</v>
      </c>
      <c r="G137" s="123"/>
      <c r="H137" s="122" t="n">
        <v>6000000</v>
      </c>
      <c r="I137" s="123"/>
      <c r="J137" s="122" t="n">
        <f aca="false">H137-F137</f>
        <v>0</v>
      </c>
      <c r="K137" s="123" t="n">
        <f aca="false">I137-G137</f>
        <v>0</v>
      </c>
      <c r="L137" s="122" t="n">
        <f aca="false">7500000+1500000</f>
        <v>9000000</v>
      </c>
      <c r="M137" s="123"/>
      <c r="N137" s="133" t="s">
        <v>416</v>
      </c>
      <c r="O137" s="133" t="s">
        <v>403</v>
      </c>
      <c r="P137" s="120" t="s">
        <v>268</v>
      </c>
      <c r="Q137" s="120" t="s">
        <v>269</v>
      </c>
      <c r="R137" s="124" t="s">
        <v>270</v>
      </c>
      <c r="S137" s="125" t="s">
        <v>417</v>
      </c>
    </row>
    <row r="138" s="126" customFormat="true" ht="12" hidden="false" customHeight="true" outlineLevel="0" collapsed="false">
      <c r="A138" s="120" t="n">
        <v>700</v>
      </c>
      <c r="B138" s="120" t="n">
        <v>70005</v>
      </c>
      <c r="C138" s="120" t="s">
        <v>89</v>
      </c>
      <c r="D138" s="121" t="s">
        <v>265</v>
      </c>
      <c r="E138" s="121" t="s">
        <v>376</v>
      </c>
      <c r="F138" s="122" t="n">
        <v>120000</v>
      </c>
      <c r="G138" s="123"/>
      <c r="H138" s="122" t="n">
        <v>120000</v>
      </c>
      <c r="I138" s="123"/>
      <c r="J138" s="122" t="n">
        <f aca="false">H138-F138</f>
        <v>0</v>
      </c>
      <c r="K138" s="123" t="n">
        <f aca="false">I138-G138</f>
        <v>0</v>
      </c>
      <c r="L138" s="122" t="n">
        <v>142000</v>
      </c>
      <c r="M138" s="123"/>
      <c r="N138" s="133" t="s">
        <v>418</v>
      </c>
      <c r="O138" s="133" t="s">
        <v>403</v>
      </c>
      <c r="P138" s="120" t="s">
        <v>268</v>
      </c>
      <c r="Q138" s="120" t="s">
        <v>269</v>
      </c>
      <c r="R138" s="124" t="s">
        <v>270</v>
      </c>
      <c r="S138" s="125" t="s">
        <v>414</v>
      </c>
    </row>
    <row r="139" s="126" customFormat="true" ht="12" hidden="false" customHeight="true" outlineLevel="0" collapsed="false">
      <c r="A139" s="120" t="n">
        <v>700</v>
      </c>
      <c r="B139" s="120" t="n">
        <v>70005</v>
      </c>
      <c r="C139" s="120" t="s">
        <v>89</v>
      </c>
      <c r="D139" s="121" t="s">
        <v>265</v>
      </c>
      <c r="E139" s="121" t="s">
        <v>376</v>
      </c>
      <c r="F139" s="122" t="n">
        <v>68310000</v>
      </c>
      <c r="G139" s="123"/>
      <c r="H139" s="122" t="n">
        <v>68406000</v>
      </c>
      <c r="I139" s="123"/>
      <c r="J139" s="122" t="n">
        <f aca="false">H139-F139</f>
        <v>96000</v>
      </c>
      <c r="K139" s="123" t="n">
        <f aca="false">I139-G139</f>
        <v>0</v>
      </c>
      <c r="L139" s="122" t="n">
        <f aca="false">73910000+1000000+5000000</f>
        <v>79910000</v>
      </c>
      <c r="M139" s="123"/>
      <c r="N139" s="120" t="s">
        <v>408</v>
      </c>
      <c r="O139" s="120" t="s">
        <v>408</v>
      </c>
      <c r="P139" s="120" t="s">
        <v>268</v>
      </c>
      <c r="Q139" s="120" t="s">
        <v>269</v>
      </c>
      <c r="R139" s="124" t="s">
        <v>270</v>
      </c>
      <c r="S139" s="125" t="s">
        <v>419</v>
      </c>
    </row>
    <row r="140" s="126" customFormat="true" ht="12" hidden="false" customHeight="true" outlineLevel="0" collapsed="false">
      <c r="A140" s="120" t="n">
        <v>700</v>
      </c>
      <c r="B140" s="120" t="n">
        <v>70005</v>
      </c>
      <c r="C140" s="120" t="s">
        <v>157</v>
      </c>
      <c r="D140" s="121" t="s">
        <v>265</v>
      </c>
      <c r="E140" s="121" t="s">
        <v>376</v>
      </c>
      <c r="F140" s="122" t="n">
        <v>2000000</v>
      </c>
      <c r="G140" s="123"/>
      <c r="H140" s="122" t="n">
        <v>2000000</v>
      </c>
      <c r="I140" s="123"/>
      <c r="J140" s="122" t="n">
        <f aca="false">H140-F140</f>
        <v>0</v>
      </c>
      <c r="K140" s="123" t="n">
        <f aca="false">I140-G140</f>
        <v>0</v>
      </c>
      <c r="L140" s="122" t="n">
        <v>2000000</v>
      </c>
      <c r="M140" s="123"/>
      <c r="N140" s="120" t="s">
        <v>402</v>
      </c>
      <c r="O140" s="120" t="s">
        <v>403</v>
      </c>
      <c r="P140" s="120" t="s">
        <v>268</v>
      </c>
      <c r="Q140" s="120" t="s">
        <v>269</v>
      </c>
      <c r="R140" s="124" t="s">
        <v>270</v>
      </c>
      <c r="S140" s="125" t="s">
        <v>420</v>
      </c>
    </row>
    <row r="141" s="126" customFormat="true" ht="12" hidden="false" customHeight="true" outlineLevel="0" collapsed="false">
      <c r="A141" s="120" t="n">
        <v>700</v>
      </c>
      <c r="B141" s="120" t="n">
        <v>70005</v>
      </c>
      <c r="C141" s="120" t="s">
        <v>157</v>
      </c>
      <c r="D141" s="121" t="s">
        <v>265</v>
      </c>
      <c r="E141" s="121" t="s">
        <v>376</v>
      </c>
      <c r="F141" s="122" t="n">
        <v>16000000</v>
      </c>
      <c r="G141" s="123"/>
      <c r="H141" s="122" t="n">
        <v>5000000</v>
      </c>
      <c r="I141" s="123"/>
      <c r="J141" s="122" t="n">
        <f aca="false">H141-F141</f>
        <v>-11000000</v>
      </c>
      <c r="K141" s="123" t="n">
        <f aca="false">I141-G141</f>
        <v>0</v>
      </c>
      <c r="L141" s="122" t="n">
        <v>16000000</v>
      </c>
      <c r="M141" s="123"/>
      <c r="N141" s="120" t="s">
        <v>402</v>
      </c>
      <c r="O141" s="120" t="s">
        <v>403</v>
      </c>
      <c r="P141" s="120" t="s">
        <v>268</v>
      </c>
      <c r="Q141" s="120" t="s">
        <v>269</v>
      </c>
      <c r="R141" s="124" t="s">
        <v>270</v>
      </c>
      <c r="S141" s="125" t="s">
        <v>421</v>
      </c>
    </row>
    <row r="142" s="126" customFormat="true" ht="12" hidden="false" customHeight="true" outlineLevel="0" collapsed="false">
      <c r="A142" s="120" t="n">
        <v>700</v>
      </c>
      <c r="B142" s="120" t="n">
        <v>70005</v>
      </c>
      <c r="C142" s="120" t="s">
        <v>159</v>
      </c>
      <c r="D142" s="121" t="s">
        <v>265</v>
      </c>
      <c r="E142" s="121" t="s">
        <v>376</v>
      </c>
      <c r="F142" s="122" t="n">
        <f aca="false">31695000+4000000</f>
        <v>35695000</v>
      </c>
      <c r="G142" s="123"/>
      <c r="H142" s="122" t="n">
        <v>21300000</v>
      </c>
      <c r="I142" s="123"/>
      <c r="J142" s="122" t="n">
        <f aca="false">H142-F142</f>
        <v>-14395000</v>
      </c>
      <c r="K142" s="123" t="n">
        <f aca="false">I142-G142</f>
        <v>0</v>
      </c>
      <c r="L142" s="122" t="n">
        <f aca="false">19775000+25000000+4000000</f>
        <v>48775000</v>
      </c>
      <c r="M142" s="123"/>
      <c r="N142" s="120" t="s">
        <v>402</v>
      </c>
      <c r="O142" s="120" t="s">
        <v>403</v>
      </c>
      <c r="P142" s="120" t="s">
        <v>268</v>
      </c>
      <c r="Q142" s="120" t="s">
        <v>269</v>
      </c>
      <c r="R142" s="124" t="s">
        <v>270</v>
      </c>
      <c r="S142" s="125" t="s">
        <v>422</v>
      </c>
    </row>
    <row r="143" s="126" customFormat="true" ht="12" hidden="false" customHeight="true" outlineLevel="0" collapsed="false">
      <c r="A143" s="120" t="n">
        <v>700</v>
      </c>
      <c r="B143" s="120" t="n">
        <v>70005</v>
      </c>
      <c r="C143" s="120" t="s">
        <v>163</v>
      </c>
      <c r="D143" s="121" t="s">
        <v>265</v>
      </c>
      <c r="E143" s="121" t="s">
        <v>275</v>
      </c>
      <c r="F143" s="122" t="n">
        <v>0</v>
      </c>
      <c r="G143" s="123"/>
      <c r="H143" s="122" t="n">
        <v>1416000</v>
      </c>
      <c r="I143" s="123"/>
      <c r="J143" s="122" t="n">
        <f aca="false">H143-F143</f>
        <v>1416000</v>
      </c>
      <c r="K143" s="123" t="n">
        <f aca="false">I143-G143</f>
        <v>0</v>
      </c>
      <c r="L143" s="122" t="n">
        <v>0</v>
      </c>
      <c r="M143" s="123"/>
      <c r="N143" s="120" t="s">
        <v>402</v>
      </c>
      <c r="O143" s="120" t="s">
        <v>403</v>
      </c>
      <c r="P143" s="120"/>
      <c r="Q143" s="120"/>
      <c r="R143" s="124"/>
      <c r="S143" s="125" t="s">
        <v>423</v>
      </c>
    </row>
    <row r="144" s="126" customFormat="true" ht="12" hidden="false" customHeight="true" outlineLevel="0" collapsed="false">
      <c r="A144" s="120" t="n">
        <v>700</v>
      </c>
      <c r="B144" s="120" t="n">
        <v>70005</v>
      </c>
      <c r="C144" s="120" t="s">
        <v>99</v>
      </c>
      <c r="D144" s="121" t="s">
        <v>265</v>
      </c>
      <c r="E144" s="121" t="s">
        <v>275</v>
      </c>
      <c r="F144" s="122" t="n">
        <v>700000</v>
      </c>
      <c r="G144" s="123"/>
      <c r="H144" s="122" t="n">
        <v>700000</v>
      </c>
      <c r="I144" s="123"/>
      <c r="J144" s="122" t="n">
        <f aca="false">H144-F144</f>
        <v>0</v>
      </c>
      <c r="K144" s="123" t="n">
        <f aca="false">I144-G144</f>
        <v>0</v>
      </c>
      <c r="L144" s="122" t="n">
        <v>700000</v>
      </c>
      <c r="M144" s="123"/>
      <c r="N144" s="120" t="s">
        <v>403</v>
      </c>
      <c r="O144" s="120" t="s">
        <v>403</v>
      </c>
      <c r="P144" s="120" t="s">
        <v>268</v>
      </c>
      <c r="Q144" s="120" t="s">
        <v>269</v>
      </c>
      <c r="R144" s="124" t="s">
        <v>270</v>
      </c>
      <c r="S144" s="125" t="s">
        <v>424</v>
      </c>
    </row>
    <row r="145" s="126" customFormat="true" ht="12" hidden="false" customHeight="true" outlineLevel="0" collapsed="false">
      <c r="A145" s="120" t="n">
        <v>700</v>
      </c>
      <c r="B145" s="120" t="n">
        <v>70005</v>
      </c>
      <c r="C145" s="120" t="s">
        <v>99</v>
      </c>
      <c r="D145" s="121" t="s">
        <v>265</v>
      </c>
      <c r="E145" s="121" t="s">
        <v>275</v>
      </c>
      <c r="F145" s="122" t="n">
        <v>1200000</v>
      </c>
      <c r="G145" s="123"/>
      <c r="H145" s="122" t="n">
        <v>1500000</v>
      </c>
      <c r="I145" s="123"/>
      <c r="J145" s="122" t="n">
        <f aca="false">H145-F145</f>
        <v>300000</v>
      </c>
      <c r="K145" s="123" t="n">
        <f aca="false">I145-G145</f>
        <v>0</v>
      </c>
      <c r="L145" s="122" t="n">
        <v>1500000</v>
      </c>
      <c r="M145" s="123"/>
      <c r="N145" s="120" t="s">
        <v>408</v>
      </c>
      <c r="O145" s="120" t="s">
        <v>408</v>
      </c>
      <c r="P145" s="120" t="s">
        <v>268</v>
      </c>
      <c r="Q145" s="120" t="s">
        <v>269</v>
      </c>
      <c r="R145" s="124" t="s">
        <v>270</v>
      </c>
      <c r="S145" s="125" t="s">
        <v>425</v>
      </c>
    </row>
    <row r="146" s="126" customFormat="true" ht="12" hidden="false" customHeight="true" outlineLevel="0" collapsed="false">
      <c r="A146" s="120" t="n">
        <v>700</v>
      </c>
      <c r="B146" s="120" t="n">
        <v>70005</v>
      </c>
      <c r="C146" s="120" t="s">
        <v>103</v>
      </c>
      <c r="D146" s="121" t="s">
        <v>265</v>
      </c>
      <c r="E146" s="121" t="s">
        <v>275</v>
      </c>
      <c r="F146" s="122" t="n">
        <v>80000</v>
      </c>
      <c r="G146" s="123"/>
      <c r="H146" s="122" t="n">
        <v>106000</v>
      </c>
      <c r="I146" s="123"/>
      <c r="J146" s="122" t="n">
        <f aca="false">H146-F146</f>
        <v>26000</v>
      </c>
      <c r="K146" s="123" t="n">
        <f aca="false">I146-G146</f>
        <v>0</v>
      </c>
      <c r="L146" s="122" t="n">
        <v>90000</v>
      </c>
      <c r="M146" s="123"/>
      <c r="N146" s="120" t="s">
        <v>408</v>
      </c>
      <c r="O146" s="120" t="s">
        <v>408</v>
      </c>
      <c r="P146" s="120" t="s">
        <v>268</v>
      </c>
      <c r="Q146" s="120" t="s">
        <v>269</v>
      </c>
      <c r="R146" s="124" t="s">
        <v>270</v>
      </c>
      <c r="S146" s="125" t="s">
        <v>426</v>
      </c>
    </row>
    <row r="147" s="126" customFormat="true" ht="12" hidden="false" customHeight="true" outlineLevel="0" collapsed="false">
      <c r="A147" s="120" t="n">
        <v>700</v>
      </c>
      <c r="B147" s="120" t="n">
        <v>70005</v>
      </c>
      <c r="C147" s="120" t="s">
        <v>105</v>
      </c>
      <c r="D147" s="121" t="s">
        <v>265</v>
      </c>
      <c r="E147" s="121" t="s">
        <v>275</v>
      </c>
      <c r="F147" s="137" t="n">
        <v>4000</v>
      </c>
      <c r="G147" s="138"/>
      <c r="H147" s="137" t="n">
        <v>4000</v>
      </c>
      <c r="I147" s="138"/>
      <c r="J147" s="137" t="n">
        <f aca="false">H147-F147</f>
        <v>0</v>
      </c>
      <c r="K147" s="138" t="n">
        <f aca="false">I147-G147</f>
        <v>0</v>
      </c>
      <c r="L147" s="137" t="n">
        <v>4000</v>
      </c>
      <c r="M147" s="138"/>
      <c r="N147" s="120" t="s">
        <v>427</v>
      </c>
      <c r="O147" s="120" t="s">
        <v>379</v>
      </c>
      <c r="P147" s="120" t="s">
        <v>268</v>
      </c>
      <c r="Q147" s="120" t="s">
        <v>269</v>
      </c>
      <c r="R147" s="124" t="s">
        <v>270</v>
      </c>
      <c r="S147" s="125" t="s">
        <v>277</v>
      </c>
    </row>
    <row r="148" s="126" customFormat="true" ht="12" hidden="false" customHeight="true" outlineLevel="0" collapsed="false">
      <c r="A148" s="120" t="n">
        <v>700</v>
      </c>
      <c r="B148" s="120" t="n">
        <v>70005</v>
      </c>
      <c r="C148" s="120" t="s">
        <v>105</v>
      </c>
      <c r="D148" s="121" t="s">
        <v>265</v>
      </c>
      <c r="E148" s="121" t="s">
        <v>275</v>
      </c>
      <c r="F148" s="122" t="n">
        <v>6000</v>
      </c>
      <c r="G148" s="123"/>
      <c r="H148" s="122" t="n">
        <v>7000</v>
      </c>
      <c r="I148" s="123"/>
      <c r="J148" s="122" t="n">
        <f aca="false">H148-F148</f>
        <v>1000</v>
      </c>
      <c r="K148" s="123" t="n">
        <f aca="false">I148-G148</f>
        <v>0</v>
      </c>
      <c r="L148" s="122" t="n">
        <v>7000</v>
      </c>
      <c r="M148" s="123"/>
      <c r="N148" s="120" t="s">
        <v>402</v>
      </c>
      <c r="O148" s="120" t="s">
        <v>379</v>
      </c>
      <c r="P148" s="120" t="s">
        <v>268</v>
      </c>
      <c r="Q148" s="120" t="s">
        <v>269</v>
      </c>
      <c r="R148" s="124" t="s">
        <v>270</v>
      </c>
      <c r="S148" s="125" t="s">
        <v>277</v>
      </c>
    </row>
    <row r="149" s="126" customFormat="true" ht="12" hidden="false" customHeight="true" outlineLevel="0" collapsed="false">
      <c r="A149" s="120" t="n">
        <v>700</v>
      </c>
      <c r="B149" s="120" t="n">
        <v>70005</v>
      </c>
      <c r="C149" s="120" t="s">
        <v>105</v>
      </c>
      <c r="D149" s="121" t="s">
        <v>265</v>
      </c>
      <c r="E149" s="121" t="s">
        <v>376</v>
      </c>
      <c r="F149" s="122" t="n">
        <v>1000000</v>
      </c>
      <c r="G149" s="123"/>
      <c r="H149" s="122" t="n">
        <v>1000000</v>
      </c>
      <c r="I149" s="123"/>
      <c r="J149" s="122" t="n">
        <f aca="false">H149-F149</f>
        <v>0</v>
      </c>
      <c r="K149" s="123" t="n">
        <f aca="false">I149-G149</f>
        <v>0</v>
      </c>
      <c r="L149" s="122" t="n">
        <v>1000000</v>
      </c>
      <c r="M149" s="123"/>
      <c r="N149" s="120" t="s">
        <v>402</v>
      </c>
      <c r="O149" s="120" t="s">
        <v>403</v>
      </c>
      <c r="P149" s="120" t="s">
        <v>268</v>
      </c>
      <c r="Q149" s="120" t="s">
        <v>269</v>
      </c>
      <c r="R149" s="124" t="s">
        <v>270</v>
      </c>
      <c r="S149" s="125" t="s">
        <v>428</v>
      </c>
    </row>
    <row r="150" s="126" customFormat="true" ht="12" hidden="false" customHeight="true" outlineLevel="0" collapsed="false">
      <c r="A150" s="120" t="n">
        <v>700</v>
      </c>
      <c r="B150" s="120" t="n">
        <v>70005</v>
      </c>
      <c r="C150" s="120" t="s">
        <v>105</v>
      </c>
      <c r="D150" s="121" t="s">
        <v>265</v>
      </c>
      <c r="E150" s="121" t="s">
        <v>376</v>
      </c>
      <c r="F150" s="122" t="n">
        <v>50000</v>
      </c>
      <c r="G150" s="123"/>
      <c r="H150" s="122" t="n">
        <v>50000</v>
      </c>
      <c r="I150" s="123"/>
      <c r="J150" s="122" t="n">
        <f aca="false">H150-F150</f>
        <v>0</v>
      </c>
      <c r="K150" s="123" t="n">
        <f aca="false">I150-G150</f>
        <v>0</v>
      </c>
      <c r="L150" s="122" t="n">
        <v>50000</v>
      </c>
      <c r="M150" s="123"/>
      <c r="N150" s="120" t="s">
        <v>416</v>
      </c>
      <c r="O150" s="120" t="s">
        <v>403</v>
      </c>
      <c r="P150" s="120" t="s">
        <v>268</v>
      </c>
      <c r="Q150" s="120" t="s">
        <v>269</v>
      </c>
      <c r="R150" s="124" t="s">
        <v>270</v>
      </c>
      <c r="S150" s="125" t="s">
        <v>428</v>
      </c>
    </row>
    <row r="151" s="126" customFormat="true" ht="12" hidden="false" customHeight="true" outlineLevel="0" collapsed="false">
      <c r="A151" s="120" t="n">
        <v>700</v>
      </c>
      <c r="B151" s="120" t="n">
        <v>70005</v>
      </c>
      <c r="C151" s="120" t="s">
        <v>105</v>
      </c>
      <c r="D151" s="121" t="s">
        <v>265</v>
      </c>
      <c r="E151" s="121" t="s">
        <v>275</v>
      </c>
      <c r="F151" s="122" t="n">
        <v>900000</v>
      </c>
      <c r="G151" s="123"/>
      <c r="H151" s="122" t="n">
        <v>900000</v>
      </c>
      <c r="I151" s="123"/>
      <c r="J151" s="122" t="n">
        <f aca="false">H151-F151</f>
        <v>0</v>
      </c>
      <c r="K151" s="123" t="n">
        <f aca="false">I151-G151</f>
        <v>0</v>
      </c>
      <c r="L151" s="122" t="n">
        <v>900000</v>
      </c>
      <c r="M151" s="123"/>
      <c r="N151" s="120" t="s">
        <v>408</v>
      </c>
      <c r="O151" s="120" t="s">
        <v>408</v>
      </c>
      <c r="P151" s="120" t="s">
        <v>268</v>
      </c>
      <c r="Q151" s="120" t="s">
        <v>269</v>
      </c>
      <c r="R151" s="124" t="s">
        <v>270</v>
      </c>
      <c r="S151" s="125" t="s">
        <v>366</v>
      </c>
    </row>
    <row r="152" s="126" customFormat="true" ht="12" hidden="false" customHeight="true" outlineLevel="0" collapsed="false">
      <c r="A152" s="120" t="n">
        <v>700</v>
      </c>
      <c r="B152" s="120" t="n">
        <v>70005</v>
      </c>
      <c r="C152" s="120" t="s">
        <v>105</v>
      </c>
      <c r="D152" s="121" t="s">
        <v>265</v>
      </c>
      <c r="E152" s="121" t="s">
        <v>376</v>
      </c>
      <c r="F152" s="122" t="n">
        <v>2150000</v>
      </c>
      <c r="G152" s="123"/>
      <c r="H152" s="122" t="n">
        <v>2940000</v>
      </c>
      <c r="I152" s="123"/>
      <c r="J152" s="122" t="n">
        <f aca="false">H152-F152</f>
        <v>790000</v>
      </c>
      <c r="K152" s="123" t="n">
        <f aca="false">I152-G152</f>
        <v>0</v>
      </c>
      <c r="L152" s="122" t="n">
        <f aca="false">3200000+300000</f>
        <v>3500000</v>
      </c>
      <c r="M152" s="123"/>
      <c r="N152" s="120" t="s">
        <v>408</v>
      </c>
      <c r="O152" s="120" t="s">
        <v>408</v>
      </c>
      <c r="P152" s="120" t="s">
        <v>268</v>
      </c>
      <c r="Q152" s="120" t="s">
        <v>269</v>
      </c>
      <c r="R152" s="124" t="s">
        <v>270</v>
      </c>
      <c r="S152" s="125" t="s">
        <v>429</v>
      </c>
    </row>
    <row r="153" s="126" customFormat="true" ht="12" hidden="false" customHeight="true" outlineLevel="0" collapsed="false">
      <c r="A153" s="120" t="n">
        <v>700</v>
      </c>
      <c r="B153" s="120" t="n">
        <v>70005</v>
      </c>
      <c r="C153" s="120" t="s">
        <v>109</v>
      </c>
      <c r="D153" s="121" t="s">
        <v>265</v>
      </c>
      <c r="E153" s="121" t="s">
        <v>275</v>
      </c>
      <c r="F153" s="122" t="n">
        <v>400000</v>
      </c>
      <c r="G153" s="123"/>
      <c r="H153" s="122" t="n">
        <v>230000</v>
      </c>
      <c r="I153" s="123"/>
      <c r="J153" s="122" t="n">
        <f aca="false">H153-F153</f>
        <v>-170000</v>
      </c>
      <c r="K153" s="123" t="n">
        <f aca="false">I153-G153</f>
        <v>0</v>
      </c>
      <c r="L153" s="122" t="n">
        <v>200000</v>
      </c>
      <c r="M153" s="123"/>
      <c r="N153" s="120" t="s">
        <v>402</v>
      </c>
      <c r="O153" s="120" t="s">
        <v>403</v>
      </c>
      <c r="P153" s="120" t="s">
        <v>268</v>
      </c>
      <c r="Q153" s="120" t="s">
        <v>269</v>
      </c>
      <c r="R153" s="124" t="s">
        <v>270</v>
      </c>
      <c r="S153" s="125" t="s">
        <v>430</v>
      </c>
    </row>
    <row r="154" s="126" customFormat="true" ht="12" hidden="false" customHeight="true" outlineLevel="0" collapsed="false">
      <c r="A154" s="120" t="n">
        <v>700</v>
      </c>
      <c r="B154" s="120" t="n">
        <v>70005</v>
      </c>
      <c r="C154" s="120" t="s">
        <v>109</v>
      </c>
      <c r="D154" s="121" t="s">
        <v>265</v>
      </c>
      <c r="E154" s="121" t="s">
        <v>275</v>
      </c>
      <c r="F154" s="122" t="n">
        <v>20400000</v>
      </c>
      <c r="G154" s="123"/>
      <c r="H154" s="122" t="n">
        <v>20400000</v>
      </c>
      <c r="I154" s="123"/>
      <c r="J154" s="122" t="n">
        <f aca="false">H154-F154</f>
        <v>0</v>
      </c>
      <c r="K154" s="123" t="n">
        <f aca="false">I154-G154</f>
        <v>0</v>
      </c>
      <c r="L154" s="122" t="n">
        <f aca="false">21600000+1400000+3500000</f>
        <v>26500000</v>
      </c>
      <c r="M154" s="123"/>
      <c r="N154" s="120" t="s">
        <v>408</v>
      </c>
      <c r="O154" s="120" t="s">
        <v>408</v>
      </c>
      <c r="P154" s="120" t="s">
        <v>268</v>
      </c>
      <c r="Q154" s="120" t="s">
        <v>269</v>
      </c>
      <c r="R154" s="124" t="s">
        <v>270</v>
      </c>
      <c r="S154" s="125" t="s">
        <v>431</v>
      </c>
    </row>
    <row r="155" s="126" customFormat="true" ht="12" hidden="false" customHeight="true" outlineLevel="0" collapsed="false">
      <c r="A155" s="120" t="n">
        <v>700</v>
      </c>
      <c r="B155" s="120" t="n">
        <v>70005</v>
      </c>
      <c r="C155" s="120" t="s">
        <v>109</v>
      </c>
      <c r="D155" s="121" t="s">
        <v>265</v>
      </c>
      <c r="E155" s="121" t="s">
        <v>275</v>
      </c>
      <c r="F155" s="122" t="n">
        <v>1600000</v>
      </c>
      <c r="G155" s="123"/>
      <c r="H155" s="122" t="n">
        <v>1600000</v>
      </c>
      <c r="I155" s="123"/>
      <c r="J155" s="122" t="n">
        <f aca="false">H155-F155</f>
        <v>0</v>
      </c>
      <c r="K155" s="123" t="n">
        <f aca="false">I155-G155</f>
        <v>0</v>
      </c>
      <c r="L155" s="122" t="n">
        <v>0</v>
      </c>
      <c r="M155" s="123"/>
      <c r="N155" s="120" t="s">
        <v>408</v>
      </c>
      <c r="O155" s="120" t="s">
        <v>408</v>
      </c>
      <c r="P155" s="120" t="s">
        <v>272</v>
      </c>
      <c r="Q155" s="120" t="s">
        <v>318</v>
      </c>
      <c r="R155" s="124" t="s">
        <v>319</v>
      </c>
      <c r="S155" s="125" t="s">
        <v>431</v>
      </c>
    </row>
    <row r="156" s="126" customFormat="true" ht="12" hidden="false" customHeight="true" outlineLevel="0" collapsed="false">
      <c r="A156" s="120" t="n">
        <v>700</v>
      </c>
      <c r="B156" s="120" t="n">
        <v>70005</v>
      </c>
      <c r="C156" s="120" t="s">
        <v>109</v>
      </c>
      <c r="D156" s="121" t="s">
        <v>265</v>
      </c>
      <c r="E156" s="121" t="s">
        <v>275</v>
      </c>
      <c r="F156" s="122" t="n">
        <v>730000</v>
      </c>
      <c r="G156" s="123"/>
      <c r="H156" s="122" t="n">
        <v>1110000</v>
      </c>
      <c r="I156" s="123"/>
      <c r="J156" s="122" t="n">
        <f aca="false">H156-F156</f>
        <v>380000</v>
      </c>
      <c r="K156" s="123" t="n">
        <f aca="false">I156-G156</f>
        <v>0</v>
      </c>
      <c r="L156" s="122" t="n">
        <v>800000</v>
      </c>
      <c r="M156" s="123"/>
      <c r="N156" s="120" t="s">
        <v>408</v>
      </c>
      <c r="O156" s="120" t="s">
        <v>408</v>
      </c>
      <c r="P156" s="120" t="s">
        <v>268</v>
      </c>
      <c r="Q156" s="120" t="s">
        <v>269</v>
      </c>
      <c r="R156" s="124" t="s">
        <v>270</v>
      </c>
      <c r="S156" s="125" t="s">
        <v>289</v>
      </c>
    </row>
    <row r="157" s="126" customFormat="true" ht="12" hidden="false" customHeight="true" outlineLevel="0" collapsed="false">
      <c r="A157" s="120" t="n">
        <v>700</v>
      </c>
      <c r="B157" s="120" t="n">
        <v>70005</v>
      </c>
      <c r="C157" s="120" t="n">
        <v>2057</v>
      </c>
      <c r="D157" s="121" t="s">
        <v>325</v>
      </c>
      <c r="E157" s="121" t="s">
        <v>298</v>
      </c>
      <c r="F157" s="129" t="n">
        <v>10244</v>
      </c>
      <c r="G157" s="130"/>
      <c r="H157" s="129" t="n">
        <v>10244</v>
      </c>
      <c r="I157" s="130"/>
      <c r="J157" s="129" t="n">
        <f aca="false">H157-F157</f>
        <v>0</v>
      </c>
      <c r="K157" s="130" t="n">
        <f aca="false">I157-G157</f>
        <v>0</v>
      </c>
      <c r="L157" s="129" t="n">
        <v>0</v>
      </c>
      <c r="M157" s="130"/>
      <c r="N157" s="120" t="s">
        <v>281</v>
      </c>
      <c r="O157" s="120" t="s">
        <v>281</v>
      </c>
      <c r="P157" s="120" t="s">
        <v>299</v>
      </c>
      <c r="Q157" s="120" t="n">
        <v>1094</v>
      </c>
      <c r="R157" s="124" t="s">
        <v>432</v>
      </c>
      <c r="S157" s="125" t="s">
        <v>433</v>
      </c>
    </row>
    <row r="158" s="126" customFormat="true" ht="12" hidden="false" customHeight="true" outlineLevel="0" collapsed="false">
      <c r="A158" s="120" t="n">
        <v>700</v>
      </c>
      <c r="B158" s="120" t="n">
        <v>70005</v>
      </c>
      <c r="C158" s="120" t="n">
        <v>2110</v>
      </c>
      <c r="D158" s="121" t="s">
        <v>384</v>
      </c>
      <c r="E158" s="121" t="s">
        <v>385</v>
      </c>
      <c r="F158" s="122"/>
      <c r="G158" s="123" t="n">
        <v>7750905</v>
      </c>
      <c r="H158" s="122"/>
      <c r="I158" s="123" t="n">
        <v>7750905</v>
      </c>
      <c r="J158" s="122" t="n">
        <f aca="false">H158-F158</f>
        <v>0</v>
      </c>
      <c r="K158" s="123" t="n">
        <f aca="false">I158-G158</f>
        <v>0</v>
      </c>
      <c r="L158" s="122"/>
      <c r="M158" s="123" t="n">
        <v>8222000</v>
      </c>
      <c r="N158" s="120" t="s">
        <v>281</v>
      </c>
      <c r="O158" s="120" t="s">
        <v>281</v>
      </c>
      <c r="P158" s="120" t="s">
        <v>268</v>
      </c>
      <c r="Q158" s="120" t="s">
        <v>269</v>
      </c>
      <c r="R158" s="124" t="s">
        <v>270</v>
      </c>
      <c r="S158" s="125" t="s">
        <v>386</v>
      </c>
    </row>
    <row r="159" s="126" customFormat="true" ht="12" hidden="false" customHeight="true" outlineLevel="0" collapsed="false">
      <c r="A159" s="120" t="n">
        <v>700</v>
      </c>
      <c r="B159" s="120" t="n">
        <v>70005</v>
      </c>
      <c r="C159" s="120" t="n">
        <v>2110</v>
      </c>
      <c r="D159" s="121" t="s">
        <v>384</v>
      </c>
      <c r="E159" s="121" t="s">
        <v>385</v>
      </c>
      <c r="F159" s="129"/>
      <c r="G159" s="130" t="n">
        <v>732909</v>
      </c>
      <c r="H159" s="129"/>
      <c r="I159" s="130" t="n">
        <v>732909</v>
      </c>
      <c r="J159" s="129" t="n">
        <f aca="false">H159-F159</f>
        <v>0</v>
      </c>
      <c r="K159" s="130" t="n">
        <f aca="false">I159-G159</f>
        <v>0</v>
      </c>
      <c r="L159" s="129"/>
      <c r="M159" s="130" t="n">
        <v>0</v>
      </c>
      <c r="N159" s="120" t="s">
        <v>281</v>
      </c>
      <c r="O159" s="120" t="s">
        <v>281</v>
      </c>
      <c r="P159" s="120" t="s">
        <v>299</v>
      </c>
      <c r="Q159" s="120" t="n">
        <v>1801</v>
      </c>
      <c r="R159" s="124" t="s">
        <v>434</v>
      </c>
      <c r="S159" s="125" t="s">
        <v>435</v>
      </c>
    </row>
    <row r="160" s="126" customFormat="true" ht="12" hidden="false" customHeight="true" outlineLevel="0" collapsed="false">
      <c r="A160" s="120" t="n">
        <v>700</v>
      </c>
      <c r="B160" s="120" t="n">
        <v>70005</v>
      </c>
      <c r="C160" s="120" t="n">
        <v>2110</v>
      </c>
      <c r="D160" s="121" t="s">
        <v>384</v>
      </c>
      <c r="E160" s="121" t="s">
        <v>385</v>
      </c>
      <c r="F160" s="129"/>
      <c r="G160" s="130" t="n">
        <v>115142</v>
      </c>
      <c r="H160" s="129"/>
      <c r="I160" s="130" t="n">
        <v>115142</v>
      </c>
      <c r="J160" s="129" t="n">
        <f aca="false">H160-F160</f>
        <v>0</v>
      </c>
      <c r="K160" s="130" t="n">
        <f aca="false">I160-G160</f>
        <v>0</v>
      </c>
      <c r="L160" s="129"/>
      <c r="M160" s="130" t="n">
        <v>0</v>
      </c>
      <c r="N160" s="120" t="s">
        <v>281</v>
      </c>
      <c r="O160" s="120" t="s">
        <v>281</v>
      </c>
      <c r="P160" s="120" t="s">
        <v>299</v>
      </c>
      <c r="Q160" s="120" t="n">
        <v>871</v>
      </c>
      <c r="R160" s="124" t="s">
        <v>436</v>
      </c>
      <c r="S160" s="125" t="s">
        <v>435</v>
      </c>
    </row>
    <row r="161" s="126" customFormat="true" ht="12" hidden="false" customHeight="true" outlineLevel="0" collapsed="false">
      <c r="A161" s="120" t="n">
        <v>700</v>
      </c>
      <c r="B161" s="120" t="n">
        <v>70005</v>
      </c>
      <c r="C161" s="120" t="n">
        <v>2110</v>
      </c>
      <c r="D161" s="121" t="s">
        <v>384</v>
      </c>
      <c r="E161" s="121" t="s">
        <v>385</v>
      </c>
      <c r="F161" s="129"/>
      <c r="G161" s="130" t="n">
        <v>200000</v>
      </c>
      <c r="H161" s="129"/>
      <c r="I161" s="130" t="n">
        <v>200000</v>
      </c>
      <c r="J161" s="129" t="n">
        <f aca="false">H161-F161</f>
        <v>0</v>
      </c>
      <c r="K161" s="130" t="n">
        <f aca="false">I161-G161</f>
        <v>0</v>
      </c>
      <c r="L161" s="129"/>
      <c r="M161" s="130" t="n">
        <v>0</v>
      </c>
      <c r="N161" s="120" t="s">
        <v>281</v>
      </c>
      <c r="O161" s="120" t="s">
        <v>281</v>
      </c>
      <c r="P161" s="120" t="s">
        <v>299</v>
      </c>
      <c r="Q161" s="120" t="n">
        <v>871</v>
      </c>
      <c r="R161" s="124" t="s">
        <v>436</v>
      </c>
      <c r="S161" s="125" t="s">
        <v>435</v>
      </c>
    </row>
    <row r="162" s="126" customFormat="true" ht="12" hidden="false" customHeight="true" outlineLevel="0" collapsed="false">
      <c r="A162" s="120" t="n">
        <v>700</v>
      </c>
      <c r="B162" s="120" t="n">
        <v>70005</v>
      </c>
      <c r="C162" s="120" t="n">
        <v>2110</v>
      </c>
      <c r="D162" s="121" t="s">
        <v>384</v>
      </c>
      <c r="E162" s="121" t="s">
        <v>385</v>
      </c>
      <c r="F162" s="122"/>
      <c r="G162" s="139" t="n">
        <v>46011.19</v>
      </c>
      <c r="H162" s="122"/>
      <c r="I162" s="139" t="n">
        <v>46011.19</v>
      </c>
      <c r="J162" s="122" t="n">
        <f aca="false">H162-F162</f>
        <v>0</v>
      </c>
      <c r="K162" s="139" t="n">
        <f aca="false">I162-G162</f>
        <v>0</v>
      </c>
      <c r="L162" s="122"/>
      <c r="M162" s="139" t="n">
        <v>0</v>
      </c>
      <c r="N162" s="120" t="s">
        <v>281</v>
      </c>
      <c r="O162" s="120" t="s">
        <v>281</v>
      </c>
      <c r="P162" s="120" t="s">
        <v>299</v>
      </c>
      <c r="Q162" s="120" t="n">
        <v>243</v>
      </c>
      <c r="R162" s="124" t="s">
        <v>437</v>
      </c>
      <c r="S162" s="125" t="s">
        <v>438</v>
      </c>
    </row>
    <row r="163" s="126" customFormat="true" ht="12" hidden="false" customHeight="true" outlineLevel="0" collapsed="false">
      <c r="A163" s="120" t="n">
        <v>700</v>
      </c>
      <c r="B163" s="120" t="n">
        <v>70005</v>
      </c>
      <c r="C163" s="120" t="n">
        <v>2110</v>
      </c>
      <c r="D163" s="121" t="s">
        <v>384</v>
      </c>
      <c r="E163" s="121" t="s">
        <v>385</v>
      </c>
      <c r="F163" s="122"/>
      <c r="G163" s="139" t="n">
        <v>3580.19</v>
      </c>
      <c r="H163" s="122"/>
      <c r="I163" s="139" t="n">
        <v>3580.19</v>
      </c>
      <c r="J163" s="122" t="n">
        <f aca="false">H163-F163</f>
        <v>0</v>
      </c>
      <c r="K163" s="139" t="n">
        <f aca="false">I163-G163</f>
        <v>0</v>
      </c>
      <c r="L163" s="122"/>
      <c r="M163" s="139" t="n">
        <v>0</v>
      </c>
      <c r="N163" s="120" t="s">
        <v>281</v>
      </c>
      <c r="O163" s="120" t="s">
        <v>281</v>
      </c>
      <c r="P163" s="120" t="s">
        <v>299</v>
      </c>
      <c r="Q163" s="120" t="s">
        <v>439</v>
      </c>
      <c r="R163" s="124" t="s">
        <v>440</v>
      </c>
      <c r="S163" s="125" t="s">
        <v>438</v>
      </c>
    </row>
    <row r="164" s="126" customFormat="true" ht="12" hidden="false" customHeight="true" outlineLevel="0" collapsed="false">
      <c r="A164" s="120" t="n">
        <v>700</v>
      </c>
      <c r="B164" s="120" t="n">
        <v>70005</v>
      </c>
      <c r="C164" s="120" t="n">
        <v>2110</v>
      </c>
      <c r="D164" s="121" t="s">
        <v>384</v>
      </c>
      <c r="E164" s="121" t="s">
        <v>385</v>
      </c>
      <c r="F164" s="129"/>
      <c r="G164" s="130" t="n">
        <v>60000</v>
      </c>
      <c r="H164" s="129"/>
      <c r="I164" s="130" t="n">
        <v>60000</v>
      </c>
      <c r="J164" s="122" t="n">
        <f aca="false">H164-F164</f>
        <v>0</v>
      </c>
      <c r="K164" s="123" t="n">
        <f aca="false">I164-G164</f>
        <v>0</v>
      </c>
      <c r="L164" s="122"/>
      <c r="M164" s="123" t="n">
        <v>0</v>
      </c>
      <c r="N164" s="120" t="s">
        <v>281</v>
      </c>
      <c r="O164" s="120" t="s">
        <v>281</v>
      </c>
      <c r="P164" s="120" t="s">
        <v>299</v>
      </c>
      <c r="Q164" s="120" t="n">
        <v>2245</v>
      </c>
      <c r="R164" s="124" t="s">
        <v>441</v>
      </c>
      <c r="S164" s="125" t="s">
        <v>442</v>
      </c>
    </row>
    <row r="165" s="126" customFormat="true" ht="12" hidden="false" customHeight="true" outlineLevel="0" collapsed="false">
      <c r="A165" s="120" t="n">
        <v>700</v>
      </c>
      <c r="B165" s="120" t="n">
        <v>70005</v>
      </c>
      <c r="C165" s="120" t="n">
        <v>2360</v>
      </c>
      <c r="D165" s="121" t="s">
        <v>283</v>
      </c>
      <c r="E165" s="121" t="s">
        <v>275</v>
      </c>
      <c r="F165" s="122"/>
      <c r="G165" s="123" t="n">
        <f aca="false">8000+3000+150000+508000+25300000+14000+0+49000</f>
        <v>26032000</v>
      </c>
      <c r="H165" s="122"/>
      <c r="I165" s="123" t="n">
        <f aca="false">40000+3000+200000+350000+26500000+52000+8000+49000</f>
        <v>27202000</v>
      </c>
      <c r="J165" s="122" t="n">
        <f aca="false">H165-F165</f>
        <v>0</v>
      </c>
      <c r="K165" s="123" t="n">
        <f aca="false">I165-G165</f>
        <v>1170000</v>
      </c>
      <c r="L165" s="122"/>
      <c r="M165" s="123" t="n">
        <f aca="false">40000+3000+200000+340000+25300000+20000000+15000+9000+49000</f>
        <v>45956000</v>
      </c>
      <c r="N165" s="120" t="s">
        <v>281</v>
      </c>
      <c r="O165" s="120" t="s">
        <v>281</v>
      </c>
      <c r="P165" s="120" t="s">
        <v>268</v>
      </c>
      <c r="Q165" s="120" t="s">
        <v>269</v>
      </c>
      <c r="R165" s="124" t="s">
        <v>270</v>
      </c>
      <c r="S165" s="125" t="s">
        <v>443</v>
      </c>
    </row>
    <row r="166" s="126" customFormat="true" ht="12" hidden="false" customHeight="true" outlineLevel="0" collapsed="false">
      <c r="A166" s="120" t="n">
        <v>700</v>
      </c>
      <c r="B166" s="120" t="n">
        <v>70005</v>
      </c>
      <c r="C166" s="120" t="n">
        <v>2360</v>
      </c>
      <c r="D166" s="121" t="s">
        <v>283</v>
      </c>
      <c r="E166" s="121" t="s">
        <v>275</v>
      </c>
      <c r="F166" s="122"/>
      <c r="G166" s="123" t="n">
        <v>13000000</v>
      </c>
      <c r="H166" s="122"/>
      <c r="I166" s="123" t="n">
        <v>13000000</v>
      </c>
      <c r="J166" s="122" t="n">
        <f aca="false">H166-F166</f>
        <v>0</v>
      </c>
      <c r="K166" s="123" t="n">
        <f aca="false">I166-G166</f>
        <v>0</v>
      </c>
      <c r="L166" s="122"/>
      <c r="M166" s="123" t="n">
        <v>0</v>
      </c>
      <c r="N166" s="120" t="s">
        <v>281</v>
      </c>
      <c r="O166" s="120" t="s">
        <v>281</v>
      </c>
      <c r="P166" s="120" t="s">
        <v>272</v>
      </c>
      <c r="Q166" s="120" t="s">
        <v>273</v>
      </c>
      <c r="R166" s="124" t="s">
        <v>274</v>
      </c>
      <c r="S166" s="125" t="s">
        <v>443</v>
      </c>
    </row>
    <row r="167" s="126" customFormat="true" ht="12" hidden="false" customHeight="true" outlineLevel="0" collapsed="false">
      <c r="A167" s="120" t="n">
        <v>700</v>
      </c>
      <c r="B167" s="120" t="n">
        <v>70005</v>
      </c>
      <c r="C167" s="120" t="n">
        <v>2950</v>
      </c>
      <c r="D167" s="121" t="s">
        <v>265</v>
      </c>
      <c r="E167" s="121" t="s">
        <v>275</v>
      </c>
      <c r="F167" s="122" t="n">
        <v>739</v>
      </c>
      <c r="G167" s="130"/>
      <c r="H167" s="122" t="n">
        <v>739</v>
      </c>
      <c r="I167" s="130"/>
      <c r="J167" s="122" t="n">
        <f aca="false">H167-F167</f>
        <v>0</v>
      </c>
      <c r="K167" s="130" t="n">
        <f aca="false">I167-G167</f>
        <v>0</v>
      </c>
      <c r="L167" s="122" t="n">
        <v>0</v>
      </c>
      <c r="M167" s="130"/>
      <c r="N167" s="120" t="s">
        <v>444</v>
      </c>
      <c r="O167" s="120" t="s">
        <v>379</v>
      </c>
      <c r="P167" s="120" t="s">
        <v>299</v>
      </c>
      <c r="Q167" s="120" t="s">
        <v>303</v>
      </c>
      <c r="R167" s="124" t="s">
        <v>304</v>
      </c>
      <c r="S167" s="125" t="s">
        <v>445</v>
      </c>
    </row>
    <row r="168" s="126" customFormat="true" ht="12" hidden="false" customHeight="true" outlineLevel="0" collapsed="false">
      <c r="A168" s="120" t="n">
        <v>700</v>
      </c>
      <c r="B168" s="120" t="n">
        <v>70005</v>
      </c>
      <c r="C168" s="120" t="n">
        <v>6257</v>
      </c>
      <c r="D168" s="121" t="s">
        <v>325</v>
      </c>
      <c r="E168" s="121" t="s">
        <v>298</v>
      </c>
      <c r="F168" s="122" t="n">
        <v>426895</v>
      </c>
      <c r="G168" s="123"/>
      <c r="H168" s="122" t="n">
        <v>426895</v>
      </c>
      <c r="I168" s="123"/>
      <c r="J168" s="122" t="n">
        <f aca="false">H168-F168</f>
        <v>0</v>
      </c>
      <c r="K168" s="123" t="n">
        <f aca="false">I168-G168</f>
        <v>0</v>
      </c>
      <c r="L168" s="122" t="n">
        <v>0</v>
      </c>
      <c r="M168" s="123"/>
      <c r="N168" s="120" t="s">
        <v>281</v>
      </c>
      <c r="O168" s="120" t="s">
        <v>281</v>
      </c>
      <c r="P168" s="120" t="s">
        <v>268</v>
      </c>
      <c r="Q168" s="120" t="s">
        <v>269</v>
      </c>
      <c r="R168" s="124" t="s">
        <v>270</v>
      </c>
      <c r="S168" s="125" t="s">
        <v>446</v>
      </c>
    </row>
    <row r="169" s="126" customFormat="true" ht="12" hidden="false" customHeight="true" outlineLevel="0" collapsed="false">
      <c r="A169" s="120" t="n">
        <v>700</v>
      </c>
      <c r="B169" s="120" t="n">
        <v>70005</v>
      </c>
      <c r="C169" s="120" t="n">
        <v>6257</v>
      </c>
      <c r="D169" s="121" t="s">
        <v>325</v>
      </c>
      <c r="E169" s="121" t="s">
        <v>298</v>
      </c>
      <c r="F169" s="129" t="n">
        <v>1818738</v>
      </c>
      <c r="G169" s="130"/>
      <c r="H169" s="129" t="n">
        <v>1818738</v>
      </c>
      <c r="I169" s="130"/>
      <c r="J169" s="129" t="n">
        <f aca="false">H169-F169</f>
        <v>0</v>
      </c>
      <c r="K169" s="130" t="n">
        <f aca="false">I169-G169</f>
        <v>0</v>
      </c>
      <c r="L169" s="129" t="n">
        <v>0</v>
      </c>
      <c r="M169" s="130"/>
      <c r="N169" s="120" t="s">
        <v>281</v>
      </c>
      <c r="O169" s="120" t="s">
        <v>281</v>
      </c>
      <c r="P169" s="120" t="s">
        <v>299</v>
      </c>
      <c r="Q169" s="120" t="n">
        <v>685</v>
      </c>
      <c r="R169" s="124" t="s">
        <v>447</v>
      </c>
      <c r="S169" s="125" t="s">
        <v>433</v>
      </c>
    </row>
    <row r="170" s="126" customFormat="true" ht="12" hidden="false" customHeight="true" outlineLevel="0" collapsed="false">
      <c r="A170" s="120" t="n">
        <v>700</v>
      </c>
      <c r="B170" s="120" t="n">
        <v>70005</v>
      </c>
      <c r="C170" s="120" t="n">
        <v>6257</v>
      </c>
      <c r="D170" s="121" t="s">
        <v>325</v>
      </c>
      <c r="E170" s="121" t="s">
        <v>298</v>
      </c>
      <c r="F170" s="129" t="n">
        <v>-10244</v>
      </c>
      <c r="G170" s="130"/>
      <c r="H170" s="129" t="n">
        <v>-10244</v>
      </c>
      <c r="I170" s="130"/>
      <c r="J170" s="129" t="n">
        <f aca="false">H170-F170</f>
        <v>0</v>
      </c>
      <c r="K170" s="130" t="n">
        <f aca="false">I170-G170</f>
        <v>0</v>
      </c>
      <c r="L170" s="129" t="n">
        <v>0</v>
      </c>
      <c r="M170" s="130"/>
      <c r="N170" s="120" t="s">
        <v>281</v>
      </c>
      <c r="O170" s="120" t="s">
        <v>281</v>
      </c>
      <c r="P170" s="120" t="s">
        <v>299</v>
      </c>
      <c r="Q170" s="120" t="n">
        <v>1094</v>
      </c>
      <c r="R170" s="124" t="s">
        <v>432</v>
      </c>
      <c r="S170" s="125" t="s">
        <v>433</v>
      </c>
    </row>
    <row r="171" s="126" customFormat="true" ht="12" hidden="false" customHeight="true" outlineLevel="0" collapsed="false">
      <c r="A171" s="120" t="n">
        <v>700</v>
      </c>
      <c r="B171" s="120" t="n">
        <v>70005</v>
      </c>
      <c r="C171" s="120" t="n">
        <v>6257</v>
      </c>
      <c r="D171" s="121" t="s">
        <v>325</v>
      </c>
      <c r="E171" s="121" t="s">
        <v>298</v>
      </c>
      <c r="F171" s="129" t="n">
        <v>0</v>
      </c>
      <c r="G171" s="130"/>
      <c r="H171" s="129" t="n">
        <v>0</v>
      </c>
      <c r="I171" s="130"/>
      <c r="J171" s="129" t="n">
        <f aca="false">H171-F171</f>
        <v>0</v>
      </c>
      <c r="K171" s="130" t="n">
        <f aca="false">I171-G171</f>
        <v>0</v>
      </c>
      <c r="L171" s="129" t="n">
        <v>600000</v>
      </c>
      <c r="M171" s="130"/>
      <c r="N171" s="120" t="s">
        <v>281</v>
      </c>
      <c r="O171" s="120" t="s">
        <v>281</v>
      </c>
      <c r="P171" s="120"/>
      <c r="Q171" s="120"/>
      <c r="R171" s="124"/>
      <c r="S171" s="125" t="s">
        <v>448</v>
      </c>
    </row>
    <row r="172" s="126" customFormat="true" ht="12" hidden="false" customHeight="true" outlineLevel="0" collapsed="false">
      <c r="A172" s="120" t="n">
        <v>700</v>
      </c>
      <c r="B172" s="120" t="n">
        <v>70005</v>
      </c>
      <c r="C172" s="120" t="n">
        <v>6259</v>
      </c>
      <c r="D172" s="121" t="s">
        <v>325</v>
      </c>
      <c r="E172" s="121" t="s">
        <v>298</v>
      </c>
      <c r="F172" s="122" t="n">
        <v>65655</v>
      </c>
      <c r="G172" s="123"/>
      <c r="H172" s="122" t="n">
        <v>65655</v>
      </c>
      <c r="I172" s="123"/>
      <c r="J172" s="122" t="n">
        <f aca="false">H172-F172</f>
        <v>0</v>
      </c>
      <c r="K172" s="123" t="n">
        <f aca="false">I172-G172</f>
        <v>0</v>
      </c>
      <c r="L172" s="122" t="n">
        <v>0</v>
      </c>
      <c r="M172" s="123"/>
      <c r="N172" s="120" t="s">
        <v>281</v>
      </c>
      <c r="O172" s="120" t="s">
        <v>281</v>
      </c>
      <c r="P172" s="120" t="s">
        <v>268</v>
      </c>
      <c r="Q172" s="120" t="s">
        <v>269</v>
      </c>
      <c r="R172" s="124" t="s">
        <v>270</v>
      </c>
      <c r="S172" s="125" t="s">
        <v>446</v>
      </c>
    </row>
    <row r="173" s="126" customFormat="true" ht="12" hidden="false" customHeight="true" outlineLevel="0" collapsed="false">
      <c r="A173" s="120" t="s">
        <v>449</v>
      </c>
      <c r="B173" s="120" t="n">
        <v>70005</v>
      </c>
      <c r="C173" s="120" t="s">
        <v>450</v>
      </c>
      <c r="D173" s="121"/>
      <c r="E173" s="121" t="s">
        <v>451</v>
      </c>
      <c r="F173" s="122"/>
      <c r="G173" s="123" t="n">
        <v>419000</v>
      </c>
      <c r="H173" s="122"/>
      <c r="I173" s="123" t="n">
        <v>419000</v>
      </c>
      <c r="J173" s="122" t="n">
        <f aca="false">H173-F173</f>
        <v>0</v>
      </c>
      <c r="K173" s="123" t="n">
        <f aca="false">I173-G173</f>
        <v>0</v>
      </c>
      <c r="L173" s="122"/>
      <c r="M173" s="123" t="n">
        <v>400000</v>
      </c>
      <c r="N173" s="120" t="s">
        <v>402</v>
      </c>
      <c r="O173" s="120" t="s">
        <v>403</v>
      </c>
      <c r="P173" s="120" t="s">
        <v>268</v>
      </c>
      <c r="Q173" s="120" t="s">
        <v>269</v>
      </c>
      <c r="R173" s="124" t="s">
        <v>270</v>
      </c>
      <c r="S173" s="125" t="s">
        <v>452</v>
      </c>
    </row>
    <row r="174" s="126" customFormat="true" ht="12" hidden="false" customHeight="true" outlineLevel="0" collapsed="false">
      <c r="A174" s="120" t="s">
        <v>449</v>
      </c>
      <c r="B174" s="120" t="n">
        <v>70005</v>
      </c>
      <c r="C174" s="120" t="s">
        <v>453</v>
      </c>
      <c r="D174" s="121"/>
      <c r="E174" s="121" t="s">
        <v>451</v>
      </c>
      <c r="F174" s="122"/>
      <c r="G174" s="123" t="n">
        <f aca="false">102911300+1861200</f>
        <v>104772500</v>
      </c>
      <c r="H174" s="122"/>
      <c r="I174" s="123" t="n">
        <f aca="false">102911300+1861200</f>
        <v>104772500</v>
      </c>
      <c r="J174" s="122" t="n">
        <f aca="false">H174-F174</f>
        <v>0</v>
      </c>
      <c r="K174" s="123" t="n">
        <f aca="false">I174-G174</f>
        <v>0</v>
      </c>
      <c r="L174" s="122"/>
      <c r="M174" s="123" t="n">
        <v>130331167</v>
      </c>
      <c r="N174" s="120" t="s">
        <v>402</v>
      </c>
      <c r="O174" s="120" t="s">
        <v>403</v>
      </c>
      <c r="P174" s="120" t="s">
        <v>268</v>
      </c>
      <c r="Q174" s="120" t="s">
        <v>269</v>
      </c>
      <c r="R174" s="124" t="s">
        <v>270</v>
      </c>
      <c r="S174" s="125" t="s">
        <v>452</v>
      </c>
    </row>
    <row r="175" s="126" customFormat="true" ht="12" hidden="false" customHeight="true" outlineLevel="0" collapsed="false">
      <c r="A175" s="120" t="s">
        <v>449</v>
      </c>
      <c r="B175" s="120" t="n">
        <v>70005</v>
      </c>
      <c r="C175" s="120" t="s">
        <v>454</v>
      </c>
      <c r="D175" s="121"/>
      <c r="E175" s="121" t="s">
        <v>451</v>
      </c>
      <c r="F175" s="122"/>
      <c r="G175" s="123" t="n">
        <v>22000</v>
      </c>
      <c r="H175" s="122"/>
      <c r="I175" s="123" t="n">
        <v>22000</v>
      </c>
      <c r="J175" s="122" t="n">
        <f aca="false">H175-F175</f>
        <v>0</v>
      </c>
      <c r="K175" s="123" t="n">
        <f aca="false">I175-G175</f>
        <v>0</v>
      </c>
      <c r="L175" s="122"/>
      <c r="M175" s="123" t="n">
        <v>28000</v>
      </c>
      <c r="N175" s="120" t="s">
        <v>403</v>
      </c>
      <c r="O175" s="120" t="s">
        <v>403</v>
      </c>
      <c r="P175" s="120" t="s">
        <v>268</v>
      </c>
      <c r="Q175" s="120" t="s">
        <v>269</v>
      </c>
      <c r="R175" s="124" t="s">
        <v>270</v>
      </c>
      <c r="S175" s="125" t="s">
        <v>452</v>
      </c>
    </row>
    <row r="176" s="126" customFormat="true" ht="12" hidden="false" customHeight="true" outlineLevel="0" collapsed="false">
      <c r="A176" s="120" t="s">
        <v>449</v>
      </c>
      <c r="B176" s="120" t="n">
        <v>70005</v>
      </c>
      <c r="C176" s="120" t="s">
        <v>454</v>
      </c>
      <c r="D176" s="121"/>
      <c r="E176" s="121" t="s">
        <v>451</v>
      </c>
      <c r="F176" s="122"/>
      <c r="G176" s="123" t="n">
        <v>2000</v>
      </c>
      <c r="H176" s="122"/>
      <c r="I176" s="123" t="n">
        <v>2000</v>
      </c>
      <c r="J176" s="122" t="n">
        <f aca="false">H176-F176</f>
        <v>0</v>
      </c>
      <c r="K176" s="123" t="n">
        <f aca="false">I176-G176</f>
        <v>0</v>
      </c>
      <c r="L176" s="122"/>
      <c r="M176" s="123" t="n">
        <v>3800</v>
      </c>
      <c r="N176" s="120" t="s">
        <v>408</v>
      </c>
      <c r="O176" s="120" t="s">
        <v>408</v>
      </c>
      <c r="P176" s="120" t="s">
        <v>268</v>
      </c>
      <c r="Q176" s="120" t="s">
        <v>269</v>
      </c>
      <c r="R176" s="124" t="s">
        <v>270</v>
      </c>
      <c r="S176" s="125" t="s">
        <v>452</v>
      </c>
    </row>
    <row r="177" s="126" customFormat="true" ht="12" hidden="false" customHeight="true" outlineLevel="0" collapsed="false">
      <c r="A177" s="120" t="s">
        <v>449</v>
      </c>
      <c r="B177" s="120" t="n">
        <v>70005</v>
      </c>
      <c r="C177" s="120" t="s">
        <v>455</v>
      </c>
      <c r="D177" s="121"/>
      <c r="E177" s="121" t="s">
        <v>451</v>
      </c>
      <c r="F177" s="122"/>
      <c r="G177" s="123" t="n">
        <v>1000</v>
      </c>
      <c r="H177" s="122"/>
      <c r="I177" s="123" t="n">
        <v>1000</v>
      </c>
      <c r="J177" s="122" t="n">
        <f aca="false">H177-F177</f>
        <v>0</v>
      </c>
      <c r="K177" s="123" t="n">
        <f aca="false">I177-G177</f>
        <v>0</v>
      </c>
      <c r="L177" s="122"/>
      <c r="M177" s="123" t="n">
        <v>950</v>
      </c>
      <c r="N177" s="120" t="s">
        <v>408</v>
      </c>
      <c r="O177" s="120" t="s">
        <v>408</v>
      </c>
      <c r="P177" s="120" t="s">
        <v>268</v>
      </c>
      <c r="Q177" s="120" t="s">
        <v>269</v>
      </c>
      <c r="R177" s="124" t="s">
        <v>270</v>
      </c>
      <c r="S177" s="125" t="s">
        <v>452</v>
      </c>
    </row>
    <row r="178" s="126" customFormat="true" ht="12" hidden="false" customHeight="true" outlineLevel="0" collapsed="false">
      <c r="A178" s="120" t="s">
        <v>449</v>
      </c>
      <c r="B178" s="120" t="n">
        <v>70005</v>
      </c>
      <c r="C178" s="120" t="s">
        <v>456</v>
      </c>
      <c r="D178" s="121"/>
      <c r="E178" s="121" t="s">
        <v>451</v>
      </c>
      <c r="F178" s="122"/>
      <c r="G178" s="123" t="n">
        <v>350000</v>
      </c>
      <c r="H178" s="122"/>
      <c r="I178" s="123" t="n">
        <v>350000</v>
      </c>
      <c r="J178" s="122" t="n">
        <f aca="false">H178-F178</f>
        <v>0</v>
      </c>
      <c r="K178" s="123" t="n">
        <f aca="false">I178-G178</f>
        <v>0</v>
      </c>
      <c r="L178" s="122"/>
      <c r="M178" s="123" t="n">
        <v>550000</v>
      </c>
      <c r="N178" s="120" t="s">
        <v>402</v>
      </c>
      <c r="O178" s="120" t="s">
        <v>403</v>
      </c>
      <c r="P178" s="120" t="s">
        <v>268</v>
      </c>
      <c r="Q178" s="120" t="s">
        <v>269</v>
      </c>
      <c r="R178" s="124" t="s">
        <v>270</v>
      </c>
      <c r="S178" s="125" t="s">
        <v>452</v>
      </c>
    </row>
    <row r="179" s="126" customFormat="true" ht="12" hidden="false" customHeight="true" outlineLevel="0" collapsed="false">
      <c r="A179" s="120" t="s">
        <v>449</v>
      </c>
      <c r="B179" s="120" t="n">
        <v>70005</v>
      </c>
      <c r="C179" s="120" t="s">
        <v>456</v>
      </c>
      <c r="D179" s="121"/>
      <c r="E179" s="121" t="s">
        <v>451</v>
      </c>
      <c r="F179" s="122"/>
      <c r="G179" s="123" t="n">
        <v>40000</v>
      </c>
      <c r="H179" s="122"/>
      <c r="I179" s="123" t="n">
        <v>40000</v>
      </c>
      <c r="J179" s="122" t="n">
        <f aca="false">H179-F179</f>
        <v>0</v>
      </c>
      <c r="K179" s="123" t="n">
        <f aca="false">I179-G179</f>
        <v>0</v>
      </c>
      <c r="L179" s="122"/>
      <c r="M179" s="123" t="n">
        <v>43000</v>
      </c>
      <c r="N179" s="120" t="s">
        <v>457</v>
      </c>
      <c r="O179" s="120" t="s">
        <v>403</v>
      </c>
      <c r="P179" s="120" t="s">
        <v>268</v>
      </c>
      <c r="Q179" s="120" t="s">
        <v>269</v>
      </c>
      <c r="R179" s="124" t="s">
        <v>270</v>
      </c>
      <c r="S179" s="125" t="s">
        <v>452</v>
      </c>
    </row>
    <row r="180" s="126" customFormat="true" ht="12" hidden="false" customHeight="true" outlineLevel="0" collapsed="false">
      <c r="A180" s="120" t="s">
        <v>449</v>
      </c>
      <c r="B180" s="120" t="n">
        <v>70005</v>
      </c>
      <c r="C180" s="120" t="s">
        <v>456</v>
      </c>
      <c r="D180" s="121"/>
      <c r="E180" s="121" t="s">
        <v>451</v>
      </c>
      <c r="F180" s="122"/>
      <c r="G180" s="123" t="n">
        <v>30000</v>
      </c>
      <c r="H180" s="122"/>
      <c r="I180" s="123" t="n">
        <v>30000</v>
      </c>
      <c r="J180" s="122" t="n">
        <f aca="false">H180-F180</f>
        <v>0</v>
      </c>
      <c r="K180" s="123" t="n">
        <f aca="false">I180-G180</f>
        <v>0</v>
      </c>
      <c r="L180" s="122"/>
      <c r="M180" s="123" t="n">
        <v>30000</v>
      </c>
      <c r="N180" s="120" t="s">
        <v>416</v>
      </c>
      <c r="O180" s="120" t="s">
        <v>403</v>
      </c>
      <c r="P180" s="120" t="s">
        <v>268</v>
      </c>
      <c r="Q180" s="120" t="s">
        <v>269</v>
      </c>
      <c r="R180" s="124" t="s">
        <v>270</v>
      </c>
      <c r="S180" s="125" t="s">
        <v>452</v>
      </c>
    </row>
    <row r="181" s="126" customFormat="true" ht="12" hidden="false" customHeight="true" outlineLevel="0" collapsed="false">
      <c r="A181" s="120" t="s">
        <v>449</v>
      </c>
      <c r="B181" s="120" t="n">
        <v>70005</v>
      </c>
      <c r="C181" s="120" t="s">
        <v>456</v>
      </c>
      <c r="D181" s="121"/>
      <c r="E181" s="121" t="s">
        <v>451</v>
      </c>
      <c r="F181" s="122"/>
      <c r="G181" s="123" t="n">
        <v>1371000</v>
      </c>
      <c r="H181" s="122"/>
      <c r="I181" s="123" t="n">
        <v>1371000</v>
      </c>
      <c r="J181" s="122" t="n">
        <f aca="false">H181-F181</f>
        <v>0</v>
      </c>
      <c r="K181" s="123" t="n">
        <f aca="false">I181-G181</f>
        <v>0</v>
      </c>
      <c r="L181" s="122"/>
      <c r="M181" s="123" t="n">
        <v>996657</v>
      </c>
      <c r="N181" s="120" t="s">
        <v>408</v>
      </c>
      <c r="O181" s="120" t="s">
        <v>408</v>
      </c>
      <c r="P181" s="120" t="s">
        <v>268</v>
      </c>
      <c r="Q181" s="120" t="s">
        <v>269</v>
      </c>
      <c r="R181" s="124" t="s">
        <v>270</v>
      </c>
      <c r="S181" s="125" t="s">
        <v>452</v>
      </c>
    </row>
    <row r="182" s="126" customFormat="true" ht="12" hidden="false" customHeight="true" outlineLevel="0" collapsed="false">
      <c r="A182" s="120" t="s">
        <v>449</v>
      </c>
      <c r="B182" s="120" t="n">
        <v>70005</v>
      </c>
      <c r="C182" s="120" t="s">
        <v>456</v>
      </c>
      <c r="D182" s="121"/>
      <c r="E182" s="121" t="s">
        <v>451</v>
      </c>
      <c r="F182" s="122"/>
      <c r="G182" s="123" t="n">
        <v>145000</v>
      </c>
      <c r="H182" s="122"/>
      <c r="I182" s="123" t="n">
        <v>145000</v>
      </c>
      <c r="J182" s="122" t="n">
        <f aca="false">H182-F182</f>
        <v>0</v>
      </c>
      <c r="K182" s="123" t="n">
        <f aca="false">I182-G182</f>
        <v>0</v>
      </c>
      <c r="L182" s="122"/>
      <c r="M182" s="123" t="n">
        <v>152000</v>
      </c>
      <c r="N182" s="120" t="s">
        <v>284</v>
      </c>
      <c r="O182" s="120" t="s">
        <v>284</v>
      </c>
      <c r="P182" s="120" t="s">
        <v>268</v>
      </c>
      <c r="Q182" s="120" t="s">
        <v>269</v>
      </c>
      <c r="R182" s="124" t="s">
        <v>270</v>
      </c>
      <c r="S182" s="125" t="s">
        <v>452</v>
      </c>
    </row>
    <row r="183" s="126" customFormat="true" ht="12" hidden="false" customHeight="true" outlineLevel="0" collapsed="false">
      <c r="A183" s="120" t="s">
        <v>449</v>
      </c>
      <c r="B183" s="120" t="n">
        <v>70005</v>
      </c>
      <c r="C183" s="120" t="s">
        <v>456</v>
      </c>
      <c r="D183" s="121"/>
      <c r="E183" s="121" t="s">
        <v>451</v>
      </c>
      <c r="F183" s="122"/>
      <c r="G183" s="123" t="n">
        <v>7000</v>
      </c>
      <c r="H183" s="122"/>
      <c r="I183" s="123" t="n">
        <v>7000</v>
      </c>
      <c r="J183" s="122" t="n">
        <f aca="false">H183-F183</f>
        <v>0</v>
      </c>
      <c r="K183" s="123" t="n">
        <f aca="false">I183-G183</f>
        <v>0</v>
      </c>
      <c r="L183" s="122"/>
      <c r="M183" s="123" t="n">
        <v>9400</v>
      </c>
      <c r="N183" s="120" t="s">
        <v>458</v>
      </c>
      <c r="O183" s="120" t="s">
        <v>458</v>
      </c>
      <c r="P183" s="120" t="s">
        <v>268</v>
      </c>
      <c r="Q183" s="120" t="s">
        <v>269</v>
      </c>
      <c r="R183" s="124" t="s">
        <v>270</v>
      </c>
      <c r="S183" s="125" t="s">
        <v>452</v>
      </c>
    </row>
    <row r="184" s="126" customFormat="true" ht="12" hidden="false" customHeight="true" outlineLevel="0" collapsed="false">
      <c r="A184" s="120" t="s">
        <v>449</v>
      </c>
      <c r="B184" s="120" t="n">
        <v>70005</v>
      </c>
      <c r="C184" s="120" t="s">
        <v>456</v>
      </c>
      <c r="D184" s="121"/>
      <c r="E184" s="121" t="s">
        <v>451</v>
      </c>
      <c r="F184" s="122"/>
      <c r="G184" s="123" t="n">
        <v>55500</v>
      </c>
      <c r="H184" s="122"/>
      <c r="I184" s="123" t="n">
        <v>55500</v>
      </c>
      <c r="J184" s="122" t="n">
        <f aca="false">H184-F184</f>
        <v>0</v>
      </c>
      <c r="K184" s="123" t="n">
        <f aca="false">I184-G184</f>
        <v>0</v>
      </c>
      <c r="L184" s="122"/>
      <c r="M184" s="123" t="n">
        <v>118000</v>
      </c>
      <c r="N184" s="120" t="s">
        <v>459</v>
      </c>
      <c r="O184" s="120" t="s">
        <v>459</v>
      </c>
      <c r="P184" s="120" t="s">
        <v>268</v>
      </c>
      <c r="Q184" s="120" t="s">
        <v>269</v>
      </c>
      <c r="R184" s="124" t="s">
        <v>270</v>
      </c>
      <c r="S184" s="125" t="s">
        <v>452</v>
      </c>
    </row>
    <row r="185" s="126" customFormat="true" ht="12" hidden="false" customHeight="true" outlineLevel="0" collapsed="false">
      <c r="A185" s="120" t="s">
        <v>449</v>
      </c>
      <c r="B185" s="120" t="n">
        <v>70005</v>
      </c>
      <c r="C185" s="120" t="s">
        <v>460</v>
      </c>
      <c r="D185" s="121"/>
      <c r="E185" s="121" t="s">
        <v>451</v>
      </c>
      <c r="F185" s="122"/>
      <c r="G185" s="123" t="n">
        <v>7500000</v>
      </c>
      <c r="H185" s="122"/>
      <c r="I185" s="123" t="n">
        <v>7500000</v>
      </c>
      <c r="J185" s="122" t="n">
        <f aca="false">H185-F185</f>
        <v>0</v>
      </c>
      <c r="K185" s="123" t="n">
        <f aca="false">I185-G185</f>
        <v>0</v>
      </c>
      <c r="L185" s="122"/>
      <c r="M185" s="123" t="n">
        <v>7500000</v>
      </c>
      <c r="N185" s="120" t="s">
        <v>402</v>
      </c>
      <c r="O185" s="120" t="s">
        <v>403</v>
      </c>
      <c r="P185" s="120" t="s">
        <v>268</v>
      </c>
      <c r="Q185" s="120" t="s">
        <v>269</v>
      </c>
      <c r="R185" s="124" t="s">
        <v>270</v>
      </c>
      <c r="S185" s="125" t="s">
        <v>452</v>
      </c>
    </row>
    <row r="186" s="126" customFormat="true" ht="12" hidden="false" customHeight="true" outlineLevel="0" collapsed="false">
      <c r="A186" s="120" t="s">
        <v>449</v>
      </c>
      <c r="B186" s="120" t="n">
        <v>70005</v>
      </c>
      <c r="C186" s="120" t="s">
        <v>461</v>
      </c>
      <c r="D186" s="121"/>
      <c r="E186" s="121" t="s">
        <v>451</v>
      </c>
      <c r="F186" s="122"/>
      <c r="G186" s="123" t="n">
        <v>3760000</v>
      </c>
      <c r="H186" s="122"/>
      <c r="I186" s="123" t="n">
        <v>3760000</v>
      </c>
      <c r="J186" s="122" t="n">
        <f aca="false">H186-F186</f>
        <v>0</v>
      </c>
      <c r="K186" s="123" t="n">
        <f aca="false">I186-G186</f>
        <v>0</v>
      </c>
      <c r="L186" s="122"/>
      <c r="M186" s="123" t="n">
        <v>4800000</v>
      </c>
      <c r="N186" s="120" t="s">
        <v>402</v>
      </c>
      <c r="O186" s="120" t="s">
        <v>403</v>
      </c>
      <c r="P186" s="120" t="s">
        <v>268</v>
      </c>
      <c r="Q186" s="120" t="s">
        <v>269</v>
      </c>
      <c r="R186" s="124" t="s">
        <v>270</v>
      </c>
      <c r="S186" s="125" t="s">
        <v>452</v>
      </c>
    </row>
    <row r="187" s="126" customFormat="true" ht="12" hidden="false" customHeight="true" outlineLevel="0" collapsed="false">
      <c r="A187" s="120" t="s">
        <v>449</v>
      </c>
      <c r="B187" s="120" t="n">
        <v>70005</v>
      </c>
      <c r="C187" s="120" t="s">
        <v>462</v>
      </c>
      <c r="D187" s="121"/>
      <c r="E187" s="121" t="s">
        <v>451</v>
      </c>
      <c r="F187" s="122"/>
      <c r="G187" s="123" t="n">
        <v>1500</v>
      </c>
      <c r="H187" s="122"/>
      <c r="I187" s="123" t="n">
        <v>1500</v>
      </c>
      <c r="J187" s="122" t="n">
        <f aca="false">H187-F187</f>
        <v>0</v>
      </c>
      <c r="K187" s="123" t="n">
        <f aca="false">I187-G187</f>
        <v>0</v>
      </c>
      <c r="L187" s="122"/>
      <c r="M187" s="123" t="n">
        <v>4100</v>
      </c>
      <c r="N187" s="120" t="s">
        <v>459</v>
      </c>
      <c r="O187" s="120" t="s">
        <v>459</v>
      </c>
      <c r="P187" s="120" t="s">
        <v>268</v>
      </c>
      <c r="Q187" s="120" t="s">
        <v>269</v>
      </c>
      <c r="R187" s="124" t="s">
        <v>270</v>
      </c>
      <c r="S187" s="125" t="s">
        <v>452</v>
      </c>
    </row>
    <row r="188" s="126" customFormat="true" ht="12" hidden="false" customHeight="true" outlineLevel="0" collapsed="false">
      <c r="A188" s="120" t="s">
        <v>449</v>
      </c>
      <c r="B188" s="120" t="n">
        <v>70005</v>
      </c>
      <c r="C188" s="120" t="s">
        <v>463</v>
      </c>
      <c r="D188" s="121"/>
      <c r="E188" s="121" t="s">
        <v>451</v>
      </c>
      <c r="F188" s="122"/>
      <c r="G188" s="123" t="n">
        <v>280000</v>
      </c>
      <c r="H188" s="122"/>
      <c r="I188" s="123" t="n">
        <v>280000</v>
      </c>
      <c r="J188" s="122" t="n">
        <f aca="false">H188-F188</f>
        <v>0</v>
      </c>
      <c r="K188" s="123" t="n">
        <f aca="false">I188-G188</f>
        <v>0</v>
      </c>
      <c r="L188" s="122"/>
      <c r="M188" s="123" t="n">
        <v>450000</v>
      </c>
      <c r="N188" s="120" t="s">
        <v>403</v>
      </c>
      <c r="O188" s="120" t="s">
        <v>403</v>
      </c>
      <c r="P188" s="120" t="s">
        <v>268</v>
      </c>
      <c r="Q188" s="120" t="s">
        <v>269</v>
      </c>
      <c r="R188" s="124" t="s">
        <v>270</v>
      </c>
      <c r="S188" s="125" t="s">
        <v>452</v>
      </c>
    </row>
    <row r="189" s="126" customFormat="true" ht="12" hidden="false" customHeight="true" outlineLevel="0" collapsed="false">
      <c r="A189" s="120" t="s">
        <v>449</v>
      </c>
      <c r="B189" s="120" t="n">
        <v>70005</v>
      </c>
      <c r="C189" s="120" t="s">
        <v>463</v>
      </c>
      <c r="D189" s="121"/>
      <c r="E189" s="121" t="s">
        <v>451</v>
      </c>
      <c r="F189" s="122"/>
      <c r="G189" s="123" t="n">
        <v>11000</v>
      </c>
      <c r="H189" s="122"/>
      <c r="I189" s="123" t="n">
        <v>11000</v>
      </c>
      <c r="J189" s="122" t="n">
        <f aca="false">H189-F189</f>
        <v>0</v>
      </c>
      <c r="K189" s="123" t="n">
        <f aca="false">I189-G189</f>
        <v>0</v>
      </c>
      <c r="L189" s="122"/>
      <c r="M189" s="123" t="n">
        <v>7500</v>
      </c>
      <c r="N189" s="120" t="s">
        <v>408</v>
      </c>
      <c r="O189" s="120" t="s">
        <v>408</v>
      </c>
      <c r="P189" s="120" t="s">
        <v>268</v>
      </c>
      <c r="Q189" s="120" t="s">
        <v>269</v>
      </c>
      <c r="R189" s="124" t="s">
        <v>270</v>
      </c>
      <c r="S189" s="125" t="s">
        <v>452</v>
      </c>
    </row>
    <row r="190" s="126" customFormat="true" ht="12" hidden="false" customHeight="true" outlineLevel="0" collapsed="false">
      <c r="A190" s="120" t="s">
        <v>449</v>
      </c>
      <c r="B190" s="120" t="n">
        <v>70005</v>
      </c>
      <c r="C190" s="120" t="s">
        <v>464</v>
      </c>
      <c r="D190" s="121"/>
      <c r="E190" s="121" t="s">
        <v>451</v>
      </c>
      <c r="F190" s="122"/>
      <c r="G190" s="123" t="n">
        <v>110000</v>
      </c>
      <c r="H190" s="122"/>
      <c r="I190" s="123" t="n">
        <v>110000</v>
      </c>
      <c r="J190" s="122" t="n">
        <f aca="false">H190-F190</f>
        <v>0</v>
      </c>
      <c r="K190" s="123" t="n">
        <f aca="false">I190-G190</f>
        <v>0</v>
      </c>
      <c r="L190" s="122"/>
      <c r="M190" s="123" t="n">
        <v>810000</v>
      </c>
      <c r="N190" s="120" t="s">
        <v>402</v>
      </c>
      <c r="O190" s="120" t="s">
        <v>403</v>
      </c>
      <c r="P190" s="120" t="s">
        <v>268</v>
      </c>
      <c r="Q190" s="120" t="s">
        <v>269</v>
      </c>
      <c r="R190" s="124" t="s">
        <v>270</v>
      </c>
      <c r="S190" s="125" t="s">
        <v>452</v>
      </c>
    </row>
    <row r="191" s="126" customFormat="true" ht="12" hidden="false" customHeight="true" outlineLevel="0" collapsed="false">
      <c r="A191" s="120" t="s">
        <v>449</v>
      </c>
      <c r="B191" s="120" t="n">
        <v>70005</v>
      </c>
      <c r="C191" s="120" t="s">
        <v>464</v>
      </c>
      <c r="D191" s="121"/>
      <c r="E191" s="121" t="s">
        <v>451</v>
      </c>
      <c r="F191" s="122"/>
      <c r="G191" s="123" t="n">
        <v>86000</v>
      </c>
      <c r="H191" s="122"/>
      <c r="I191" s="123" t="n">
        <v>86000</v>
      </c>
      <c r="J191" s="122" t="n">
        <f aca="false">H191-F191</f>
        <v>0</v>
      </c>
      <c r="K191" s="123" t="n">
        <f aca="false">I191-G191</f>
        <v>0</v>
      </c>
      <c r="L191" s="122"/>
      <c r="M191" s="123" t="n">
        <v>78126</v>
      </c>
      <c r="N191" s="120" t="s">
        <v>408</v>
      </c>
      <c r="O191" s="120" t="s">
        <v>408</v>
      </c>
      <c r="P191" s="120" t="s">
        <v>268</v>
      </c>
      <c r="Q191" s="120" t="s">
        <v>269</v>
      </c>
      <c r="R191" s="124" t="s">
        <v>270</v>
      </c>
      <c r="S191" s="125" t="s">
        <v>452</v>
      </c>
    </row>
    <row r="192" s="126" customFormat="true" ht="12" hidden="false" customHeight="true" outlineLevel="0" collapsed="false">
      <c r="A192" s="120" t="s">
        <v>449</v>
      </c>
      <c r="B192" s="120" t="n">
        <v>70005</v>
      </c>
      <c r="C192" s="120" t="s">
        <v>465</v>
      </c>
      <c r="D192" s="121"/>
      <c r="E192" s="121" t="s">
        <v>451</v>
      </c>
      <c r="F192" s="122"/>
      <c r="G192" s="123" t="n">
        <v>36500</v>
      </c>
      <c r="H192" s="122"/>
      <c r="I192" s="123" t="n">
        <v>36500</v>
      </c>
      <c r="J192" s="122" t="n">
        <f aca="false">H192-F192</f>
        <v>0</v>
      </c>
      <c r="K192" s="123" t="n">
        <f aca="false">I192-G192</f>
        <v>0</v>
      </c>
      <c r="L192" s="122"/>
      <c r="M192" s="123" t="n">
        <v>87300</v>
      </c>
      <c r="N192" s="120" t="s">
        <v>459</v>
      </c>
      <c r="O192" s="120" t="s">
        <v>459</v>
      </c>
      <c r="P192" s="120" t="s">
        <v>268</v>
      </c>
      <c r="Q192" s="120" t="s">
        <v>269</v>
      </c>
      <c r="R192" s="124" t="s">
        <v>270</v>
      </c>
      <c r="S192" s="125" t="s">
        <v>452</v>
      </c>
    </row>
    <row r="193" s="126" customFormat="true" ht="12" hidden="false" customHeight="true" outlineLevel="0" collapsed="false">
      <c r="A193" s="120" t="n">
        <v>700</v>
      </c>
      <c r="B193" s="120" t="n">
        <v>70007</v>
      </c>
      <c r="C193" s="120" t="s">
        <v>76</v>
      </c>
      <c r="D193" s="121" t="s">
        <v>265</v>
      </c>
      <c r="E193" s="121" t="s">
        <v>358</v>
      </c>
      <c r="F193" s="122" t="n">
        <v>2100000</v>
      </c>
      <c r="G193" s="123"/>
      <c r="H193" s="122" t="n">
        <v>2050000</v>
      </c>
      <c r="I193" s="123"/>
      <c r="J193" s="122" t="n">
        <f aca="false">H193-F193</f>
        <v>-50000</v>
      </c>
      <c r="K193" s="123" t="n">
        <f aca="false">I193-G193</f>
        <v>0</v>
      </c>
      <c r="L193" s="122" t="n">
        <v>2050000</v>
      </c>
      <c r="M193" s="123"/>
      <c r="N193" s="120" t="s">
        <v>408</v>
      </c>
      <c r="O193" s="120" t="s">
        <v>408</v>
      </c>
      <c r="P193" s="120" t="s">
        <v>268</v>
      </c>
      <c r="Q193" s="120" t="s">
        <v>269</v>
      </c>
      <c r="R193" s="124" t="s">
        <v>270</v>
      </c>
      <c r="S193" s="125" t="s">
        <v>466</v>
      </c>
    </row>
    <row r="194" s="126" customFormat="true" ht="12" hidden="false" customHeight="true" outlineLevel="0" collapsed="false">
      <c r="A194" s="120" t="n">
        <v>700</v>
      </c>
      <c r="B194" s="120" t="n">
        <v>70007</v>
      </c>
      <c r="C194" s="120" t="s">
        <v>78</v>
      </c>
      <c r="D194" s="121" t="s">
        <v>265</v>
      </c>
      <c r="E194" s="121" t="s">
        <v>358</v>
      </c>
      <c r="F194" s="122" t="n">
        <v>700000</v>
      </c>
      <c r="G194" s="123"/>
      <c r="H194" s="122" t="n">
        <v>720000</v>
      </c>
      <c r="I194" s="123"/>
      <c r="J194" s="122" t="n">
        <f aca="false">H194-F194</f>
        <v>20000</v>
      </c>
      <c r="K194" s="123" t="n">
        <f aca="false">I194-G194</f>
        <v>0</v>
      </c>
      <c r="L194" s="122" t="n">
        <v>710000</v>
      </c>
      <c r="M194" s="123"/>
      <c r="N194" s="120" t="s">
        <v>408</v>
      </c>
      <c r="O194" s="120" t="s">
        <v>408</v>
      </c>
      <c r="P194" s="120" t="s">
        <v>268</v>
      </c>
      <c r="Q194" s="120" t="s">
        <v>269</v>
      </c>
      <c r="R194" s="124" t="s">
        <v>270</v>
      </c>
      <c r="S194" s="125" t="s">
        <v>467</v>
      </c>
    </row>
    <row r="195" s="126" customFormat="true" ht="12" hidden="false" customHeight="true" outlineLevel="0" collapsed="false">
      <c r="A195" s="120" t="n">
        <v>700</v>
      </c>
      <c r="B195" s="120" t="n">
        <v>70007</v>
      </c>
      <c r="C195" s="120" t="s">
        <v>89</v>
      </c>
      <c r="D195" s="121" t="s">
        <v>265</v>
      </c>
      <c r="E195" s="121" t="s">
        <v>376</v>
      </c>
      <c r="F195" s="122" t="n">
        <v>54300000</v>
      </c>
      <c r="G195" s="123"/>
      <c r="H195" s="122" t="n">
        <v>51000000</v>
      </c>
      <c r="I195" s="123"/>
      <c r="J195" s="122" t="n">
        <f aca="false">H195-F195</f>
        <v>-3300000</v>
      </c>
      <c r="K195" s="123" t="n">
        <f aca="false">I195-G195</f>
        <v>0</v>
      </c>
      <c r="L195" s="122" t="n">
        <f aca="false">51000000+10000000</f>
        <v>61000000</v>
      </c>
      <c r="M195" s="123"/>
      <c r="N195" s="120" t="s">
        <v>408</v>
      </c>
      <c r="O195" s="120" t="s">
        <v>408</v>
      </c>
      <c r="P195" s="120" t="s">
        <v>268</v>
      </c>
      <c r="Q195" s="120" t="s">
        <v>269</v>
      </c>
      <c r="R195" s="124" t="s">
        <v>270</v>
      </c>
      <c r="S195" s="125" t="s">
        <v>468</v>
      </c>
    </row>
    <row r="196" s="126" customFormat="true" ht="12" hidden="false" customHeight="true" outlineLevel="0" collapsed="false">
      <c r="A196" s="120" t="n">
        <v>700</v>
      </c>
      <c r="B196" s="120" t="n">
        <v>70007</v>
      </c>
      <c r="C196" s="120" t="s">
        <v>159</v>
      </c>
      <c r="D196" s="121" t="s">
        <v>265</v>
      </c>
      <c r="E196" s="121" t="s">
        <v>376</v>
      </c>
      <c r="F196" s="122" t="n">
        <v>10000000</v>
      </c>
      <c r="G196" s="123"/>
      <c r="H196" s="122" t="n">
        <v>24156000</v>
      </c>
      <c r="I196" s="123"/>
      <c r="J196" s="122" t="n">
        <f aca="false">H196-F196</f>
        <v>14156000</v>
      </c>
      <c r="K196" s="123" t="n">
        <f aca="false">I196-G196</f>
        <v>0</v>
      </c>
      <c r="L196" s="122" t="n">
        <v>15000000</v>
      </c>
      <c r="M196" s="123"/>
      <c r="N196" s="120" t="s">
        <v>402</v>
      </c>
      <c r="O196" s="120" t="s">
        <v>403</v>
      </c>
      <c r="P196" s="120" t="s">
        <v>268</v>
      </c>
      <c r="Q196" s="120" t="s">
        <v>269</v>
      </c>
      <c r="R196" s="124" t="s">
        <v>270</v>
      </c>
      <c r="S196" s="125" t="s">
        <v>469</v>
      </c>
    </row>
    <row r="197" s="126" customFormat="true" ht="12" hidden="false" customHeight="true" outlineLevel="0" collapsed="false">
      <c r="A197" s="120" t="n">
        <v>700</v>
      </c>
      <c r="B197" s="120" t="n">
        <v>70007</v>
      </c>
      <c r="C197" s="120" t="s">
        <v>99</v>
      </c>
      <c r="D197" s="121" t="s">
        <v>265</v>
      </c>
      <c r="E197" s="121" t="s">
        <v>275</v>
      </c>
      <c r="F197" s="122" t="n">
        <v>6000000</v>
      </c>
      <c r="G197" s="123"/>
      <c r="H197" s="122" t="n">
        <v>6210000</v>
      </c>
      <c r="I197" s="123"/>
      <c r="J197" s="122" t="n">
        <f aca="false">H197-F197</f>
        <v>210000</v>
      </c>
      <c r="K197" s="123" t="n">
        <f aca="false">I197-G197</f>
        <v>0</v>
      </c>
      <c r="L197" s="122" t="n">
        <v>6600000</v>
      </c>
      <c r="M197" s="123"/>
      <c r="N197" s="120" t="s">
        <v>408</v>
      </c>
      <c r="O197" s="120" t="s">
        <v>408</v>
      </c>
      <c r="P197" s="120" t="s">
        <v>268</v>
      </c>
      <c r="Q197" s="120" t="s">
        <v>269</v>
      </c>
      <c r="R197" s="124" t="s">
        <v>270</v>
      </c>
      <c r="S197" s="125" t="s">
        <v>470</v>
      </c>
    </row>
    <row r="198" s="126" customFormat="true" ht="12" hidden="false" customHeight="true" outlineLevel="0" collapsed="false">
      <c r="A198" s="120" t="n">
        <v>700</v>
      </c>
      <c r="B198" s="120" t="n">
        <v>70007</v>
      </c>
      <c r="C198" s="120" t="s">
        <v>99</v>
      </c>
      <c r="D198" s="121" t="s">
        <v>265</v>
      </c>
      <c r="E198" s="121" t="s">
        <v>275</v>
      </c>
      <c r="F198" s="122" t="n">
        <v>390000</v>
      </c>
      <c r="G198" s="123"/>
      <c r="H198" s="122" t="n">
        <v>390000</v>
      </c>
      <c r="I198" s="123"/>
      <c r="J198" s="122" t="n">
        <f aca="false">H198-F198</f>
        <v>0</v>
      </c>
      <c r="K198" s="123" t="n">
        <f aca="false">I198-G198</f>
        <v>0</v>
      </c>
      <c r="L198" s="122" t="n">
        <v>0</v>
      </c>
      <c r="M198" s="123"/>
      <c r="N198" s="120" t="s">
        <v>408</v>
      </c>
      <c r="O198" s="120" t="s">
        <v>408</v>
      </c>
      <c r="P198" s="120" t="s">
        <v>272</v>
      </c>
      <c r="Q198" s="120" t="s">
        <v>318</v>
      </c>
      <c r="R198" s="124" t="s">
        <v>319</v>
      </c>
      <c r="S198" s="125" t="s">
        <v>470</v>
      </c>
    </row>
    <row r="199" s="126" customFormat="true" ht="12" hidden="false" customHeight="true" outlineLevel="0" collapsed="false">
      <c r="A199" s="120" t="n">
        <v>700</v>
      </c>
      <c r="B199" s="120" t="n">
        <v>70007</v>
      </c>
      <c r="C199" s="120" t="s">
        <v>105</v>
      </c>
      <c r="D199" s="121" t="s">
        <v>265</v>
      </c>
      <c r="E199" s="121" t="s">
        <v>376</v>
      </c>
      <c r="F199" s="122" t="n">
        <v>12800000</v>
      </c>
      <c r="G199" s="123"/>
      <c r="H199" s="122" t="n">
        <v>11900000</v>
      </c>
      <c r="I199" s="123"/>
      <c r="J199" s="122" t="n">
        <f aca="false">H199-F199</f>
        <v>-900000</v>
      </c>
      <c r="K199" s="123" t="n">
        <f aca="false">I199-G199</f>
        <v>0</v>
      </c>
      <c r="L199" s="122" t="n">
        <f aca="false">11900000+1500000</f>
        <v>13400000</v>
      </c>
      <c r="M199" s="123"/>
      <c r="N199" s="120" t="s">
        <v>408</v>
      </c>
      <c r="O199" s="120" t="s">
        <v>408</v>
      </c>
      <c r="P199" s="120" t="s">
        <v>268</v>
      </c>
      <c r="Q199" s="120" t="s">
        <v>269</v>
      </c>
      <c r="R199" s="124" t="s">
        <v>270</v>
      </c>
      <c r="S199" s="125" t="s">
        <v>471</v>
      </c>
    </row>
    <row r="200" s="126" customFormat="true" ht="12" hidden="false" customHeight="true" outlineLevel="0" collapsed="false">
      <c r="A200" s="120" t="n">
        <v>700</v>
      </c>
      <c r="B200" s="120" t="n">
        <v>70007</v>
      </c>
      <c r="C200" s="120" t="s">
        <v>109</v>
      </c>
      <c r="D200" s="121" t="s">
        <v>265</v>
      </c>
      <c r="E200" s="121" t="s">
        <v>275</v>
      </c>
      <c r="F200" s="122" t="n">
        <v>55500000</v>
      </c>
      <c r="G200" s="123"/>
      <c r="H200" s="122" t="n">
        <v>57000000</v>
      </c>
      <c r="I200" s="123"/>
      <c r="J200" s="122" t="n">
        <f aca="false">H200-F200</f>
        <v>1500000</v>
      </c>
      <c r="K200" s="123" t="n">
        <f aca="false">I200-G200</f>
        <v>0</v>
      </c>
      <c r="L200" s="122" t="n">
        <f aca="false">57000000+3600000+5700000+1500000</f>
        <v>67800000</v>
      </c>
      <c r="M200" s="123"/>
      <c r="N200" s="120" t="s">
        <v>408</v>
      </c>
      <c r="O200" s="120" t="s">
        <v>408</v>
      </c>
      <c r="P200" s="120" t="s">
        <v>268</v>
      </c>
      <c r="Q200" s="120" t="s">
        <v>269</v>
      </c>
      <c r="R200" s="124" t="s">
        <v>270</v>
      </c>
      <c r="S200" s="125" t="s">
        <v>472</v>
      </c>
    </row>
    <row r="201" s="126" customFormat="true" ht="12" hidden="false" customHeight="true" outlineLevel="0" collapsed="false">
      <c r="A201" s="120" t="n">
        <v>700</v>
      </c>
      <c r="B201" s="120" t="n">
        <v>70007</v>
      </c>
      <c r="C201" s="120" t="n">
        <v>2700</v>
      </c>
      <c r="D201" s="121" t="s">
        <v>265</v>
      </c>
      <c r="E201" s="121" t="s">
        <v>275</v>
      </c>
      <c r="F201" s="122" t="n">
        <v>702447</v>
      </c>
      <c r="G201" s="123"/>
      <c r="H201" s="122" t="n">
        <v>702447</v>
      </c>
      <c r="I201" s="123"/>
      <c r="J201" s="122" t="n">
        <f aca="false">H201-F201</f>
        <v>0</v>
      </c>
      <c r="K201" s="123" t="n">
        <f aca="false">I201-G201</f>
        <v>0</v>
      </c>
      <c r="L201" s="122" t="n">
        <v>0</v>
      </c>
      <c r="M201" s="123"/>
      <c r="N201" s="120" t="s">
        <v>281</v>
      </c>
      <c r="O201" s="120" t="s">
        <v>281</v>
      </c>
      <c r="P201" s="120" t="s">
        <v>272</v>
      </c>
      <c r="Q201" s="120" t="s">
        <v>473</v>
      </c>
      <c r="R201" s="124" t="s">
        <v>308</v>
      </c>
      <c r="S201" s="125" t="s">
        <v>474</v>
      </c>
    </row>
    <row r="202" s="126" customFormat="true" ht="12" hidden="false" customHeight="true" outlineLevel="0" collapsed="false">
      <c r="A202" s="120" t="n">
        <v>700</v>
      </c>
      <c r="B202" s="120" t="n">
        <v>70007</v>
      </c>
      <c r="C202" s="120" t="n">
        <v>2700</v>
      </c>
      <c r="D202" s="121" t="s">
        <v>265</v>
      </c>
      <c r="E202" s="121" t="s">
        <v>275</v>
      </c>
      <c r="F202" s="122" t="n">
        <v>1035372</v>
      </c>
      <c r="G202" s="123"/>
      <c r="H202" s="122" t="n">
        <v>1035372</v>
      </c>
      <c r="I202" s="123"/>
      <c r="J202" s="122" t="n">
        <f aca="false">H202-F202</f>
        <v>0</v>
      </c>
      <c r="K202" s="123" t="n">
        <f aca="false">I202-G202</f>
        <v>0</v>
      </c>
      <c r="L202" s="122" t="n">
        <v>0</v>
      </c>
      <c r="M202" s="123"/>
      <c r="N202" s="120" t="s">
        <v>281</v>
      </c>
      <c r="O202" s="120" t="s">
        <v>281</v>
      </c>
      <c r="P202" s="120" t="s">
        <v>272</v>
      </c>
      <c r="Q202" s="120" t="s">
        <v>475</v>
      </c>
      <c r="R202" s="124" t="s">
        <v>476</v>
      </c>
      <c r="S202" s="125" t="s">
        <v>474</v>
      </c>
    </row>
    <row r="203" s="126" customFormat="true" ht="12" hidden="false" customHeight="true" outlineLevel="0" collapsed="false">
      <c r="A203" s="120" t="n">
        <v>700</v>
      </c>
      <c r="B203" s="120" t="n">
        <v>70095</v>
      </c>
      <c r="C203" s="120" t="s">
        <v>89</v>
      </c>
      <c r="D203" s="121" t="s">
        <v>265</v>
      </c>
      <c r="E203" s="121" t="s">
        <v>376</v>
      </c>
      <c r="F203" s="122" t="n">
        <v>1250000</v>
      </c>
      <c r="G203" s="123"/>
      <c r="H203" s="122" t="n">
        <v>1250000</v>
      </c>
      <c r="I203" s="123"/>
      <c r="J203" s="122" t="n">
        <f aca="false">H203-F203</f>
        <v>0</v>
      </c>
      <c r="K203" s="123" t="n">
        <f aca="false">I203-G203</f>
        <v>0</v>
      </c>
      <c r="L203" s="122" t="n">
        <v>1300000</v>
      </c>
      <c r="M203" s="123"/>
      <c r="N203" s="120" t="s">
        <v>457</v>
      </c>
      <c r="O203" s="120" t="s">
        <v>403</v>
      </c>
      <c r="P203" s="120" t="s">
        <v>268</v>
      </c>
      <c r="Q203" s="120" t="s">
        <v>269</v>
      </c>
      <c r="R203" s="124" t="s">
        <v>270</v>
      </c>
      <c r="S203" s="125" t="s">
        <v>477</v>
      </c>
    </row>
    <row r="204" s="126" customFormat="true" ht="12" hidden="false" customHeight="true" outlineLevel="0" collapsed="false">
      <c r="A204" s="120" t="n">
        <v>700</v>
      </c>
      <c r="B204" s="120" t="n">
        <v>70095</v>
      </c>
      <c r="C204" s="120" t="s">
        <v>99</v>
      </c>
      <c r="D204" s="121" t="s">
        <v>265</v>
      </c>
      <c r="E204" s="121" t="s">
        <v>275</v>
      </c>
      <c r="F204" s="122" t="n">
        <v>0</v>
      </c>
      <c r="G204" s="123"/>
      <c r="H204" s="122" t="n">
        <v>4000</v>
      </c>
      <c r="I204" s="123"/>
      <c r="J204" s="122" t="n">
        <f aca="false">H204-F204</f>
        <v>4000</v>
      </c>
      <c r="K204" s="123" t="n">
        <f aca="false">I204-G204</f>
        <v>0</v>
      </c>
      <c r="L204" s="122" t="n">
        <v>0</v>
      </c>
      <c r="M204" s="123"/>
      <c r="N204" s="120" t="s">
        <v>457</v>
      </c>
      <c r="O204" s="120" t="s">
        <v>379</v>
      </c>
      <c r="P204" s="120"/>
      <c r="Q204" s="120"/>
      <c r="R204" s="124"/>
      <c r="S204" s="125" t="s">
        <v>478</v>
      </c>
    </row>
    <row r="205" s="126" customFormat="true" ht="12" hidden="false" customHeight="true" outlineLevel="0" collapsed="false">
      <c r="A205" s="120" t="n">
        <v>700</v>
      </c>
      <c r="B205" s="120" t="n">
        <v>70095</v>
      </c>
      <c r="C205" s="120" t="s">
        <v>99</v>
      </c>
      <c r="D205" s="121" t="s">
        <v>265</v>
      </c>
      <c r="E205" s="121" t="s">
        <v>275</v>
      </c>
      <c r="F205" s="122" t="n">
        <v>5000</v>
      </c>
      <c r="G205" s="123"/>
      <c r="H205" s="122" t="n">
        <v>50000</v>
      </c>
      <c r="I205" s="123"/>
      <c r="J205" s="122" t="n">
        <f aca="false">H205-F205</f>
        <v>45000</v>
      </c>
      <c r="K205" s="123" t="n">
        <f aca="false">I205-G205</f>
        <v>0</v>
      </c>
      <c r="L205" s="122" t="n">
        <v>5000</v>
      </c>
      <c r="M205" s="123"/>
      <c r="N205" s="120" t="s">
        <v>403</v>
      </c>
      <c r="O205" s="120" t="s">
        <v>403</v>
      </c>
      <c r="P205" s="120" t="s">
        <v>268</v>
      </c>
      <c r="Q205" s="120" t="s">
        <v>269</v>
      </c>
      <c r="R205" s="124" t="s">
        <v>270</v>
      </c>
      <c r="S205" s="125" t="s">
        <v>316</v>
      </c>
    </row>
    <row r="206" s="126" customFormat="true" ht="12" hidden="false" customHeight="true" outlineLevel="0" collapsed="false">
      <c r="A206" s="120" t="n">
        <v>700</v>
      </c>
      <c r="B206" s="120" t="n">
        <v>70095</v>
      </c>
      <c r="C206" s="120" t="s">
        <v>109</v>
      </c>
      <c r="D206" s="121" t="s">
        <v>265</v>
      </c>
      <c r="E206" s="121" t="s">
        <v>275</v>
      </c>
      <c r="F206" s="122" t="n">
        <v>5000</v>
      </c>
      <c r="G206" s="123"/>
      <c r="H206" s="122" t="n">
        <v>8000</v>
      </c>
      <c r="I206" s="123"/>
      <c r="J206" s="122" t="n">
        <f aca="false">H206-F206</f>
        <v>3000</v>
      </c>
      <c r="K206" s="123" t="n">
        <f aca="false">I206-G206</f>
        <v>0</v>
      </c>
      <c r="L206" s="122" t="n">
        <v>0</v>
      </c>
      <c r="M206" s="123"/>
      <c r="N206" s="120" t="s">
        <v>457</v>
      </c>
      <c r="O206" s="120" t="s">
        <v>379</v>
      </c>
      <c r="P206" s="120" t="s">
        <v>268</v>
      </c>
      <c r="Q206" s="120" t="s">
        <v>269</v>
      </c>
      <c r="R206" s="124" t="s">
        <v>270</v>
      </c>
      <c r="S206" s="125" t="s">
        <v>289</v>
      </c>
    </row>
    <row r="207" s="126" customFormat="true" ht="12" hidden="false" customHeight="true" outlineLevel="0" collapsed="false">
      <c r="A207" s="120" t="n">
        <v>710</v>
      </c>
      <c r="B207" s="120" t="n">
        <v>71002</v>
      </c>
      <c r="C207" s="121" t="s">
        <v>103</v>
      </c>
      <c r="D207" s="121" t="s">
        <v>265</v>
      </c>
      <c r="E207" s="121" t="s">
        <v>275</v>
      </c>
      <c r="F207" s="129" t="n">
        <v>10000</v>
      </c>
      <c r="G207" s="130"/>
      <c r="H207" s="129" t="n">
        <v>0</v>
      </c>
      <c r="I207" s="130"/>
      <c r="J207" s="129" t="n">
        <f aca="false">H207-F207</f>
        <v>-10000</v>
      </c>
      <c r="K207" s="130" t="n">
        <f aca="false">I207-G207</f>
        <v>0</v>
      </c>
      <c r="L207" s="129" t="n">
        <v>0</v>
      </c>
      <c r="M207" s="130"/>
      <c r="N207" s="120" t="s">
        <v>293</v>
      </c>
      <c r="O207" s="120" t="s">
        <v>293</v>
      </c>
      <c r="P207" s="120" t="s">
        <v>268</v>
      </c>
      <c r="Q207" s="120" t="s">
        <v>269</v>
      </c>
      <c r="R207" s="124" t="s">
        <v>270</v>
      </c>
      <c r="S207" s="125" t="s">
        <v>426</v>
      </c>
    </row>
    <row r="208" s="126" customFormat="true" ht="12" hidden="false" customHeight="true" outlineLevel="0" collapsed="false">
      <c r="A208" s="120" t="n">
        <v>710</v>
      </c>
      <c r="B208" s="120" t="n">
        <v>71002</v>
      </c>
      <c r="C208" s="121" t="s">
        <v>105</v>
      </c>
      <c r="D208" s="121" t="s">
        <v>265</v>
      </c>
      <c r="E208" s="121" t="s">
        <v>275</v>
      </c>
      <c r="F208" s="122" t="n">
        <v>22135</v>
      </c>
      <c r="G208" s="123"/>
      <c r="H208" s="122" t="n">
        <v>31000</v>
      </c>
      <c r="I208" s="123"/>
      <c r="J208" s="122" t="n">
        <f aca="false">H208-F208</f>
        <v>8865</v>
      </c>
      <c r="K208" s="123" t="n">
        <f aca="false">I208-G208</f>
        <v>0</v>
      </c>
      <c r="L208" s="122" t="n">
        <v>0</v>
      </c>
      <c r="M208" s="123"/>
      <c r="N208" s="120" t="s">
        <v>293</v>
      </c>
      <c r="O208" s="120" t="s">
        <v>293</v>
      </c>
      <c r="P208" s="120" t="s">
        <v>272</v>
      </c>
      <c r="Q208" s="120" t="s">
        <v>290</v>
      </c>
      <c r="R208" s="124" t="s">
        <v>291</v>
      </c>
      <c r="S208" s="125" t="s">
        <v>479</v>
      </c>
    </row>
    <row r="209" s="126" customFormat="true" ht="12" hidden="false" customHeight="true" outlineLevel="0" collapsed="false">
      <c r="A209" s="120" t="n">
        <v>710</v>
      </c>
      <c r="B209" s="120" t="n">
        <v>71002</v>
      </c>
      <c r="C209" s="120" t="s">
        <v>109</v>
      </c>
      <c r="D209" s="121" t="s">
        <v>265</v>
      </c>
      <c r="E209" s="121" t="s">
        <v>275</v>
      </c>
      <c r="F209" s="122" t="n">
        <v>3000</v>
      </c>
      <c r="G209" s="123"/>
      <c r="H209" s="122" t="n">
        <v>92000</v>
      </c>
      <c r="I209" s="123"/>
      <c r="J209" s="122" t="n">
        <f aca="false">H209-F209</f>
        <v>89000</v>
      </c>
      <c r="K209" s="123" t="n">
        <f aca="false">I209-G209</f>
        <v>0</v>
      </c>
      <c r="L209" s="122" t="n">
        <v>3000</v>
      </c>
      <c r="M209" s="123"/>
      <c r="N209" s="120" t="s">
        <v>293</v>
      </c>
      <c r="O209" s="120" t="s">
        <v>293</v>
      </c>
      <c r="P209" s="120" t="s">
        <v>268</v>
      </c>
      <c r="Q209" s="120" t="s">
        <v>269</v>
      </c>
      <c r="R209" s="124" t="s">
        <v>270</v>
      </c>
      <c r="S209" s="125" t="s">
        <v>480</v>
      </c>
    </row>
    <row r="210" s="126" customFormat="true" ht="12" hidden="false" customHeight="true" outlineLevel="0" collapsed="false">
      <c r="A210" s="120" t="n">
        <v>710</v>
      </c>
      <c r="B210" s="120" t="n">
        <v>71012</v>
      </c>
      <c r="C210" s="120" t="s">
        <v>87</v>
      </c>
      <c r="D210" s="121" t="s">
        <v>283</v>
      </c>
      <c r="E210" s="121" t="s">
        <v>358</v>
      </c>
      <c r="F210" s="137"/>
      <c r="G210" s="140" t="n">
        <v>4300000</v>
      </c>
      <c r="H210" s="137"/>
      <c r="I210" s="140" t="n">
        <v>4300000</v>
      </c>
      <c r="J210" s="137" t="n">
        <f aca="false">H210-F210</f>
        <v>0</v>
      </c>
      <c r="K210" s="140" t="n">
        <f aca="false">I210-G210</f>
        <v>0</v>
      </c>
      <c r="L210" s="137"/>
      <c r="M210" s="140" t="n">
        <v>4300000</v>
      </c>
      <c r="N210" s="120" t="s">
        <v>427</v>
      </c>
      <c r="O210" s="120" t="s">
        <v>403</v>
      </c>
      <c r="P210" s="120" t="s">
        <v>268</v>
      </c>
      <c r="Q210" s="120" t="s">
        <v>269</v>
      </c>
      <c r="R210" s="124" t="s">
        <v>270</v>
      </c>
      <c r="S210" s="125" t="s">
        <v>481</v>
      </c>
    </row>
    <row r="211" s="126" customFormat="true" ht="12" hidden="false" customHeight="true" outlineLevel="0" collapsed="false">
      <c r="A211" s="120" t="n">
        <v>710</v>
      </c>
      <c r="B211" s="120" t="n">
        <v>71012</v>
      </c>
      <c r="C211" s="120" t="s">
        <v>105</v>
      </c>
      <c r="D211" s="121" t="s">
        <v>283</v>
      </c>
      <c r="E211" s="121" t="s">
        <v>275</v>
      </c>
      <c r="F211" s="137"/>
      <c r="G211" s="138" t="n">
        <v>8000</v>
      </c>
      <c r="H211" s="137"/>
      <c r="I211" s="138" t="n">
        <v>8000</v>
      </c>
      <c r="J211" s="137" t="n">
        <f aca="false">H211-F211</f>
        <v>0</v>
      </c>
      <c r="K211" s="138" t="n">
        <f aca="false">I211-G211</f>
        <v>0</v>
      </c>
      <c r="L211" s="137"/>
      <c r="M211" s="138" t="n">
        <v>8000</v>
      </c>
      <c r="N211" s="120" t="s">
        <v>427</v>
      </c>
      <c r="O211" s="120" t="s">
        <v>379</v>
      </c>
      <c r="P211" s="120" t="s">
        <v>268</v>
      </c>
      <c r="Q211" s="120" t="s">
        <v>269</v>
      </c>
      <c r="R211" s="124" t="s">
        <v>270</v>
      </c>
      <c r="S211" s="125" t="s">
        <v>277</v>
      </c>
    </row>
    <row r="212" s="126" customFormat="true" ht="12" hidden="false" customHeight="true" outlineLevel="0" collapsed="false">
      <c r="A212" s="120" t="n">
        <v>710</v>
      </c>
      <c r="B212" s="120" t="n">
        <v>71012</v>
      </c>
      <c r="C212" s="120" t="s">
        <v>109</v>
      </c>
      <c r="D212" s="121" t="s">
        <v>283</v>
      </c>
      <c r="E212" s="121" t="s">
        <v>275</v>
      </c>
      <c r="F212" s="137"/>
      <c r="G212" s="138" t="n">
        <v>11000</v>
      </c>
      <c r="H212" s="137"/>
      <c r="I212" s="138" t="n">
        <v>11000</v>
      </c>
      <c r="J212" s="137" t="n">
        <f aca="false">H212-F212</f>
        <v>0</v>
      </c>
      <c r="K212" s="138" t="n">
        <f aca="false">I212-G212</f>
        <v>0</v>
      </c>
      <c r="L212" s="137"/>
      <c r="M212" s="138" t="n">
        <v>30000</v>
      </c>
      <c r="N212" s="120" t="s">
        <v>427</v>
      </c>
      <c r="O212" s="120" t="s">
        <v>403</v>
      </c>
      <c r="P212" s="120" t="s">
        <v>268</v>
      </c>
      <c r="Q212" s="120" t="s">
        <v>269</v>
      </c>
      <c r="R212" s="124" t="s">
        <v>270</v>
      </c>
      <c r="S212" s="125" t="s">
        <v>482</v>
      </c>
    </row>
    <row r="213" s="126" customFormat="true" ht="12" hidden="false" customHeight="true" outlineLevel="0" collapsed="false">
      <c r="A213" s="120" t="n">
        <v>710</v>
      </c>
      <c r="B213" s="120" t="n">
        <v>71012</v>
      </c>
      <c r="C213" s="120" t="n">
        <v>2057</v>
      </c>
      <c r="D213" s="121" t="s">
        <v>297</v>
      </c>
      <c r="E213" s="121" t="s">
        <v>298</v>
      </c>
      <c r="F213" s="122"/>
      <c r="G213" s="123" t="n">
        <v>194550</v>
      </c>
      <c r="H213" s="122"/>
      <c r="I213" s="123" t="n">
        <v>194550</v>
      </c>
      <c r="J213" s="122" t="n">
        <f aca="false">H213-F213</f>
        <v>0</v>
      </c>
      <c r="K213" s="123" t="n">
        <f aca="false">I213-G213</f>
        <v>0</v>
      </c>
      <c r="L213" s="122"/>
      <c r="M213" s="123" t="n">
        <v>0</v>
      </c>
      <c r="N213" s="120" t="s">
        <v>281</v>
      </c>
      <c r="O213" s="120" t="s">
        <v>281</v>
      </c>
      <c r="P213" s="120" t="s">
        <v>268</v>
      </c>
      <c r="Q213" s="120" t="s">
        <v>269</v>
      </c>
      <c r="R213" s="124" t="s">
        <v>270</v>
      </c>
      <c r="S213" s="125" t="s">
        <v>483</v>
      </c>
    </row>
    <row r="214" s="126" customFormat="true" ht="12" hidden="false" customHeight="true" outlineLevel="0" collapsed="false">
      <c r="A214" s="120" t="n">
        <v>710</v>
      </c>
      <c r="B214" s="120" t="n">
        <v>71012</v>
      </c>
      <c r="C214" s="120" t="n">
        <v>2057</v>
      </c>
      <c r="D214" s="121" t="s">
        <v>297</v>
      </c>
      <c r="E214" s="121" t="s">
        <v>298</v>
      </c>
      <c r="F214" s="122"/>
      <c r="G214" s="123" t="n">
        <v>1127000</v>
      </c>
      <c r="H214" s="122"/>
      <c r="I214" s="123" t="n">
        <v>1127000</v>
      </c>
      <c r="J214" s="122" t="n">
        <f aca="false">H214-F214</f>
        <v>0</v>
      </c>
      <c r="K214" s="123" t="n">
        <f aca="false">I214-G214</f>
        <v>0</v>
      </c>
      <c r="L214" s="122"/>
      <c r="M214" s="123" t="n">
        <v>0</v>
      </c>
      <c r="N214" s="120" t="s">
        <v>281</v>
      </c>
      <c r="O214" s="120" t="s">
        <v>281</v>
      </c>
      <c r="P214" s="120" t="s">
        <v>310</v>
      </c>
      <c r="Q214" s="120" t="s">
        <v>269</v>
      </c>
      <c r="R214" s="124" t="s">
        <v>270</v>
      </c>
      <c r="S214" s="125" t="s">
        <v>484</v>
      </c>
    </row>
    <row r="215" s="126" customFormat="true" ht="12" hidden="false" customHeight="true" outlineLevel="0" collapsed="false">
      <c r="A215" s="120" t="n">
        <v>710</v>
      </c>
      <c r="B215" s="120" t="n">
        <v>71012</v>
      </c>
      <c r="C215" s="120" t="n">
        <v>2057</v>
      </c>
      <c r="D215" s="121" t="s">
        <v>297</v>
      </c>
      <c r="E215" s="121" t="s">
        <v>298</v>
      </c>
      <c r="F215" s="122"/>
      <c r="G215" s="123" t="n">
        <v>26250</v>
      </c>
      <c r="H215" s="122"/>
      <c r="I215" s="123" t="n">
        <v>26250</v>
      </c>
      <c r="J215" s="122" t="n">
        <f aca="false">H215-F215</f>
        <v>0</v>
      </c>
      <c r="K215" s="123" t="n">
        <f aca="false">I215-G215</f>
        <v>0</v>
      </c>
      <c r="L215" s="122"/>
      <c r="M215" s="123" t="n">
        <v>0</v>
      </c>
      <c r="N215" s="120" t="s">
        <v>281</v>
      </c>
      <c r="O215" s="120" t="s">
        <v>281</v>
      </c>
      <c r="P215" s="120" t="s">
        <v>268</v>
      </c>
      <c r="Q215" s="120" t="s">
        <v>269</v>
      </c>
      <c r="R215" s="124" t="s">
        <v>270</v>
      </c>
      <c r="S215" s="125" t="s">
        <v>485</v>
      </c>
    </row>
    <row r="216" s="126" customFormat="true" ht="12" hidden="false" customHeight="true" outlineLevel="0" collapsed="false">
      <c r="A216" s="120" t="n">
        <v>710</v>
      </c>
      <c r="B216" s="120" t="n">
        <v>71012</v>
      </c>
      <c r="C216" s="120" t="n">
        <v>2110</v>
      </c>
      <c r="D216" s="121" t="s">
        <v>384</v>
      </c>
      <c r="E216" s="121" t="s">
        <v>385</v>
      </c>
      <c r="F216" s="122"/>
      <c r="G216" s="123" t="n">
        <v>723666</v>
      </c>
      <c r="H216" s="122"/>
      <c r="I216" s="123" t="n">
        <v>723666</v>
      </c>
      <c r="J216" s="122" t="n">
        <f aca="false">H216-F216</f>
        <v>0</v>
      </c>
      <c r="K216" s="123" t="n">
        <f aca="false">I216-G216</f>
        <v>0</v>
      </c>
      <c r="L216" s="122"/>
      <c r="M216" s="123" t="n">
        <v>907810</v>
      </c>
      <c r="N216" s="120" t="s">
        <v>281</v>
      </c>
      <c r="O216" s="120" t="s">
        <v>281</v>
      </c>
      <c r="P216" s="120" t="s">
        <v>268</v>
      </c>
      <c r="Q216" s="120" t="s">
        <v>269</v>
      </c>
      <c r="R216" s="124" t="s">
        <v>270</v>
      </c>
      <c r="S216" s="125" t="s">
        <v>386</v>
      </c>
    </row>
    <row r="217" s="126" customFormat="true" ht="12" hidden="false" customHeight="true" outlineLevel="0" collapsed="false">
      <c r="A217" s="120" t="n">
        <v>710</v>
      </c>
      <c r="B217" s="120" t="n">
        <v>71012</v>
      </c>
      <c r="C217" s="120" t="n">
        <v>6257</v>
      </c>
      <c r="D217" s="121" t="s">
        <v>297</v>
      </c>
      <c r="E217" s="121" t="s">
        <v>298</v>
      </c>
      <c r="F217" s="122"/>
      <c r="G217" s="123" t="n">
        <v>225000</v>
      </c>
      <c r="H217" s="122"/>
      <c r="I217" s="123" t="n">
        <v>225000</v>
      </c>
      <c r="J217" s="122" t="n">
        <f aca="false">H217-F217</f>
        <v>0</v>
      </c>
      <c r="K217" s="123" t="n">
        <f aca="false">I217-G217</f>
        <v>0</v>
      </c>
      <c r="L217" s="122"/>
      <c r="M217" s="123" t="n">
        <v>0</v>
      </c>
      <c r="N217" s="120" t="s">
        <v>281</v>
      </c>
      <c r="O217" s="120" t="s">
        <v>281</v>
      </c>
      <c r="P217" s="120" t="s">
        <v>268</v>
      </c>
      <c r="Q217" s="120" t="s">
        <v>269</v>
      </c>
      <c r="R217" s="124" t="s">
        <v>270</v>
      </c>
      <c r="S217" s="125" t="s">
        <v>485</v>
      </c>
    </row>
    <row r="218" s="126" customFormat="true" ht="12" hidden="false" customHeight="true" outlineLevel="0" collapsed="false">
      <c r="A218" s="120" t="n">
        <v>710</v>
      </c>
      <c r="B218" s="120" t="n">
        <v>71015</v>
      </c>
      <c r="C218" s="120" t="n">
        <v>2110</v>
      </c>
      <c r="D218" s="121" t="s">
        <v>384</v>
      </c>
      <c r="E218" s="121" t="s">
        <v>385</v>
      </c>
      <c r="F218" s="122"/>
      <c r="G218" s="123" t="n">
        <v>7043706</v>
      </c>
      <c r="H218" s="122"/>
      <c r="I218" s="123" t="n">
        <v>7043706</v>
      </c>
      <c r="J218" s="122" t="n">
        <f aca="false">H218-F218</f>
        <v>0</v>
      </c>
      <c r="K218" s="123" t="n">
        <f aca="false">I218-G218</f>
        <v>0</v>
      </c>
      <c r="L218" s="122"/>
      <c r="M218" s="123" t="n">
        <v>7836809</v>
      </c>
      <c r="N218" s="120" t="s">
        <v>281</v>
      </c>
      <c r="O218" s="120" t="s">
        <v>281</v>
      </c>
      <c r="P218" s="120" t="s">
        <v>268</v>
      </c>
      <c r="Q218" s="120" t="s">
        <v>269</v>
      </c>
      <c r="R218" s="124" t="s">
        <v>270</v>
      </c>
      <c r="S218" s="125" t="s">
        <v>386</v>
      </c>
    </row>
    <row r="219" s="126" customFormat="true" ht="12" hidden="false" customHeight="true" outlineLevel="0" collapsed="false">
      <c r="A219" s="120" t="n">
        <v>710</v>
      </c>
      <c r="B219" s="120" t="n">
        <v>71015</v>
      </c>
      <c r="C219" s="120" t="n">
        <v>2110</v>
      </c>
      <c r="D219" s="121" t="s">
        <v>384</v>
      </c>
      <c r="E219" s="121" t="s">
        <v>385</v>
      </c>
      <c r="F219" s="122"/>
      <c r="G219" s="123" t="n">
        <v>77602</v>
      </c>
      <c r="H219" s="122"/>
      <c r="I219" s="123" t="n">
        <v>77602</v>
      </c>
      <c r="J219" s="122" t="n">
        <f aca="false">H219-F219</f>
        <v>0</v>
      </c>
      <c r="K219" s="123" t="n">
        <f aca="false">I219-G219</f>
        <v>0</v>
      </c>
      <c r="L219" s="122"/>
      <c r="M219" s="123" t="n">
        <v>0</v>
      </c>
      <c r="N219" s="120" t="s">
        <v>281</v>
      </c>
      <c r="O219" s="120" t="s">
        <v>281</v>
      </c>
      <c r="P219" s="120" t="s">
        <v>299</v>
      </c>
      <c r="Q219" s="120" t="n">
        <v>2490</v>
      </c>
      <c r="R219" s="124" t="s">
        <v>486</v>
      </c>
      <c r="S219" s="125" t="s">
        <v>487</v>
      </c>
    </row>
    <row r="220" s="126" customFormat="true" ht="12" hidden="false" customHeight="true" outlineLevel="0" collapsed="false">
      <c r="A220" s="120" t="n">
        <v>710</v>
      </c>
      <c r="B220" s="120" t="n">
        <v>71015</v>
      </c>
      <c r="C220" s="120" t="n">
        <v>2110</v>
      </c>
      <c r="D220" s="121" t="s">
        <v>384</v>
      </c>
      <c r="E220" s="121" t="s">
        <v>385</v>
      </c>
      <c r="F220" s="122"/>
      <c r="G220" s="132" t="n">
        <v>5451.5</v>
      </c>
      <c r="H220" s="122"/>
      <c r="I220" s="132" t="n">
        <v>5451.5</v>
      </c>
      <c r="J220" s="122" t="n">
        <f aca="false">H220-F220</f>
        <v>0</v>
      </c>
      <c r="K220" s="123" t="n">
        <f aca="false">I220-G220</f>
        <v>0</v>
      </c>
      <c r="L220" s="122"/>
      <c r="M220" s="123" t="n">
        <v>0</v>
      </c>
      <c r="N220" s="120" t="s">
        <v>281</v>
      </c>
      <c r="O220" s="120" t="s">
        <v>281</v>
      </c>
      <c r="P220" s="120" t="s">
        <v>299</v>
      </c>
      <c r="Q220" s="120" t="n">
        <v>2156</v>
      </c>
      <c r="R220" s="124" t="s">
        <v>488</v>
      </c>
      <c r="S220" s="125" t="s">
        <v>489</v>
      </c>
    </row>
    <row r="221" s="126" customFormat="true" ht="12" hidden="false" customHeight="true" outlineLevel="0" collapsed="false">
      <c r="A221" s="120" t="n">
        <v>710</v>
      </c>
      <c r="B221" s="120" t="n">
        <v>71015</v>
      </c>
      <c r="C221" s="120" t="n">
        <v>2110</v>
      </c>
      <c r="D221" s="121" t="s">
        <v>384</v>
      </c>
      <c r="E221" s="121" t="s">
        <v>385</v>
      </c>
      <c r="F221" s="122"/>
      <c r="G221" s="123" t="n">
        <v>24765</v>
      </c>
      <c r="H221" s="122"/>
      <c r="I221" s="123" t="n">
        <v>24765</v>
      </c>
      <c r="J221" s="122" t="n">
        <f aca="false">H221-F221</f>
        <v>0</v>
      </c>
      <c r="K221" s="123" t="n">
        <f aca="false">I221-G221</f>
        <v>0</v>
      </c>
      <c r="L221" s="122"/>
      <c r="M221" s="123" t="n">
        <v>0</v>
      </c>
      <c r="N221" s="120" t="s">
        <v>281</v>
      </c>
      <c r="O221" s="120" t="s">
        <v>281</v>
      </c>
      <c r="P221" s="120" t="s">
        <v>299</v>
      </c>
      <c r="Q221" s="120" t="n">
        <v>304</v>
      </c>
      <c r="R221" s="124" t="s">
        <v>490</v>
      </c>
      <c r="S221" s="125" t="s">
        <v>489</v>
      </c>
    </row>
    <row r="222" s="126" customFormat="true" ht="12" hidden="false" customHeight="true" outlineLevel="0" collapsed="false">
      <c r="A222" s="120" t="n">
        <v>710</v>
      </c>
      <c r="B222" s="120" t="n">
        <v>71015</v>
      </c>
      <c r="C222" s="120" t="n">
        <v>2110</v>
      </c>
      <c r="D222" s="121" t="s">
        <v>384</v>
      </c>
      <c r="E222" s="121" t="s">
        <v>385</v>
      </c>
      <c r="F222" s="122"/>
      <c r="G222" s="132" t="n">
        <v>22951.66</v>
      </c>
      <c r="H222" s="122"/>
      <c r="I222" s="132" t="n">
        <v>22951.66</v>
      </c>
      <c r="J222" s="122" t="n">
        <f aca="false">H222-F222</f>
        <v>0</v>
      </c>
      <c r="K222" s="132" t="n">
        <f aca="false">I222-G222</f>
        <v>0</v>
      </c>
      <c r="L222" s="122"/>
      <c r="M222" s="123" t="n">
        <v>0</v>
      </c>
      <c r="N222" s="120" t="s">
        <v>281</v>
      </c>
      <c r="O222" s="120" t="s">
        <v>281</v>
      </c>
      <c r="P222" s="120" t="s">
        <v>299</v>
      </c>
      <c r="Q222" s="120" t="n">
        <v>1618</v>
      </c>
      <c r="R222" s="124" t="s">
        <v>319</v>
      </c>
      <c r="S222" s="125" t="s">
        <v>489</v>
      </c>
    </row>
    <row r="223" s="126" customFormat="true" ht="12" hidden="false" customHeight="true" outlineLevel="0" collapsed="false">
      <c r="A223" s="120" t="n">
        <v>710</v>
      </c>
      <c r="B223" s="120" t="n">
        <v>71015</v>
      </c>
      <c r="C223" s="120" t="n">
        <v>2360</v>
      </c>
      <c r="D223" s="121" t="s">
        <v>283</v>
      </c>
      <c r="E223" s="121" t="s">
        <v>275</v>
      </c>
      <c r="F223" s="122"/>
      <c r="G223" s="123" t="n">
        <v>3000</v>
      </c>
      <c r="H223" s="122"/>
      <c r="I223" s="123" t="n">
        <v>2000</v>
      </c>
      <c r="J223" s="122" t="n">
        <f aca="false">H223-F223</f>
        <v>0</v>
      </c>
      <c r="K223" s="123" t="n">
        <f aca="false">I223-G223</f>
        <v>-1000</v>
      </c>
      <c r="L223" s="122"/>
      <c r="M223" s="123" t="n">
        <v>2000</v>
      </c>
      <c r="N223" s="120" t="s">
        <v>281</v>
      </c>
      <c r="O223" s="120" t="s">
        <v>281</v>
      </c>
      <c r="P223" s="120" t="s">
        <v>268</v>
      </c>
      <c r="Q223" s="120" t="s">
        <v>269</v>
      </c>
      <c r="R223" s="124" t="s">
        <v>270</v>
      </c>
      <c r="S223" s="125" t="s">
        <v>491</v>
      </c>
    </row>
    <row r="224" s="126" customFormat="true" ht="12" hidden="false" customHeight="true" outlineLevel="0" collapsed="false">
      <c r="A224" s="120" t="s">
        <v>492</v>
      </c>
      <c r="B224" s="120" t="n">
        <v>71015</v>
      </c>
      <c r="C224" s="120" t="s">
        <v>493</v>
      </c>
      <c r="D224" s="121"/>
      <c r="E224" s="121" t="s">
        <v>451</v>
      </c>
      <c r="F224" s="122"/>
      <c r="G224" s="123" t="n">
        <v>46400</v>
      </c>
      <c r="H224" s="122"/>
      <c r="I224" s="123" t="n">
        <v>46400</v>
      </c>
      <c r="J224" s="122" t="n">
        <f aca="false">H224-F224</f>
        <v>0</v>
      </c>
      <c r="K224" s="123" t="n">
        <f aca="false">I224-G224</f>
        <v>0</v>
      </c>
      <c r="L224" s="122"/>
      <c r="M224" s="123" t="n">
        <v>47100</v>
      </c>
      <c r="N224" s="120" t="s">
        <v>494</v>
      </c>
      <c r="O224" s="120" t="s">
        <v>494</v>
      </c>
      <c r="P224" s="120" t="s">
        <v>268</v>
      </c>
      <c r="Q224" s="120" t="s">
        <v>269</v>
      </c>
      <c r="R224" s="124" t="s">
        <v>270</v>
      </c>
      <c r="S224" s="125" t="s">
        <v>452</v>
      </c>
    </row>
    <row r="225" s="126" customFormat="true" ht="12" hidden="false" customHeight="true" outlineLevel="0" collapsed="false">
      <c r="A225" s="120" t="s">
        <v>492</v>
      </c>
      <c r="B225" s="120" t="n">
        <v>71015</v>
      </c>
      <c r="C225" s="120" t="s">
        <v>455</v>
      </c>
      <c r="D225" s="121"/>
      <c r="E225" s="121" t="s">
        <v>451</v>
      </c>
      <c r="F225" s="122"/>
      <c r="G225" s="123" t="n">
        <v>600</v>
      </c>
      <c r="H225" s="122"/>
      <c r="I225" s="123" t="n">
        <v>600</v>
      </c>
      <c r="J225" s="122" t="n">
        <f aca="false">H225-F225</f>
        <v>0</v>
      </c>
      <c r="K225" s="123" t="n">
        <f aca="false">I225-G225</f>
        <v>0</v>
      </c>
      <c r="L225" s="122"/>
      <c r="M225" s="123" t="n">
        <v>600</v>
      </c>
      <c r="N225" s="120" t="s">
        <v>494</v>
      </c>
      <c r="O225" s="120" t="s">
        <v>494</v>
      </c>
      <c r="P225" s="120" t="s">
        <v>268</v>
      </c>
      <c r="Q225" s="120" t="s">
        <v>269</v>
      </c>
      <c r="R225" s="124" t="s">
        <v>270</v>
      </c>
      <c r="S225" s="125" t="s">
        <v>452</v>
      </c>
    </row>
    <row r="226" s="126" customFormat="true" ht="12" hidden="false" customHeight="true" outlineLevel="0" collapsed="false">
      <c r="A226" s="120" t="s">
        <v>492</v>
      </c>
      <c r="B226" s="120" t="n">
        <v>71015</v>
      </c>
      <c r="C226" s="120" t="s">
        <v>495</v>
      </c>
      <c r="D226" s="121"/>
      <c r="E226" s="121" t="s">
        <v>451</v>
      </c>
      <c r="F226" s="122"/>
      <c r="G226" s="123" t="n">
        <v>300</v>
      </c>
      <c r="H226" s="122"/>
      <c r="I226" s="123" t="n">
        <v>300</v>
      </c>
      <c r="J226" s="122" t="n">
        <f aca="false">H226-F226</f>
        <v>0</v>
      </c>
      <c r="K226" s="123" t="n">
        <f aca="false">I226-G226</f>
        <v>0</v>
      </c>
      <c r="L226" s="122"/>
      <c r="M226" s="123" t="n">
        <v>300</v>
      </c>
      <c r="N226" s="120" t="s">
        <v>494</v>
      </c>
      <c r="O226" s="120" t="s">
        <v>494</v>
      </c>
      <c r="P226" s="120" t="s">
        <v>268</v>
      </c>
      <c r="Q226" s="120" t="s">
        <v>269</v>
      </c>
      <c r="R226" s="124" t="s">
        <v>270</v>
      </c>
      <c r="S226" s="125" t="s">
        <v>452</v>
      </c>
    </row>
    <row r="227" s="126" customFormat="true" ht="12" hidden="false" customHeight="true" outlineLevel="0" collapsed="false">
      <c r="A227" s="120" t="s">
        <v>492</v>
      </c>
      <c r="B227" s="120" t="n">
        <v>71015</v>
      </c>
      <c r="C227" s="120" t="s">
        <v>465</v>
      </c>
      <c r="D227" s="121"/>
      <c r="E227" s="121" t="s">
        <v>451</v>
      </c>
      <c r="F227" s="122"/>
      <c r="G227" s="123" t="n">
        <v>1000</v>
      </c>
      <c r="H227" s="122"/>
      <c r="I227" s="123" t="n">
        <v>1000</v>
      </c>
      <c r="J227" s="122" t="n">
        <f aca="false">H227-F227</f>
        <v>0</v>
      </c>
      <c r="K227" s="123" t="n">
        <f aca="false">I227-G227</f>
        <v>0</v>
      </c>
      <c r="L227" s="122"/>
      <c r="M227" s="123" t="n">
        <v>1000</v>
      </c>
      <c r="N227" s="120" t="s">
        <v>494</v>
      </c>
      <c r="O227" s="120" t="s">
        <v>494</v>
      </c>
      <c r="P227" s="120" t="s">
        <v>268</v>
      </c>
      <c r="Q227" s="120" t="s">
        <v>269</v>
      </c>
      <c r="R227" s="124" t="s">
        <v>270</v>
      </c>
      <c r="S227" s="125" t="s">
        <v>452</v>
      </c>
    </row>
    <row r="228" s="126" customFormat="true" ht="12" hidden="false" customHeight="true" outlineLevel="0" collapsed="false">
      <c r="A228" s="120" t="n">
        <v>710</v>
      </c>
      <c r="B228" s="120" t="n">
        <v>71035</v>
      </c>
      <c r="C228" s="120" t="s">
        <v>89</v>
      </c>
      <c r="D228" s="121" t="s">
        <v>265</v>
      </c>
      <c r="E228" s="121" t="s">
        <v>376</v>
      </c>
      <c r="F228" s="122" t="n">
        <v>600000</v>
      </c>
      <c r="G228" s="123"/>
      <c r="H228" s="122" t="n">
        <v>600000</v>
      </c>
      <c r="I228" s="123"/>
      <c r="J228" s="122" t="n">
        <f aca="false">H228-F228</f>
        <v>0</v>
      </c>
      <c r="K228" s="123" t="n">
        <f aca="false">I228-G228</f>
        <v>0</v>
      </c>
      <c r="L228" s="122" t="n">
        <v>600000</v>
      </c>
      <c r="M228" s="123"/>
      <c r="N228" s="120" t="s">
        <v>496</v>
      </c>
      <c r="O228" s="120" t="s">
        <v>496</v>
      </c>
      <c r="P228" s="120" t="s">
        <v>268</v>
      </c>
      <c r="Q228" s="120" t="s">
        <v>269</v>
      </c>
      <c r="R228" s="124" t="s">
        <v>270</v>
      </c>
      <c r="S228" s="125" t="s">
        <v>497</v>
      </c>
    </row>
    <row r="229" s="126" customFormat="true" ht="12" hidden="false" customHeight="true" outlineLevel="0" collapsed="false">
      <c r="A229" s="120" t="n">
        <v>710</v>
      </c>
      <c r="B229" s="120" t="n">
        <v>71035</v>
      </c>
      <c r="C229" s="120" t="s">
        <v>91</v>
      </c>
      <c r="D229" s="121" t="s">
        <v>265</v>
      </c>
      <c r="E229" s="121" t="s">
        <v>275</v>
      </c>
      <c r="F229" s="122" t="n">
        <v>4000000</v>
      </c>
      <c r="G229" s="123"/>
      <c r="H229" s="122" t="n">
        <v>0</v>
      </c>
      <c r="I229" s="123"/>
      <c r="J229" s="122" t="n">
        <f aca="false">H229-F229</f>
        <v>-4000000</v>
      </c>
      <c r="K229" s="123" t="n">
        <f aca="false">I229-G229</f>
        <v>0</v>
      </c>
      <c r="L229" s="122" t="n">
        <v>0</v>
      </c>
      <c r="M229" s="123"/>
      <c r="N229" s="133" t="s">
        <v>496</v>
      </c>
      <c r="O229" s="133" t="s">
        <v>496</v>
      </c>
      <c r="P229" s="120" t="s">
        <v>310</v>
      </c>
      <c r="Q229" s="120" t="s">
        <v>269</v>
      </c>
      <c r="R229" s="124" t="s">
        <v>270</v>
      </c>
      <c r="S229" s="125" t="s">
        <v>498</v>
      </c>
    </row>
    <row r="230" s="126" customFormat="true" ht="12" hidden="false" customHeight="true" outlineLevel="0" collapsed="false">
      <c r="A230" s="120" t="n">
        <v>710</v>
      </c>
      <c r="B230" s="120" t="n">
        <v>71035</v>
      </c>
      <c r="C230" s="120" t="s">
        <v>91</v>
      </c>
      <c r="D230" s="121" t="s">
        <v>265</v>
      </c>
      <c r="E230" s="121" t="s">
        <v>275</v>
      </c>
      <c r="F230" s="122" t="n">
        <v>21400000</v>
      </c>
      <c r="G230" s="123"/>
      <c r="H230" s="122" t="n">
        <v>21400000</v>
      </c>
      <c r="I230" s="123"/>
      <c r="J230" s="122" t="n">
        <f aca="false">H230-F230</f>
        <v>0</v>
      </c>
      <c r="K230" s="123" t="n">
        <f aca="false">I230-G230</f>
        <v>0</v>
      </c>
      <c r="L230" s="122" t="n">
        <v>21400000</v>
      </c>
      <c r="M230" s="123"/>
      <c r="N230" s="133" t="s">
        <v>496</v>
      </c>
      <c r="O230" s="133" t="s">
        <v>496</v>
      </c>
      <c r="P230" s="120" t="s">
        <v>268</v>
      </c>
      <c r="Q230" s="120" t="s">
        <v>269</v>
      </c>
      <c r="R230" s="124" t="s">
        <v>270</v>
      </c>
      <c r="S230" s="125" t="s">
        <v>498</v>
      </c>
    </row>
    <row r="231" s="126" customFormat="true" ht="12" hidden="false" customHeight="true" outlineLevel="0" collapsed="false">
      <c r="A231" s="120" t="n">
        <v>710</v>
      </c>
      <c r="B231" s="120" t="n">
        <v>71035</v>
      </c>
      <c r="C231" s="120" t="s">
        <v>99</v>
      </c>
      <c r="D231" s="121" t="s">
        <v>265</v>
      </c>
      <c r="E231" s="121" t="s">
        <v>275</v>
      </c>
      <c r="F231" s="122" t="n">
        <v>5000</v>
      </c>
      <c r="G231" s="123"/>
      <c r="H231" s="122" t="n">
        <v>7000</v>
      </c>
      <c r="I231" s="123"/>
      <c r="J231" s="122" t="n">
        <f aca="false">H231-F231</f>
        <v>2000</v>
      </c>
      <c r="K231" s="123" t="n">
        <f aca="false">I231-G231</f>
        <v>0</v>
      </c>
      <c r="L231" s="122" t="n">
        <v>5000</v>
      </c>
      <c r="M231" s="123"/>
      <c r="N231" s="120" t="s">
        <v>496</v>
      </c>
      <c r="O231" s="120" t="s">
        <v>496</v>
      </c>
      <c r="P231" s="120" t="s">
        <v>268</v>
      </c>
      <c r="Q231" s="120" t="s">
        <v>269</v>
      </c>
      <c r="R231" s="124" t="s">
        <v>270</v>
      </c>
      <c r="S231" s="125" t="s">
        <v>316</v>
      </c>
    </row>
    <row r="232" s="126" customFormat="true" ht="12" hidden="false" customHeight="true" outlineLevel="0" collapsed="false">
      <c r="A232" s="120" t="n">
        <v>710</v>
      </c>
      <c r="B232" s="120" t="n">
        <v>71035</v>
      </c>
      <c r="C232" s="120" t="s">
        <v>103</v>
      </c>
      <c r="D232" s="121" t="s">
        <v>265</v>
      </c>
      <c r="E232" s="121" t="s">
        <v>275</v>
      </c>
      <c r="F232" s="122" t="n">
        <v>100000</v>
      </c>
      <c r="G232" s="123"/>
      <c r="H232" s="122" t="n">
        <v>100000</v>
      </c>
      <c r="I232" s="123"/>
      <c r="J232" s="122" t="n">
        <f aca="false">H232-F232</f>
        <v>0</v>
      </c>
      <c r="K232" s="123" t="n">
        <f aca="false">I232-G232</f>
        <v>0</v>
      </c>
      <c r="L232" s="122" t="n">
        <v>0</v>
      </c>
      <c r="M232" s="123"/>
      <c r="N232" s="120" t="s">
        <v>496</v>
      </c>
      <c r="O232" s="120" t="s">
        <v>496</v>
      </c>
      <c r="P232" s="120" t="s">
        <v>268</v>
      </c>
      <c r="Q232" s="120" t="s">
        <v>269</v>
      </c>
      <c r="R232" s="124" t="s">
        <v>270</v>
      </c>
      <c r="S232" s="125" t="s">
        <v>426</v>
      </c>
    </row>
    <row r="233" s="126" customFormat="true" ht="12" hidden="false" customHeight="true" outlineLevel="0" collapsed="false">
      <c r="A233" s="120" t="n">
        <v>710</v>
      </c>
      <c r="B233" s="120" t="n">
        <v>71035</v>
      </c>
      <c r="C233" s="120" t="s">
        <v>105</v>
      </c>
      <c r="D233" s="121" t="s">
        <v>265</v>
      </c>
      <c r="E233" s="121" t="s">
        <v>275</v>
      </c>
      <c r="F233" s="122" t="n">
        <v>20000</v>
      </c>
      <c r="G233" s="123"/>
      <c r="H233" s="122" t="n">
        <v>20000</v>
      </c>
      <c r="I233" s="123"/>
      <c r="J233" s="122" t="n">
        <f aca="false">H233-F233</f>
        <v>0</v>
      </c>
      <c r="K233" s="123" t="n">
        <f aca="false">I233-G233</f>
        <v>0</v>
      </c>
      <c r="L233" s="122" t="n">
        <v>20000</v>
      </c>
      <c r="M233" s="123"/>
      <c r="N233" s="120" t="s">
        <v>496</v>
      </c>
      <c r="O233" s="120" t="s">
        <v>496</v>
      </c>
      <c r="P233" s="120" t="s">
        <v>268</v>
      </c>
      <c r="Q233" s="120" t="s">
        <v>269</v>
      </c>
      <c r="R233" s="124" t="s">
        <v>270</v>
      </c>
      <c r="S233" s="125" t="s">
        <v>366</v>
      </c>
    </row>
    <row r="234" s="126" customFormat="true" ht="12" hidden="false" customHeight="true" outlineLevel="0" collapsed="false">
      <c r="A234" s="120" t="n">
        <v>710</v>
      </c>
      <c r="B234" s="120" t="n">
        <v>71035</v>
      </c>
      <c r="C234" s="120" t="s">
        <v>105</v>
      </c>
      <c r="D234" s="121" t="s">
        <v>265</v>
      </c>
      <c r="E234" s="121" t="s">
        <v>275</v>
      </c>
      <c r="F234" s="122" t="n">
        <v>28642</v>
      </c>
      <c r="G234" s="123"/>
      <c r="H234" s="122" t="n">
        <v>28642</v>
      </c>
      <c r="I234" s="123"/>
      <c r="J234" s="122" t="n">
        <f aca="false">H234-F234</f>
        <v>0</v>
      </c>
      <c r="K234" s="123" t="n">
        <f aca="false">I234-G234</f>
        <v>0</v>
      </c>
      <c r="L234" s="122" t="n">
        <v>0</v>
      </c>
      <c r="M234" s="123"/>
      <c r="N234" s="120" t="s">
        <v>496</v>
      </c>
      <c r="O234" s="120" t="s">
        <v>496</v>
      </c>
      <c r="P234" s="120" t="s">
        <v>272</v>
      </c>
      <c r="Q234" s="120" t="s">
        <v>473</v>
      </c>
      <c r="R234" s="124" t="s">
        <v>308</v>
      </c>
      <c r="S234" s="125" t="s">
        <v>479</v>
      </c>
    </row>
    <row r="235" s="126" customFormat="true" ht="12" hidden="false" customHeight="true" outlineLevel="0" collapsed="false">
      <c r="A235" s="120" t="n">
        <v>710</v>
      </c>
      <c r="B235" s="120" t="n">
        <v>71035</v>
      </c>
      <c r="C235" s="120" t="s">
        <v>109</v>
      </c>
      <c r="D235" s="121" t="s">
        <v>265</v>
      </c>
      <c r="E235" s="121" t="s">
        <v>275</v>
      </c>
      <c r="F235" s="122" t="n">
        <v>10000</v>
      </c>
      <c r="G235" s="123"/>
      <c r="H235" s="122" t="n">
        <v>10000</v>
      </c>
      <c r="I235" s="123"/>
      <c r="J235" s="122" t="n">
        <f aca="false">H235-F235</f>
        <v>0</v>
      </c>
      <c r="K235" s="123" t="n">
        <f aca="false">I235-G235</f>
        <v>0</v>
      </c>
      <c r="L235" s="122" t="n">
        <v>100000</v>
      </c>
      <c r="M235" s="123"/>
      <c r="N235" s="120" t="s">
        <v>496</v>
      </c>
      <c r="O235" s="120" t="s">
        <v>496</v>
      </c>
      <c r="P235" s="120" t="s">
        <v>268</v>
      </c>
      <c r="Q235" s="120" t="s">
        <v>269</v>
      </c>
      <c r="R235" s="124" t="s">
        <v>270</v>
      </c>
      <c r="S235" s="125" t="s">
        <v>289</v>
      </c>
    </row>
    <row r="236" s="126" customFormat="true" ht="12" hidden="false" customHeight="true" outlineLevel="0" collapsed="false">
      <c r="A236" s="120" t="n">
        <v>710</v>
      </c>
      <c r="B236" s="120" t="n">
        <v>71035</v>
      </c>
      <c r="C236" s="120" t="s">
        <v>109</v>
      </c>
      <c r="D236" s="121" t="s">
        <v>265</v>
      </c>
      <c r="E236" s="121" t="s">
        <v>275</v>
      </c>
      <c r="F236" s="122" t="n">
        <v>330000</v>
      </c>
      <c r="G236" s="123"/>
      <c r="H236" s="122" t="n">
        <v>330000</v>
      </c>
      <c r="I236" s="123"/>
      <c r="J236" s="122" t="n">
        <f aca="false">H236-F236</f>
        <v>0</v>
      </c>
      <c r="K236" s="123" t="n">
        <f aca="false">I236-G236</f>
        <v>0</v>
      </c>
      <c r="L236" s="122" t="n">
        <v>0</v>
      </c>
      <c r="M236" s="123"/>
      <c r="N236" s="120" t="s">
        <v>496</v>
      </c>
      <c r="O236" s="120" t="s">
        <v>496</v>
      </c>
      <c r="P236" s="120" t="s">
        <v>272</v>
      </c>
      <c r="Q236" s="120" t="s">
        <v>290</v>
      </c>
      <c r="R236" s="124" t="s">
        <v>291</v>
      </c>
      <c r="S236" s="125" t="s">
        <v>278</v>
      </c>
    </row>
    <row r="237" s="126" customFormat="true" ht="12" hidden="false" customHeight="true" outlineLevel="0" collapsed="false">
      <c r="A237" s="120" t="n">
        <v>710</v>
      </c>
      <c r="B237" s="120" t="n">
        <v>71035</v>
      </c>
      <c r="C237" s="120" t="n">
        <v>2020</v>
      </c>
      <c r="D237" s="121" t="s">
        <v>499</v>
      </c>
      <c r="E237" s="121" t="s">
        <v>500</v>
      </c>
      <c r="F237" s="122" t="n">
        <v>95500</v>
      </c>
      <c r="G237" s="123"/>
      <c r="H237" s="122" t="n">
        <v>95500</v>
      </c>
      <c r="I237" s="123"/>
      <c r="J237" s="122" t="n">
        <f aca="false">H237-F237</f>
        <v>0</v>
      </c>
      <c r="K237" s="123" t="n">
        <f aca="false">I237-G237</f>
        <v>0</v>
      </c>
      <c r="L237" s="122" t="n">
        <v>50000</v>
      </c>
      <c r="M237" s="123"/>
      <c r="N237" s="120" t="s">
        <v>281</v>
      </c>
      <c r="O237" s="120" t="s">
        <v>281</v>
      </c>
      <c r="P237" s="120" t="s">
        <v>268</v>
      </c>
      <c r="Q237" s="120" t="s">
        <v>269</v>
      </c>
      <c r="R237" s="124" t="s">
        <v>270</v>
      </c>
      <c r="S237" s="125" t="s">
        <v>501</v>
      </c>
    </row>
    <row r="238" s="126" customFormat="true" ht="12" hidden="false" customHeight="true" outlineLevel="0" collapsed="false">
      <c r="A238" s="120" t="n">
        <v>710</v>
      </c>
      <c r="B238" s="120" t="n">
        <v>71035</v>
      </c>
      <c r="C238" s="120" t="n">
        <v>2020</v>
      </c>
      <c r="D238" s="121" t="s">
        <v>499</v>
      </c>
      <c r="E238" s="121" t="s">
        <v>500</v>
      </c>
      <c r="F238" s="122" t="n">
        <v>35000</v>
      </c>
      <c r="G238" s="123"/>
      <c r="H238" s="122" t="n">
        <v>35000</v>
      </c>
      <c r="I238" s="123"/>
      <c r="J238" s="122" t="n">
        <f aca="false">H238-F238</f>
        <v>0</v>
      </c>
      <c r="K238" s="123" t="n">
        <f aca="false">I238-G238</f>
        <v>0</v>
      </c>
      <c r="L238" s="122" t="n">
        <v>0</v>
      </c>
      <c r="M238" s="123"/>
      <c r="N238" s="120" t="s">
        <v>281</v>
      </c>
      <c r="O238" s="120" t="s">
        <v>281</v>
      </c>
      <c r="P238" s="120" t="s">
        <v>299</v>
      </c>
      <c r="Q238" s="120" t="n">
        <v>1640</v>
      </c>
      <c r="R238" s="124" t="s">
        <v>502</v>
      </c>
      <c r="S238" s="125" t="s">
        <v>501</v>
      </c>
    </row>
    <row r="239" s="126" customFormat="true" ht="12" hidden="false" customHeight="true" outlineLevel="0" collapsed="false">
      <c r="A239" s="120" t="n">
        <v>710</v>
      </c>
      <c r="B239" s="120" t="n">
        <v>71035</v>
      </c>
      <c r="C239" s="120" t="n">
        <v>2700</v>
      </c>
      <c r="D239" s="121" t="s">
        <v>265</v>
      </c>
      <c r="E239" s="121" t="s">
        <v>275</v>
      </c>
      <c r="F239" s="129" t="n">
        <v>413702</v>
      </c>
      <c r="G239" s="130"/>
      <c r="H239" s="129" t="n">
        <v>413702</v>
      </c>
      <c r="I239" s="130"/>
      <c r="J239" s="129" t="n">
        <f aca="false">H239-F239</f>
        <v>0</v>
      </c>
      <c r="K239" s="130" t="n">
        <f aca="false">I239-G239</f>
        <v>0</v>
      </c>
      <c r="L239" s="129" t="n">
        <v>0</v>
      </c>
      <c r="M239" s="130"/>
      <c r="N239" s="120" t="s">
        <v>281</v>
      </c>
      <c r="O239" s="120" t="s">
        <v>281</v>
      </c>
      <c r="P239" s="120" t="s">
        <v>272</v>
      </c>
      <c r="Q239" s="120" t="s">
        <v>273</v>
      </c>
      <c r="R239" s="124" t="s">
        <v>274</v>
      </c>
      <c r="S239" s="125" t="s">
        <v>503</v>
      </c>
    </row>
    <row r="240" s="126" customFormat="true" ht="12" hidden="false" customHeight="true" outlineLevel="0" collapsed="false">
      <c r="A240" s="120" t="n">
        <v>710</v>
      </c>
      <c r="B240" s="120" t="n">
        <v>71035</v>
      </c>
      <c r="C240" s="120" t="n">
        <v>2700</v>
      </c>
      <c r="D240" s="121" t="s">
        <v>265</v>
      </c>
      <c r="E240" s="121" t="s">
        <v>275</v>
      </c>
      <c r="F240" s="129" t="n">
        <v>200469</v>
      </c>
      <c r="G240" s="130"/>
      <c r="H240" s="129" t="n">
        <v>200469</v>
      </c>
      <c r="I240" s="130"/>
      <c r="J240" s="129" t="n">
        <f aca="false">H240-F240</f>
        <v>0</v>
      </c>
      <c r="K240" s="130" t="n">
        <f aca="false">I240-G240</f>
        <v>0</v>
      </c>
      <c r="L240" s="129" t="n">
        <v>0</v>
      </c>
      <c r="M240" s="130"/>
      <c r="N240" s="120" t="s">
        <v>281</v>
      </c>
      <c r="O240" s="120" t="s">
        <v>281</v>
      </c>
      <c r="P240" s="120" t="s">
        <v>272</v>
      </c>
      <c r="Q240" s="120" t="s">
        <v>347</v>
      </c>
      <c r="R240" s="124" t="s">
        <v>291</v>
      </c>
      <c r="S240" s="125" t="s">
        <v>504</v>
      </c>
    </row>
    <row r="241" s="126" customFormat="true" ht="12" hidden="false" customHeight="true" outlineLevel="0" collapsed="false">
      <c r="A241" s="120" t="n">
        <v>710</v>
      </c>
      <c r="B241" s="120" t="n">
        <v>71035</v>
      </c>
      <c r="C241" s="120" t="n">
        <v>6290</v>
      </c>
      <c r="D241" s="121" t="s">
        <v>265</v>
      </c>
      <c r="E241" s="121" t="s">
        <v>275</v>
      </c>
      <c r="F241" s="122" t="n">
        <v>0</v>
      </c>
      <c r="G241" s="125"/>
      <c r="H241" s="122" t="n">
        <v>0</v>
      </c>
      <c r="I241" s="125"/>
      <c r="J241" s="122" t="n">
        <f aca="false">H241-F241</f>
        <v>0</v>
      </c>
      <c r="K241" s="123" t="n">
        <f aca="false">I241-G241</f>
        <v>0</v>
      </c>
      <c r="L241" s="122" t="n">
        <v>4933650</v>
      </c>
      <c r="M241" s="125"/>
      <c r="N241" s="120" t="s">
        <v>281</v>
      </c>
      <c r="O241" s="120" t="s">
        <v>281</v>
      </c>
      <c r="P241" s="120"/>
      <c r="Q241" s="120"/>
      <c r="R241" s="121"/>
      <c r="S241" s="125" t="s">
        <v>505</v>
      </c>
    </row>
    <row r="242" s="126" customFormat="true" ht="12" hidden="false" customHeight="true" outlineLevel="0" collapsed="false">
      <c r="A242" s="120" t="n">
        <v>710</v>
      </c>
      <c r="B242" s="120" t="n">
        <v>71035</v>
      </c>
      <c r="C242" s="120" t="n">
        <v>6290</v>
      </c>
      <c r="D242" s="121" t="s">
        <v>265</v>
      </c>
      <c r="E242" s="121" t="s">
        <v>275</v>
      </c>
      <c r="F242" s="129" t="n">
        <v>588669</v>
      </c>
      <c r="G242" s="130"/>
      <c r="H242" s="129" t="n">
        <v>588669</v>
      </c>
      <c r="I242" s="130"/>
      <c r="J242" s="129" t="n">
        <f aca="false">H242-F242</f>
        <v>0</v>
      </c>
      <c r="K242" s="130" t="n">
        <f aca="false">I242-G242</f>
        <v>0</v>
      </c>
      <c r="L242" s="129" t="n">
        <v>262557</v>
      </c>
      <c r="M242" s="130"/>
      <c r="N242" s="120" t="s">
        <v>281</v>
      </c>
      <c r="O242" s="120" t="s">
        <v>281</v>
      </c>
      <c r="P242" s="120" t="s">
        <v>272</v>
      </c>
      <c r="Q242" s="120" t="s">
        <v>273</v>
      </c>
      <c r="R242" s="124" t="s">
        <v>274</v>
      </c>
      <c r="S242" s="125" t="s">
        <v>506</v>
      </c>
    </row>
    <row r="243" s="126" customFormat="true" ht="12" hidden="false" customHeight="true" outlineLevel="0" collapsed="false">
      <c r="A243" s="120" t="n">
        <v>710</v>
      </c>
      <c r="B243" s="120" t="n">
        <v>71095</v>
      </c>
      <c r="C243" s="120" t="n">
        <v>6257</v>
      </c>
      <c r="D243" s="121" t="s">
        <v>325</v>
      </c>
      <c r="E243" s="121" t="s">
        <v>298</v>
      </c>
      <c r="F243" s="122" t="n">
        <v>195000</v>
      </c>
      <c r="G243" s="123"/>
      <c r="H243" s="122" t="n">
        <v>195000</v>
      </c>
      <c r="I243" s="123"/>
      <c r="J243" s="122" t="n">
        <f aca="false">H243-F243</f>
        <v>0</v>
      </c>
      <c r="K243" s="123" t="n">
        <f aca="false">I243-G243</f>
        <v>0</v>
      </c>
      <c r="L243" s="122" t="n">
        <v>0</v>
      </c>
      <c r="M243" s="123"/>
      <c r="N243" s="120" t="s">
        <v>281</v>
      </c>
      <c r="O243" s="120" t="s">
        <v>281</v>
      </c>
      <c r="P243" s="120" t="s">
        <v>310</v>
      </c>
      <c r="Q243" s="120" t="s">
        <v>269</v>
      </c>
      <c r="R243" s="124" t="s">
        <v>270</v>
      </c>
      <c r="S243" s="125" t="s">
        <v>507</v>
      </c>
    </row>
    <row r="244" s="126" customFormat="true" ht="12" hidden="false" customHeight="true" outlineLevel="0" collapsed="false">
      <c r="A244" s="120" t="n">
        <v>750</v>
      </c>
      <c r="B244" s="120" t="n">
        <v>75011</v>
      </c>
      <c r="C244" s="120" t="s">
        <v>87</v>
      </c>
      <c r="D244" s="121" t="s">
        <v>265</v>
      </c>
      <c r="E244" s="121" t="s">
        <v>358</v>
      </c>
      <c r="F244" s="122" t="n">
        <v>6000</v>
      </c>
      <c r="G244" s="123"/>
      <c r="H244" s="122" t="n">
        <v>6000</v>
      </c>
      <c r="I244" s="123"/>
      <c r="J244" s="122" t="n">
        <f aca="false">H244-F244</f>
        <v>0</v>
      </c>
      <c r="K244" s="123" t="n">
        <f aca="false">I244-G244</f>
        <v>0</v>
      </c>
      <c r="L244" s="122" t="n">
        <v>6000</v>
      </c>
      <c r="M244" s="123"/>
      <c r="N244" s="120" t="s">
        <v>416</v>
      </c>
      <c r="O244" s="120" t="s">
        <v>403</v>
      </c>
      <c r="P244" s="120" t="s">
        <v>268</v>
      </c>
      <c r="Q244" s="120" t="s">
        <v>269</v>
      </c>
      <c r="R244" s="124" t="s">
        <v>270</v>
      </c>
      <c r="S244" s="125" t="s">
        <v>508</v>
      </c>
    </row>
    <row r="245" s="126" customFormat="true" ht="12" hidden="false" customHeight="true" outlineLevel="0" collapsed="false">
      <c r="A245" s="120" t="n">
        <v>750</v>
      </c>
      <c r="B245" s="120" t="n">
        <v>75011</v>
      </c>
      <c r="C245" s="120" t="n">
        <v>2010</v>
      </c>
      <c r="D245" s="121" t="s">
        <v>509</v>
      </c>
      <c r="E245" s="121" t="s">
        <v>385</v>
      </c>
      <c r="F245" s="122" t="n">
        <v>11147790</v>
      </c>
      <c r="G245" s="123"/>
      <c r="H245" s="122" t="n">
        <v>11147790</v>
      </c>
      <c r="I245" s="123"/>
      <c r="J245" s="122" t="n">
        <f aca="false">H245-F245</f>
        <v>0</v>
      </c>
      <c r="K245" s="123" t="n">
        <f aca="false">I245-G245</f>
        <v>0</v>
      </c>
      <c r="L245" s="122" t="n">
        <v>11190495</v>
      </c>
      <c r="M245" s="123"/>
      <c r="N245" s="120" t="s">
        <v>281</v>
      </c>
      <c r="O245" s="120" t="s">
        <v>281</v>
      </c>
      <c r="P245" s="120" t="s">
        <v>268</v>
      </c>
      <c r="Q245" s="120" t="s">
        <v>269</v>
      </c>
      <c r="R245" s="124" t="s">
        <v>270</v>
      </c>
      <c r="S245" s="125" t="s">
        <v>386</v>
      </c>
    </row>
    <row r="246" s="126" customFormat="true" ht="12" hidden="false" customHeight="true" outlineLevel="0" collapsed="false">
      <c r="A246" s="120" t="n">
        <v>750</v>
      </c>
      <c r="B246" s="120" t="n">
        <v>75011</v>
      </c>
      <c r="C246" s="120" t="n">
        <v>2010</v>
      </c>
      <c r="D246" s="121" t="s">
        <v>509</v>
      </c>
      <c r="E246" s="121" t="s">
        <v>385</v>
      </c>
      <c r="F246" s="122" t="n">
        <v>-1137880</v>
      </c>
      <c r="G246" s="123"/>
      <c r="H246" s="122" t="n">
        <v>-1137880</v>
      </c>
      <c r="I246" s="123"/>
      <c r="J246" s="122" t="n">
        <f aca="false">H246-F246</f>
        <v>0</v>
      </c>
      <c r="K246" s="123" t="n">
        <f aca="false">I246-G246</f>
        <v>0</v>
      </c>
      <c r="L246" s="122" t="n">
        <v>0</v>
      </c>
      <c r="M246" s="123"/>
      <c r="N246" s="120" t="s">
        <v>281</v>
      </c>
      <c r="O246" s="120" t="s">
        <v>281</v>
      </c>
      <c r="P246" s="120" t="s">
        <v>299</v>
      </c>
      <c r="Q246" s="120" t="n">
        <v>763</v>
      </c>
      <c r="R246" s="124" t="s">
        <v>510</v>
      </c>
      <c r="S246" s="125" t="s">
        <v>386</v>
      </c>
    </row>
    <row r="247" s="126" customFormat="true" ht="12" hidden="false" customHeight="true" outlineLevel="0" collapsed="false">
      <c r="A247" s="120" t="n">
        <v>750</v>
      </c>
      <c r="B247" s="120" t="n">
        <v>75011</v>
      </c>
      <c r="C247" s="120" t="n">
        <v>2010</v>
      </c>
      <c r="D247" s="121" t="s">
        <v>509</v>
      </c>
      <c r="E247" s="121" t="s">
        <v>385</v>
      </c>
      <c r="F247" s="122" t="n">
        <v>-6378</v>
      </c>
      <c r="G247" s="123"/>
      <c r="H247" s="122" t="n">
        <v>-6378</v>
      </c>
      <c r="I247" s="123"/>
      <c r="J247" s="122" t="n">
        <f aca="false">H247-F247</f>
        <v>0</v>
      </c>
      <c r="K247" s="123" t="n">
        <f aca="false">I247-G247</f>
        <v>0</v>
      </c>
      <c r="L247" s="122" t="n">
        <v>0</v>
      </c>
      <c r="M247" s="123"/>
      <c r="N247" s="120" t="s">
        <v>281</v>
      </c>
      <c r="O247" s="120" t="s">
        <v>281</v>
      </c>
      <c r="P247" s="120" t="s">
        <v>299</v>
      </c>
      <c r="Q247" s="120" t="n">
        <v>812</v>
      </c>
      <c r="R247" s="124" t="s">
        <v>387</v>
      </c>
      <c r="S247" s="125" t="s">
        <v>511</v>
      </c>
    </row>
    <row r="248" s="126" customFormat="true" ht="12" hidden="false" customHeight="true" outlineLevel="0" collapsed="false">
      <c r="A248" s="120" t="n">
        <v>750</v>
      </c>
      <c r="B248" s="120" t="n">
        <v>75011</v>
      </c>
      <c r="C248" s="120" t="n">
        <v>2100</v>
      </c>
      <c r="D248" s="121" t="s">
        <v>512</v>
      </c>
      <c r="E248" s="121" t="s">
        <v>275</v>
      </c>
      <c r="F248" s="136" t="n">
        <v>1080.66</v>
      </c>
      <c r="G248" s="132"/>
      <c r="H248" s="136" t="n">
        <v>1080.66</v>
      </c>
      <c r="I248" s="132"/>
      <c r="J248" s="122" t="n">
        <f aca="false">H248-F248</f>
        <v>0</v>
      </c>
      <c r="K248" s="123" t="n">
        <f aca="false">I248-G248</f>
        <v>0</v>
      </c>
      <c r="L248" s="122" t="n">
        <v>0</v>
      </c>
      <c r="M248" s="123"/>
      <c r="N248" s="120" t="s">
        <v>281</v>
      </c>
      <c r="O248" s="120" t="s">
        <v>281</v>
      </c>
      <c r="P248" s="120" t="s">
        <v>299</v>
      </c>
      <c r="Q248" s="120" t="n">
        <v>2208</v>
      </c>
      <c r="R248" s="124" t="s">
        <v>513</v>
      </c>
      <c r="S248" s="125" t="s">
        <v>514</v>
      </c>
    </row>
    <row r="249" s="126" customFormat="true" ht="12" hidden="false" customHeight="true" outlineLevel="0" collapsed="false">
      <c r="A249" s="120" t="n">
        <v>750</v>
      </c>
      <c r="B249" s="120" t="n">
        <v>75011</v>
      </c>
      <c r="C249" s="120" t="n">
        <v>2100</v>
      </c>
      <c r="D249" s="121" t="s">
        <v>512</v>
      </c>
      <c r="E249" s="121" t="s">
        <v>275</v>
      </c>
      <c r="F249" s="136" t="n">
        <v>74.24</v>
      </c>
      <c r="G249" s="123"/>
      <c r="H249" s="136" t="n">
        <v>74.24</v>
      </c>
      <c r="I249" s="123"/>
      <c r="J249" s="136" t="n">
        <f aca="false">H249-F249</f>
        <v>0</v>
      </c>
      <c r="K249" s="123" t="n">
        <f aca="false">I249-G249</f>
        <v>0</v>
      </c>
      <c r="L249" s="136" t="n">
        <v>0</v>
      </c>
      <c r="M249" s="123"/>
      <c r="N249" s="120" t="s">
        <v>281</v>
      </c>
      <c r="O249" s="120" t="s">
        <v>281</v>
      </c>
      <c r="P249" s="120" t="s">
        <v>299</v>
      </c>
      <c r="Q249" s="120" t="n">
        <v>69</v>
      </c>
      <c r="R249" s="124" t="s">
        <v>515</v>
      </c>
      <c r="S249" s="125" t="s">
        <v>514</v>
      </c>
    </row>
    <row r="250" s="126" customFormat="true" ht="12" hidden="false" customHeight="true" outlineLevel="0" collapsed="false">
      <c r="A250" s="120" t="n">
        <v>750</v>
      </c>
      <c r="B250" s="120" t="n">
        <v>75011</v>
      </c>
      <c r="C250" s="120" t="n">
        <v>2100</v>
      </c>
      <c r="D250" s="121" t="s">
        <v>512</v>
      </c>
      <c r="E250" s="121" t="s">
        <v>275</v>
      </c>
      <c r="F250" s="136" t="n">
        <v>33343.27</v>
      </c>
      <c r="G250" s="123"/>
      <c r="H250" s="136" t="n">
        <v>33343.27</v>
      </c>
      <c r="I250" s="123"/>
      <c r="J250" s="136" t="n">
        <f aca="false">H250-F250</f>
        <v>0</v>
      </c>
      <c r="K250" s="123" t="n">
        <f aca="false">I250-G250</f>
        <v>0</v>
      </c>
      <c r="L250" s="136" t="n">
        <v>0</v>
      </c>
      <c r="M250" s="123"/>
      <c r="N250" s="120" t="s">
        <v>281</v>
      </c>
      <c r="O250" s="120" t="s">
        <v>281</v>
      </c>
      <c r="P250" s="120" t="s">
        <v>299</v>
      </c>
      <c r="Q250" s="120" t="n">
        <v>310</v>
      </c>
      <c r="R250" s="124" t="s">
        <v>490</v>
      </c>
      <c r="S250" s="125" t="s">
        <v>514</v>
      </c>
    </row>
    <row r="251" s="126" customFormat="true" ht="12" hidden="false" customHeight="true" outlineLevel="0" collapsed="false">
      <c r="A251" s="120" t="n">
        <v>750</v>
      </c>
      <c r="B251" s="120" t="n">
        <v>75011</v>
      </c>
      <c r="C251" s="120" t="n">
        <v>2100</v>
      </c>
      <c r="D251" s="121" t="s">
        <v>512</v>
      </c>
      <c r="E251" s="121" t="s">
        <v>275</v>
      </c>
      <c r="F251" s="122" t="n">
        <v>14940</v>
      </c>
      <c r="G251" s="123"/>
      <c r="H251" s="122" t="n">
        <v>14940</v>
      </c>
      <c r="I251" s="123"/>
      <c r="J251" s="122" t="n">
        <f aca="false">H251-F251</f>
        <v>0</v>
      </c>
      <c r="K251" s="123" t="n">
        <f aca="false">I251-G251</f>
        <v>0</v>
      </c>
      <c r="L251" s="122" t="n">
        <v>0</v>
      </c>
      <c r="M251" s="123"/>
      <c r="N251" s="120" t="s">
        <v>281</v>
      </c>
      <c r="O251" s="120" t="s">
        <v>281</v>
      </c>
      <c r="P251" s="120" t="s">
        <v>299</v>
      </c>
      <c r="Q251" s="120" t="n">
        <v>504</v>
      </c>
      <c r="R251" s="124" t="s">
        <v>516</v>
      </c>
      <c r="S251" s="125" t="s">
        <v>514</v>
      </c>
    </row>
    <row r="252" s="126" customFormat="true" ht="12" hidden="false" customHeight="true" outlineLevel="0" collapsed="false">
      <c r="A252" s="120" t="n">
        <v>750</v>
      </c>
      <c r="B252" s="120" t="n">
        <v>75011</v>
      </c>
      <c r="C252" s="120" t="n">
        <v>2100</v>
      </c>
      <c r="D252" s="121" t="s">
        <v>512</v>
      </c>
      <c r="E252" s="121" t="s">
        <v>275</v>
      </c>
      <c r="F252" s="136" t="n">
        <v>33202.28</v>
      </c>
      <c r="G252" s="123"/>
      <c r="H252" s="136" t="n">
        <v>33202.28</v>
      </c>
      <c r="I252" s="123"/>
      <c r="J252" s="136" t="n">
        <f aca="false">H252-F252</f>
        <v>0</v>
      </c>
      <c r="K252" s="123" t="n">
        <f aca="false">I252-G252</f>
        <v>0</v>
      </c>
      <c r="L252" s="136" t="n">
        <v>0</v>
      </c>
      <c r="M252" s="123"/>
      <c r="N252" s="120" t="s">
        <v>281</v>
      </c>
      <c r="O252" s="120" t="s">
        <v>281</v>
      </c>
      <c r="P252" s="120" t="s">
        <v>299</v>
      </c>
      <c r="Q252" s="120" t="n">
        <v>504</v>
      </c>
      <c r="R252" s="124" t="s">
        <v>516</v>
      </c>
      <c r="S252" s="125" t="s">
        <v>514</v>
      </c>
    </row>
    <row r="253" s="126" customFormat="true" ht="12" hidden="false" customHeight="true" outlineLevel="0" collapsed="false">
      <c r="A253" s="120" t="n">
        <v>750</v>
      </c>
      <c r="B253" s="120" t="n">
        <v>75011</v>
      </c>
      <c r="C253" s="120" t="n">
        <v>2100</v>
      </c>
      <c r="D253" s="121" t="s">
        <v>512</v>
      </c>
      <c r="E253" s="121" t="s">
        <v>275</v>
      </c>
      <c r="F253" s="136" t="n">
        <v>30438.01</v>
      </c>
      <c r="G253" s="123"/>
      <c r="H253" s="136" t="n">
        <v>30438.01</v>
      </c>
      <c r="I253" s="123"/>
      <c r="J253" s="136" t="n">
        <f aca="false">H253-F253</f>
        <v>0</v>
      </c>
      <c r="K253" s="123" t="n">
        <f aca="false">I253-G253</f>
        <v>0</v>
      </c>
      <c r="L253" s="136" t="n">
        <v>0</v>
      </c>
      <c r="M253" s="123"/>
      <c r="N253" s="120" t="s">
        <v>281</v>
      </c>
      <c r="O253" s="120" t="s">
        <v>281</v>
      </c>
      <c r="P253" s="120" t="s">
        <v>299</v>
      </c>
      <c r="Q253" s="120" t="n">
        <v>923</v>
      </c>
      <c r="R253" s="124" t="s">
        <v>517</v>
      </c>
      <c r="S253" s="125" t="s">
        <v>514</v>
      </c>
    </row>
    <row r="254" s="126" customFormat="true" ht="12" hidden="false" customHeight="true" outlineLevel="0" collapsed="false">
      <c r="A254" s="120" t="n">
        <v>750</v>
      </c>
      <c r="B254" s="120" t="n">
        <v>75011</v>
      </c>
      <c r="C254" s="120" t="n">
        <v>2100</v>
      </c>
      <c r="D254" s="121" t="s">
        <v>512</v>
      </c>
      <c r="E254" s="121" t="s">
        <v>275</v>
      </c>
      <c r="F254" s="136" t="n">
        <v>8104.95</v>
      </c>
      <c r="G254" s="123"/>
      <c r="H254" s="136" t="n">
        <v>8104.95</v>
      </c>
      <c r="I254" s="123"/>
      <c r="J254" s="136" t="n">
        <f aca="false">H254-F254</f>
        <v>0</v>
      </c>
      <c r="K254" s="123" t="n">
        <f aca="false">I254-G254</f>
        <v>0</v>
      </c>
      <c r="L254" s="136" t="n">
        <v>0</v>
      </c>
      <c r="M254" s="123"/>
      <c r="N254" s="120" t="s">
        <v>281</v>
      </c>
      <c r="O254" s="120" t="s">
        <v>281</v>
      </c>
      <c r="P254" s="120" t="s">
        <v>299</v>
      </c>
      <c r="Q254" s="120" t="n">
        <v>923</v>
      </c>
      <c r="R254" s="124" t="s">
        <v>517</v>
      </c>
      <c r="S254" s="125" t="s">
        <v>514</v>
      </c>
    </row>
    <row r="255" s="126" customFormat="true" ht="12" hidden="false" customHeight="true" outlineLevel="0" collapsed="false">
      <c r="A255" s="120" t="n">
        <v>750</v>
      </c>
      <c r="B255" s="120" t="n">
        <v>75011</v>
      </c>
      <c r="C255" s="120" t="n">
        <v>2100</v>
      </c>
      <c r="D255" s="121" t="s">
        <v>512</v>
      </c>
      <c r="E255" s="121" t="s">
        <v>275</v>
      </c>
      <c r="F255" s="136" t="n">
        <v>577.68</v>
      </c>
      <c r="G255" s="123"/>
      <c r="H255" s="136" t="n">
        <v>577.68</v>
      </c>
      <c r="I255" s="123"/>
      <c r="J255" s="136" t="n">
        <f aca="false">H255-F255</f>
        <v>0</v>
      </c>
      <c r="K255" s="123" t="n">
        <f aca="false">I255-G255</f>
        <v>0</v>
      </c>
      <c r="L255" s="136" t="n">
        <v>0</v>
      </c>
      <c r="M255" s="123"/>
      <c r="N255" s="120" t="s">
        <v>281</v>
      </c>
      <c r="O255" s="120" t="s">
        <v>281</v>
      </c>
      <c r="P255" s="120" t="s">
        <v>299</v>
      </c>
      <c r="Q255" s="120" t="n">
        <v>1184</v>
      </c>
      <c r="R255" s="124" t="s">
        <v>518</v>
      </c>
      <c r="S255" s="125" t="s">
        <v>514</v>
      </c>
    </row>
    <row r="256" s="126" customFormat="true" ht="12" hidden="false" customHeight="true" outlineLevel="0" collapsed="false">
      <c r="A256" s="120" t="n">
        <v>750</v>
      </c>
      <c r="B256" s="120" t="n">
        <v>75011</v>
      </c>
      <c r="C256" s="120" t="n">
        <v>2100</v>
      </c>
      <c r="D256" s="121" t="s">
        <v>512</v>
      </c>
      <c r="E256" s="121" t="s">
        <v>275</v>
      </c>
      <c r="F256" s="136" t="n">
        <v>23558.14</v>
      </c>
      <c r="G256" s="132"/>
      <c r="H256" s="136" t="n">
        <v>23558.14</v>
      </c>
      <c r="I256" s="132"/>
      <c r="J256" s="136" t="n">
        <f aca="false">H256-F256</f>
        <v>0</v>
      </c>
      <c r="K256" s="132" t="n">
        <f aca="false">I256-G256</f>
        <v>0</v>
      </c>
      <c r="L256" s="136" t="n">
        <v>0</v>
      </c>
      <c r="M256" s="132"/>
      <c r="N256" s="120" t="s">
        <v>281</v>
      </c>
      <c r="O256" s="120" t="s">
        <v>281</v>
      </c>
      <c r="P256" s="120" t="s">
        <v>299</v>
      </c>
      <c r="Q256" s="120" t="n">
        <v>1343</v>
      </c>
      <c r="R256" s="124" t="s">
        <v>291</v>
      </c>
      <c r="S256" s="125" t="s">
        <v>514</v>
      </c>
    </row>
    <row r="257" s="126" customFormat="true" ht="12" hidden="false" customHeight="true" outlineLevel="0" collapsed="false">
      <c r="A257" s="120" t="n">
        <v>750</v>
      </c>
      <c r="B257" s="120" t="n">
        <v>75011</v>
      </c>
      <c r="C257" s="120" t="n">
        <v>2100</v>
      </c>
      <c r="D257" s="121" t="s">
        <v>512</v>
      </c>
      <c r="E257" s="121" t="s">
        <v>275</v>
      </c>
      <c r="F257" s="136" t="n">
        <v>5453.1</v>
      </c>
      <c r="G257" s="132"/>
      <c r="H257" s="136" t="n">
        <v>5453.1</v>
      </c>
      <c r="I257" s="132"/>
      <c r="J257" s="136" t="n">
        <f aca="false">H257-F257</f>
        <v>0</v>
      </c>
      <c r="K257" s="132" t="n">
        <f aca="false">I257-G257</f>
        <v>0</v>
      </c>
      <c r="L257" s="136" t="n">
        <v>0</v>
      </c>
      <c r="M257" s="132"/>
      <c r="N257" s="120" t="s">
        <v>281</v>
      </c>
      <c r="O257" s="120" t="s">
        <v>281</v>
      </c>
      <c r="P257" s="120" t="s">
        <v>299</v>
      </c>
      <c r="Q257" s="120" t="n">
        <v>1343</v>
      </c>
      <c r="R257" s="124" t="s">
        <v>291</v>
      </c>
      <c r="S257" s="125" t="s">
        <v>514</v>
      </c>
    </row>
    <row r="258" s="126" customFormat="true" ht="12" hidden="false" customHeight="true" outlineLevel="0" collapsed="false">
      <c r="A258" s="120" t="n">
        <v>750</v>
      </c>
      <c r="B258" s="120" t="n">
        <v>75011</v>
      </c>
      <c r="C258" s="120" t="n">
        <v>2100</v>
      </c>
      <c r="D258" s="121" t="s">
        <v>512</v>
      </c>
      <c r="E258" s="121" t="s">
        <v>275</v>
      </c>
      <c r="F258" s="136" t="n">
        <v>17246.36</v>
      </c>
      <c r="G258" s="132"/>
      <c r="H258" s="136" t="n">
        <v>17246.36</v>
      </c>
      <c r="I258" s="132"/>
      <c r="J258" s="136" t="n">
        <f aca="false">H258-F258</f>
        <v>0</v>
      </c>
      <c r="K258" s="132" t="n">
        <f aca="false">I258-G258</f>
        <v>0</v>
      </c>
      <c r="L258" s="136" t="n">
        <v>0</v>
      </c>
      <c r="M258" s="132"/>
      <c r="N258" s="120" t="s">
        <v>281</v>
      </c>
      <c r="O258" s="120" t="s">
        <v>281</v>
      </c>
      <c r="P258" s="120" t="s">
        <v>299</v>
      </c>
      <c r="Q258" s="120" t="n">
        <v>1418</v>
      </c>
      <c r="R258" s="124" t="s">
        <v>382</v>
      </c>
      <c r="S258" s="125" t="s">
        <v>514</v>
      </c>
    </row>
    <row r="259" s="126" customFormat="true" ht="12" hidden="false" customHeight="true" outlineLevel="0" collapsed="false">
      <c r="A259" s="120" t="n">
        <v>750</v>
      </c>
      <c r="B259" s="120" t="n">
        <v>75011</v>
      </c>
      <c r="C259" s="120" t="n">
        <v>2100</v>
      </c>
      <c r="D259" s="121" t="s">
        <v>512</v>
      </c>
      <c r="E259" s="121" t="s">
        <v>275</v>
      </c>
      <c r="F259" s="136" t="n">
        <v>3622.95</v>
      </c>
      <c r="G259" s="132"/>
      <c r="H259" s="136" t="n">
        <v>3622.95</v>
      </c>
      <c r="I259" s="132"/>
      <c r="J259" s="136" t="n">
        <f aca="false">H259-F259</f>
        <v>0</v>
      </c>
      <c r="K259" s="132" t="n">
        <f aca="false">I259-G259</f>
        <v>0</v>
      </c>
      <c r="L259" s="136" t="n">
        <v>0</v>
      </c>
      <c r="M259" s="132"/>
      <c r="N259" s="120" t="s">
        <v>281</v>
      </c>
      <c r="O259" s="120" t="s">
        <v>281</v>
      </c>
      <c r="P259" s="120" t="s">
        <v>299</v>
      </c>
      <c r="Q259" s="120" t="n">
        <v>1418</v>
      </c>
      <c r="R259" s="124" t="s">
        <v>382</v>
      </c>
      <c r="S259" s="125" t="s">
        <v>514</v>
      </c>
    </row>
    <row r="260" s="126" customFormat="true" ht="12" hidden="false" customHeight="true" outlineLevel="0" collapsed="false">
      <c r="A260" s="120" t="n">
        <v>750</v>
      </c>
      <c r="B260" s="120" t="n">
        <v>75011</v>
      </c>
      <c r="C260" s="120" t="n">
        <v>2100</v>
      </c>
      <c r="D260" s="121" t="s">
        <v>512</v>
      </c>
      <c r="E260" s="121" t="s">
        <v>275</v>
      </c>
      <c r="F260" s="136" t="n">
        <f aca="false">3585.6+17107.42</f>
        <v>20693.02</v>
      </c>
      <c r="G260" s="132"/>
      <c r="H260" s="136" t="n">
        <f aca="false">3585.6+17107.42</f>
        <v>20693.02</v>
      </c>
      <c r="I260" s="132"/>
      <c r="J260" s="136" t="n">
        <f aca="false">H260-F260</f>
        <v>0</v>
      </c>
      <c r="K260" s="132" t="n">
        <f aca="false">I260-G260</f>
        <v>0</v>
      </c>
      <c r="L260" s="136" t="n">
        <v>0</v>
      </c>
      <c r="M260" s="132"/>
      <c r="N260" s="120" t="s">
        <v>281</v>
      </c>
      <c r="O260" s="120" t="s">
        <v>281</v>
      </c>
      <c r="P260" s="120" t="s">
        <v>299</v>
      </c>
      <c r="Q260" s="120" t="n">
        <v>1894</v>
      </c>
      <c r="R260" s="124" t="s">
        <v>519</v>
      </c>
      <c r="S260" s="125" t="s">
        <v>514</v>
      </c>
    </row>
    <row r="261" s="126" customFormat="true" ht="12" hidden="false" customHeight="true" outlineLevel="0" collapsed="false">
      <c r="A261" s="120" t="n">
        <v>750</v>
      </c>
      <c r="B261" s="120" t="n">
        <v>75011</v>
      </c>
      <c r="C261" s="120" t="n">
        <v>2110</v>
      </c>
      <c r="D261" s="121" t="s">
        <v>384</v>
      </c>
      <c r="E261" s="121" t="s">
        <v>385</v>
      </c>
      <c r="F261" s="122"/>
      <c r="G261" s="123" t="n">
        <v>98821</v>
      </c>
      <c r="H261" s="122"/>
      <c r="I261" s="123" t="n">
        <v>98821</v>
      </c>
      <c r="J261" s="122" t="n">
        <f aca="false">H261-F261</f>
        <v>0</v>
      </c>
      <c r="K261" s="123" t="n">
        <f aca="false">I261-G261</f>
        <v>0</v>
      </c>
      <c r="L261" s="122"/>
      <c r="M261" s="123" t="n">
        <v>100868</v>
      </c>
      <c r="N261" s="120" t="s">
        <v>281</v>
      </c>
      <c r="O261" s="120" t="s">
        <v>281</v>
      </c>
      <c r="P261" s="120" t="s">
        <v>268</v>
      </c>
      <c r="Q261" s="120" t="s">
        <v>269</v>
      </c>
      <c r="R261" s="124" t="s">
        <v>270</v>
      </c>
      <c r="S261" s="125" t="s">
        <v>386</v>
      </c>
    </row>
    <row r="262" s="126" customFormat="true" ht="12" hidden="false" customHeight="true" outlineLevel="0" collapsed="false">
      <c r="A262" s="120" t="n">
        <v>750</v>
      </c>
      <c r="B262" s="120" t="n">
        <v>75011</v>
      </c>
      <c r="C262" s="120" t="n">
        <v>2360</v>
      </c>
      <c r="D262" s="121" t="s">
        <v>265</v>
      </c>
      <c r="E262" s="121" t="s">
        <v>275</v>
      </c>
      <c r="F262" s="122" t="n">
        <v>5000</v>
      </c>
      <c r="G262" s="123"/>
      <c r="H262" s="122" t="n">
        <v>5000</v>
      </c>
      <c r="I262" s="123"/>
      <c r="J262" s="122" t="n">
        <f aca="false">H262-F262</f>
        <v>0</v>
      </c>
      <c r="K262" s="123" t="n">
        <f aca="false">I262-G262</f>
        <v>0</v>
      </c>
      <c r="L262" s="122" t="n">
        <v>5000</v>
      </c>
      <c r="M262" s="123"/>
      <c r="N262" s="120" t="s">
        <v>281</v>
      </c>
      <c r="O262" s="120" t="s">
        <v>281</v>
      </c>
      <c r="P262" s="120" t="s">
        <v>268</v>
      </c>
      <c r="Q262" s="120" t="s">
        <v>269</v>
      </c>
      <c r="R262" s="124" t="s">
        <v>270</v>
      </c>
      <c r="S262" s="125" t="s">
        <v>491</v>
      </c>
    </row>
    <row r="263" s="126" customFormat="true" ht="12" hidden="false" customHeight="true" outlineLevel="0" collapsed="false">
      <c r="A263" s="120" t="s">
        <v>520</v>
      </c>
      <c r="B263" s="120" t="n">
        <v>75011</v>
      </c>
      <c r="C263" s="120" t="s">
        <v>521</v>
      </c>
      <c r="D263" s="121"/>
      <c r="E263" s="121" t="s">
        <v>451</v>
      </c>
      <c r="F263" s="122" t="n">
        <v>88000</v>
      </c>
      <c r="G263" s="123"/>
      <c r="H263" s="122" t="n">
        <v>88000</v>
      </c>
      <c r="I263" s="123"/>
      <c r="J263" s="122" t="n">
        <f aca="false">H263-F263</f>
        <v>0</v>
      </c>
      <c r="K263" s="123" t="n">
        <f aca="false">I263-G263</f>
        <v>0</v>
      </c>
      <c r="L263" s="122" t="n">
        <v>129480</v>
      </c>
      <c r="M263" s="123"/>
      <c r="N263" s="120" t="s">
        <v>416</v>
      </c>
      <c r="O263" s="120" t="s">
        <v>403</v>
      </c>
      <c r="P263" s="120" t="s">
        <v>268</v>
      </c>
      <c r="Q263" s="120" t="s">
        <v>269</v>
      </c>
      <c r="R263" s="124" t="s">
        <v>270</v>
      </c>
      <c r="S263" s="125" t="s">
        <v>452</v>
      </c>
    </row>
    <row r="264" s="126" customFormat="true" ht="12" hidden="false" customHeight="true" outlineLevel="0" collapsed="false">
      <c r="A264" s="120" t="n">
        <v>750</v>
      </c>
      <c r="B264" s="120" t="n">
        <v>75020</v>
      </c>
      <c r="C264" s="120" t="n">
        <v>2320</v>
      </c>
      <c r="D264" s="121" t="s">
        <v>522</v>
      </c>
      <c r="E264" s="121" t="s">
        <v>280</v>
      </c>
      <c r="F264" s="122"/>
      <c r="G264" s="123" t="n">
        <v>70000</v>
      </c>
      <c r="H264" s="122"/>
      <c r="I264" s="123" t="n">
        <v>70000</v>
      </c>
      <c r="J264" s="122" t="n">
        <f aca="false">H264-F264</f>
        <v>0</v>
      </c>
      <c r="K264" s="123" t="n">
        <f aca="false">I264-G264</f>
        <v>0</v>
      </c>
      <c r="L264" s="122"/>
      <c r="M264" s="123" t="n">
        <v>70000</v>
      </c>
      <c r="N264" s="120" t="s">
        <v>281</v>
      </c>
      <c r="O264" s="120" t="s">
        <v>281</v>
      </c>
      <c r="P264" s="120" t="s">
        <v>268</v>
      </c>
      <c r="Q264" s="120" t="s">
        <v>269</v>
      </c>
      <c r="R264" s="124" t="s">
        <v>270</v>
      </c>
      <c r="S264" s="125" t="s">
        <v>523</v>
      </c>
    </row>
    <row r="265" s="126" customFormat="true" ht="12" hidden="false" customHeight="true" outlineLevel="0" collapsed="false">
      <c r="A265" s="120" t="n">
        <v>750</v>
      </c>
      <c r="B265" s="120" t="n">
        <v>75022</v>
      </c>
      <c r="C265" s="120" t="s">
        <v>103</v>
      </c>
      <c r="D265" s="121" t="s">
        <v>265</v>
      </c>
      <c r="E265" s="121" t="s">
        <v>275</v>
      </c>
      <c r="F265" s="122" t="n">
        <v>3000</v>
      </c>
      <c r="G265" s="123"/>
      <c r="H265" s="122" t="n">
        <v>4000</v>
      </c>
      <c r="I265" s="123"/>
      <c r="J265" s="122" t="n">
        <f aca="false">H265-F265</f>
        <v>1000</v>
      </c>
      <c r="K265" s="123" t="n">
        <f aca="false">I265-G265</f>
        <v>0</v>
      </c>
      <c r="L265" s="122" t="n">
        <v>4000</v>
      </c>
      <c r="M265" s="123"/>
      <c r="N265" s="120" t="s">
        <v>524</v>
      </c>
      <c r="O265" s="120" t="s">
        <v>379</v>
      </c>
      <c r="P265" s="120" t="s">
        <v>268</v>
      </c>
      <c r="Q265" s="120" t="s">
        <v>269</v>
      </c>
      <c r="R265" s="124" t="s">
        <v>270</v>
      </c>
      <c r="S265" s="125" t="s">
        <v>426</v>
      </c>
    </row>
    <row r="266" s="126" customFormat="true" ht="12" hidden="false" customHeight="true" outlineLevel="0" collapsed="false">
      <c r="A266" s="120" t="n">
        <v>750</v>
      </c>
      <c r="B266" s="120" t="n">
        <v>75022</v>
      </c>
      <c r="C266" s="120" t="s">
        <v>109</v>
      </c>
      <c r="D266" s="121" t="s">
        <v>265</v>
      </c>
      <c r="E266" s="121" t="s">
        <v>275</v>
      </c>
      <c r="F266" s="122" t="n">
        <v>2000</v>
      </c>
      <c r="G266" s="123"/>
      <c r="H266" s="122" t="n">
        <v>1000</v>
      </c>
      <c r="I266" s="123"/>
      <c r="J266" s="122" t="n">
        <f aca="false">H266-F266</f>
        <v>-1000</v>
      </c>
      <c r="K266" s="123" t="n">
        <f aca="false">I266-G266</f>
        <v>0</v>
      </c>
      <c r="L266" s="122" t="n">
        <v>1000</v>
      </c>
      <c r="M266" s="123"/>
      <c r="N266" s="120" t="s">
        <v>524</v>
      </c>
      <c r="O266" s="120" t="s">
        <v>379</v>
      </c>
      <c r="P266" s="120" t="s">
        <v>268</v>
      </c>
      <c r="Q266" s="120" t="s">
        <v>269</v>
      </c>
      <c r="R266" s="124" t="s">
        <v>270</v>
      </c>
      <c r="S266" s="125" t="s">
        <v>289</v>
      </c>
    </row>
    <row r="267" s="126" customFormat="true" ht="12" hidden="false" customHeight="true" outlineLevel="0" collapsed="false">
      <c r="A267" s="120" t="n">
        <v>750</v>
      </c>
      <c r="B267" s="120" t="n">
        <v>75023</v>
      </c>
      <c r="C267" s="120" t="s">
        <v>48</v>
      </c>
      <c r="D267" s="121" t="s">
        <v>283</v>
      </c>
      <c r="E267" s="121" t="s">
        <v>358</v>
      </c>
      <c r="F267" s="122"/>
      <c r="G267" s="123" t="n">
        <v>13000000</v>
      </c>
      <c r="H267" s="122"/>
      <c r="I267" s="123" t="n">
        <v>13000000</v>
      </c>
      <c r="J267" s="122" t="n">
        <f aca="false">H267-F267</f>
        <v>0</v>
      </c>
      <c r="K267" s="123" t="n">
        <f aca="false">I267-G267</f>
        <v>0</v>
      </c>
      <c r="L267" s="122"/>
      <c r="M267" s="123" t="n">
        <v>16050000</v>
      </c>
      <c r="N267" s="120" t="s">
        <v>525</v>
      </c>
      <c r="O267" s="120" t="s">
        <v>403</v>
      </c>
      <c r="P267" s="120" t="s">
        <v>268</v>
      </c>
      <c r="Q267" s="120" t="s">
        <v>269</v>
      </c>
      <c r="R267" s="124" t="s">
        <v>270</v>
      </c>
      <c r="S267" s="125" t="s">
        <v>526</v>
      </c>
    </row>
    <row r="268" s="126" customFormat="true" ht="12" hidden="false" customHeight="true" outlineLevel="0" collapsed="false">
      <c r="A268" s="120" t="n">
        <v>750</v>
      </c>
      <c r="B268" s="120" t="n">
        <v>75023</v>
      </c>
      <c r="C268" s="120" t="s">
        <v>66</v>
      </c>
      <c r="D268" s="121" t="s">
        <v>265</v>
      </c>
      <c r="E268" s="121" t="s">
        <v>275</v>
      </c>
      <c r="F268" s="137" t="n">
        <v>50000</v>
      </c>
      <c r="G268" s="138"/>
      <c r="H268" s="137" t="n">
        <v>20000</v>
      </c>
      <c r="I268" s="138"/>
      <c r="J268" s="137" t="n">
        <f aca="false">H268-F268</f>
        <v>-30000</v>
      </c>
      <c r="K268" s="138" t="n">
        <f aca="false">I268-G268</f>
        <v>0</v>
      </c>
      <c r="L268" s="137" t="n">
        <v>30000</v>
      </c>
      <c r="M268" s="138"/>
      <c r="N268" s="120" t="s">
        <v>527</v>
      </c>
      <c r="O268" s="120" t="s">
        <v>403</v>
      </c>
      <c r="P268" s="120" t="s">
        <v>268</v>
      </c>
      <c r="Q268" s="120" t="s">
        <v>269</v>
      </c>
      <c r="R268" s="124" t="s">
        <v>270</v>
      </c>
      <c r="S268" s="131" t="s">
        <v>528</v>
      </c>
    </row>
    <row r="269" s="126" customFormat="true" ht="12" hidden="false" customHeight="true" outlineLevel="0" collapsed="false">
      <c r="A269" s="120" t="n">
        <v>750</v>
      </c>
      <c r="B269" s="120" t="n">
        <v>75023</v>
      </c>
      <c r="C269" s="120" t="s">
        <v>66</v>
      </c>
      <c r="D269" s="121" t="s">
        <v>283</v>
      </c>
      <c r="E269" s="121" t="s">
        <v>275</v>
      </c>
      <c r="F269" s="122"/>
      <c r="G269" s="123" t="n">
        <v>200000</v>
      </c>
      <c r="H269" s="122"/>
      <c r="I269" s="123" t="n">
        <v>200000</v>
      </c>
      <c r="J269" s="122" t="n">
        <f aca="false">H269-F269</f>
        <v>0</v>
      </c>
      <c r="K269" s="123" t="n">
        <f aca="false">I269-G269</f>
        <v>0</v>
      </c>
      <c r="L269" s="122"/>
      <c r="M269" s="123" t="n">
        <v>250000</v>
      </c>
      <c r="N269" s="120" t="s">
        <v>525</v>
      </c>
      <c r="O269" s="120" t="s">
        <v>403</v>
      </c>
      <c r="P269" s="120" t="s">
        <v>268</v>
      </c>
      <c r="Q269" s="120" t="s">
        <v>269</v>
      </c>
      <c r="R269" s="124" t="s">
        <v>270</v>
      </c>
      <c r="S269" s="125" t="s">
        <v>529</v>
      </c>
    </row>
    <row r="270" s="126" customFormat="true" ht="12" hidden="false" customHeight="true" outlineLevel="0" collapsed="false">
      <c r="A270" s="120" t="n">
        <v>750</v>
      </c>
      <c r="B270" s="120" t="n">
        <v>75023</v>
      </c>
      <c r="C270" s="120" t="s">
        <v>66</v>
      </c>
      <c r="D270" s="121" t="s">
        <v>283</v>
      </c>
      <c r="E270" s="121" t="s">
        <v>275</v>
      </c>
      <c r="F270" s="122"/>
      <c r="G270" s="123" t="n">
        <v>4000</v>
      </c>
      <c r="H270" s="122"/>
      <c r="I270" s="123" t="n">
        <v>4000</v>
      </c>
      <c r="J270" s="122" t="n">
        <f aca="false">H270-F270</f>
        <v>0</v>
      </c>
      <c r="K270" s="123" t="n">
        <f aca="false">I270-G270</f>
        <v>0</v>
      </c>
      <c r="L270" s="122"/>
      <c r="M270" s="123" t="n">
        <v>7000</v>
      </c>
      <c r="N270" s="120" t="s">
        <v>525</v>
      </c>
      <c r="O270" s="120" t="s">
        <v>403</v>
      </c>
      <c r="P270" s="120" t="s">
        <v>268</v>
      </c>
      <c r="Q270" s="120" t="s">
        <v>269</v>
      </c>
      <c r="R270" s="124" t="s">
        <v>270</v>
      </c>
      <c r="S270" s="125" t="s">
        <v>530</v>
      </c>
    </row>
    <row r="271" s="126" customFormat="true" ht="12" hidden="false" customHeight="true" outlineLevel="0" collapsed="false">
      <c r="A271" s="120" t="n">
        <v>750</v>
      </c>
      <c r="B271" s="120" t="n">
        <v>75023</v>
      </c>
      <c r="C271" s="120" t="s">
        <v>66</v>
      </c>
      <c r="D271" s="121" t="s">
        <v>265</v>
      </c>
      <c r="E271" s="121" t="s">
        <v>275</v>
      </c>
      <c r="F271" s="122" t="n">
        <v>10000</v>
      </c>
      <c r="G271" s="123"/>
      <c r="H271" s="122" t="n">
        <v>9000</v>
      </c>
      <c r="I271" s="123"/>
      <c r="J271" s="122" t="n">
        <f aca="false">H271-F271</f>
        <v>-1000</v>
      </c>
      <c r="K271" s="123" t="n">
        <f aca="false">I271-G271</f>
        <v>0</v>
      </c>
      <c r="L271" s="122" t="n">
        <v>9000</v>
      </c>
      <c r="M271" s="123"/>
      <c r="N271" s="120" t="s">
        <v>525</v>
      </c>
      <c r="O271" s="120" t="s">
        <v>403</v>
      </c>
      <c r="P271" s="120" t="s">
        <v>268</v>
      </c>
      <c r="Q271" s="120" t="s">
        <v>269</v>
      </c>
      <c r="R271" s="124" t="s">
        <v>270</v>
      </c>
      <c r="S271" s="125" t="s">
        <v>531</v>
      </c>
    </row>
    <row r="272" s="126" customFormat="true" ht="12" hidden="false" customHeight="true" outlineLevel="0" collapsed="false">
      <c r="A272" s="120" t="n">
        <v>750</v>
      </c>
      <c r="B272" s="120" t="n">
        <v>75023</v>
      </c>
      <c r="C272" s="120" t="s">
        <v>66</v>
      </c>
      <c r="D272" s="121" t="s">
        <v>265</v>
      </c>
      <c r="E272" s="121" t="s">
        <v>275</v>
      </c>
      <c r="F272" s="122" t="n">
        <v>30000</v>
      </c>
      <c r="G272" s="123"/>
      <c r="H272" s="122" t="n">
        <v>6000</v>
      </c>
      <c r="I272" s="123"/>
      <c r="J272" s="122" t="n">
        <f aca="false">H272-F272</f>
        <v>-24000</v>
      </c>
      <c r="K272" s="123" t="n">
        <f aca="false">I272-G272</f>
        <v>0</v>
      </c>
      <c r="L272" s="122" t="n">
        <v>10000</v>
      </c>
      <c r="M272" s="123"/>
      <c r="N272" s="133" t="s">
        <v>403</v>
      </c>
      <c r="O272" s="133" t="s">
        <v>403</v>
      </c>
      <c r="P272" s="120" t="s">
        <v>268</v>
      </c>
      <c r="Q272" s="120" t="s">
        <v>269</v>
      </c>
      <c r="R272" s="124" t="s">
        <v>270</v>
      </c>
      <c r="S272" s="125" t="s">
        <v>532</v>
      </c>
    </row>
    <row r="273" s="126" customFormat="true" ht="12" hidden="false" customHeight="true" outlineLevel="0" collapsed="false">
      <c r="A273" s="120" t="n">
        <v>750</v>
      </c>
      <c r="B273" s="120" t="n">
        <v>75023</v>
      </c>
      <c r="C273" s="120" t="s">
        <v>66</v>
      </c>
      <c r="D273" s="121" t="s">
        <v>265</v>
      </c>
      <c r="E273" s="121" t="s">
        <v>275</v>
      </c>
      <c r="F273" s="122" t="n">
        <v>0</v>
      </c>
      <c r="G273" s="123"/>
      <c r="H273" s="122" t="n">
        <v>65000</v>
      </c>
      <c r="I273" s="123"/>
      <c r="J273" s="122" t="n">
        <f aca="false">H273-F273</f>
        <v>65000</v>
      </c>
      <c r="K273" s="123" t="n">
        <f aca="false">I273-G273</f>
        <v>0</v>
      </c>
      <c r="L273" s="122" t="n">
        <v>40000</v>
      </c>
      <c r="M273" s="123"/>
      <c r="N273" s="133" t="s">
        <v>267</v>
      </c>
      <c r="O273" s="133" t="s">
        <v>267</v>
      </c>
      <c r="P273" s="120"/>
      <c r="Q273" s="120"/>
      <c r="R273" s="124"/>
      <c r="S273" s="125" t="s">
        <v>532</v>
      </c>
    </row>
    <row r="274" s="126" customFormat="true" ht="12" hidden="false" customHeight="true" outlineLevel="0" collapsed="false">
      <c r="A274" s="120" t="n">
        <v>750</v>
      </c>
      <c r="B274" s="120" t="n">
        <v>75023</v>
      </c>
      <c r="C274" s="120" t="s">
        <v>68</v>
      </c>
      <c r="D274" s="121" t="s">
        <v>265</v>
      </c>
      <c r="E274" s="121" t="s">
        <v>275</v>
      </c>
      <c r="F274" s="137" t="n">
        <v>50000</v>
      </c>
      <c r="G274" s="138"/>
      <c r="H274" s="137" t="n">
        <v>80000</v>
      </c>
      <c r="I274" s="138"/>
      <c r="J274" s="137" t="n">
        <f aca="false">H274-F274</f>
        <v>30000</v>
      </c>
      <c r="K274" s="138" t="n">
        <f aca="false">I274-G274</f>
        <v>0</v>
      </c>
      <c r="L274" s="137" t="n">
        <v>50000</v>
      </c>
      <c r="M274" s="138"/>
      <c r="N274" s="133" t="s">
        <v>527</v>
      </c>
      <c r="O274" s="133" t="s">
        <v>403</v>
      </c>
      <c r="P274" s="120" t="s">
        <v>268</v>
      </c>
      <c r="Q274" s="120" t="s">
        <v>269</v>
      </c>
      <c r="R274" s="124" t="s">
        <v>270</v>
      </c>
      <c r="S274" s="131" t="s">
        <v>528</v>
      </c>
    </row>
    <row r="275" s="126" customFormat="true" ht="12" hidden="false" customHeight="true" outlineLevel="0" collapsed="false">
      <c r="A275" s="120" t="n">
        <v>750</v>
      </c>
      <c r="B275" s="120" t="n">
        <v>75023</v>
      </c>
      <c r="C275" s="120" t="s">
        <v>68</v>
      </c>
      <c r="D275" s="121" t="s">
        <v>283</v>
      </c>
      <c r="E275" s="121" t="s">
        <v>275</v>
      </c>
      <c r="F275" s="122"/>
      <c r="G275" s="123" t="n">
        <v>0</v>
      </c>
      <c r="H275" s="122"/>
      <c r="I275" s="123" t="n">
        <v>0</v>
      </c>
      <c r="J275" s="122" t="n">
        <f aca="false">H275-F275</f>
        <v>0</v>
      </c>
      <c r="K275" s="123" t="n">
        <f aca="false">I275-G275</f>
        <v>0</v>
      </c>
      <c r="L275" s="122"/>
      <c r="M275" s="123" t="n">
        <v>9000</v>
      </c>
      <c r="N275" s="133" t="s">
        <v>525</v>
      </c>
      <c r="O275" s="133" t="s">
        <v>403</v>
      </c>
      <c r="P275" s="120"/>
      <c r="Q275" s="120"/>
      <c r="R275" s="124"/>
      <c r="S275" s="125" t="s">
        <v>533</v>
      </c>
    </row>
    <row r="276" s="126" customFormat="true" ht="12" hidden="false" customHeight="true" outlineLevel="0" collapsed="false">
      <c r="A276" s="120" t="n">
        <v>750</v>
      </c>
      <c r="B276" s="120" t="n">
        <v>75023</v>
      </c>
      <c r="C276" s="120" t="s">
        <v>70</v>
      </c>
      <c r="D276" s="121" t="s">
        <v>283</v>
      </c>
      <c r="E276" s="121" t="s">
        <v>358</v>
      </c>
      <c r="F276" s="122"/>
      <c r="G276" s="123" t="n">
        <v>40000</v>
      </c>
      <c r="H276" s="122"/>
      <c r="I276" s="123" t="n">
        <v>50000</v>
      </c>
      <c r="J276" s="122" t="n">
        <f aca="false">H276-F276</f>
        <v>0</v>
      </c>
      <c r="K276" s="123" t="n">
        <f aca="false">I276-G276</f>
        <v>10000</v>
      </c>
      <c r="L276" s="122"/>
      <c r="M276" s="123" t="n">
        <v>50000</v>
      </c>
      <c r="N276" s="133" t="s">
        <v>525</v>
      </c>
      <c r="O276" s="133" t="s">
        <v>403</v>
      </c>
      <c r="P276" s="120" t="s">
        <v>268</v>
      </c>
      <c r="Q276" s="120" t="s">
        <v>269</v>
      </c>
      <c r="R276" s="124" t="s">
        <v>270</v>
      </c>
      <c r="S276" s="125" t="s">
        <v>534</v>
      </c>
    </row>
    <row r="277" s="126" customFormat="true" ht="12" hidden="false" customHeight="true" outlineLevel="0" collapsed="false">
      <c r="A277" s="120" t="n">
        <v>750</v>
      </c>
      <c r="B277" s="120" t="n">
        <v>75023</v>
      </c>
      <c r="C277" s="120" t="s">
        <v>70</v>
      </c>
      <c r="D277" s="121" t="s">
        <v>283</v>
      </c>
      <c r="E277" s="121" t="s">
        <v>358</v>
      </c>
      <c r="F277" s="122"/>
      <c r="G277" s="123" t="n">
        <v>60000</v>
      </c>
      <c r="H277" s="122"/>
      <c r="I277" s="123" t="n">
        <v>75000</v>
      </c>
      <c r="J277" s="122" t="n">
        <f aca="false">H277-F277</f>
        <v>0</v>
      </c>
      <c r="K277" s="123" t="n">
        <f aca="false">I277-G277</f>
        <v>15000</v>
      </c>
      <c r="L277" s="122"/>
      <c r="M277" s="123" t="n">
        <v>75000</v>
      </c>
      <c r="N277" s="133" t="s">
        <v>525</v>
      </c>
      <c r="O277" s="133" t="s">
        <v>403</v>
      </c>
      <c r="P277" s="120" t="s">
        <v>268</v>
      </c>
      <c r="Q277" s="120" t="s">
        <v>269</v>
      </c>
      <c r="R277" s="124" t="s">
        <v>270</v>
      </c>
      <c r="S277" s="125" t="s">
        <v>535</v>
      </c>
    </row>
    <row r="278" s="126" customFormat="true" ht="12" hidden="false" customHeight="true" outlineLevel="0" collapsed="false">
      <c r="A278" s="120" t="n">
        <v>750</v>
      </c>
      <c r="B278" s="120" t="n">
        <v>75023</v>
      </c>
      <c r="C278" s="120" t="s">
        <v>70</v>
      </c>
      <c r="D278" s="121" t="s">
        <v>265</v>
      </c>
      <c r="E278" s="121" t="s">
        <v>358</v>
      </c>
      <c r="F278" s="122" t="n">
        <v>150000</v>
      </c>
      <c r="G278" s="123"/>
      <c r="H278" s="122" t="n">
        <v>150000</v>
      </c>
      <c r="I278" s="123"/>
      <c r="J278" s="122" t="n">
        <f aca="false">H278-F278</f>
        <v>0</v>
      </c>
      <c r="K278" s="123" t="n">
        <f aca="false">I278-G278</f>
        <v>0</v>
      </c>
      <c r="L278" s="122" t="n">
        <v>200000</v>
      </c>
      <c r="M278" s="123"/>
      <c r="N278" s="133" t="s">
        <v>525</v>
      </c>
      <c r="O278" s="133" t="s">
        <v>403</v>
      </c>
      <c r="P278" s="120" t="s">
        <v>268</v>
      </c>
      <c r="Q278" s="120" t="s">
        <v>269</v>
      </c>
      <c r="R278" s="124" t="s">
        <v>270</v>
      </c>
      <c r="S278" s="125" t="s">
        <v>536</v>
      </c>
    </row>
    <row r="279" s="126" customFormat="true" ht="12" hidden="false" customHeight="true" outlineLevel="0" collapsed="false">
      <c r="A279" s="120" t="n">
        <v>750</v>
      </c>
      <c r="B279" s="120" t="n">
        <v>75023</v>
      </c>
      <c r="C279" s="120" t="s">
        <v>70</v>
      </c>
      <c r="D279" s="121" t="s">
        <v>265</v>
      </c>
      <c r="E279" s="121" t="s">
        <v>358</v>
      </c>
      <c r="F279" s="122" t="n">
        <v>39000</v>
      </c>
      <c r="G279" s="123"/>
      <c r="H279" s="122" t="n">
        <v>40000</v>
      </c>
      <c r="I279" s="123"/>
      <c r="J279" s="122" t="n">
        <f aca="false">H279-F279</f>
        <v>1000</v>
      </c>
      <c r="K279" s="123" t="n">
        <f aca="false">I279-G279</f>
        <v>0</v>
      </c>
      <c r="L279" s="122" t="n">
        <v>50000</v>
      </c>
      <c r="M279" s="123"/>
      <c r="N279" s="133" t="s">
        <v>267</v>
      </c>
      <c r="O279" s="133" t="s">
        <v>267</v>
      </c>
      <c r="P279" s="120" t="s">
        <v>268</v>
      </c>
      <c r="Q279" s="120" t="s">
        <v>269</v>
      </c>
      <c r="R279" s="124" t="s">
        <v>270</v>
      </c>
      <c r="S279" s="125" t="s">
        <v>537</v>
      </c>
    </row>
    <row r="280" s="126" customFormat="true" ht="12" hidden="false" customHeight="true" outlineLevel="0" collapsed="false">
      <c r="A280" s="120" t="n">
        <v>750</v>
      </c>
      <c r="B280" s="120" t="n">
        <v>75023</v>
      </c>
      <c r="C280" s="120" t="s">
        <v>74</v>
      </c>
      <c r="D280" s="121" t="s">
        <v>283</v>
      </c>
      <c r="E280" s="121" t="s">
        <v>358</v>
      </c>
      <c r="F280" s="122"/>
      <c r="G280" s="123" t="n">
        <v>7000</v>
      </c>
      <c r="H280" s="122"/>
      <c r="I280" s="123" t="n">
        <v>9000</v>
      </c>
      <c r="J280" s="122" t="n">
        <f aca="false">H280-F280</f>
        <v>0</v>
      </c>
      <c r="K280" s="123" t="n">
        <f aca="false">I280-G280</f>
        <v>2000</v>
      </c>
      <c r="L280" s="122"/>
      <c r="M280" s="123" t="n">
        <v>9000</v>
      </c>
      <c r="N280" s="133" t="s">
        <v>525</v>
      </c>
      <c r="O280" s="133" t="s">
        <v>403</v>
      </c>
      <c r="P280" s="120" t="s">
        <v>268</v>
      </c>
      <c r="Q280" s="120" t="s">
        <v>269</v>
      </c>
      <c r="R280" s="124" t="s">
        <v>270</v>
      </c>
      <c r="S280" s="125" t="s">
        <v>538</v>
      </c>
    </row>
    <row r="281" s="126" customFormat="true" ht="12" hidden="false" customHeight="true" outlineLevel="0" collapsed="false">
      <c r="A281" s="120" t="n">
        <v>750</v>
      </c>
      <c r="B281" s="120" t="n">
        <v>75023</v>
      </c>
      <c r="C281" s="120" t="s">
        <v>76</v>
      </c>
      <c r="D281" s="121" t="s">
        <v>265</v>
      </c>
      <c r="E281" s="121" t="s">
        <v>358</v>
      </c>
      <c r="F281" s="122" t="n">
        <v>20000</v>
      </c>
      <c r="G281" s="123"/>
      <c r="H281" s="122" t="n">
        <v>75000</v>
      </c>
      <c r="I281" s="123"/>
      <c r="J281" s="122" t="n">
        <f aca="false">H281-F281</f>
        <v>55000</v>
      </c>
      <c r="K281" s="123" t="n">
        <f aca="false">I281-G281</f>
        <v>0</v>
      </c>
      <c r="L281" s="122" t="n">
        <v>0</v>
      </c>
      <c r="M281" s="123"/>
      <c r="N281" s="133" t="s">
        <v>379</v>
      </c>
      <c r="O281" s="133" t="s">
        <v>379</v>
      </c>
      <c r="P281" s="120" t="s">
        <v>268</v>
      </c>
      <c r="Q281" s="120" t="s">
        <v>269</v>
      </c>
      <c r="R281" s="124" t="s">
        <v>270</v>
      </c>
      <c r="S281" s="125" t="s">
        <v>409</v>
      </c>
    </row>
    <row r="282" s="126" customFormat="true" ht="12" hidden="false" customHeight="true" outlineLevel="0" collapsed="false">
      <c r="A282" s="120" t="n">
        <v>750</v>
      </c>
      <c r="B282" s="120" t="n">
        <v>75023</v>
      </c>
      <c r="C282" s="120" t="s">
        <v>76</v>
      </c>
      <c r="D282" s="121" t="s">
        <v>265</v>
      </c>
      <c r="E282" s="121" t="s">
        <v>358</v>
      </c>
      <c r="F282" s="122" t="n">
        <v>750000</v>
      </c>
      <c r="G282" s="123"/>
      <c r="H282" s="122" t="n">
        <v>750000</v>
      </c>
      <c r="I282" s="123"/>
      <c r="J282" s="122" t="n">
        <f aca="false">H282-F282</f>
        <v>0</v>
      </c>
      <c r="K282" s="123" t="n">
        <f aca="false">I282-G282</f>
        <v>0</v>
      </c>
      <c r="L282" s="122" t="n">
        <v>750000</v>
      </c>
      <c r="M282" s="123"/>
      <c r="N282" s="133" t="s">
        <v>403</v>
      </c>
      <c r="O282" s="133" t="s">
        <v>403</v>
      </c>
      <c r="P282" s="120" t="s">
        <v>268</v>
      </c>
      <c r="Q282" s="120" t="s">
        <v>269</v>
      </c>
      <c r="R282" s="124" t="s">
        <v>270</v>
      </c>
      <c r="S282" s="125" t="s">
        <v>539</v>
      </c>
    </row>
    <row r="283" s="126" customFormat="true" ht="12" hidden="false" customHeight="true" outlineLevel="0" collapsed="false">
      <c r="A283" s="120" t="n">
        <v>750</v>
      </c>
      <c r="B283" s="120" t="n">
        <v>75023</v>
      </c>
      <c r="C283" s="120" t="s">
        <v>78</v>
      </c>
      <c r="D283" s="121" t="s">
        <v>265</v>
      </c>
      <c r="E283" s="121" t="s">
        <v>358</v>
      </c>
      <c r="F283" s="122" t="n">
        <f aca="false">3000000+1000000</f>
        <v>4000000</v>
      </c>
      <c r="G283" s="123"/>
      <c r="H283" s="122" t="n">
        <f aca="false">3000000+1000000</f>
        <v>4000000</v>
      </c>
      <c r="I283" s="123"/>
      <c r="J283" s="122" t="n">
        <f aca="false">H283-F283</f>
        <v>0</v>
      </c>
      <c r="K283" s="123" t="n">
        <f aca="false">I283-G283</f>
        <v>0</v>
      </c>
      <c r="L283" s="122" t="n">
        <v>3000000</v>
      </c>
      <c r="M283" s="123"/>
      <c r="N283" s="133" t="s">
        <v>540</v>
      </c>
      <c r="O283" s="133" t="s">
        <v>379</v>
      </c>
      <c r="P283" s="120" t="s">
        <v>268</v>
      </c>
      <c r="Q283" s="120" t="s">
        <v>269</v>
      </c>
      <c r="R283" s="124" t="s">
        <v>270</v>
      </c>
      <c r="S283" s="125" t="s">
        <v>541</v>
      </c>
    </row>
    <row r="284" s="126" customFormat="true" ht="12" hidden="false" customHeight="true" outlineLevel="0" collapsed="false">
      <c r="A284" s="120" t="n">
        <v>750</v>
      </c>
      <c r="B284" s="120" t="n">
        <v>75023</v>
      </c>
      <c r="C284" s="120" t="s">
        <v>78</v>
      </c>
      <c r="D284" s="121" t="s">
        <v>265</v>
      </c>
      <c r="E284" s="121" t="s">
        <v>358</v>
      </c>
      <c r="F284" s="122" t="n">
        <v>10000</v>
      </c>
      <c r="G284" s="123"/>
      <c r="H284" s="122" t="n">
        <v>20000</v>
      </c>
      <c r="I284" s="123"/>
      <c r="J284" s="122" t="n">
        <f aca="false">H284-F284</f>
        <v>10000</v>
      </c>
      <c r="K284" s="123" t="n">
        <f aca="false">I284-G284</f>
        <v>0</v>
      </c>
      <c r="L284" s="122" t="n">
        <v>0</v>
      </c>
      <c r="M284" s="123"/>
      <c r="N284" s="120" t="s">
        <v>379</v>
      </c>
      <c r="O284" s="120" t="s">
        <v>379</v>
      </c>
      <c r="P284" s="120" t="s">
        <v>268</v>
      </c>
      <c r="Q284" s="120" t="s">
        <v>269</v>
      </c>
      <c r="R284" s="124" t="s">
        <v>270</v>
      </c>
      <c r="S284" s="125" t="s">
        <v>542</v>
      </c>
    </row>
    <row r="285" s="126" customFormat="true" ht="12" hidden="false" customHeight="true" outlineLevel="0" collapsed="false">
      <c r="A285" s="120" t="n">
        <v>750</v>
      </c>
      <c r="B285" s="120" t="n">
        <v>75023</v>
      </c>
      <c r="C285" s="120" t="s">
        <v>80</v>
      </c>
      <c r="D285" s="121" t="s">
        <v>283</v>
      </c>
      <c r="E285" s="121" t="s">
        <v>358</v>
      </c>
      <c r="F285" s="122"/>
      <c r="G285" s="123" t="n">
        <v>2200000</v>
      </c>
      <c r="H285" s="122"/>
      <c r="I285" s="123" t="n">
        <v>2200000</v>
      </c>
      <c r="J285" s="122" t="n">
        <f aca="false">H285-F285</f>
        <v>0</v>
      </c>
      <c r="K285" s="123" t="n">
        <f aca="false">I285-G285</f>
        <v>0</v>
      </c>
      <c r="L285" s="122"/>
      <c r="M285" s="123" t="n">
        <v>2300000</v>
      </c>
      <c r="N285" s="133" t="s">
        <v>525</v>
      </c>
      <c r="O285" s="133" t="s">
        <v>403</v>
      </c>
      <c r="P285" s="120" t="s">
        <v>268</v>
      </c>
      <c r="Q285" s="120" t="s">
        <v>269</v>
      </c>
      <c r="R285" s="124" t="s">
        <v>270</v>
      </c>
      <c r="S285" s="125" t="s">
        <v>543</v>
      </c>
    </row>
    <row r="286" s="126" customFormat="true" ht="12" hidden="false" customHeight="true" outlineLevel="0" collapsed="false">
      <c r="A286" s="120" t="n">
        <v>750</v>
      </c>
      <c r="B286" s="120" t="n">
        <v>75023</v>
      </c>
      <c r="C286" s="120" t="s">
        <v>87</v>
      </c>
      <c r="D286" s="121" t="s">
        <v>265</v>
      </c>
      <c r="E286" s="121" t="s">
        <v>358</v>
      </c>
      <c r="F286" s="122" t="n">
        <v>10000</v>
      </c>
      <c r="G286" s="123"/>
      <c r="H286" s="122" t="n">
        <v>2000</v>
      </c>
      <c r="I286" s="123"/>
      <c r="J286" s="122" t="n">
        <f aca="false">H286-F286</f>
        <v>-8000</v>
      </c>
      <c r="K286" s="123" t="n">
        <f aca="false">I286-G286</f>
        <v>0</v>
      </c>
      <c r="L286" s="122" t="n">
        <v>2000</v>
      </c>
      <c r="M286" s="123"/>
      <c r="N286" s="133" t="s">
        <v>525</v>
      </c>
      <c r="O286" s="133" t="s">
        <v>403</v>
      </c>
      <c r="P286" s="120" t="s">
        <v>268</v>
      </c>
      <c r="Q286" s="120" t="s">
        <v>269</v>
      </c>
      <c r="R286" s="124" t="s">
        <v>270</v>
      </c>
      <c r="S286" s="125" t="s">
        <v>544</v>
      </c>
    </row>
    <row r="287" s="126" customFormat="true" ht="12" hidden="false" customHeight="true" outlineLevel="0" collapsed="false">
      <c r="A287" s="120" t="n">
        <v>750</v>
      </c>
      <c r="B287" s="120" t="n">
        <v>75023</v>
      </c>
      <c r="C287" s="120" t="s">
        <v>87</v>
      </c>
      <c r="D287" s="121" t="s">
        <v>283</v>
      </c>
      <c r="E287" s="121" t="s">
        <v>358</v>
      </c>
      <c r="F287" s="122"/>
      <c r="G287" s="123" t="n">
        <v>50000</v>
      </c>
      <c r="H287" s="122"/>
      <c r="I287" s="123" t="n">
        <v>30000</v>
      </c>
      <c r="J287" s="122" t="n">
        <f aca="false">H287-F287</f>
        <v>0</v>
      </c>
      <c r="K287" s="123" t="n">
        <f aca="false">I287-G287</f>
        <v>-20000</v>
      </c>
      <c r="L287" s="122"/>
      <c r="M287" s="123" t="n">
        <v>30000</v>
      </c>
      <c r="N287" s="133" t="s">
        <v>525</v>
      </c>
      <c r="O287" s="133" t="s">
        <v>403</v>
      </c>
      <c r="P287" s="120" t="s">
        <v>268</v>
      </c>
      <c r="Q287" s="120" t="s">
        <v>269</v>
      </c>
      <c r="R287" s="124" t="s">
        <v>270</v>
      </c>
      <c r="S287" s="125" t="s">
        <v>545</v>
      </c>
    </row>
    <row r="288" s="126" customFormat="true" ht="12" hidden="false" customHeight="true" outlineLevel="0" collapsed="false">
      <c r="A288" s="120" t="n">
        <v>750</v>
      </c>
      <c r="B288" s="120" t="n">
        <v>75023</v>
      </c>
      <c r="C288" s="120" t="s">
        <v>87</v>
      </c>
      <c r="D288" s="121" t="s">
        <v>283</v>
      </c>
      <c r="E288" s="121" t="s">
        <v>358</v>
      </c>
      <c r="F288" s="122"/>
      <c r="G288" s="123" t="n">
        <v>6000</v>
      </c>
      <c r="H288" s="122"/>
      <c r="I288" s="123" t="n">
        <v>6000</v>
      </c>
      <c r="J288" s="122" t="n">
        <f aca="false">H288-F288</f>
        <v>0</v>
      </c>
      <c r="K288" s="123" t="n">
        <f aca="false">I288-G288</f>
        <v>0</v>
      </c>
      <c r="L288" s="122"/>
      <c r="M288" s="123" t="n">
        <v>6000</v>
      </c>
      <c r="N288" s="120" t="s">
        <v>416</v>
      </c>
      <c r="O288" s="120" t="s">
        <v>403</v>
      </c>
      <c r="P288" s="120" t="s">
        <v>268</v>
      </c>
      <c r="Q288" s="120" t="s">
        <v>269</v>
      </c>
      <c r="R288" s="124" t="s">
        <v>270</v>
      </c>
      <c r="S288" s="125" t="s">
        <v>546</v>
      </c>
    </row>
    <row r="289" s="126" customFormat="true" ht="12" hidden="false" customHeight="true" outlineLevel="0" collapsed="false">
      <c r="A289" s="120" t="n">
        <v>750</v>
      </c>
      <c r="B289" s="120" t="n">
        <v>75023</v>
      </c>
      <c r="C289" s="120" t="s">
        <v>87</v>
      </c>
      <c r="D289" s="121" t="s">
        <v>283</v>
      </c>
      <c r="E289" s="121" t="s">
        <v>358</v>
      </c>
      <c r="F289" s="122"/>
      <c r="G289" s="123" t="n">
        <v>8000</v>
      </c>
      <c r="H289" s="122"/>
      <c r="I289" s="123" t="n">
        <v>15000</v>
      </c>
      <c r="J289" s="122" t="n">
        <f aca="false">H289-F289</f>
        <v>0</v>
      </c>
      <c r="K289" s="123" t="n">
        <f aca="false">I289-G289</f>
        <v>7000</v>
      </c>
      <c r="L289" s="122"/>
      <c r="M289" s="123" t="n">
        <v>13000</v>
      </c>
      <c r="N289" s="120" t="s">
        <v>416</v>
      </c>
      <c r="O289" s="120" t="s">
        <v>403</v>
      </c>
      <c r="P289" s="120" t="s">
        <v>268</v>
      </c>
      <c r="Q289" s="120" t="s">
        <v>269</v>
      </c>
      <c r="R289" s="124" t="s">
        <v>270</v>
      </c>
      <c r="S289" s="125" t="s">
        <v>547</v>
      </c>
    </row>
    <row r="290" s="126" customFormat="true" ht="12" hidden="false" customHeight="true" outlineLevel="0" collapsed="false">
      <c r="A290" s="120" t="n">
        <v>750</v>
      </c>
      <c r="B290" s="120" t="n">
        <v>75023</v>
      </c>
      <c r="C290" s="120" t="s">
        <v>87</v>
      </c>
      <c r="D290" s="121" t="s">
        <v>265</v>
      </c>
      <c r="E290" s="121" t="s">
        <v>358</v>
      </c>
      <c r="F290" s="122" t="n">
        <v>15000</v>
      </c>
      <c r="G290" s="123"/>
      <c r="H290" s="122" t="n">
        <v>15000</v>
      </c>
      <c r="I290" s="123"/>
      <c r="J290" s="122" t="n">
        <f aca="false">H290-F290</f>
        <v>0</v>
      </c>
      <c r="K290" s="123" t="n">
        <f aca="false">I290-G290</f>
        <v>0</v>
      </c>
      <c r="L290" s="122" t="n">
        <v>15000</v>
      </c>
      <c r="M290" s="123"/>
      <c r="N290" s="120" t="s">
        <v>548</v>
      </c>
      <c r="O290" s="120" t="s">
        <v>403</v>
      </c>
      <c r="P290" s="120" t="s">
        <v>268</v>
      </c>
      <c r="Q290" s="120" t="s">
        <v>269</v>
      </c>
      <c r="R290" s="124" t="s">
        <v>270</v>
      </c>
      <c r="S290" s="125" t="s">
        <v>407</v>
      </c>
    </row>
    <row r="291" s="126" customFormat="true" ht="12" hidden="false" customHeight="true" outlineLevel="0" collapsed="false">
      <c r="A291" s="120" t="n">
        <v>750</v>
      </c>
      <c r="B291" s="120" t="n">
        <v>75023</v>
      </c>
      <c r="C291" s="120" t="s">
        <v>89</v>
      </c>
      <c r="D291" s="121" t="s">
        <v>265</v>
      </c>
      <c r="E291" s="121" t="s">
        <v>376</v>
      </c>
      <c r="F291" s="122" t="n">
        <v>230000</v>
      </c>
      <c r="G291" s="123"/>
      <c r="H291" s="122" t="n">
        <v>625000</v>
      </c>
      <c r="I291" s="123"/>
      <c r="J291" s="122" t="n">
        <f aca="false">H291-F291</f>
        <v>395000</v>
      </c>
      <c r="K291" s="123" t="n">
        <f aca="false">I291-G291</f>
        <v>0</v>
      </c>
      <c r="L291" s="122" t="n">
        <v>660000</v>
      </c>
      <c r="M291" s="123"/>
      <c r="N291" s="127" t="s">
        <v>524</v>
      </c>
      <c r="O291" s="120" t="s">
        <v>403</v>
      </c>
      <c r="P291" s="120" t="s">
        <v>268</v>
      </c>
      <c r="Q291" s="120" t="s">
        <v>269</v>
      </c>
      <c r="R291" s="124" t="s">
        <v>270</v>
      </c>
      <c r="S291" s="125" t="s">
        <v>549</v>
      </c>
    </row>
    <row r="292" s="126" customFormat="true" ht="12" hidden="false" customHeight="true" outlineLevel="0" collapsed="false">
      <c r="A292" s="120" t="n">
        <v>750</v>
      </c>
      <c r="B292" s="120" t="n">
        <v>75023</v>
      </c>
      <c r="C292" s="120" t="s">
        <v>89</v>
      </c>
      <c r="D292" s="121" t="s">
        <v>265</v>
      </c>
      <c r="E292" s="121" t="s">
        <v>376</v>
      </c>
      <c r="F292" s="122" t="n">
        <v>0</v>
      </c>
      <c r="G292" s="123"/>
      <c r="H292" s="122" t="n">
        <v>21000</v>
      </c>
      <c r="I292" s="123"/>
      <c r="J292" s="122" t="n">
        <f aca="false">H292-F292</f>
        <v>21000</v>
      </c>
      <c r="K292" s="123" t="n">
        <f aca="false">I292-G292</f>
        <v>0</v>
      </c>
      <c r="L292" s="122" t="n">
        <v>0</v>
      </c>
      <c r="M292" s="123"/>
      <c r="N292" s="120" t="s">
        <v>418</v>
      </c>
      <c r="O292" s="120" t="s">
        <v>403</v>
      </c>
      <c r="P292" s="120"/>
      <c r="Q292" s="120"/>
      <c r="R292" s="124"/>
      <c r="S292" s="125" t="s">
        <v>550</v>
      </c>
    </row>
    <row r="293" s="126" customFormat="true" ht="12" hidden="false" customHeight="true" outlineLevel="0" collapsed="false">
      <c r="A293" s="120" t="n">
        <v>750</v>
      </c>
      <c r="B293" s="120" t="n">
        <v>75023</v>
      </c>
      <c r="C293" s="120" t="s">
        <v>165</v>
      </c>
      <c r="D293" s="121" t="s">
        <v>265</v>
      </c>
      <c r="E293" s="121" t="s">
        <v>376</v>
      </c>
      <c r="F293" s="122" t="n">
        <v>5000</v>
      </c>
      <c r="G293" s="123"/>
      <c r="H293" s="122" t="n">
        <v>5000</v>
      </c>
      <c r="I293" s="123"/>
      <c r="J293" s="122" t="n">
        <f aca="false">H293-F293</f>
        <v>0</v>
      </c>
      <c r="K293" s="123" t="n">
        <f aca="false">I293-G293</f>
        <v>0</v>
      </c>
      <c r="L293" s="122" t="n">
        <v>5000</v>
      </c>
      <c r="M293" s="123"/>
      <c r="N293" s="120" t="s">
        <v>551</v>
      </c>
      <c r="O293" s="120" t="s">
        <v>403</v>
      </c>
      <c r="P293" s="120" t="s">
        <v>268</v>
      </c>
      <c r="Q293" s="120" t="s">
        <v>269</v>
      </c>
      <c r="R293" s="124" t="s">
        <v>270</v>
      </c>
      <c r="S293" s="125" t="s">
        <v>552</v>
      </c>
    </row>
    <row r="294" s="126" customFormat="true" ht="12" hidden="false" customHeight="true" outlineLevel="0" collapsed="false">
      <c r="A294" s="120" t="n">
        <v>750</v>
      </c>
      <c r="B294" s="120" t="n">
        <v>75023</v>
      </c>
      <c r="C294" s="120" t="s">
        <v>97</v>
      </c>
      <c r="D294" s="121" t="s">
        <v>283</v>
      </c>
      <c r="E294" s="121" t="s">
        <v>275</v>
      </c>
      <c r="F294" s="122"/>
      <c r="G294" s="123" t="n">
        <v>0</v>
      </c>
      <c r="H294" s="122"/>
      <c r="I294" s="123" t="n">
        <v>2000</v>
      </c>
      <c r="J294" s="122" t="n">
        <f aca="false">H294-F294</f>
        <v>0</v>
      </c>
      <c r="K294" s="123" t="n">
        <f aca="false">I294-G294</f>
        <v>2000</v>
      </c>
      <c r="L294" s="122"/>
      <c r="M294" s="123" t="n">
        <v>2000</v>
      </c>
      <c r="N294" s="120" t="s">
        <v>525</v>
      </c>
      <c r="O294" s="120" t="s">
        <v>403</v>
      </c>
      <c r="P294" s="120"/>
      <c r="Q294" s="120"/>
      <c r="R294" s="124"/>
      <c r="S294" s="125" t="s">
        <v>553</v>
      </c>
    </row>
    <row r="295" s="126" customFormat="true" ht="12" hidden="false" customHeight="true" outlineLevel="0" collapsed="false">
      <c r="A295" s="120" t="n">
        <v>750</v>
      </c>
      <c r="B295" s="120" t="n">
        <v>75023</v>
      </c>
      <c r="C295" s="120" t="s">
        <v>99</v>
      </c>
      <c r="D295" s="121" t="s">
        <v>265</v>
      </c>
      <c r="E295" s="121" t="s">
        <v>275</v>
      </c>
      <c r="F295" s="122" t="n">
        <f aca="false">10000000+5000000</f>
        <v>15000000</v>
      </c>
      <c r="G295" s="123"/>
      <c r="H295" s="122" t="n">
        <v>8000000</v>
      </c>
      <c r="I295" s="123"/>
      <c r="J295" s="122" t="n">
        <f aca="false">H295-F295</f>
        <v>-7000000</v>
      </c>
      <c r="K295" s="123" t="n">
        <f aca="false">I295-G295</f>
        <v>0</v>
      </c>
      <c r="L295" s="122" t="n">
        <v>7000000</v>
      </c>
      <c r="M295" s="123"/>
      <c r="N295" s="120" t="s">
        <v>281</v>
      </c>
      <c r="O295" s="120" t="s">
        <v>281</v>
      </c>
      <c r="P295" s="120" t="s">
        <v>268</v>
      </c>
      <c r="Q295" s="120" t="s">
        <v>269</v>
      </c>
      <c r="R295" s="124" t="s">
        <v>270</v>
      </c>
      <c r="S295" s="125" t="s">
        <v>554</v>
      </c>
    </row>
    <row r="296" s="126" customFormat="true" ht="12" hidden="false" customHeight="true" outlineLevel="0" collapsed="false">
      <c r="A296" s="120" t="n">
        <v>750</v>
      </c>
      <c r="B296" s="120" t="n">
        <v>75023</v>
      </c>
      <c r="C296" s="120" t="s">
        <v>99</v>
      </c>
      <c r="D296" s="121" t="s">
        <v>265</v>
      </c>
      <c r="E296" s="121" t="s">
        <v>275</v>
      </c>
      <c r="F296" s="122" t="n">
        <f aca="false">6000000+5000000</f>
        <v>11000000</v>
      </c>
      <c r="G296" s="123"/>
      <c r="H296" s="122" t="n">
        <v>7500000</v>
      </c>
      <c r="I296" s="123"/>
      <c r="J296" s="122" t="n">
        <f aca="false">H296-F296</f>
        <v>-3500000</v>
      </c>
      <c r="K296" s="123" t="n">
        <f aca="false">I296-G296</f>
        <v>0</v>
      </c>
      <c r="L296" s="122" t="n">
        <v>7500000</v>
      </c>
      <c r="M296" s="123"/>
      <c r="N296" s="120" t="s">
        <v>379</v>
      </c>
      <c r="O296" s="120" t="s">
        <v>379</v>
      </c>
      <c r="P296" s="120" t="s">
        <v>268</v>
      </c>
      <c r="Q296" s="120" t="s">
        <v>269</v>
      </c>
      <c r="R296" s="124" t="s">
        <v>270</v>
      </c>
      <c r="S296" s="125" t="s">
        <v>316</v>
      </c>
    </row>
    <row r="297" s="126" customFormat="true" ht="12" hidden="false" customHeight="true" outlineLevel="0" collapsed="false">
      <c r="A297" s="120" t="n">
        <v>750</v>
      </c>
      <c r="B297" s="120" t="n">
        <v>75023</v>
      </c>
      <c r="C297" s="120" t="s">
        <v>99</v>
      </c>
      <c r="D297" s="121" t="s">
        <v>265</v>
      </c>
      <c r="E297" s="121" t="s">
        <v>275</v>
      </c>
      <c r="F297" s="122" t="n">
        <v>200000</v>
      </c>
      <c r="G297" s="123"/>
      <c r="H297" s="122" t="n">
        <v>300000</v>
      </c>
      <c r="I297" s="123"/>
      <c r="J297" s="122" t="n">
        <f aca="false">H297-F297</f>
        <v>100000</v>
      </c>
      <c r="K297" s="123" t="n">
        <f aca="false">I297-G297</f>
        <v>0</v>
      </c>
      <c r="L297" s="122" t="n">
        <v>200000</v>
      </c>
      <c r="M297" s="123"/>
      <c r="N297" s="120" t="s">
        <v>403</v>
      </c>
      <c r="O297" s="120" t="s">
        <v>403</v>
      </c>
      <c r="P297" s="120" t="s">
        <v>268</v>
      </c>
      <c r="Q297" s="120" t="s">
        <v>269</v>
      </c>
      <c r="R297" s="124" t="s">
        <v>270</v>
      </c>
      <c r="S297" s="125" t="s">
        <v>316</v>
      </c>
    </row>
    <row r="298" s="126" customFormat="true" ht="12" hidden="false" customHeight="true" outlineLevel="0" collapsed="false">
      <c r="A298" s="120" t="n">
        <v>750</v>
      </c>
      <c r="B298" s="120" t="n">
        <v>75023</v>
      </c>
      <c r="C298" s="120" t="s">
        <v>99</v>
      </c>
      <c r="D298" s="121" t="s">
        <v>265</v>
      </c>
      <c r="E298" s="121" t="s">
        <v>275</v>
      </c>
      <c r="F298" s="122" t="n">
        <v>0</v>
      </c>
      <c r="G298" s="123"/>
      <c r="H298" s="122" t="n">
        <v>9000</v>
      </c>
      <c r="I298" s="123"/>
      <c r="J298" s="122" t="n">
        <f aca="false">H298-F298</f>
        <v>9000</v>
      </c>
      <c r="K298" s="123" t="n">
        <f aca="false">I298-G298</f>
        <v>0</v>
      </c>
      <c r="L298" s="122" t="n">
        <v>0</v>
      </c>
      <c r="M298" s="123"/>
      <c r="N298" s="120" t="s">
        <v>293</v>
      </c>
      <c r="O298" s="120" t="s">
        <v>293</v>
      </c>
      <c r="P298" s="120"/>
      <c r="Q298" s="120"/>
      <c r="R298" s="124"/>
      <c r="S298" s="125" t="s">
        <v>276</v>
      </c>
    </row>
    <row r="299" s="126" customFormat="true" ht="12" hidden="false" customHeight="true" outlineLevel="0" collapsed="false">
      <c r="A299" s="120" t="n">
        <v>750</v>
      </c>
      <c r="B299" s="120" t="n">
        <v>75023</v>
      </c>
      <c r="C299" s="120" t="s">
        <v>103</v>
      </c>
      <c r="D299" s="121" t="s">
        <v>265</v>
      </c>
      <c r="E299" s="121" t="s">
        <v>275</v>
      </c>
      <c r="F299" s="122" t="n">
        <v>100000</v>
      </c>
      <c r="G299" s="123"/>
      <c r="H299" s="122" t="n">
        <v>12000</v>
      </c>
      <c r="I299" s="123"/>
      <c r="J299" s="122" t="n">
        <f aca="false">H299-F299</f>
        <v>-88000</v>
      </c>
      <c r="K299" s="123" t="n">
        <f aca="false">I299-G299</f>
        <v>0</v>
      </c>
      <c r="L299" s="122" t="n">
        <v>12000</v>
      </c>
      <c r="M299" s="123"/>
      <c r="N299" s="120" t="s">
        <v>379</v>
      </c>
      <c r="O299" s="120" t="s">
        <v>379</v>
      </c>
      <c r="P299" s="120" t="s">
        <v>268</v>
      </c>
      <c r="Q299" s="120" t="s">
        <v>269</v>
      </c>
      <c r="R299" s="124" t="s">
        <v>270</v>
      </c>
      <c r="S299" s="125" t="s">
        <v>426</v>
      </c>
    </row>
    <row r="300" s="126" customFormat="true" ht="12" hidden="false" customHeight="true" outlineLevel="0" collapsed="false">
      <c r="A300" s="120" t="n">
        <v>750</v>
      </c>
      <c r="B300" s="120" t="n">
        <v>75023</v>
      </c>
      <c r="C300" s="120" t="s">
        <v>103</v>
      </c>
      <c r="D300" s="121" t="s">
        <v>265</v>
      </c>
      <c r="E300" s="121" t="s">
        <v>275</v>
      </c>
      <c r="F300" s="122" t="n">
        <v>50000</v>
      </c>
      <c r="G300" s="123"/>
      <c r="H300" s="122" t="n">
        <v>40000</v>
      </c>
      <c r="I300" s="123"/>
      <c r="J300" s="122" t="n">
        <f aca="false">H300-F300</f>
        <v>-10000</v>
      </c>
      <c r="K300" s="123" t="n">
        <f aca="false">I300-G300</f>
        <v>0</v>
      </c>
      <c r="L300" s="122" t="n">
        <v>42000</v>
      </c>
      <c r="M300" s="123"/>
      <c r="N300" s="120" t="s">
        <v>524</v>
      </c>
      <c r="O300" s="120" t="s">
        <v>379</v>
      </c>
      <c r="P300" s="120" t="s">
        <v>268</v>
      </c>
      <c r="Q300" s="120" t="s">
        <v>269</v>
      </c>
      <c r="R300" s="124" t="s">
        <v>270</v>
      </c>
      <c r="S300" s="125" t="s">
        <v>426</v>
      </c>
    </row>
    <row r="301" s="126" customFormat="true" ht="12" hidden="false" customHeight="true" outlineLevel="0" collapsed="false">
      <c r="A301" s="120" t="n">
        <v>750</v>
      </c>
      <c r="B301" s="120" t="n">
        <v>75023</v>
      </c>
      <c r="C301" s="120" t="s">
        <v>105</v>
      </c>
      <c r="D301" s="121" t="s">
        <v>265</v>
      </c>
      <c r="E301" s="121" t="s">
        <v>275</v>
      </c>
      <c r="F301" s="122" t="n">
        <v>0</v>
      </c>
      <c r="G301" s="123"/>
      <c r="H301" s="122" t="n">
        <v>9000</v>
      </c>
      <c r="I301" s="123"/>
      <c r="J301" s="122" t="n">
        <f aca="false">H301-F301</f>
        <v>9000</v>
      </c>
      <c r="K301" s="123" t="n">
        <f aca="false">I301-G301</f>
        <v>0</v>
      </c>
      <c r="L301" s="122" t="n">
        <v>0</v>
      </c>
      <c r="M301" s="123"/>
      <c r="N301" s="120" t="s">
        <v>555</v>
      </c>
      <c r="O301" s="120" t="s">
        <v>379</v>
      </c>
      <c r="P301" s="120"/>
      <c r="Q301" s="120"/>
      <c r="R301" s="124"/>
      <c r="S301" s="125" t="s">
        <v>366</v>
      </c>
    </row>
    <row r="302" s="126" customFormat="true" ht="12" hidden="false" customHeight="true" outlineLevel="0" collapsed="false">
      <c r="A302" s="120" t="n">
        <v>750</v>
      </c>
      <c r="B302" s="120" t="n">
        <v>75023</v>
      </c>
      <c r="C302" s="120" t="s">
        <v>105</v>
      </c>
      <c r="D302" s="121" t="s">
        <v>265</v>
      </c>
      <c r="E302" s="121" t="s">
        <v>275</v>
      </c>
      <c r="F302" s="137" t="n">
        <v>10000</v>
      </c>
      <c r="G302" s="138"/>
      <c r="H302" s="137" t="n">
        <v>10000</v>
      </c>
      <c r="I302" s="138"/>
      <c r="J302" s="137" t="n">
        <f aca="false">H302-F302</f>
        <v>0</v>
      </c>
      <c r="K302" s="138" t="n">
        <f aca="false">I302-G302</f>
        <v>0</v>
      </c>
      <c r="L302" s="137" t="n">
        <v>10000</v>
      </c>
      <c r="M302" s="138"/>
      <c r="N302" s="120" t="s">
        <v>556</v>
      </c>
      <c r="O302" s="120" t="s">
        <v>379</v>
      </c>
      <c r="P302" s="120" t="s">
        <v>268</v>
      </c>
      <c r="Q302" s="120" t="s">
        <v>269</v>
      </c>
      <c r="R302" s="124" t="s">
        <v>270</v>
      </c>
      <c r="S302" s="125" t="s">
        <v>277</v>
      </c>
    </row>
    <row r="303" s="126" customFormat="true" ht="12" hidden="false" customHeight="true" outlineLevel="0" collapsed="false">
      <c r="A303" s="120" t="n">
        <v>750</v>
      </c>
      <c r="B303" s="120" t="n">
        <v>75023</v>
      </c>
      <c r="C303" s="120" t="s">
        <v>105</v>
      </c>
      <c r="D303" s="121" t="s">
        <v>265</v>
      </c>
      <c r="E303" s="121" t="s">
        <v>275</v>
      </c>
      <c r="F303" s="122" t="n">
        <v>2100000</v>
      </c>
      <c r="G303" s="123"/>
      <c r="H303" s="122" t="n">
        <v>150000</v>
      </c>
      <c r="I303" s="123"/>
      <c r="J303" s="122" t="n">
        <f aca="false">H303-F303</f>
        <v>-1950000</v>
      </c>
      <c r="K303" s="123" t="n">
        <f aca="false">I303-G303</f>
        <v>0</v>
      </c>
      <c r="L303" s="122" t="n">
        <v>150000</v>
      </c>
      <c r="M303" s="123"/>
      <c r="N303" s="120" t="s">
        <v>524</v>
      </c>
      <c r="O303" s="120" t="s">
        <v>379</v>
      </c>
      <c r="P303" s="120" t="s">
        <v>268</v>
      </c>
      <c r="Q303" s="120" t="s">
        <v>269</v>
      </c>
      <c r="R303" s="124" t="s">
        <v>270</v>
      </c>
      <c r="S303" s="125" t="s">
        <v>557</v>
      </c>
    </row>
    <row r="304" s="126" customFormat="true" ht="12" hidden="false" customHeight="true" outlineLevel="0" collapsed="false">
      <c r="A304" s="120" t="n">
        <v>750</v>
      </c>
      <c r="B304" s="120" t="n">
        <v>75023</v>
      </c>
      <c r="C304" s="120" t="s">
        <v>105</v>
      </c>
      <c r="D304" s="121" t="s">
        <v>265</v>
      </c>
      <c r="E304" s="121" t="s">
        <v>275</v>
      </c>
      <c r="F304" s="122" t="n">
        <v>0</v>
      </c>
      <c r="G304" s="123"/>
      <c r="H304" s="122" t="n">
        <v>80000</v>
      </c>
      <c r="I304" s="123"/>
      <c r="J304" s="122" t="n">
        <f aca="false">H304-F304</f>
        <v>80000</v>
      </c>
      <c r="K304" s="123" t="n">
        <f aca="false">I304-G304</f>
        <v>0</v>
      </c>
      <c r="L304" s="122" t="n">
        <v>0</v>
      </c>
      <c r="M304" s="123"/>
      <c r="N304" s="120" t="s">
        <v>293</v>
      </c>
      <c r="O304" s="120" t="s">
        <v>293</v>
      </c>
      <c r="P304" s="120"/>
      <c r="Q304" s="120"/>
      <c r="R304" s="124"/>
      <c r="S304" s="125" t="s">
        <v>479</v>
      </c>
    </row>
    <row r="305" s="126" customFormat="true" ht="12" hidden="false" customHeight="true" outlineLevel="0" collapsed="false">
      <c r="A305" s="120" t="n">
        <v>750</v>
      </c>
      <c r="B305" s="120" t="n">
        <v>75023</v>
      </c>
      <c r="C305" s="120" t="s">
        <v>107</v>
      </c>
      <c r="D305" s="121" t="s">
        <v>265</v>
      </c>
      <c r="E305" s="121" t="s">
        <v>275</v>
      </c>
      <c r="F305" s="122" t="n">
        <v>200000</v>
      </c>
      <c r="G305" s="123"/>
      <c r="H305" s="122" t="n">
        <v>200000</v>
      </c>
      <c r="I305" s="123"/>
      <c r="J305" s="122" t="n">
        <f aca="false">H305-F305</f>
        <v>0</v>
      </c>
      <c r="K305" s="123" t="n">
        <f aca="false">I305-G305</f>
        <v>0</v>
      </c>
      <c r="L305" s="122" t="n">
        <v>200000</v>
      </c>
      <c r="M305" s="123"/>
      <c r="N305" s="120" t="s">
        <v>551</v>
      </c>
      <c r="O305" s="120" t="s">
        <v>379</v>
      </c>
      <c r="P305" s="120" t="s">
        <v>268</v>
      </c>
      <c r="Q305" s="120" t="s">
        <v>269</v>
      </c>
      <c r="R305" s="124" t="s">
        <v>270</v>
      </c>
      <c r="S305" s="125" t="s">
        <v>558</v>
      </c>
    </row>
    <row r="306" s="126" customFormat="true" ht="12" hidden="false" customHeight="true" outlineLevel="0" collapsed="false">
      <c r="A306" s="120" t="n">
        <v>750</v>
      </c>
      <c r="B306" s="120" t="n">
        <v>75023</v>
      </c>
      <c r="C306" s="120" t="s">
        <v>109</v>
      </c>
      <c r="D306" s="121" t="s">
        <v>265</v>
      </c>
      <c r="E306" s="121" t="s">
        <v>275</v>
      </c>
      <c r="F306" s="122" t="n">
        <v>1200000</v>
      </c>
      <c r="G306" s="123"/>
      <c r="H306" s="122" t="n">
        <v>1200000</v>
      </c>
      <c r="I306" s="123"/>
      <c r="J306" s="122" t="n">
        <f aca="false">H306-F306</f>
        <v>0</v>
      </c>
      <c r="K306" s="123" t="n">
        <f aca="false">I306-G306</f>
        <v>0</v>
      </c>
      <c r="L306" s="122" t="n">
        <v>0</v>
      </c>
      <c r="M306" s="123"/>
      <c r="N306" s="120" t="s">
        <v>379</v>
      </c>
      <c r="O306" s="120" t="s">
        <v>379</v>
      </c>
      <c r="P306" s="120" t="s">
        <v>272</v>
      </c>
      <c r="Q306" s="120" t="s">
        <v>273</v>
      </c>
      <c r="R306" s="124" t="s">
        <v>274</v>
      </c>
      <c r="S306" s="125" t="s">
        <v>278</v>
      </c>
    </row>
    <row r="307" s="126" customFormat="true" ht="12" hidden="false" customHeight="true" outlineLevel="0" collapsed="false">
      <c r="A307" s="120" t="n">
        <v>750</v>
      </c>
      <c r="B307" s="120" t="n">
        <v>75023</v>
      </c>
      <c r="C307" s="120" t="s">
        <v>109</v>
      </c>
      <c r="D307" s="121" t="s">
        <v>265</v>
      </c>
      <c r="E307" s="121" t="s">
        <v>275</v>
      </c>
      <c r="F307" s="122" t="n">
        <v>870000</v>
      </c>
      <c r="G307" s="123"/>
      <c r="H307" s="122" t="n">
        <v>870000</v>
      </c>
      <c r="I307" s="123"/>
      <c r="J307" s="122" t="n">
        <f aca="false">H307-F307</f>
        <v>0</v>
      </c>
      <c r="K307" s="123" t="n">
        <f aca="false">I307-G307</f>
        <v>0</v>
      </c>
      <c r="L307" s="122" t="n">
        <v>0</v>
      </c>
      <c r="M307" s="123"/>
      <c r="N307" s="120" t="s">
        <v>379</v>
      </c>
      <c r="O307" s="120" t="s">
        <v>379</v>
      </c>
      <c r="P307" s="120" t="s">
        <v>272</v>
      </c>
      <c r="Q307" s="120" t="s">
        <v>273</v>
      </c>
      <c r="R307" s="124" t="s">
        <v>274</v>
      </c>
      <c r="S307" s="125" t="s">
        <v>278</v>
      </c>
    </row>
    <row r="308" s="126" customFormat="true" ht="12" hidden="false" customHeight="true" outlineLevel="0" collapsed="false">
      <c r="A308" s="120" t="n">
        <v>750</v>
      </c>
      <c r="B308" s="120" t="n">
        <v>75023</v>
      </c>
      <c r="C308" s="120" t="s">
        <v>109</v>
      </c>
      <c r="D308" s="121" t="s">
        <v>265</v>
      </c>
      <c r="E308" s="121" t="s">
        <v>275</v>
      </c>
      <c r="F308" s="122" t="n">
        <v>100000</v>
      </c>
      <c r="G308" s="123"/>
      <c r="H308" s="122" t="n">
        <v>430000</v>
      </c>
      <c r="I308" s="123"/>
      <c r="J308" s="122" t="n">
        <f aca="false">H308-F308</f>
        <v>330000</v>
      </c>
      <c r="K308" s="123" t="n">
        <f aca="false">I308-G308</f>
        <v>0</v>
      </c>
      <c r="L308" s="122" t="n">
        <v>2500000</v>
      </c>
      <c r="M308" s="123"/>
      <c r="N308" s="120" t="s">
        <v>379</v>
      </c>
      <c r="O308" s="120" t="s">
        <v>379</v>
      </c>
      <c r="P308" s="120" t="s">
        <v>268</v>
      </c>
      <c r="Q308" s="120" t="s">
        <v>269</v>
      </c>
      <c r="R308" s="124" t="s">
        <v>270</v>
      </c>
      <c r="S308" s="125" t="s">
        <v>296</v>
      </c>
    </row>
    <row r="309" s="126" customFormat="true" ht="12" hidden="false" customHeight="true" outlineLevel="0" collapsed="false">
      <c r="A309" s="120" t="n">
        <v>750</v>
      </c>
      <c r="B309" s="120" t="n">
        <v>75023</v>
      </c>
      <c r="C309" s="120" t="s">
        <v>109</v>
      </c>
      <c r="D309" s="121" t="s">
        <v>265</v>
      </c>
      <c r="E309" s="121" t="s">
        <v>275</v>
      </c>
      <c r="F309" s="122" t="n">
        <v>250000</v>
      </c>
      <c r="G309" s="123"/>
      <c r="H309" s="122" t="n">
        <v>330000</v>
      </c>
      <c r="I309" s="123"/>
      <c r="J309" s="122" t="n">
        <f aca="false">H309-F309</f>
        <v>80000</v>
      </c>
      <c r="K309" s="123" t="n">
        <f aca="false">I309-G309</f>
        <v>0</v>
      </c>
      <c r="L309" s="122" t="n">
        <v>300000</v>
      </c>
      <c r="M309" s="123"/>
      <c r="N309" s="120" t="s">
        <v>457</v>
      </c>
      <c r="O309" s="120" t="s">
        <v>403</v>
      </c>
      <c r="P309" s="120" t="s">
        <v>268</v>
      </c>
      <c r="Q309" s="120" t="s">
        <v>269</v>
      </c>
      <c r="R309" s="124" t="s">
        <v>270</v>
      </c>
      <c r="S309" s="125" t="s">
        <v>559</v>
      </c>
    </row>
    <row r="310" s="126" customFormat="true" ht="12" hidden="false" customHeight="true" outlineLevel="0" collapsed="false">
      <c r="A310" s="120" t="n">
        <v>750</v>
      </c>
      <c r="B310" s="120" t="n">
        <v>75023</v>
      </c>
      <c r="C310" s="120" t="s">
        <v>109</v>
      </c>
      <c r="D310" s="121" t="s">
        <v>265</v>
      </c>
      <c r="E310" s="121" t="s">
        <v>275</v>
      </c>
      <c r="F310" s="137" t="n">
        <v>5000</v>
      </c>
      <c r="G310" s="138"/>
      <c r="H310" s="137" t="n">
        <v>5000</v>
      </c>
      <c r="I310" s="138"/>
      <c r="J310" s="137" t="n">
        <f aca="false">H310-F310</f>
        <v>0</v>
      </c>
      <c r="K310" s="138" t="n">
        <f aca="false">I310-G310</f>
        <v>0</v>
      </c>
      <c r="L310" s="137" t="n">
        <v>5000</v>
      </c>
      <c r="M310" s="138"/>
      <c r="N310" s="120" t="s">
        <v>556</v>
      </c>
      <c r="O310" s="120" t="s">
        <v>379</v>
      </c>
      <c r="P310" s="120" t="s">
        <v>268</v>
      </c>
      <c r="Q310" s="120" t="s">
        <v>269</v>
      </c>
      <c r="R310" s="124" t="s">
        <v>270</v>
      </c>
      <c r="S310" s="125" t="s">
        <v>560</v>
      </c>
    </row>
    <row r="311" s="126" customFormat="true" ht="12" hidden="false" customHeight="true" outlineLevel="0" collapsed="false">
      <c r="A311" s="120" t="n">
        <v>750</v>
      </c>
      <c r="B311" s="120" t="n">
        <v>75023</v>
      </c>
      <c r="C311" s="120" t="s">
        <v>109</v>
      </c>
      <c r="D311" s="121" t="s">
        <v>265</v>
      </c>
      <c r="E311" s="121" t="s">
        <v>275</v>
      </c>
      <c r="F311" s="122" t="n">
        <v>600000</v>
      </c>
      <c r="G311" s="123"/>
      <c r="H311" s="122" t="n">
        <v>770000</v>
      </c>
      <c r="I311" s="123"/>
      <c r="J311" s="122" t="n">
        <f aca="false">H311-F311</f>
        <v>170000</v>
      </c>
      <c r="K311" s="123" t="n">
        <f aca="false">I311-G311</f>
        <v>0</v>
      </c>
      <c r="L311" s="122" t="n">
        <v>815000</v>
      </c>
      <c r="M311" s="123"/>
      <c r="N311" s="120" t="s">
        <v>524</v>
      </c>
      <c r="O311" s="120" t="s">
        <v>403</v>
      </c>
      <c r="P311" s="120" t="s">
        <v>268</v>
      </c>
      <c r="Q311" s="120" t="s">
        <v>269</v>
      </c>
      <c r="R311" s="124" t="s">
        <v>270</v>
      </c>
      <c r="S311" s="125" t="s">
        <v>561</v>
      </c>
    </row>
    <row r="312" s="126" customFormat="true" ht="12" hidden="false" customHeight="true" outlineLevel="0" collapsed="false">
      <c r="A312" s="120" t="n">
        <v>750</v>
      </c>
      <c r="B312" s="120" t="n">
        <v>75023</v>
      </c>
      <c r="C312" s="120" t="s">
        <v>109</v>
      </c>
      <c r="D312" s="121" t="s">
        <v>265</v>
      </c>
      <c r="E312" s="121" t="s">
        <v>275</v>
      </c>
      <c r="F312" s="122" t="n">
        <v>100000</v>
      </c>
      <c r="G312" s="123"/>
      <c r="H312" s="122" t="n">
        <v>200000</v>
      </c>
      <c r="I312" s="123"/>
      <c r="J312" s="122" t="n">
        <f aca="false">H312-F312</f>
        <v>100000</v>
      </c>
      <c r="K312" s="123" t="n">
        <f aca="false">I312-G312</f>
        <v>0</v>
      </c>
      <c r="L312" s="122" t="n">
        <v>100000</v>
      </c>
      <c r="M312" s="123"/>
      <c r="N312" s="127" t="s">
        <v>524</v>
      </c>
      <c r="O312" s="120" t="s">
        <v>379</v>
      </c>
      <c r="P312" s="120" t="s">
        <v>268</v>
      </c>
      <c r="Q312" s="120" t="s">
        <v>269</v>
      </c>
      <c r="R312" s="124" t="s">
        <v>270</v>
      </c>
      <c r="S312" s="125" t="s">
        <v>289</v>
      </c>
    </row>
    <row r="313" s="126" customFormat="true" ht="12" hidden="false" customHeight="true" outlineLevel="0" collapsed="false">
      <c r="A313" s="120" t="n">
        <v>750</v>
      </c>
      <c r="B313" s="120" t="n">
        <v>75023</v>
      </c>
      <c r="C313" s="120" t="s">
        <v>109</v>
      </c>
      <c r="D313" s="121" t="s">
        <v>265</v>
      </c>
      <c r="E313" s="121" t="s">
        <v>275</v>
      </c>
      <c r="F313" s="122" t="n">
        <v>8000</v>
      </c>
      <c r="G313" s="123"/>
      <c r="H313" s="122" t="n">
        <v>9000</v>
      </c>
      <c r="I313" s="123"/>
      <c r="J313" s="122" t="n">
        <f aca="false">H313-F313</f>
        <v>1000</v>
      </c>
      <c r="K313" s="123" t="n">
        <f aca="false">I313-G313</f>
        <v>0</v>
      </c>
      <c r="L313" s="122" t="n">
        <v>8000</v>
      </c>
      <c r="M313" s="123"/>
      <c r="N313" s="120" t="s">
        <v>403</v>
      </c>
      <c r="O313" s="120" t="s">
        <v>403</v>
      </c>
      <c r="P313" s="120" t="s">
        <v>268</v>
      </c>
      <c r="Q313" s="120" t="s">
        <v>269</v>
      </c>
      <c r="R313" s="124" t="s">
        <v>270</v>
      </c>
      <c r="S313" s="125" t="s">
        <v>289</v>
      </c>
    </row>
    <row r="314" s="126" customFormat="true" ht="12" hidden="false" customHeight="true" outlineLevel="0" collapsed="false">
      <c r="A314" s="120" t="n">
        <v>750</v>
      </c>
      <c r="B314" s="120" t="n">
        <v>75023</v>
      </c>
      <c r="C314" s="120" t="s">
        <v>109</v>
      </c>
      <c r="D314" s="121" t="s">
        <v>283</v>
      </c>
      <c r="E314" s="121" t="s">
        <v>275</v>
      </c>
      <c r="F314" s="122"/>
      <c r="G314" s="123" t="n">
        <v>8000</v>
      </c>
      <c r="H314" s="122"/>
      <c r="I314" s="123" t="n">
        <v>19000</v>
      </c>
      <c r="J314" s="122" t="n">
        <f aca="false">H314-F314</f>
        <v>0</v>
      </c>
      <c r="K314" s="123" t="n">
        <f aca="false">I314-G314</f>
        <v>11000</v>
      </c>
      <c r="L314" s="122"/>
      <c r="M314" s="123" t="n">
        <v>11000</v>
      </c>
      <c r="N314" s="120" t="s">
        <v>416</v>
      </c>
      <c r="O314" s="120" t="s">
        <v>403</v>
      </c>
      <c r="P314" s="120" t="s">
        <v>268</v>
      </c>
      <c r="Q314" s="120" t="s">
        <v>269</v>
      </c>
      <c r="R314" s="124" t="s">
        <v>270</v>
      </c>
      <c r="S314" s="125" t="s">
        <v>562</v>
      </c>
    </row>
    <row r="315" s="126" customFormat="true" ht="12" hidden="false" customHeight="true" outlineLevel="0" collapsed="false">
      <c r="A315" s="120" t="n">
        <v>750</v>
      </c>
      <c r="B315" s="120" t="n">
        <v>75023</v>
      </c>
      <c r="C315" s="120" t="s">
        <v>109</v>
      </c>
      <c r="D315" s="121" t="s">
        <v>265</v>
      </c>
      <c r="E315" s="121" t="s">
        <v>275</v>
      </c>
      <c r="F315" s="122" t="n">
        <v>4000</v>
      </c>
      <c r="G315" s="123"/>
      <c r="H315" s="122" t="n">
        <v>266000</v>
      </c>
      <c r="I315" s="123"/>
      <c r="J315" s="122" t="n">
        <f aca="false">H315-F315</f>
        <v>262000</v>
      </c>
      <c r="K315" s="123" t="n">
        <f aca="false">I315-G315</f>
        <v>0</v>
      </c>
      <c r="L315" s="122" t="n">
        <v>0</v>
      </c>
      <c r="M315" s="123"/>
      <c r="N315" s="120" t="s">
        <v>293</v>
      </c>
      <c r="O315" s="120" t="s">
        <v>293</v>
      </c>
      <c r="P315" s="120" t="s">
        <v>272</v>
      </c>
      <c r="Q315" s="120" t="s">
        <v>294</v>
      </c>
      <c r="R315" s="124" t="s">
        <v>295</v>
      </c>
      <c r="S315" s="125" t="s">
        <v>296</v>
      </c>
    </row>
    <row r="316" s="126" customFormat="true" ht="12" hidden="false" customHeight="true" outlineLevel="0" collapsed="false">
      <c r="A316" s="120" t="n">
        <v>750</v>
      </c>
      <c r="B316" s="120" t="n">
        <v>75023</v>
      </c>
      <c r="C316" s="120" t="n">
        <v>2001</v>
      </c>
      <c r="D316" s="121" t="s">
        <v>265</v>
      </c>
      <c r="E316" s="121" t="s">
        <v>391</v>
      </c>
      <c r="F316" s="122" t="n">
        <v>0</v>
      </c>
      <c r="G316" s="123"/>
      <c r="H316" s="122" t="n">
        <v>0</v>
      </c>
      <c r="I316" s="123"/>
      <c r="J316" s="122" t="n">
        <f aca="false">H316-F316</f>
        <v>0</v>
      </c>
      <c r="K316" s="123" t="n">
        <f aca="false">I316-G316</f>
        <v>0</v>
      </c>
      <c r="L316" s="122" t="n">
        <v>238187</v>
      </c>
      <c r="M316" s="123"/>
      <c r="N316" s="120" t="s">
        <v>281</v>
      </c>
      <c r="O316" s="120" t="s">
        <v>281</v>
      </c>
      <c r="P316" s="120"/>
      <c r="Q316" s="120"/>
      <c r="R316" s="124"/>
      <c r="S316" s="125" t="s">
        <v>563</v>
      </c>
    </row>
    <row r="317" s="126" customFormat="true" ht="12" hidden="false" customHeight="true" outlineLevel="0" collapsed="false">
      <c r="A317" s="120" t="n">
        <v>750</v>
      </c>
      <c r="B317" s="120" t="n">
        <v>75023</v>
      </c>
      <c r="C317" s="120" t="n">
        <v>2057</v>
      </c>
      <c r="D317" s="121" t="s">
        <v>297</v>
      </c>
      <c r="E317" s="121" t="s">
        <v>298</v>
      </c>
      <c r="F317" s="122"/>
      <c r="G317" s="123" t="n">
        <v>4720</v>
      </c>
      <c r="H317" s="122"/>
      <c r="I317" s="123" t="n">
        <v>4720</v>
      </c>
      <c r="J317" s="122" t="n">
        <f aca="false">H317-F317</f>
        <v>0</v>
      </c>
      <c r="K317" s="123" t="n">
        <f aca="false">I317-G317</f>
        <v>0</v>
      </c>
      <c r="L317" s="122"/>
      <c r="M317" s="123" t="n">
        <v>0</v>
      </c>
      <c r="N317" s="120" t="s">
        <v>281</v>
      </c>
      <c r="O317" s="120" t="s">
        <v>281</v>
      </c>
      <c r="P317" s="120" t="s">
        <v>299</v>
      </c>
      <c r="Q317" s="120" t="n">
        <v>766</v>
      </c>
      <c r="R317" s="124" t="s">
        <v>510</v>
      </c>
      <c r="S317" s="125" t="s">
        <v>564</v>
      </c>
    </row>
    <row r="318" s="126" customFormat="true" ht="12" hidden="false" customHeight="true" outlineLevel="0" collapsed="false">
      <c r="A318" s="120" t="n">
        <v>750</v>
      </c>
      <c r="B318" s="120" t="n">
        <v>75023</v>
      </c>
      <c r="C318" s="120" t="n">
        <v>2058</v>
      </c>
      <c r="D318" s="121" t="s">
        <v>325</v>
      </c>
      <c r="E318" s="121" t="s">
        <v>298</v>
      </c>
      <c r="F318" s="122" t="n">
        <v>0</v>
      </c>
      <c r="G318" s="123"/>
      <c r="H318" s="122" t="n">
        <v>0</v>
      </c>
      <c r="I318" s="123"/>
      <c r="J318" s="122" t="n">
        <f aca="false">H318-F318</f>
        <v>0</v>
      </c>
      <c r="K318" s="123" t="n">
        <f aca="false">I318-G318</f>
        <v>0</v>
      </c>
      <c r="L318" s="122" t="n">
        <v>119000</v>
      </c>
      <c r="M318" s="123"/>
      <c r="N318" s="120" t="s">
        <v>281</v>
      </c>
      <c r="O318" s="120" t="s">
        <v>281</v>
      </c>
      <c r="P318" s="120"/>
      <c r="Q318" s="120"/>
      <c r="R318" s="124"/>
      <c r="S318" s="125" t="s">
        <v>565</v>
      </c>
    </row>
    <row r="319" s="126" customFormat="true" ht="12" hidden="false" customHeight="true" outlineLevel="0" collapsed="false">
      <c r="A319" s="120" t="n">
        <v>750</v>
      </c>
      <c r="B319" s="120" t="n">
        <v>75023</v>
      </c>
      <c r="C319" s="120" t="n">
        <v>2059</v>
      </c>
      <c r="D319" s="121" t="s">
        <v>297</v>
      </c>
      <c r="E319" s="121" t="s">
        <v>298</v>
      </c>
      <c r="F319" s="122"/>
      <c r="G319" s="123" t="n">
        <v>290</v>
      </c>
      <c r="H319" s="122"/>
      <c r="I319" s="123" t="n">
        <v>290</v>
      </c>
      <c r="J319" s="122" t="n">
        <f aca="false">H319-F319</f>
        <v>0</v>
      </c>
      <c r="K319" s="123" t="n">
        <f aca="false">I319-G319</f>
        <v>0</v>
      </c>
      <c r="L319" s="122"/>
      <c r="M319" s="123" t="n">
        <v>0</v>
      </c>
      <c r="N319" s="120" t="s">
        <v>281</v>
      </c>
      <c r="O319" s="120" t="s">
        <v>281</v>
      </c>
      <c r="P319" s="120" t="s">
        <v>299</v>
      </c>
      <c r="Q319" s="120" t="n">
        <v>766</v>
      </c>
      <c r="R319" s="124" t="s">
        <v>510</v>
      </c>
      <c r="S319" s="125" t="s">
        <v>564</v>
      </c>
    </row>
    <row r="320" s="126" customFormat="true" ht="12" hidden="false" customHeight="true" outlineLevel="0" collapsed="false">
      <c r="A320" s="120" t="n">
        <v>750</v>
      </c>
      <c r="B320" s="120" t="n">
        <v>75023</v>
      </c>
      <c r="C320" s="141" t="n">
        <v>2170</v>
      </c>
      <c r="D320" s="121" t="s">
        <v>265</v>
      </c>
      <c r="E320" s="121" t="s">
        <v>275</v>
      </c>
      <c r="F320" s="122" t="n">
        <v>105600</v>
      </c>
      <c r="G320" s="123"/>
      <c r="H320" s="122" t="n">
        <v>105600</v>
      </c>
      <c r="I320" s="123"/>
      <c r="J320" s="122" t="n">
        <f aca="false">H320-F320</f>
        <v>0</v>
      </c>
      <c r="K320" s="123" t="n">
        <f aca="false">I320-G320</f>
        <v>0</v>
      </c>
      <c r="L320" s="122" t="n">
        <v>0</v>
      </c>
      <c r="M320" s="123"/>
      <c r="N320" s="120" t="s">
        <v>281</v>
      </c>
      <c r="O320" s="120" t="s">
        <v>281</v>
      </c>
      <c r="P320" s="120" t="s">
        <v>272</v>
      </c>
      <c r="Q320" s="120" t="s">
        <v>566</v>
      </c>
      <c r="R320" s="124" t="s">
        <v>567</v>
      </c>
      <c r="S320" s="125" t="s">
        <v>568</v>
      </c>
    </row>
    <row r="321" s="126" customFormat="true" ht="12" hidden="false" customHeight="true" outlineLevel="0" collapsed="false">
      <c r="A321" s="120" t="n">
        <v>750</v>
      </c>
      <c r="B321" s="120" t="n">
        <v>75023</v>
      </c>
      <c r="C321" s="120" t="n">
        <v>2462</v>
      </c>
      <c r="D321" s="121" t="s">
        <v>265</v>
      </c>
      <c r="E321" s="121" t="s">
        <v>275</v>
      </c>
      <c r="F321" s="122" t="n">
        <v>325200</v>
      </c>
      <c r="G321" s="123"/>
      <c r="H321" s="122" t="n">
        <v>325200</v>
      </c>
      <c r="I321" s="123"/>
      <c r="J321" s="122" t="n">
        <f aca="false">H321-F321</f>
        <v>0</v>
      </c>
      <c r="K321" s="123" t="n">
        <f aca="false">I321-G321</f>
        <v>0</v>
      </c>
      <c r="L321" s="122" t="n">
        <v>0</v>
      </c>
      <c r="M321" s="123"/>
      <c r="N321" s="120" t="s">
        <v>281</v>
      </c>
      <c r="O321" s="120" t="s">
        <v>281</v>
      </c>
      <c r="P321" s="120" t="s">
        <v>272</v>
      </c>
      <c r="Q321" s="120" t="s">
        <v>389</v>
      </c>
      <c r="R321" s="124" t="s">
        <v>370</v>
      </c>
      <c r="S321" s="125" t="s">
        <v>390</v>
      </c>
    </row>
    <row r="322" s="126" customFormat="true" ht="12" hidden="false" customHeight="true" outlineLevel="0" collapsed="false">
      <c r="A322" s="120" t="n">
        <v>750</v>
      </c>
      <c r="B322" s="120" t="n">
        <v>75023</v>
      </c>
      <c r="C322" s="120" t="n">
        <v>2462</v>
      </c>
      <c r="D322" s="121" t="s">
        <v>265</v>
      </c>
      <c r="E322" s="121" t="s">
        <v>275</v>
      </c>
      <c r="F322" s="122" t="n">
        <v>81400</v>
      </c>
      <c r="G322" s="123"/>
      <c r="H322" s="122" t="n">
        <v>81400</v>
      </c>
      <c r="I322" s="123"/>
      <c r="J322" s="122" t="n">
        <f aca="false">H322-F322</f>
        <v>0</v>
      </c>
      <c r="K322" s="123" t="n">
        <f aca="false">I322-G322</f>
        <v>0</v>
      </c>
      <c r="L322" s="122" t="n">
        <v>0</v>
      </c>
      <c r="M322" s="123"/>
      <c r="N322" s="120" t="s">
        <v>281</v>
      </c>
      <c r="O322" s="120" t="s">
        <v>281</v>
      </c>
      <c r="P322" s="120" t="s">
        <v>272</v>
      </c>
      <c r="Q322" s="120" t="s">
        <v>389</v>
      </c>
      <c r="R322" s="124" t="s">
        <v>370</v>
      </c>
      <c r="S322" s="125" t="s">
        <v>390</v>
      </c>
    </row>
    <row r="323" s="126" customFormat="true" ht="12" hidden="false" customHeight="true" outlineLevel="0" collapsed="false">
      <c r="A323" s="120" t="n">
        <v>750</v>
      </c>
      <c r="B323" s="120" t="n">
        <v>75023</v>
      </c>
      <c r="C323" s="120" t="n">
        <v>2533</v>
      </c>
      <c r="D323" s="121" t="s">
        <v>569</v>
      </c>
      <c r="E323" s="121" t="s">
        <v>391</v>
      </c>
      <c r="F323" s="122" t="n">
        <v>54000</v>
      </c>
      <c r="G323" s="123"/>
      <c r="H323" s="122" t="n">
        <v>54000</v>
      </c>
      <c r="I323" s="123"/>
      <c r="J323" s="122" t="n">
        <f aca="false">H323-F323</f>
        <v>0</v>
      </c>
      <c r="K323" s="123" t="n">
        <f aca="false">I323-G323</f>
        <v>0</v>
      </c>
      <c r="L323" s="122" t="n">
        <v>0</v>
      </c>
      <c r="M323" s="123"/>
      <c r="N323" s="120" t="s">
        <v>281</v>
      </c>
      <c r="O323" s="120" t="s">
        <v>281</v>
      </c>
      <c r="P323" s="120" t="s">
        <v>299</v>
      </c>
      <c r="Q323" s="120" t="n">
        <v>2249</v>
      </c>
      <c r="R323" s="124" t="s">
        <v>441</v>
      </c>
      <c r="S323" s="125" t="s">
        <v>570</v>
      </c>
    </row>
    <row r="324" s="126" customFormat="true" ht="12" hidden="false" customHeight="true" outlineLevel="0" collapsed="false">
      <c r="A324" s="120" t="n">
        <v>750</v>
      </c>
      <c r="B324" s="120" t="n">
        <v>75023</v>
      </c>
      <c r="C324" s="120" t="n">
        <v>2533</v>
      </c>
      <c r="D324" s="121" t="s">
        <v>569</v>
      </c>
      <c r="E324" s="121" t="s">
        <v>391</v>
      </c>
      <c r="F324" s="122" t="n">
        <v>123371</v>
      </c>
      <c r="G324" s="123"/>
      <c r="H324" s="122" t="n">
        <v>123371</v>
      </c>
      <c r="I324" s="123"/>
      <c r="J324" s="122" t="n">
        <f aca="false">H324-F324</f>
        <v>0</v>
      </c>
      <c r="K324" s="123" t="n">
        <f aca="false">I324-G324</f>
        <v>0</v>
      </c>
      <c r="L324" s="122" t="n">
        <v>0</v>
      </c>
      <c r="M324" s="123"/>
      <c r="N324" s="120" t="s">
        <v>281</v>
      </c>
      <c r="O324" s="120" t="s">
        <v>281</v>
      </c>
      <c r="P324" s="120" t="s">
        <v>310</v>
      </c>
      <c r="Q324" s="120" t="s">
        <v>269</v>
      </c>
      <c r="R324" s="124" t="s">
        <v>270</v>
      </c>
      <c r="S324" s="125" t="s">
        <v>570</v>
      </c>
    </row>
    <row r="325" s="126" customFormat="true" ht="12" hidden="false" customHeight="true" outlineLevel="0" collapsed="false">
      <c r="A325" s="120" t="n">
        <v>750</v>
      </c>
      <c r="B325" s="120" t="n">
        <v>75023</v>
      </c>
      <c r="C325" s="120" t="n">
        <v>2701</v>
      </c>
      <c r="D325" s="121" t="s">
        <v>265</v>
      </c>
      <c r="E325" s="121" t="s">
        <v>391</v>
      </c>
      <c r="F325" s="122" t="n">
        <v>159019</v>
      </c>
      <c r="G325" s="123"/>
      <c r="H325" s="122" t="n">
        <v>159019</v>
      </c>
      <c r="I325" s="123"/>
      <c r="J325" s="122" t="n">
        <f aca="false">H325-F325</f>
        <v>0</v>
      </c>
      <c r="K325" s="123" t="n">
        <f aca="false">I325-G325</f>
        <v>0</v>
      </c>
      <c r="L325" s="122" t="n">
        <v>159019</v>
      </c>
      <c r="M325" s="123"/>
      <c r="N325" s="120" t="s">
        <v>281</v>
      </c>
      <c r="O325" s="120" t="s">
        <v>281</v>
      </c>
      <c r="P325" s="120" t="s">
        <v>268</v>
      </c>
      <c r="Q325" s="120" t="s">
        <v>269</v>
      </c>
      <c r="R325" s="124" t="s">
        <v>270</v>
      </c>
      <c r="S325" s="125" t="s">
        <v>571</v>
      </c>
    </row>
    <row r="326" s="126" customFormat="true" ht="12" hidden="false" customHeight="true" outlineLevel="0" collapsed="false">
      <c r="A326" s="120" t="n">
        <v>750</v>
      </c>
      <c r="B326" s="120" t="n">
        <v>75023</v>
      </c>
      <c r="C326" s="120" t="n">
        <v>2701</v>
      </c>
      <c r="D326" s="121" t="s">
        <v>265</v>
      </c>
      <c r="E326" s="121" t="s">
        <v>391</v>
      </c>
      <c r="F326" s="122" t="n">
        <v>717596</v>
      </c>
      <c r="G326" s="123"/>
      <c r="H326" s="122" t="n">
        <v>717596</v>
      </c>
      <c r="I326" s="123"/>
      <c r="J326" s="122" t="n">
        <f aca="false">H326-F326</f>
        <v>0</v>
      </c>
      <c r="K326" s="123" t="n">
        <f aca="false">I326-G326</f>
        <v>0</v>
      </c>
      <c r="L326" s="122" t="n">
        <v>0</v>
      </c>
      <c r="M326" s="123"/>
      <c r="N326" s="120" t="s">
        <v>281</v>
      </c>
      <c r="O326" s="120" t="s">
        <v>281</v>
      </c>
      <c r="P326" s="120" t="s">
        <v>268</v>
      </c>
      <c r="Q326" s="120" t="s">
        <v>269</v>
      </c>
      <c r="R326" s="124" t="s">
        <v>270</v>
      </c>
      <c r="S326" s="125" t="s">
        <v>394</v>
      </c>
    </row>
    <row r="327" s="126" customFormat="true" ht="12" hidden="false" customHeight="true" outlineLevel="0" collapsed="false">
      <c r="A327" s="120" t="n">
        <v>750</v>
      </c>
      <c r="B327" s="120" t="n">
        <v>75023</v>
      </c>
      <c r="C327" s="120" t="n">
        <v>2701</v>
      </c>
      <c r="D327" s="121" t="s">
        <v>265</v>
      </c>
      <c r="E327" s="121" t="s">
        <v>391</v>
      </c>
      <c r="F327" s="122" t="n">
        <v>0</v>
      </c>
      <c r="G327" s="123"/>
      <c r="H327" s="122" t="n">
        <v>0</v>
      </c>
      <c r="I327" s="123"/>
      <c r="J327" s="122" t="n">
        <f aca="false">H327-F327</f>
        <v>0</v>
      </c>
      <c r="K327" s="123" t="n">
        <f aca="false">I327-G327</f>
        <v>0</v>
      </c>
      <c r="L327" s="122" t="n">
        <v>370000</v>
      </c>
      <c r="M327" s="123"/>
      <c r="N327" s="120" t="s">
        <v>281</v>
      </c>
      <c r="O327" s="120" t="s">
        <v>281</v>
      </c>
      <c r="P327" s="120"/>
      <c r="Q327" s="120"/>
      <c r="R327" s="124"/>
      <c r="S327" s="125" t="s">
        <v>572</v>
      </c>
    </row>
    <row r="328" s="126" customFormat="true" ht="12" hidden="false" customHeight="true" outlineLevel="0" collapsed="false">
      <c r="A328" s="120" t="n">
        <v>750</v>
      </c>
      <c r="B328" s="120" t="n">
        <v>75023</v>
      </c>
      <c r="C328" s="120" t="n">
        <v>2701</v>
      </c>
      <c r="D328" s="121" t="s">
        <v>265</v>
      </c>
      <c r="E328" s="121" t="s">
        <v>391</v>
      </c>
      <c r="F328" s="122" t="n">
        <v>478000</v>
      </c>
      <c r="G328" s="123"/>
      <c r="H328" s="122" t="n">
        <v>478000</v>
      </c>
      <c r="I328" s="123"/>
      <c r="J328" s="122" t="n">
        <f aca="false">H328-F328</f>
        <v>0</v>
      </c>
      <c r="K328" s="123" t="n">
        <f aca="false">I328-G328</f>
        <v>0</v>
      </c>
      <c r="L328" s="122" t="n">
        <v>500000</v>
      </c>
      <c r="M328" s="123"/>
      <c r="N328" s="120" t="s">
        <v>281</v>
      </c>
      <c r="O328" s="120" t="s">
        <v>281</v>
      </c>
      <c r="P328" s="120" t="s">
        <v>268</v>
      </c>
      <c r="Q328" s="120" t="s">
        <v>269</v>
      </c>
      <c r="R328" s="124" t="s">
        <v>270</v>
      </c>
      <c r="S328" s="125" t="s">
        <v>573</v>
      </c>
    </row>
    <row r="329" s="126" customFormat="true" ht="12" hidden="false" customHeight="true" outlineLevel="0" collapsed="false">
      <c r="A329" s="120" t="n">
        <v>750</v>
      </c>
      <c r="B329" s="120" t="n">
        <v>75023</v>
      </c>
      <c r="C329" s="120" t="n">
        <v>2707</v>
      </c>
      <c r="D329" s="121" t="s">
        <v>265</v>
      </c>
      <c r="E329" s="121" t="s">
        <v>391</v>
      </c>
      <c r="F329" s="122" t="n">
        <v>518769</v>
      </c>
      <c r="G329" s="123"/>
      <c r="H329" s="122" t="n">
        <v>518769</v>
      </c>
      <c r="I329" s="123"/>
      <c r="J329" s="122" t="n">
        <f aca="false">H329-F329</f>
        <v>0</v>
      </c>
      <c r="K329" s="123" t="n">
        <f aca="false">I329-G329</f>
        <v>0</v>
      </c>
      <c r="L329" s="122" t="n">
        <v>62278</v>
      </c>
      <c r="M329" s="123"/>
      <c r="N329" s="120" t="s">
        <v>281</v>
      </c>
      <c r="O329" s="120" t="s">
        <v>281</v>
      </c>
      <c r="P329" s="120" t="s">
        <v>268</v>
      </c>
      <c r="Q329" s="120" t="s">
        <v>269</v>
      </c>
      <c r="R329" s="124" t="s">
        <v>270</v>
      </c>
      <c r="S329" s="125" t="s">
        <v>574</v>
      </c>
    </row>
    <row r="330" s="126" customFormat="true" ht="12" hidden="false" customHeight="true" outlineLevel="0" collapsed="false">
      <c r="A330" s="120" t="n">
        <v>750</v>
      </c>
      <c r="B330" s="120" t="n">
        <v>75023</v>
      </c>
      <c r="C330" s="120" t="n">
        <v>2707</v>
      </c>
      <c r="D330" s="121" t="s">
        <v>265</v>
      </c>
      <c r="E330" s="121" t="s">
        <v>391</v>
      </c>
      <c r="F330" s="122" t="n">
        <v>-125890</v>
      </c>
      <c r="G330" s="123"/>
      <c r="H330" s="122" t="n">
        <v>-125890</v>
      </c>
      <c r="I330" s="123"/>
      <c r="J330" s="122" t="n">
        <f aca="false">H330-F330</f>
        <v>0</v>
      </c>
      <c r="K330" s="123" t="n">
        <f aca="false">I330-G330</f>
        <v>0</v>
      </c>
      <c r="L330" s="122" t="n">
        <v>0</v>
      </c>
      <c r="M330" s="123"/>
      <c r="N330" s="120" t="s">
        <v>281</v>
      </c>
      <c r="O330" s="120" t="s">
        <v>281</v>
      </c>
      <c r="P330" s="120" t="s">
        <v>299</v>
      </c>
      <c r="Q330" s="120" t="n">
        <v>1346</v>
      </c>
      <c r="R330" s="124" t="s">
        <v>575</v>
      </c>
      <c r="S330" s="125" t="s">
        <v>574</v>
      </c>
    </row>
    <row r="331" s="126" customFormat="true" ht="12" hidden="false" customHeight="true" outlineLevel="0" collapsed="false">
      <c r="A331" s="120" t="n">
        <v>750</v>
      </c>
      <c r="B331" s="120" t="n">
        <v>75023</v>
      </c>
      <c r="C331" s="120" t="n">
        <v>2707</v>
      </c>
      <c r="D331" s="121" t="s">
        <v>265</v>
      </c>
      <c r="E331" s="121" t="s">
        <v>391</v>
      </c>
      <c r="F331" s="122" t="n">
        <v>0</v>
      </c>
      <c r="G331" s="123"/>
      <c r="H331" s="122" t="n">
        <v>0</v>
      </c>
      <c r="I331" s="123"/>
      <c r="J331" s="122" t="n">
        <f aca="false">H331-F331</f>
        <v>0</v>
      </c>
      <c r="K331" s="123" t="n">
        <f aca="false">I331-G331</f>
        <v>0</v>
      </c>
      <c r="L331" s="122" t="n">
        <v>150000</v>
      </c>
      <c r="M331" s="123"/>
      <c r="N331" s="120" t="s">
        <v>281</v>
      </c>
      <c r="O331" s="120" t="s">
        <v>281</v>
      </c>
      <c r="P331" s="120"/>
      <c r="Q331" s="120"/>
      <c r="R331" s="124"/>
      <c r="S331" s="125" t="s">
        <v>576</v>
      </c>
    </row>
    <row r="332" s="126" customFormat="true" ht="12" hidden="false" customHeight="true" outlineLevel="0" collapsed="false">
      <c r="A332" s="120" t="n">
        <v>750</v>
      </c>
      <c r="B332" s="120" t="n">
        <v>75023</v>
      </c>
      <c r="C332" s="120" t="n">
        <v>2707</v>
      </c>
      <c r="D332" s="121" t="s">
        <v>265</v>
      </c>
      <c r="E332" s="121" t="s">
        <v>391</v>
      </c>
      <c r="F332" s="122" t="n">
        <v>0</v>
      </c>
      <c r="G332" s="123"/>
      <c r="H332" s="122" t="n">
        <v>0</v>
      </c>
      <c r="I332" s="123"/>
      <c r="J332" s="122" t="n">
        <v>0</v>
      </c>
      <c r="K332" s="123" t="n">
        <v>0</v>
      </c>
      <c r="L332" s="122" t="n">
        <v>62698</v>
      </c>
      <c r="M332" s="123"/>
      <c r="N332" s="120" t="s">
        <v>281</v>
      </c>
      <c r="O332" s="120" t="s">
        <v>281</v>
      </c>
      <c r="P332" s="120"/>
      <c r="Q332" s="120"/>
      <c r="R332" s="124"/>
      <c r="S332" s="125" t="s">
        <v>577</v>
      </c>
    </row>
    <row r="333" s="126" customFormat="true" ht="12" hidden="false" customHeight="true" outlineLevel="0" collapsed="false">
      <c r="A333" s="120" t="n">
        <v>750</v>
      </c>
      <c r="B333" s="120" t="n">
        <v>75023</v>
      </c>
      <c r="C333" s="120" t="n">
        <v>2707</v>
      </c>
      <c r="D333" s="121" t="s">
        <v>265</v>
      </c>
      <c r="E333" s="121" t="s">
        <v>391</v>
      </c>
      <c r="F333" s="122" t="n">
        <v>4720</v>
      </c>
      <c r="G333" s="123"/>
      <c r="H333" s="122" t="n">
        <v>4720</v>
      </c>
      <c r="I333" s="123"/>
      <c r="J333" s="122" t="n">
        <f aca="false">H333-F333</f>
        <v>0</v>
      </c>
      <c r="K333" s="123" t="n">
        <f aca="false">I333-G333</f>
        <v>0</v>
      </c>
      <c r="L333" s="122" t="n">
        <v>0</v>
      </c>
      <c r="M333" s="123"/>
      <c r="N333" s="120" t="s">
        <v>281</v>
      </c>
      <c r="O333" s="120" t="s">
        <v>281</v>
      </c>
      <c r="P333" s="120" t="s">
        <v>268</v>
      </c>
      <c r="Q333" s="120" t="s">
        <v>269</v>
      </c>
      <c r="R333" s="124" t="s">
        <v>270</v>
      </c>
      <c r="S333" s="125" t="s">
        <v>578</v>
      </c>
    </row>
    <row r="334" s="126" customFormat="true" ht="12" hidden="false" customHeight="true" outlineLevel="0" collapsed="false">
      <c r="A334" s="120" t="n">
        <v>750</v>
      </c>
      <c r="B334" s="120" t="n">
        <v>75023</v>
      </c>
      <c r="C334" s="120" t="n">
        <v>2707</v>
      </c>
      <c r="D334" s="121" t="s">
        <v>265</v>
      </c>
      <c r="E334" s="121" t="s">
        <v>391</v>
      </c>
      <c r="F334" s="122" t="n">
        <v>1908</v>
      </c>
      <c r="G334" s="123"/>
      <c r="H334" s="122" t="n">
        <v>1908</v>
      </c>
      <c r="I334" s="123"/>
      <c r="J334" s="122" t="n">
        <f aca="false">H334-F334</f>
        <v>0</v>
      </c>
      <c r="K334" s="123" t="n">
        <f aca="false">I334-G334</f>
        <v>0</v>
      </c>
      <c r="L334" s="122" t="n">
        <v>0</v>
      </c>
      <c r="M334" s="123"/>
      <c r="N334" s="120" t="s">
        <v>281</v>
      </c>
      <c r="O334" s="120" t="s">
        <v>281</v>
      </c>
      <c r="P334" s="120" t="s">
        <v>299</v>
      </c>
      <c r="Q334" s="120" t="s">
        <v>303</v>
      </c>
      <c r="R334" s="124" t="s">
        <v>304</v>
      </c>
      <c r="S334" s="125" t="s">
        <v>578</v>
      </c>
    </row>
    <row r="335" s="126" customFormat="true" ht="12" hidden="false" customHeight="true" outlineLevel="0" collapsed="false">
      <c r="A335" s="120" t="n">
        <v>750</v>
      </c>
      <c r="B335" s="120" t="n">
        <v>75023</v>
      </c>
      <c r="C335" s="120" t="n">
        <v>2708</v>
      </c>
      <c r="D335" s="121" t="s">
        <v>265</v>
      </c>
      <c r="E335" s="121" t="s">
        <v>391</v>
      </c>
      <c r="F335" s="122" t="n">
        <v>15456</v>
      </c>
      <c r="G335" s="123"/>
      <c r="H335" s="122" t="n">
        <v>15456</v>
      </c>
      <c r="I335" s="123"/>
      <c r="J335" s="122" t="n">
        <f aca="false">H335-F335</f>
        <v>0</v>
      </c>
      <c r="K335" s="123" t="n">
        <f aca="false">I335-G335</f>
        <v>0</v>
      </c>
      <c r="L335" s="122" t="n">
        <v>28980</v>
      </c>
      <c r="M335" s="123"/>
      <c r="N335" s="120" t="s">
        <v>281</v>
      </c>
      <c r="O335" s="120" t="s">
        <v>281</v>
      </c>
      <c r="P335" s="120" t="s">
        <v>272</v>
      </c>
      <c r="Q335" s="120" t="s">
        <v>579</v>
      </c>
      <c r="R335" s="124" t="s">
        <v>580</v>
      </c>
      <c r="S335" s="125" t="s">
        <v>581</v>
      </c>
    </row>
    <row r="336" s="126" customFormat="true" ht="12" hidden="false" customHeight="true" outlineLevel="0" collapsed="false">
      <c r="A336" s="120" t="n">
        <v>750</v>
      </c>
      <c r="B336" s="120" t="n">
        <v>75023</v>
      </c>
      <c r="C336" s="120" t="n">
        <v>2708</v>
      </c>
      <c r="D336" s="121" t="s">
        <v>265</v>
      </c>
      <c r="E336" s="121" t="s">
        <v>391</v>
      </c>
      <c r="F336" s="122" t="n">
        <v>0</v>
      </c>
      <c r="G336" s="123"/>
      <c r="H336" s="122" t="n">
        <v>0</v>
      </c>
      <c r="I336" s="123"/>
      <c r="J336" s="122" t="n">
        <f aca="false">H336-F336</f>
        <v>0</v>
      </c>
      <c r="K336" s="123" t="n">
        <f aca="false">I336-G336</f>
        <v>0</v>
      </c>
      <c r="L336" s="122" t="n">
        <v>101200</v>
      </c>
      <c r="M336" s="123"/>
      <c r="N336" s="120" t="s">
        <v>281</v>
      </c>
      <c r="O336" s="120" t="s">
        <v>281</v>
      </c>
      <c r="P336" s="120"/>
      <c r="Q336" s="120"/>
      <c r="R336" s="124"/>
      <c r="S336" s="125" t="s">
        <v>582</v>
      </c>
    </row>
    <row r="337" s="126" customFormat="true" ht="12" hidden="false" customHeight="true" outlineLevel="0" collapsed="false">
      <c r="A337" s="120" t="n">
        <v>750</v>
      </c>
      <c r="B337" s="120" t="n">
        <v>75023</v>
      </c>
      <c r="C337" s="120" t="n">
        <v>2708</v>
      </c>
      <c r="D337" s="121" t="s">
        <v>265</v>
      </c>
      <c r="E337" s="121" t="s">
        <v>391</v>
      </c>
      <c r="F337" s="122" t="n">
        <v>0</v>
      </c>
      <c r="G337" s="123"/>
      <c r="H337" s="122" t="n">
        <v>0</v>
      </c>
      <c r="I337" s="123"/>
      <c r="J337" s="122" t="n">
        <f aca="false">H337-F337</f>
        <v>0</v>
      </c>
      <c r="K337" s="123" t="n">
        <f aca="false">I337-G337</f>
        <v>0</v>
      </c>
      <c r="L337" s="122" t="n">
        <v>42000</v>
      </c>
      <c r="M337" s="123"/>
      <c r="N337" s="133" t="s">
        <v>281</v>
      </c>
      <c r="O337" s="133" t="s">
        <v>281</v>
      </c>
      <c r="P337" s="120"/>
      <c r="Q337" s="120"/>
      <c r="R337" s="124"/>
      <c r="S337" s="125" t="s">
        <v>583</v>
      </c>
    </row>
    <row r="338" s="126" customFormat="true" ht="12" hidden="false" customHeight="true" outlineLevel="0" collapsed="false">
      <c r="A338" s="120" t="n">
        <v>750</v>
      </c>
      <c r="B338" s="120" t="n">
        <v>75058</v>
      </c>
      <c r="C338" s="120" t="s">
        <v>89</v>
      </c>
      <c r="D338" s="121" t="s">
        <v>265</v>
      </c>
      <c r="E338" s="121" t="s">
        <v>376</v>
      </c>
      <c r="F338" s="122" t="n">
        <v>122000</v>
      </c>
      <c r="G338" s="123"/>
      <c r="H338" s="122" t="n">
        <v>122000</v>
      </c>
      <c r="I338" s="123"/>
      <c r="J338" s="122" t="n">
        <f aca="false">H338-F338</f>
        <v>0</v>
      </c>
      <c r="K338" s="123" t="n">
        <f aca="false">I338-G338</f>
        <v>0</v>
      </c>
      <c r="L338" s="122" t="n">
        <v>122000</v>
      </c>
      <c r="M338" s="123"/>
      <c r="N338" s="133" t="s">
        <v>584</v>
      </c>
      <c r="O338" s="133" t="s">
        <v>379</v>
      </c>
      <c r="P338" s="120" t="s">
        <v>268</v>
      </c>
      <c r="Q338" s="120" t="s">
        <v>269</v>
      </c>
      <c r="R338" s="124" t="s">
        <v>270</v>
      </c>
      <c r="S338" s="125" t="s">
        <v>585</v>
      </c>
    </row>
    <row r="339" s="126" customFormat="true" ht="12" hidden="false" customHeight="true" outlineLevel="0" collapsed="false">
      <c r="A339" s="120" t="n">
        <v>750</v>
      </c>
      <c r="B339" s="120" t="n">
        <v>75075</v>
      </c>
      <c r="C339" s="120" t="s">
        <v>87</v>
      </c>
      <c r="D339" s="121" t="s">
        <v>265</v>
      </c>
      <c r="E339" s="121" t="s">
        <v>358</v>
      </c>
      <c r="F339" s="122" t="n">
        <v>10000</v>
      </c>
      <c r="G339" s="123"/>
      <c r="H339" s="122" t="n">
        <v>10000</v>
      </c>
      <c r="I339" s="123"/>
      <c r="J339" s="122" t="n">
        <f aca="false">H339-F339</f>
        <v>0</v>
      </c>
      <c r="K339" s="123" t="n">
        <f aca="false">I339-G339</f>
        <v>0</v>
      </c>
      <c r="L339" s="122" t="n">
        <v>10000</v>
      </c>
      <c r="M339" s="123"/>
      <c r="N339" s="133" t="s">
        <v>418</v>
      </c>
      <c r="O339" s="133" t="s">
        <v>403</v>
      </c>
      <c r="P339" s="120" t="s">
        <v>268</v>
      </c>
      <c r="Q339" s="120" t="s">
        <v>269</v>
      </c>
      <c r="R339" s="124" t="s">
        <v>270</v>
      </c>
      <c r="S339" s="125" t="s">
        <v>586</v>
      </c>
    </row>
    <row r="340" s="126" customFormat="true" ht="12" hidden="false" customHeight="true" outlineLevel="0" collapsed="false">
      <c r="A340" s="120" t="n">
        <v>750</v>
      </c>
      <c r="B340" s="120" t="n">
        <v>75075</v>
      </c>
      <c r="C340" s="120" t="n">
        <v>2057</v>
      </c>
      <c r="D340" s="121" t="s">
        <v>325</v>
      </c>
      <c r="E340" s="121" t="s">
        <v>298</v>
      </c>
      <c r="F340" s="122" t="n">
        <v>1520000</v>
      </c>
      <c r="G340" s="123"/>
      <c r="H340" s="122" t="n">
        <v>1520000</v>
      </c>
      <c r="I340" s="123"/>
      <c r="J340" s="122" t="n">
        <f aca="false">H340-F340</f>
        <v>0</v>
      </c>
      <c r="K340" s="123" t="n">
        <f aca="false">I340-G340</f>
        <v>0</v>
      </c>
      <c r="L340" s="122" t="n">
        <v>0</v>
      </c>
      <c r="M340" s="123"/>
      <c r="N340" s="120" t="s">
        <v>281</v>
      </c>
      <c r="O340" s="120" t="s">
        <v>281</v>
      </c>
      <c r="P340" s="120" t="s">
        <v>268</v>
      </c>
      <c r="Q340" s="120" t="s">
        <v>269</v>
      </c>
      <c r="R340" s="124" t="s">
        <v>270</v>
      </c>
      <c r="S340" s="125" t="s">
        <v>587</v>
      </c>
    </row>
    <row r="341" s="126" customFormat="true" ht="12" hidden="false" customHeight="true" outlineLevel="0" collapsed="false">
      <c r="A341" s="120" t="n">
        <v>750</v>
      </c>
      <c r="B341" s="120" t="n">
        <v>75075</v>
      </c>
      <c r="C341" s="120" t="n">
        <v>2057</v>
      </c>
      <c r="D341" s="121" t="s">
        <v>325</v>
      </c>
      <c r="E341" s="121" t="s">
        <v>298</v>
      </c>
      <c r="F341" s="122" t="n">
        <v>1280000</v>
      </c>
      <c r="G341" s="123"/>
      <c r="H341" s="122" t="n">
        <v>1280000</v>
      </c>
      <c r="I341" s="123"/>
      <c r="J341" s="122" t="n">
        <f aca="false">H341-F341</f>
        <v>0</v>
      </c>
      <c r="K341" s="123" t="n">
        <f aca="false">I341-G341</f>
        <v>0</v>
      </c>
      <c r="L341" s="122" t="n">
        <v>0</v>
      </c>
      <c r="M341" s="123"/>
      <c r="N341" s="120" t="s">
        <v>281</v>
      </c>
      <c r="O341" s="120" t="s">
        <v>281</v>
      </c>
      <c r="P341" s="120" t="s">
        <v>299</v>
      </c>
      <c r="Q341" s="120" t="n">
        <v>1019</v>
      </c>
      <c r="R341" s="124" t="s">
        <v>300</v>
      </c>
      <c r="S341" s="125" t="s">
        <v>587</v>
      </c>
    </row>
    <row r="342" s="126" customFormat="true" ht="12" hidden="false" customHeight="true" outlineLevel="0" collapsed="false">
      <c r="A342" s="120" t="n">
        <v>750</v>
      </c>
      <c r="B342" s="120" t="n">
        <v>75075</v>
      </c>
      <c r="C342" s="120" t="n">
        <v>2708</v>
      </c>
      <c r="D342" s="121" t="s">
        <v>265</v>
      </c>
      <c r="E342" s="121" t="s">
        <v>391</v>
      </c>
      <c r="F342" s="122" t="n">
        <v>0</v>
      </c>
      <c r="G342" s="123"/>
      <c r="H342" s="122" t="n">
        <v>0</v>
      </c>
      <c r="I342" s="123"/>
      <c r="J342" s="122" t="n">
        <f aca="false">H342-F342</f>
        <v>0</v>
      </c>
      <c r="K342" s="123" t="n">
        <f aca="false">I342-G342</f>
        <v>0</v>
      </c>
      <c r="L342" s="122" t="n">
        <v>85760</v>
      </c>
      <c r="M342" s="123"/>
      <c r="N342" s="120" t="s">
        <v>281</v>
      </c>
      <c r="O342" s="120" t="s">
        <v>281</v>
      </c>
      <c r="P342" s="120"/>
      <c r="Q342" s="120"/>
      <c r="R342" s="124"/>
      <c r="S342" s="125" t="s">
        <v>582</v>
      </c>
    </row>
    <row r="343" s="126" customFormat="true" ht="12" hidden="false" customHeight="true" outlineLevel="0" collapsed="false">
      <c r="A343" s="120" t="n">
        <v>750</v>
      </c>
      <c r="B343" s="120" t="n">
        <v>75075</v>
      </c>
      <c r="C343" s="120" t="n">
        <v>2708</v>
      </c>
      <c r="D343" s="121" t="s">
        <v>265</v>
      </c>
      <c r="E343" s="121" t="s">
        <v>391</v>
      </c>
      <c r="F343" s="122" t="n">
        <v>0</v>
      </c>
      <c r="G343" s="123"/>
      <c r="H343" s="122" t="n">
        <v>0</v>
      </c>
      <c r="I343" s="123"/>
      <c r="J343" s="122" t="n">
        <f aca="false">H343-F343</f>
        <v>0</v>
      </c>
      <c r="K343" s="123" t="n">
        <f aca="false">I343-G343</f>
        <v>0</v>
      </c>
      <c r="L343" s="122" t="n">
        <v>100000</v>
      </c>
      <c r="M343" s="123"/>
      <c r="N343" s="120" t="s">
        <v>281</v>
      </c>
      <c r="O343" s="120" t="s">
        <v>281</v>
      </c>
      <c r="P343" s="120"/>
      <c r="Q343" s="120"/>
      <c r="R343" s="124"/>
      <c r="S343" s="125" t="s">
        <v>588</v>
      </c>
    </row>
    <row r="344" s="126" customFormat="true" ht="12" hidden="false" customHeight="true" outlineLevel="0" collapsed="false">
      <c r="A344" s="120" t="n">
        <v>750</v>
      </c>
      <c r="B344" s="120" t="n">
        <v>75085</v>
      </c>
      <c r="C344" s="121" t="s">
        <v>76</v>
      </c>
      <c r="D344" s="121" t="s">
        <v>265</v>
      </c>
      <c r="E344" s="121" t="s">
        <v>358</v>
      </c>
      <c r="F344" s="122" t="n">
        <v>0</v>
      </c>
      <c r="G344" s="123"/>
      <c r="H344" s="122" t="n">
        <v>1000</v>
      </c>
      <c r="I344" s="123"/>
      <c r="J344" s="122" t="n">
        <f aca="false">H344-F344</f>
        <v>1000</v>
      </c>
      <c r="K344" s="123" t="n">
        <f aca="false">I344-G344</f>
        <v>0</v>
      </c>
      <c r="L344" s="122" t="n">
        <v>5000</v>
      </c>
      <c r="M344" s="123"/>
      <c r="N344" s="120" t="s">
        <v>589</v>
      </c>
      <c r="O344" s="120" t="s">
        <v>589</v>
      </c>
      <c r="P344" s="120"/>
      <c r="Q344" s="120"/>
      <c r="R344" s="124"/>
      <c r="S344" s="125" t="s">
        <v>590</v>
      </c>
    </row>
    <row r="345" s="126" customFormat="true" ht="12" hidden="false" customHeight="true" outlineLevel="0" collapsed="false">
      <c r="A345" s="120" t="n">
        <v>750</v>
      </c>
      <c r="B345" s="120" t="n">
        <v>75085</v>
      </c>
      <c r="C345" s="121" t="s">
        <v>89</v>
      </c>
      <c r="D345" s="121" t="s">
        <v>265</v>
      </c>
      <c r="E345" s="121" t="s">
        <v>376</v>
      </c>
      <c r="F345" s="122" t="n">
        <v>16000</v>
      </c>
      <c r="G345" s="123"/>
      <c r="H345" s="122" t="n">
        <v>15000</v>
      </c>
      <c r="I345" s="123"/>
      <c r="J345" s="122" t="n">
        <f aca="false">H345-F345</f>
        <v>-1000</v>
      </c>
      <c r="K345" s="123" t="n">
        <f aca="false">I345-G345</f>
        <v>0</v>
      </c>
      <c r="L345" s="122" t="n">
        <v>10000</v>
      </c>
      <c r="M345" s="123"/>
      <c r="N345" s="120" t="s">
        <v>589</v>
      </c>
      <c r="O345" s="120" t="s">
        <v>589</v>
      </c>
      <c r="P345" s="120" t="s">
        <v>268</v>
      </c>
      <c r="Q345" s="120" t="s">
        <v>269</v>
      </c>
      <c r="R345" s="124" t="s">
        <v>270</v>
      </c>
      <c r="S345" s="125" t="s">
        <v>377</v>
      </c>
    </row>
    <row r="346" s="126" customFormat="true" ht="12" hidden="false" customHeight="true" outlineLevel="0" collapsed="false">
      <c r="A346" s="120" t="n">
        <v>750</v>
      </c>
      <c r="B346" s="120" t="n">
        <v>75085</v>
      </c>
      <c r="C346" s="120" t="s">
        <v>161</v>
      </c>
      <c r="D346" s="121" t="s">
        <v>265</v>
      </c>
      <c r="E346" s="121" t="s">
        <v>376</v>
      </c>
      <c r="F346" s="122" t="n">
        <v>200000</v>
      </c>
      <c r="G346" s="123"/>
      <c r="H346" s="122" t="n">
        <v>200000</v>
      </c>
      <c r="I346" s="123"/>
      <c r="J346" s="122" t="n">
        <f aca="false">H346-F346</f>
        <v>0</v>
      </c>
      <c r="K346" s="123" t="n">
        <f aca="false">I346-G346</f>
        <v>0</v>
      </c>
      <c r="L346" s="122" t="n">
        <v>0</v>
      </c>
      <c r="M346" s="123"/>
      <c r="N346" s="120" t="s">
        <v>589</v>
      </c>
      <c r="O346" s="120" t="s">
        <v>589</v>
      </c>
      <c r="P346" s="120" t="s">
        <v>272</v>
      </c>
      <c r="Q346" s="120" t="s">
        <v>318</v>
      </c>
      <c r="R346" s="124" t="s">
        <v>319</v>
      </c>
      <c r="S346" s="125" t="s">
        <v>591</v>
      </c>
    </row>
    <row r="347" s="126" customFormat="true" ht="12" hidden="false" customHeight="true" outlineLevel="0" collapsed="false">
      <c r="A347" s="120" t="n">
        <v>750</v>
      </c>
      <c r="B347" s="120" t="n">
        <v>75085</v>
      </c>
      <c r="C347" s="121" t="s">
        <v>99</v>
      </c>
      <c r="D347" s="121" t="s">
        <v>265</v>
      </c>
      <c r="E347" s="121" t="s">
        <v>275</v>
      </c>
      <c r="F347" s="122" t="n">
        <v>1000</v>
      </c>
      <c r="G347" s="123"/>
      <c r="H347" s="122" t="n">
        <v>1000</v>
      </c>
      <c r="I347" s="123"/>
      <c r="J347" s="122" t="n">
        <f aca="false">H347-F347</f>
        <v>0</v>
      </c>
      <c r="K347" s="123" t="n">
        <f aca="false">I347-G347</f>
        <v>0</v>
      </c>
      <c r="L347" s="122" t="n">
        <v>1000</v>
      </c>
      <c r="M347" s="123"/>
      <c r="N347" s="120" t="s">
        <v>589</v>
      </c>
      <c r="O347" s="120" t="s">
        <v>589</v>
      </c>
      <c r="P347" s="120" t="s">
        <v>268</v>
      </c>
      <c r="Q347" s="120" t="s">
        <v>269</v>
      </c>
      <c r="R347" s="124" t="s">
        <v>270</v>
      </c>
      <c r="S347" s="131" t="s">
        <v>316</v>
      </c>
    </row>
    <row r="348" s="126" customFormat="true" ht="12" hidden="false" customHeight="true" outlineLevel="0" collapsed="false">
      <c r="A348" s="120" t="n">
        <v>750</v>
      </c>
      <c r="B348" s="120" t="n">
        <v>75085</v>
      </c>
      <c r="C348" s="121" t="s">
        <v>105</v>
      </c>
      <c r="D348" s="121" t="s">
        <v>265</v>
      </c>
      <c r="E348" s="121" t="s">
        <v>275</v>
      </c>
      <c r="F348" s="122" t="n">
        <v>0</v>
      </c>
      <c r="G348" s="123"/>
      <c r="H348" s="122" t="n">
        <v>0</v>
      </c>
      <c r="I348" s="123"/>
      <c r="J348" s="122" t="n">
        <f aca="false">H348-F348</f>
        <v>0</v>
      </c>
      <c r="K348" s="123" t="n">
        <f aca="false">I348-G348</f>
        <v>0</v>
      </c>
      <c r="L348" s="122" t="n">
        <v>20000</v>
      </c>
      <c r="M348" s="123"/>
      <c r="N348" s="120" t="s">
        <v>589</v>
      </c>
      <c r="O348" s="120" t="s">
        <v>589</v>
      </c>
      <c r="P348" s="120"/>
      <c r="Q348" s="120"/>
      <c r="R348" s="124"/>
      <c r="S348" s="125" t="s">
        <v>366</v>
      </c>
    </row>
    <row r="349" s="126" customFormat="true" ht="12" hidden="false" customHeight="true" outlineLevel="0" collapsed="false">
      <c r="A349" s="120" t="n">
        <v>750</v>
      </c>
      <c r="B349" s="120" t="n">
        <v>75085</v>
      </c>
      <c r="C349" s="121" t="s">
        <v>109</v>
      </c>
      <c r="D349" s="121" t="s">
        <v>265</v>
      </c>
      <c r="E349" s="121" t="s">
        <v>275</v>
      </c>
      <c r="F349" s="122" t="n">
        <v>65000</v>
      </c>
      <c r="G349" s="123"/>
      <c r="H349" s="122" t="n">
        <v>62000</v>
      </c>
      <c r="I349" s="123"/>
      <c r="J349" s="122" t="n">
        <f aca="false">H349-F349</f>
        <v>-3000</v>
      </c>
      <c r="K349" s="123" t="n">
        <f aca="false">I349-G349</f>
        <v>0</v>
      </c>
      <c r="L349" s="122" t="n">
        <v>11000</v>
      </c>
      <c r="M349" s="123"/>
      <c r="N349" s="120" t="s">
        <v>589</v>
      </c>
      <c r="O349" s="120" t="s">
        <v>589</v>
      </c>
      <c r="P349" s="120" t="s">
        <v>268</v>
      </c>
      <c r="Q349" s="120" t="s">
        <v>269</v>
      </c>
      <c r="R349" s="124" t="s">
        <v>270</v>
      </c>
      <c r="S349" s="125" t="s">
        <v>561</v>
      </c>
    </row>
    <row r="350" s="126" customFormat="true" ht="12" hidden="false" customHeight="true" outlineLevel="0" collapsed="false">
      <c r="A350" s="120" t="n">
        <v>750</v>
      </c>
      <c r="B350" s="120" t="n">
        <v>75085</v>
      </c>
      <c r="C350" s="141" t="n">
        <v>2170</v>
      </c>
      <c r="D350" s="121" t="s">
        <v>265</v>
      </c>
      <c r="E350" s="121" t="s">
        <v>275</v>
      </c>
      <c r="F350" s="129" t="n">
        <v>68840</v>
      </c>
      <c r="G350" s="130"/>
      <c r="H350" s="129" t="n">
        <v>68840</v>
      </c>
      <c r="I350" s="130"/>
      <c r="J350" s="129" t="n">
        <f aca="false">H350-F350</f>
        <v>0</v>
      </c>
      <c r="K350" s="130" t="n">
        <f aca="false">I350-G350</f>
        <v>0</v>
      </c>
      <c r="L350" s="129" t="n">
        <v>0</v>
      </c>
      <c r="M350" s="130"/>
      <c r="N350" s="120" t="s">
        <v>281</v>
      </c>
      <c r="O350" s="120" t="s">
        <v>281</v>
      </c>
      <c r="P350" s="120" t="s">
        <v>272</v>
      </c>
      <c r="Q350" s="120" t="s">
        <v>566</v>
      </c>
      <c r="R350" s="124" t="s">
        <v>567</v>
      </c>
      <c r="S350" s="125" t="s">
        <v>568</v>
      </c>
    </row>
    <row r="351" s="126" customFormat="true" ht="12" hidden="false" customHeight="true" outlineLevel="0" collapsed="false">
      <c r="A351" s="120" t="n">
        <v>750</v>
      </c>
      <c r="B351" s="120" t="n">
        <v>75095</v>
      </c>
      <c r="C351" s="120" t="s">
        <v>66</v>
      </c>
      <c r="D351" s="121" t="s">
        <v>265</v>
      </c>
      <c r="E351" s="121" t="s">
        <v>275</v>
      </c>
      <c r="F351" s="122" t="n">
        <v>25000</v>
      </c>
      <c r="G351" s="123"/>
      <c r="H351" s="122" t="n">
        <v>35000</v>
      </c>
      <c r="I351" s="123"/>
      <c r="J351" s="122" t="n">
        <f aca="false">H351-F351</f>
        <v>10000</v>
      </c>
      <c r="K351" s="123" t="n">
        <f aca="false">I351-G351</f>
        <v>0</v>
      </c>
      <c r="L351" s="122" t="n">
        <v>25000</v>
      </c>
      <c r="M351" s="123"/>
      <c r="N351" s="120" t="s">
        <v>403</v>
      </c>
      <c r="O351" s="120" t="s">
        <v>403</v>
      </c>
      <c r="P351" s="120" t="s">
        <v>268</v>
      </c>
      <c r="Q351" s="120" t="s">
        <v>269</v>
      </c>
      <c r="R351" s="124" t="s">
        <v>270</v>
      </c>
      <c r="S351" s="125" t="s">
        <v>532</v>
      </c>
    </row>
    <row r="352" s="126" customFormat="true" ht="12" hidden="false" customHeight="true" outlineLevel="0" collapsed="false">
      <c r="A352" s="120" t="n">
        <v>750</v>
      </c>
      <c r="B352" s="120" t="n">
        <v>75095</v>
      </c>
      <c r="C352" s="120" t="s">
        <v>78</v>
      </c>
      <c r="D352" s="121" t="s">
        <v>265</v>
      </c>
      <c r="E352" s="121" t="s">
        <v>358</v>
      </c>
      <c r="F352" s="122" t="n">
        <v>550000</v>
      </c>
      <c r="G352" s="123"/>
      <c r="H352" s="122" t="n">
        <v>600000</v>
      </c>
      <c r="I352" s="123"/>
      <c r="J352" s="122" t="n">
        <f aca="false">H352-F352</f>
        <v>50000</v>
      </c>
      <c r="K352" s="123" t="n">
        <f aca="false">I352-G352</f>
        <v>0</v>
      </c>
      <c r="L352" s="122" t="n">
        <v>550000</v>
      </c>
      <c r="M352" s="123"/>
      <c r="N352" s="120" t="s">
        <v>403</v>
      </c>
      <c r="O352" s="120" t="s">
        <v>403</v>
      </c>
      <c r="P352" s="120" t="s">
        <v>268</v>
      </c>
      <c r="Q352" s="120" t="s">
        <v>269</v>
      </c>
      <c r="R352" s="124" t="s">
        <v>270</v>
      </c>
      <c r="S352" s="125" t="s">
        <v>592</v>
      </c>
    </row>
    <row r="353" s="126" customFormat="true" ht="12" hidden="false" customHeight="true" outlineLevel="0" collapsed="false">
      <c r="A353" s="120" t="n">
        <v>750</v>
      </c>
      <c r="B353" s="120" t="n">
        <v>75095</v>
      </c>
      <c r="C353" s="120" t="s">
        <v>105</v>
      </c>
      <c r="D353" s="121" t="s">
        <v>265</v>
      </c>
      <c r="E353" s="121" t="s">
        <v>275</v>
      </c>
      <c r="F353" s="122" t="n">
        <v>50000</v>
      </c>
      <c r="G353" s="123"/>
      <c r="H353" s="122" t="n">
        <v>75000</v>
      </c>
      <c r="I353" s="123"/>
      <c r="J353" s="122" t="n">
        <f aca="false">H353-F353</f>
        <v>25000</v>
      </c>
      <c r="K353" s="123" t="n">
        <f aca="false">I353-G353</f>
        <v>0</v>
      </c>
      <c r="L353" s="122" t="n">
        <v>50000</v>
      </c>
      <c r="M353" s="123"/>
      <c r="N353" s="120" t="s">
        <v>555</v>
      </c>
      <c r="O353" s="120" t="s">
        <v>379</v>
      </c>
      <c r="P353" s="120" t="s">
        <v>268</v>
      </c>
      <c r="Q353" s="120" t="s">
        <v>269</v>
      </c>
      <c r="R353" s="124" t="s">
        <v>270</v>
      </c>
      <c r="S353" s="125" t="s">
        <v>366</v>
      </c>
    </row>
    <row r="354" s="126" customFormat="true" ht="12" hidden="false" customHeight="true" outlineLevel="0" collapsed="false">
      <c r="A354" s="120" t="n">
        <v>750</v>
      </c>
      <c r="B354" s="120" t="n">
        <v>75095</v>
      </c>
      <c r="C354" s="120" t="s">
        <v>105</v>
      </c>
      <c r="D354" s="121" t="s">
        <v>265</v>
      </c>
      <c r="E354" s="121" t="s">
        <v>275</v>
      </c>
      <c r="F354" s="122" t="n">
        <v>60000</v>
      </c>
      <c r="G354" s="123"/>
      <c r="H354" s="122" t="n">
        <v>60000</v>
      </c>
      <c r="I354" s="123"/>
      <c r="J354" s="122" t="n">
        <f aca="false">H354-F354</f>
        <v>0</v>
      </c>
      <c r="K354" s="123" t="n">
        <f aca="false">I354-G354</f>
        <v>0</v>
      </c>
      <c r="L354" s="122" t="n">
        <v>60000</v>
      </c>
      <c r="M354" s="123"/>
      <c r="N354" s="120" t="s">
        <v>403</v>
      </c>
      <c r="O354" s="120" t="s">
        <v>403</v>
      </c>
      <c r="P354" s="120" t="s">
        <v>268</v>
      </c>
      <c r="Q354" s="120" t="s">
        <v>269</v>
      </c>
      <c r="R354" s="124" t="s">
        <v>270</v>
      </c>
      <c r="S354" s="125" t="s">
        <v>593</v>
      </c>
    </row>
    <row r="355" s="126" customFormat="true" ht="12" hidden="false" customHeight="true" outlineLevel="0" collapsed="false">
      <c r="A355" s="120" t="n">
        <v>750</v>
      </c>
      <c r="B355" s="120" t="n">
        <v>75095</v>
      </c>
      <c r="C355" s="120" t="s">
        <v>109</v>
      </c>
      <c r="D355" s="121" t="s">
        <v>265</v>
      </c>
      <c r="E355" s="121" t="s">
        <v>275</v>
      </c>
      <c r="F355" s="122" t="n">
        <v>80000</v>
      </c>
      <c r="G355" s="123"/>
      <c r="H355" s="122" t="n">
        <v>125000</v>
      </c>
      <c r="I355" s="123"/>
      <c r="J355" s="122" t="n">
        <f aca="false">H355-F355</f>
        <v>45000</v>
      </c>
      <c r="K355" s="123" t="n">
        <f aca="false">I355-G355</f>
        <v>0</v>
      </c>
      <c r="L355" s="122" t="n">
        <v>130000</v>
      </c>
      <c r="M355" s="123"/>
      <c r="N355" s="120" t="s">
        <v>555</v>
      </c>
      <c r="O355" s="120" t="s">
        <v>403</v>
      </c>
      <c r="P355" s="120" t="s">
        <v>268</v>
      </c>
      <c r="Q355" s="120" t="s">
        <v>269</v>
      </c>
      <c r="R355" s="124" t="s">
        <v>270</v>
      </c>
      <c r="S355" s="125" t="s">
        <v>561</v>
      </c>
    </row>
    <row r="356" s="126" customFormat="true" ht="12" hidden="false" customHeight="true" outlineLevel="0" collapsed="false">
      <c r="A356" s="120" t="n">
        <v>750</v>
      </c>
      <c r="B356" s="120" t="n">
        <v>75095</v>
      </c>
      <c r="C356" s="120" t="n">
        <v>2057</v>
      </c>
      <c r="D356" s="121" t="s">
        <v>297</v>
      </c>
      <c r="E356" s="121" t="s">
        <v>298</v>
      </c>
      <c r="F356" s="122"/>
      <c r="G356" s="123" t="n">
        <v>-4720</v>
      </c>
      <c r="H356" s="122"/>
      <c r="I356" s="123" t="n">
        <v>-4720</v>
      </c>
      <c r="J356" s="122" t="n">
        <f aca="false">H356-F356</f>
        <v>0</v>
      </c>
      <c r="K356" s="123" t="n">
        <f aca="false">I356-G356</f>
        <v>0</v>
      </c>
      <c r="L356" s="122"/>
      <c r="M356" s="123" t="n">
        <v>0</v>
      </c>
      <c r="N356" s="120" t="s">
        <v>281</v>
      </c>
      <c r="O356" s="120" t="s">
        <v>281</v>
      </c>
      <c r="P356" s="120" t="s">
        <v>299</v>
      </c>
      <c r="Q356" s="120" t="n">
        <v>766</v>
      </c>
      <c r="R356" s="124" t="s">
        <v>510</v>
      </c>
      <c r="S356" s="125" t="s">
        <v>564</v>
      </c>
    </row>
    <row r="357" s="126" customFormat="true" ht="12" hidden="false" customHeight="true" outlineLevel="0" collapsed="false">
      <c r="A357" s="120" t="n">
        <v>750</v>
      </c>
      <c r="B357" s="120" t="n">
        <v>75095</v>
      </c>
      <c r="C357" s="120" t="n">
        <v>2057</v>
      </c>
      <c r="D357" s="121" t="s">
        <v>297</v>
      </c>
      <c r="E357" s="121" t="s">
        <v>298</v>
      </c>
      <c r="F357" s="122"/>
      <c r="G357" s="123" t="n">
        <v>4720</v>
      </c>
      <c r="H357" s="122"/>
      <c r="I357" s="123" t="n">
        <v>4720</v>
      </c>
      <c r="J357" s="122" t="n">
        <f aca="false">H357-F357</f>
        <v>0</v>
      </c>
      <c r="K357" s="123" t="n">
        <f aca="false">I357-G357</f>
        <v>0</v>
      </c>
      <c r="L357" s="122"/>
      <c r="M357" s="123" t="n">
        <v>0</v>
      </c>
      <c r="N357" s="120" t="s">
        <v>281</v>
      </c>
      <c r="O357" s="120" t="s">
        <v>281</v>
      </c>
      <c r="P357" s="120" t="s">
        <v>268</v>
      </c>
      <c r="Q357" s="120" t="s">
        <v>269</v>
      </c>
      <c r="R357" s="124" t="s">
        <v>270</v>
      </c>
      <c r="S357" s="125" t="s">
        <v>564</v>
      </c>
    </row>
    <row r="358" s="126" customFormat="true" ht="12" hidden="false" customHeight="true" outlineLevel="0" collapsed="false">
      <c r="A358" s="120" t="n">
        <v>750</v>
      </c>
      <c r="B358" s="120" t="n">
        <v>75095</v>
      </c>
      <c r="C358" s="120" t="n">
        <v>2059</v>
      </c>
      <c r="D358" s="121" t="s">
        <v>297</v>
      </c>
      <c r="E358" s="121" t="s">
        <v>298</v>
      </c>
      <c r="F358" s="122"/>
      <c r="G358" s="123" t="n">
        <v>-290</v>
      </c>
      <c r="H358" s="122"/>
      <c r="I358" s="123" t="n">
        <v>-290</v>
      </c>
      <c r="J358" s="122" t="n">
        <f aca="false">H358-F358</f>
        <v>0</v>
      </c>
      <c r="K358" s="123" t="n">
        <f aca="false">I358-G358</f>
        <v>0</v>
      </c>
      <c r="L358" s="122"/>
      <c r="M358" s="123" t="n">
        <v>0</v>
      </c>
      <c r="N358" s="120" t="s">
        <v>281</v>
      </c>
      <c r="O358" s="120" t="s">
        <v>281</v>
      </c>
      <c r="P358" s="120" t="s">
        <v>299</v>
      </c>
      <c r="Q358" s="120" t="n">
        <v>766</v>
      </c>
      <c r="R358" s="124" t="s">
        <v>510</v>
      </c>
      <c r="S358" s="125" t="s">
        <v>564</v>
      </c>
    </row>
    <row r="359" s="126" customFormat="true" ht="12" hidden="false" customHeight="true" outlineLevel="0" collapsed="false">
      <c r="A359" s="120" t="n">
        <v>750</v>
      </c>
      <c r="B359" s="120" t="n">
        <v>75095</v>
      </c>
      <c r="C359" s="120" t="n">
        <v>2059</v>
      </c>
      <c r="D359" s="121" t="s">
        <v>297</v>
      </c>
      <c r="E359" s="121" t="s">
        <v>298</v>
      </c>
      <c r="F359" s="122"/>
      <c r="G359" s="123" t="n">
        <v>290</v>
      </c>
      <c r="H359" s="122"/>
      <c r="I359" s="123" t="n">
        <v>290</v>
      </c>
      <c r="J359" s="122" t="n">
        <f aca="false">H359-F359</f>
        <v>0</v>
      </c>
      <c r="K359" s="123" t="n">
        <f aca="false">I359-G359</f>
        <v>0</v>
      </c>
      <c r="L359" s="122"/>
      <c r="M359" s="123" t="n">
        <v>0</v>
      </c>
      <c r="N359" s="120" t="s">
        <v>281</v>
      </c>
      <c r="O359" s="120" t="s">
        <v>281</v>
      </c>
      <c r="P359" s="120" t="s">
        <v>268</v>
      </c>
      <c r="Q359" s="120" t="s">
        <v>269</v>
      </c>
      <c r="R359" s="124" t="s">
        <v>270</v>
      </c>
      <c r="S359" s="125" t="s">
        <v>564</v>
      </c>
    </row>
    <row r="360" s="126" customFormat="true" ht="12" hidden="false" customHeight="true" outlineLevel="0" collapsed="false">
      <c r="A360" s="120" t="n">
        <v>750</v>
      </c>
      <c r="B360" s="120" t="n">
        <v>75095</v>
      </c>
      <c r="C360" s="120" t="n">
        <v>2533</v>
      </c>
      <c r="D360" s="121" t="s">
        <v>569</v>
      </c>
      <c r="E360" s="121" t="s">
        <v>391</v>
      </c>
      <c r="F360" s="122" t="n">
        <v>114000</v>
      </c>
      <c r="G360" s="123"/>
      <c r="H360" s="122" t="n">
        <v>114000</v>
      </c>
      <c r="I360" s="123"/>
      <c r="J360" s="122" t="n">
        <f aca="false">H360-F360</f>
        <v>0</v>
      </c>
      <c r="K360" s="123" t="n">
        <f aca="false">I360-G360</f>
        <v>0</v>
      </c>
      <c r="L360" s="122" t="n">
        <v>0</v>
      </c>
      <c r="M360" s="123"/>
      <c r="N360" s="120" t="s">
        <v>281</v>
      </c>
      <c r="O360" s="120" t="s">
        <v>281</v>
      </c>
      <c r="P360" s="120" t="s">
        <v>299</v>
      </c>
      <c r="Q360" s="120" t="n">
        <v>1019</v>
      </c>
      <c r="R360" s="124" t="s">
        <v>300</v>
      </c>
      <c r="S360" s="125" t="s">
        <v>570</v>
      </c>
    </row>
    <row r="361" s="126" customFormat="true" ht="12" hidden="false" customHeight="true" outlineLevel="0" collapsed="false">
      <c r="A361" s="120" t="n">
        <v>750</v>
      </c>
      <c r="B361" s="120" t="n">
        <v>75095</v>
      </c>
      <c r="C361" s="120" t="n">
        <v>2950</v>
      </c>
      <c r="D361" s="121" t="s">
        <v>265</v>
      </c>
      <c r="E361" s="121" t="s">
        <v>275</v>
      </c>
      <c r="F361" s="122" t="n">
        <v>0</v>
      </c>
      <c r="G361" s="130"/>
      <c r="H361" s="122" t="n">
        <v>4000</v>
      </c>
      <c r="I361" s="130"/>
      <c r="J361" s="122" t="n">
        <f aca="false">H361-F361</f>
        <v>4000</v>
      </c>
      <c r="K361" s="130" t="n">
        <f aca="false">I361-G361</f>
        <v>0</v>
      </c>
      <c r="L361" s="122" t="n">
        <v>0</v>
      </c>
      <c r="M361" s="130"/>
      <c r="N361" s="120" t="s">
        <v>594</v>
      </c>
      <c r="O361" s="120" t="s">
        <v>379</v>
      </c>
      <c r="P361" s="120"/>
      <c r="Q361" s="120"/>
      <c r="R361" s="124"/>
      <c r="S361" s="125" t="s">
        <v>445</v>
      </c>
    </row>
    <row r="362" s="126" customFormat="true" ht="12" hidden="false" customHeight="true" outlineLevel="0" collapsed="false">
      <c r="A362" s="120" t="n">
        <v>751</v>
      </c>
      <c r="B362" s="120" t="n">
        <v>75101</v>
      </c>
      <c r="C362" s="120" t="n">
        <v>2010</v>
      </c>
      <c r="D362" s="121" t="s">
        <v>595</v>
      </c>
      <c r="E362" s="121" t="s">
        <v>385</v>
      </c>
      <c r="F362" s="122" t="n">
        <v>142850</v>
      </c>
      <c r="G362" s="123"/>
      <c r="H362" s="122" t="n">
        <v>142850</v>
      </c>
      <c r="I362" s="123"/>
      <c r="J362" s="122" t="n">
        <f aca="false">H362-F362</f>
        <v>0</v>
      </c>
      <c r="K362" s="123" t="n">
        <f aca="false">I362-G362</f>
        <v>0</v>
      </c>
      <c r="L362" s="122" t="n">
        <v>145090</v>
      </c>
      <c r="M362" s="123"/>
      <c r="N362" s="120" t="s">
        <v>281</v>
      </c>
      <c r="O362" s="120" t="s">
        <v>281</v>
      </c>
      <c r="P362" s="120" t="s">
        <v>268</v>
      </c>
      <c r="Q362" s="120" t="s">
        <v>269</v>
      </c>
      <c r="R362" s="124" t="s">
        <v>270</v>
      </c>
      <c r="S362" s="125" t="s">
        <v>596</v>
      </c>
    </row>
    <row r="363" s="126" customFormat="true" ht="12" hidden="false" customHeight="true" outlineLevel="0" collapsed="false">
      <c r="A363" s="120" t="n">
        <v>751</v>
      </c>
      <c r="B363" s="120" t="n">
        <v>75108</v>
      </c>
      <c r="C363" s="120" t="n">
        <v>2010</v>
      </c>
      <c r="D363" s="121" t="s">
        <v>595</v>
      </c>
      <c r="E363" s="121" t="s">
        <v>385</v>
      </c>
      <c r="F363" s="122" t="n">
        <v>1375864</v>
      </c>
      <c r="G363" s="123"/>
      <c r="H363" s="122" t="n">
        <v>1375864</v>
      </c>
      <c r="I363" s="123"/>
      <c r="J363" s="122" t="n">
        <f aca="false">H363-F363</f>
        <v>0</v>
      </c>
      <c r="K363" s="123" t="n">
        <f aca="false">I363-G363</f>
        <v>0</v>
      </c>
      <c r="L363" s="122" t="n">
        <v>0</v>
      </c>
      <c r="M363" s="123"/>
      <c r="N363" s="120" t="s">
        <v>281</v>
      </c>
      <c r="O363" s="120" t="s">
        <v>281</v>
      </c>
      <c r="P363" s="120" t="s">
        <v>299</v>
      </c>
      <c r="Q363" s="120" t="n">
        <v>2490</v>
      </c>
      <c r="R363" s="124" t="s">
        <v>486</v>
      </c>
      <c r="S363" s="125" t="s">
        <v>597</v>
      </c>
    </row>
    <row r="364" s="126" customFormat="true" ht="12" hidden="false" customHeight="true" outlineLevel="0" collapsed="false">
      <c r="A364" s="120" t="n">
        <v>752</v>
      </c>
      <c r="B364" s="120" t="n">
        <v>75212</v>
      </c>
      <c r="C364" s="120" t="n">
        <v>2110</v>
      </c>
      <c r="D364" s="121" t="s">
        <v>384</v>
      </c>
      <c r="E364" s="121" t="s">
        <v>385</v>
      </c>
      <c r="F364" s="122"/>
      <c r="G364" s="123" t="n">
        <v>3700</v>
      </c>
      <c r="H364" s="122"/>
      <c r="I364" s="123" t="n">
        <v>3700</v>
      </c>
      <c r="J364" s="122" t="n">
        <f aca="false">H364-F364</f>
        <v>0</v>
      </c>
      <c r="K364" s="123" t="n">
        <f aca="false">I364-G364</f>
        <v>0</v>
      </c>
      <c r="L364" s="122"/>
      <c r="M364" s="123" t="n">
        <v>680</v>
      </c>
      <c r="N364" s="120" t="s">
        <v>281</v>
      </c>
      <c r="O364" s="120" t="s">
        <v>281</v>
      </c>
      <c r="P364" s="120" t="s">
        <v>268</v>
      </c>
      <c r="Q364" s="120" t="s">
        <v>269</v>
      </c>
      <c r="R364" s="124" t="s">
        <v>270</v>
      </c>
      <c r="S364" s="125" t="s">
        <v>386</v>
      </c>
    </row>
    <row r="365" s="126" customFormat="true" ht="12" hidden="false" customHeight="true" outlineLevel="0" collapsed="false">
      <c r="A365" s="120" t="n">
        <v>752</v>
      </c>
      <c r="B365" s="120" t="n">
        <v>75224</v>
      </c>
      <c r="C365" s="120" t="n">
        <v>2110</v>
      </c>
      <c r="D365" s="121" t="s">
        <v>384</v>
      </c>
      <c r="E365" s="121" t="s">
        <v>385</v>
      </c>
      <c r="F365" s="122"/>
      <c r="G365" s="123" t="n">
        <v>172800</v>
      </c>
      <c r="H365" s="122"/>
      <c r="I365" s="123" t="n">
        <v>172800</v>
      </c>
      <c r="J365" s="122" t="n">
        <f aca="false">H365-F365</f>
        <v>0</v>
      </c>
      <c r="K365" s="123" t="n">
        <f aca="false">I365-G365</f>
        <v>0</v>
      </c>
      <c r="L365" s="122"/>
      <c r="M365" s="123" t="n">
        <v>232000</v>
      </c>
      <c r="N365" s="120" t="s">
        <v>281</v>
      </c>
      <c r="O365" s="120" t="s">
        <v>281</v>
      </c>
      <c r="P365" s="120" t="s">
        <v>268</v>
      </c>
      <c r="Q365" s="120" t="s">
        <v>269</v>
      </c>
      <c r="R365" s="124" t="s">
        <v>270</v>
      </c>
      <c r="S365" s="125" t="s">
        <v>386</v>
      </c>
    </row>
    <row r="366" s="126" customFormat="true" ht="12" hidden="false" customHeight="true" outlineLevel="0" collapsed="false">
      <c r="A366" s="120" t="n">
        <v>752</v>
      </c>
      <c r="B366" s="120" t="n">
        <v>75224</v>
      </c>
      <c r="C366" s="120" t="n">
        <v>2120</v>
      </c>
      <c r="D366" s="121" t="s">
        <v>598</v>
      </c>
      <c r="E366" s="121" t="s">
        <v>500</v>
      </c>
      <c r="F366" s="122"/>
      <c r="G366" s="123" t="n">
        <v>235704</v>
      </c>
      <c r="H366" s="122"/>
      <c r="I366" s="123" t="n">
        <v>235704</v>
      </c>
      <c r="J366" s="122" t="n">
        <f aca="false">H366-F366</f>
        <v>0</v>
      </c>
      <c r="K366" s="123" t="n">
        <f aca="false">I366-G366</f>
        <v>0</v>
      </c>
      <c r="L366" s="122"/>
      <c r="M366" s="123" t="n">
        <v>297720</v>
      </c>
      <c r="N366" s="120" t="s">
        <v>281</v>
      </c>
      <c r="O366" s="120" t="s">
        <v>281</v>
      </c>
      <c r="P366" s="120" t="s">
        <v>268</v>
      </c>
      <c r="Q366" s="120" t="s">
        <v>269</v>
      </c>
      <c r="R366" s="124" t="s">
        <v>270</v>
      </c>
      <c r="S366" s="125" t="s">
        <v>386</v>
      </c>
    </row>
    <row r="367" s="126" customFormat="true" ht="12" hidden="false" customHeight="true" outlineLevel="0" collapsed="false">
      <c r="A367" s="120" t="n">
        <v>752</v>
      </c>
      <c r="B367" s="120" t="n">
        <v>75224</v>
      </c>
      <c r="C367" s="120" t="n">
        <v>2120</v>
      </c>
      <c r="D367" s="121" t="s">
        <v>598</v>
      </c>
      <c r="E367" s="121" t="s">
        <v>500</v>
      </c>
      <c r="F367" s="122"/>
      <c r="G367" s="123" t="n">
        <v>44356</v>
      </c>
      <c r="H367" s="122"/>
      <c r="I367" s="123" t="n">
        <v>44356</v>
      </c>
      <c r="J367" s="122" t="n">
        <f aca="false">H367-F367</f>
        <v>0</v>
      </c>
      <c r="K367" s="123" t="n">
        <f aca="false">I367-G367</f>
        <v>0</v>
      </c>
      <c r="L367" s="122"/>
      <c r="M367" s="123" t="n">
        <v>0</v>
      </c>
      <c r="N367" s="120" t="s">
        <v>281</v>
      </c>
      <c r="O367" s="120" t="s">
        <v>281</v>
      </c>
      <c r="P367" s="120" t="s">
        <v>299</v>
      </c>
      <c r="Q367" s="120" t="n">
        <v>1260</v>
      </c>
      <c r="R367" s="124" t="s">
        <v>341</v>
      </c>
      <c r="S367" s="125" t="s">
        <v>599</v>
      </c>
    </row>
    <row r="368" s="126" customFormat="true" ht="12" hidden="false" customHeight="true" outlineLevel="0" collapsed="false">
      <c r="A368" s="120" t="n">
        <v>754</v>
      </c>
      <c r="B368" s="120" t="n">
        <v>75411</v>
      </c>
      <c r="C368" s="120" t="n">
        <v>2110</v>
      </c>
      <c r="D368" s="121" t="s">
        <v>384</v>
      </c>
      <c r="E368" s="121" t="s">
        <v>385</v>
      </c>
      <c r="F368" s="122"/>
      <c r="G368" s="123" t="n">
        <v>12543</v>
      </c>
      <c r="H368" s="122"/>
      <c r="I368" s="123" t="n">
        <v>12543</v>
      </c>
      <c r="J368" s="122" t="n">
        <f aca="false">H368-F368</f>
        <v>0</v>
      </c>
      <c r="K368" s="123" t="n">
        <f aca="false">I368-G368</f>
        <v>0</v>
      </c>
      <c r="L368" s="122"/>
      <c r="M368" s="123" t="n">
        <v>0</v>
      </c>
      <c r="N368" s="120" t="s">
        <v>281</v>
      </c>
      <c r="O368" s="120" t="s">
        <v>281</v>
      </c>
      <c r="P368" s="120" t="s">
        <v>299</v>
      </c>
      <c r="Q368" s="120" t="n">
        <v>763</v>
      </c>
      <c r="R368" s="124" t="s">
        <v>510</v>
      </c>
      <c r="S368" s="125" t="s">
        <v>386</v>
      </c>
    </row>
    <row r="369" s="126" customFormat="true" ht="12" hidden="false" customHeight="true" outlineLevel="0" collapsed="false">
      <c r="A369" s="120" t="n">
        <v>754</v>
      </c>
      <c r="B369" s="120" t="n">
        <v>75411</v>
      </c>
      <c r="C369" s="120" t="n">
        <v>2110</v>
      </c>
      <c r="D369" s="121" t="s">
        <v>384</v>
      </c>
      <c r="E369" s="121" t="s">
        <v>385</v>
      </c>
      <c r="F369" s="122"/>
      <c r="G369" s="123" t="n">
        <v>71337655</v>
      </c>
      <c r="H369" s="122"/>
      <c r="I369" s="123" t="n">
        <v>71337655</v>
      </c>
      <c r="J369" s="122" t="n">
        <f aca="false">H369-F369</f>
        <v>0</v>
      </c>
      <c r="K369" s="123" t="n">
        <f aca="false">I369-G369</f>
        <v>0</v>
      </c>
      <c r="L369" s="122"/>
      <c r="M369" s="123" t="n">
        <v>78864862</v>
      </c>
      <c r="N369" s="120" t="s">
        <v>281</v>
      </c>
      <c r="O369" s="120" t="s">
        <v>281</v>
      </c>
      <c r="P369" s="120" t="s">
        <v>268</v>
      </c>
      <c r="Q369" s="120" t="s">
        <v>269</v>
      </c>
      <c r="R369" s="124" t="s">
        <v>270</v>
      </c>
      <c r="S369" s="125" t="s">
        <v>386</v>
      </c>
    </row>
    <row r="370" s="126" customFormat="true" ht="12" hidden="false" customHeight="true" outlineLevel="0" collapsed="false">
      <c r="A370" s="120" t="n">
        <v>754</v>
      </c>
      <c r="B370" s="120" t="n">
        <v>75411</v>
      </c>
      <c r="C370" s="120" t="n">
        <v>2110</v>
      </c>
      <c r="D370" s="121" t="s">
        <v>384</v>
      </c>
      <c r="E370" s="121" t="s">
        <v>385</v>
      </c>
      <c r="F370" s="122"/>
      <c r="G370" s="123" t="n">
        <v>52000</v>
      </c>
      <c r="H370" s="122"/>
      <c r="I370" s="123" t="n">
        <v>52000</v>
      </c>
      <c r="J370" s="122" t="n">
        <f aca="false">H370-F370</f>
        <v>0</v>
      </c>
      <c r="K370" s="123" t="n">
        <f aca="false">I370-G370</f>
        <v>0</v>
      </c>
      <c r="L370" s="122"/>
      <c r="M370" s="123" t="n">
        <v>0</v>
      </c>
      <c r="N370" s="120" t="s">
        <v>281</v>
      </c>
      <c r="O370" s="120" t="s">
        <v>281</v>
      </c>
      <c r="P370" s="120" t="s">
        <v>299</v>
      </c>
      <c r="Q370" s="120" t="n">
        <v>2036</v>
      </c>
      <c r="R370" s="124" t="s">
        <v>600</v>
      </c>
      <c r="S370" s="125" t="s">
        <v>601</v>
      </c>
    </row>
    <row r="371" s="126" customFormat="true" ht="12" hidden="false" customHeight="true" outlineLevel="0" collapsed="false">
      <c r="A371" s="120" t="n">
        <v>754</v>
      </c>
      <c r="B371" s="120" t="n">
        <v>75411</v>
      </c>
      <c r="C371" s="120" t="n">
        <v>2110</v>
      </c>
      <c r="D371" s="121" t="s">
        <v>384</v>
      </c>
      <c r="E371" s="121" t="s">
        <v>385</v>
      </c>
      <c r="F371" s="122"/>
      <c r="G371" s="123" t="n">
        <v>143946</v>
      </c>
      <c r="H371" s="122"/>
      <c r="I371" s="123" t="n">
        <v>143946</v>
      </c>
      <c r="J371" s="122" t="n">
        <f aca="false">H371-F371</f>
        <v>0</v>
      </c>
      <c r="K371" s="123" t="n">
        <f aca="false">I371-G371</f>
        <v>0</v>
      </c>
      <c r="L371" s="122"/>
      <c r="M371" s="123" t="n">
        <v>0</v>
      </c>
      <c r="N371" s="120" t="s">
        <v>281</v>
      </c>
      <c r="O371" s="120" t="s">
        <v>281</v>
      </c>
      <c r="P371" s="120" t="s">
        <v>299</v>
      </c>
      <c r="Q371" s="120" t="n">
        <v>1636</v>
      </c>
      <c r="R371" s="124" t="s">
        <v>351</v>
      </c>
      <c r="S371" s="125" t="s">
        <v>601</v>
      </c>
    </row>
    <row r="372" s="126" customFormat="true" ht="12" hidden="false" customHeight="true" outlineLevel="0" collapsed="false">
      <c r="A372" s="120" t="n">
        <v>754</v>
      </c>
      <c r="B372" s="120" t="n">
        <v>75411</v>
      </c>
      <c r="C372" s="120" t="n">
        <v>2110</v>
      </c>
      <c r="D372" s="121" t="s">
        <v>384</v>
      </c>
      <c r="E372" s="121" t="s">
        <v>385</v>
      </c>
      <c r="F372" s="122"/>
      <c r="G372" s="123" t="n">
        <v>156149</v>
      </c>
      <c r="H372" s="122"/>
      <c r="I372" s="123" t="n">
        <v>156149</v>
      </c>
      <c r="J372" s="122" t="n">
        <f aca="false">H372-F372</f>
        <v>0</v>
      </c>
      <c r="K372" s="123" t="n">
        <f aca="false">I372-G372</f>
        <v>0</v>
      </c>
      <c r="L372" s="122"/>
      <c r="M372" s="123" t="n">
        <v>0</v>
      </c>
      <c r="N372" s="120" t="s">
        <v>281</v>
      </c>
      <c r="O372" s="120" t="s">
        <v>281</v>
      </c>
      <c r="P372" s="120" t="s">
        <v>299</v>
      </c>
      <c r="Q372" s="120" t="n">
        <v>2490</v>
      </c>
      <c r="R372" s="124" t="s">
        <v>486</v>
      </c>
      <c r="S372" s="125" t="s">
        <v>601</v>
      </c>
    </row>
    <row r="373" s="126" customFormat="true" ht="12" hidden="false" customHeight="true" outlineLevel="0" collapsed="false">
      <c r="A373" s="120" t="n">
        <v>754</v>
      </c>
      <c r="B373" s="120" t="n">
        <v>75411</v>
      </c>
      <c r="C373" s="120" t="n">
        <v>2110</v>
      </c>
      <c r="D373" s="121" t="s">
        <v>384</v>
      </c>
      <c r="E373" s="121" t="s">
        <v>385</v>
      </c>
      <c r="F373" s="122"/>
      <c r="G373" s="123" t="n">
        <v>692507</v>
      </c>
      <c r="H373" s="122"/>
      <c r="I373" s="123" t="n">
        <v>692507</v>
      </c>
      <c r="J373" s="122" t="n">
        <f aca="false">H373-F373</f>
        <v>0</v>
      </c>
      <c r="K373" s="123" t="n">
        <f aca="false">I373-G373</f>
        <v>0</v>
      </c>
      <c r="L373" s="122"/>
      <c r="M373" s="123" t="n">
        <v>0</v>
      </c>
      <c r="N373" s="120" t="s">
        <v>281</v>
      </c>
      <c r="O373" s="120" t="s">
        <v>281</v>
      </c>
      <c r="P373" s="120" t="s">
        <v>299</v>
      </c>
      <c r="Q373" s="120" t="n">
        <v>2490</v>
      </c>
      <c r="R373" s="124" t="s">
        <v>486</v>
      </c>
      <c r="S373" s="125" t="s">
        <v>601</v>
      </c>
    </row>
    <row r="374" s="126" customFormat="true" ht="12" hidden="false" customHeight="true" outlineLevel="0" collapsed="false">
      <c r="A374" s="120" t="n">
        <v>754</v>
      </c>
      <c r="B374" s="120" t="n">
        <v>75411</v>
      </c>
      <c r="C374" s="120" t="n">
        <v>2110</v>
      </c>
      <c r="D374" s="121" t="s">
        <v>384</v>
      </c>
      <c r="E374" s="121" t="s">
        <v>385</v>
      </c>
      <c r="F374" s="122"/>
      <c r="G374" s="132" t="n">
        <v>763980.1</v>
      </c>
      <c r="H374" s="122"/>
      <c r="I374" s="132" t="n">
        <v>763980.1</v>
      </c>
      <c r="J374" s="122" t="n">
        <f aca="false">H374-F374</f>
        <v>0</v>
      </c>
      <c r="K374" s="123" t="n">
        <f aca="false">I374-G374</f>
        <v>0</v>
      </c>
      <c r="L374" s="122"/>
      <c r="M374" s="123" t="n">
        <v>0</v>
      </c>
      <c r="N374" s="120" t="s">
        <v>281</v>
      </c>
      <c r="O374" s="120" t="s">
        <v>281</v>
      </c>
      <c r="P374" s="120" t="s">
        <v>299</v>
      </c>
      <c r="Q374" s="120" t="n">
        <v>2375</v>
      </c>
      <c r="R374" s="124" t="s">
        <v>602</v>
      </c>
      <c r="S374" s="125" t="s">
        <v>603</v>
      </c>
    </row>
    <row r="375" s="126" customFormat="true" ht="12" hidden="false" customHeight="true" outlineLevel="0" collapsed="false">
      <c r="A375" s="120" t="n">
        <v>754</v>
      </c>
      <c r="B375" s="120" t="n">
        <v>75411</v>
      </c>
      <c r="C375" s="120" t="n">
        <v>2110</v>
      </c>
      <c r="D375" s="121" t="s">
        <v>384</v>
      </c>
      <c r="E375" s="121" t="s">
        <v>385</v>
      </c>
      <c r="F375" s="122"/>
      <c r="G375" s="123" t="n">
        <v>400</v>
      </c>
      <c r="H375" s="122"/>
      <c r="I375" s="123" t="n">
        <v>400</v>
      </c>
      <c r="J375" s="122" t="n">
        <f aca="false">H375-F375</f>
        <v>0</v>
      </c>
      <c r="K375" s="123" t="n">
        <f aca="false">I375-G375</f>
        <v>0</v>
      </c>
      <c r="L375" s="122"/>
      <c r="M375" s="123" t="n">
        <v>0</v>
      </c>
      <c r="N375" s="120" t="s">
        <v>281</v>
      </c>
      <c r="O375" s="120" t="s">
        <v>281</v>
      </c>
      <c r="P375" s="120" t="s">
        <v>299</v>
      </c>
      <c r="Q375" s="120" t="n">
        <v>2156</v>
      </c>
      <c r="R375" s="124" t="s">
        <v>488</v>
      </c>
      <c r="S375" s="125" t="s">
        <v>603</v>
      </c>
    </row>
    <row r="376" s="126" customFormat="true" ht="12" hidden="false" customHeight="true" outlineLevel="0" collapsed="false">
      <c r="A376" s="120" t="n">
        <v>754</v>
      </c>
      <c r="B376" s="120" t="n">
        <v>75411</v>
      </c>
      <c r="C376" s="120" t="n">
        <v>2110</v>
      </c>
      <c r="D376" s="121" t="s">
        <v>384</v>
      </c>
      <c r="E376" s="121" t="s">
        <v>385</v>
      </c>
      <c r="F376" s="122"/>
      <c r="G376" s="132" t="n">
        <v>286366.68</v>
      </c>
      <c r="H376" s="122"/>
      <c r="I376" s="132" t="n">
        <v>286366.68</v>
      </c>
      <c r="J376" s="122" t="n">
        <f aca="false">H376-F376</f>
        <v>0</v>
      </c>
      <c r="K376" s="132" t="n">
        <f aca="false">I376-G376</f>
        <v>0</v>
      </c>
      <c r="L376" s="122"/>
      <c r="M376" s="123" t="n">
        <v>0</v>
      </c>
      <c r="N376" s="120" t="s">
        <v>281</v>
      </c>
      <c r="O376" s="120" t="s">
        <v>281</v>
      </c>
      <c r="P376" s="120" t="s">
        <v>299</v>
      </c>
      <c r="Q376" s="120" t="n">
        <v>1136</v>
      </c>
      <c r="R376" s="124" t="s">
        <v>604</v>
      </c>
      <c r="S376" s="125" t="s">
        <v>603</v>
      </c>
    </row>
    <row r="377" s="126" customFormat="true" ht="12" hidden="false" customHeight="true" outlineLevel="0" collapsed="false">
      <c r="A377" s="120" t="n">
        <v>754</v>
      </c>
      <c r="B377" s="120" t="n">
        <v>75411</v>
      </c>
      <c r="C377" s="120" t="n">
        <v>2110</v>
      </c>
      <c r="D377" s="121" t="s">
        <v>384</v>
      </c>
      <c r="E377" s="121" t="s">
        <v>385</v>
      </c>
      <c r="F377" s="122"/>
      <c r="G377" s="132" t="n">
        <v>298511.8</v>
      </c>
      <c r="H377" s="122"/>
      <c r="I377" s="132" t="n">
        <v>298511.8</v>
      </c>
      <c r="J377" s="122" t="n">
        <f aca="false">H377-F377</f>
        <v>0</v>
      </c>
      <c r="K377" s="132" t="n">
        <f aca="false">I377-G377</f>
        <v>0</v>
      </c>
      <c r="L377" s="122"/>
      <c r="M377" s="123" t="n">
        <v>0</v>
      </c>
      <c r="N377" s="120" t="s">
        <v>281</v>
      </c>
      <c r="O377" s="120" t="s">
        <v>281</v>
      </c>
      <c r="P377" s="120" t="s">
        <v>299</v>
      </c>
      <c r="Q377" s="120" t="n">
        <v>1553</v>
      </c>
      <c r="R377" s="124" t="s">
        <v>605</v>
      </c>
      <c r="S377" s="125" t="s">
        <v>603</v>
      </c>
    </row>
    <row r="378" s="126" customFormat="true" ht="12" hidden="false" customHeight="true" outlineLevel="0" collapsed="false">
      <c r="A378" s="120" t="n">
        <v>754</v>
      </c>
      <c r="B378" s="120" t="n">
        <v>75411</v>
      </c>
      <c r="C378" s="120" t="n">
        <v>2110</v>
      </c>
      <c r="D378" s="121" t="s">
        <v>384</v>
      </c>
      <c r="E378" s="121" t="s">
        <v>385</v>
      </c>
      <c r="F378" s="122"/>
      <c r="G378" s="132" t="n">
        <v>314166.72</v>
      </c>
      <c r="H378" s="122"/>
      <c r="I378" s="132" t="n">
        <v>314166.72</v>
      </c>
      <c r="J378" s="122" t="n">
        <f aca="false">H378-F378</f>
        <v>0</v>
      </c>
      <c r="K378" s="123" t="n">
        <f aca="false">I378-G378</f>
        <v>0</v>
      </c>
      <c r="L378" s="122"/>
      <c r="M378" s="123" t="n">
        <v>0</v>
      </c>
      <c r="N378" s="120" t="s">
        <v>281</v>
      </c>
      <c r="O378" s="120" t="s">
        <v>281</v>
      </c>
      <c r="P378" s="120" t="s">
        <v>299</v>
      </c>
      <c r="Q378" s="120" t="n">
        <v>2490</v>
      </c>
      <c r="R378" s="124" t="s">
        <v>486</v>
      </c>
      <c r="S378" s="125" t="s">
        <v>603</v>
      </c>
    </row>
    <row r="379" s="126" customFormat="true" ht="12" hidden="false" customHeight="true" outlineLevel="0" collapsed="false">
      <c r="A379" s="120" t="s">
        <v>606</v>
      </c>
      <c r="B379" s="120" t="n">
        <v>75411</v>
      </c>
      <c r="C379" s="120" t="s">
        <v>456</v>
      </c>
      <c r="D379" s="121"/>
      <c r="E379" s="121" t="s">
        <v>451</v>
      </c>
      <c r="F379" s="122"/>
      <c r="G379" s="123" t="n">
        <v>5000</v>
      </c>
      <c r="H379" s="122"/>
      <c r="I379" s="123" t="n">
        <v>5000</v>
      </c>
      <c r="J379" s="122" t="n">
        <f aca="false">H379-F379</f>
        <v>0</v>
      </c>
      <c r="K379" s="123" t="n">
        <f aca="false">I379-G379</f>
        <v>0</v>
      </c>
      <c r="L379" s="122"/>
      <c r="M379" s="123" t="n">
        <v>5000</v>
      </c>
      <c r="N379" s="120" t="s">
        <v>607</v>
      </c>
      <c r="O379" s="120" t="s">
        <v>607</v>
      </c>
      <c r="P379" s="120" t="s">
        <v>268</v>
      </c>
      <c r="Q379" s="120" t="s">
        <v>269</v>
      </c>
      <c r="R379" s="124" t="s">
        <v>270</v>
      </c>
      <c r="S379" s="125" t="s">
        <v>452</v>
      </c>
    </row>
    <row r="380" s="126" customFormat="true" ht="12" hidden="false" customHeight="true" outlineLevel="0" collapsed="false">
      <c r="A380" s="120" t="s">
        <v>606</v>
      </c>
      <c r="B380" s="120" t="n">
        <v>75411</v>
      </c>
      <c r="C380" s="120" t="s">
        <v>465</v>
      </c>
      <c r="D380" s="121"/>
      <c r="E380" s="121" t="s">
        <v>451</v>
      </c>
      <c r="F380" s="122"/>
      <c r="G380" s="123" t="n">
        <v>385000</v>
      </c>
      <c r="H380" s="122"/>
      <c r="I380" s="123" t="n">
        <v>385000</v>
      </c>
      <c r="J380" s="122" t="n">
        <f aca="false">H380-F380</f>
        <v>0</v>
      </c>
      <c r="K380" s="123" t="n">
        <f aca="false">I380-G380</f>
        <v>0</v>
      </c>
      <c r="L380" s="122"/>
      <c r="M380" s="123" t="n">
        <v>445000</v>
      </c>
      <c r="N380" s="133" t="s">
        <v>607</v>
      </c>
      <c r="O380" s="133" t="s">
        <v>607</v>
      </c>
      <c r="P380" s="120" t="s">
        <v>268</v>
      </c>
      <c r="Q380" s="120" t="s">
        <v>269</v>
      </c>
      <c r="R380" s="124" t="s">
        <v>270</v>
      </c>
      <c r="S380" s="125" t="s">
        <v>452</v>
      </c>
    </row>
    <row r="381" s="126" customFormat="true" ht="12" hidden="false" customHeight="true" outlineLevel="0" collapsed="false">
      <c r="A381" s="120" t="n">
        <v>754</v>
      </c>
      <c r="B381" s="120" t="n">
        <v>75412</v>
      </c>
      <c r="C381" s="120" t="s">
        <v>105</v>
      </c>
      <c r="D381" s="121" t="s">
        <v>265</v>
      </c>
      <c r="E381" s="121" t="s">
        <v>275</v>
      </c>
      <c r="F381" s="122" t="n">
        <v>0</v>
      </c>
      <c r="G381" s="123"/>
      <c r="H381" s="122" t="n">
        <v>73000</v>
      </c>
      <c r="I381" s="123"/>
      <c r="J381" s="122" t="n">
        <f aca="false">H381-F381</f>
        <v>73000</v>
      </c>
      <c r="K381" s="123" t="n">
        <f aca="false">I381-G381</f>
        <v>0</v>
      </c>
      <c r="L381" s="122" t="n">
        <v>0</v>
      </c>
      <c r="M381" s="123"/>
      <c r="N381" s="120" t="s">
        <v>293</v>
      </c>
      <c r="O381" s="120" t="s">
        <v>293</v>
      </c>
      <c r="P381" s="120"/>
      <c r="Q381" s="120"/>
      <c r="R381" s="124"/>
      <c r="S381" s="125" t="s">
        <v>366</v>
      </c>
    </row>
    <row r="382" s="126" customFormat="true" ht="12" hidden="false" customHeight="true" outlineLevel="0" collapsed="false">
      <c r="A382" s="120" t="n">
        <v>754</v>
      </c>
      <c r="B382" s="120" t="n">
        <v>75416</v>
      </c>
      <c r="C382" s="120" t="s">
        <v>66</v>
      </c>
      <c r="D382" s="121" t="s">
        <v>265</v>
      </c>
      <c r="E382" s="121" t="s">
        <v>275</v>
      </c>
      <c r="F382" s="122" t="n">
        <v>5000000</v>
      </c>
      <c r="G382" s="123"/>
      <c r="H382" s="122" t="n">
        <v>6000000</v>
      </c>
      <c r="I382" s="123"/>
      <c r="J382" s="122" t="n">
        <f aca="false">H382-F382</f>
        <v>1000000</v>
      </c>
      <c r="K382" s="123" t="n">
        <f aca="false">I382-G382</f>
        <v>0</v>
      </c>
      <c r="L382" s="122" t="n">
        <f aca="false">6200000+1000000</f>
        <v>7200000</v>
      </c>
      <c r="M382" s="123"/>
      <c r="N382" s="120" t="s">
        <v>548</v>
      </c>
      <c r="O382" s="120" t="s">
        <v>403</v>
      </c>
      <c r="P382" s="120" t="s">
        <v>268</v>
      </c>
      <c r="Q382" s="120" t="s">
        <v>269</v>
      </c>
      <c r="R382" s="124" t="s">
        <v>270</v>
      </c>
      <c r="S382" s="125" t="s">
        <v>608</v>
      </c>
    </row>
    <row r="383" s="126" customFormat="true" ht="12" hidden="false" customHeight="true" outlineLevel="0" collapsed="false">
      <c r="A383" s="120" t="n">
        <v>754</v>
      </c>
      <c r="B383" s="120" t="n">
        <v>75416</v>
      </c>
      <c r="C383" s="120" t="s">
        <v>89</v>
      </c>
      <c r="D383" s="121" t="s">
        <v>265</v>
      </c>
      <c r="E383" s="121" t="s">
        <v>376</v>
      </c>
      <c r="F383" s="122" t="n">
        <v>79000</v>
      </c>
      <c r="G383" s="123"/>
      <c r="H383" s="122" t="n">
        <v>80000</v>
      </c>
      <c r="I383" s="123"/>
      <c r="J383" s="122" t="n">
        <f aca="false">H383-F383</f>
        <v>1000</v>
      </c>
      <c r="K383" s="123" t="n">
        <f aca="false">I383-G383</f>
        <v>0</v>
      </c>
      <c r="L383" s="122" t="n">
        <v>80000</v>
      </c>
      <c r="M383" s="123"/>
      <c r="N383" s="120" t="s">
        <v>548</v>
      </c>
      <c r="O383" s="120" t="s">
        <v>548</v>
      </c>
      <c r="P383" s="120" t="s">
        <v>268</v>
      </c>
      <c r="Q383" s="120" t="s">
        <v>269</v>
      </c>
      <c r="R383" s="124" t="s">
        <v>270</v>
      </c>
      <c r="S383" s="125" t="s">
        <v>609</v>
      </c>
    </row>
    <row r="384" s="126" customFormat="true" ht="12" hidden="false" customHeight="true" outlineLevel="0" collapsed="false">
      <c r="A384" s="120" t="n">
        <v>754</v>
      </c>
      <c r="B384" s="120" t="n">
        <v>75416</v>
      </c>
      <c r="C384" s="120" t="s">
        <v>105</v>
      </c>
      <c r="D384" s="121" t="s">
        <v>265</v>
      </c>
      <c r="E384" s="121" t="s">
        <v>275</v>
      </c>
      <c r="F384" s="122" t="n">
        <v>20000</v>
      </c>
      <c r="G384" s="123"/>
      <c r="H384" s="122" t="n">
        <v>20000</v>
      </c>
      <c r="I384" s="123"/>
      <c r="J384" s="122" t="n">
        <f aca="false">H384-F384</f>
        <v>0</v>
      </c>
      <c r="K384" s="123" t="n">
        <f aca="false">I384-G384</f>
        <v>0</v>
      </c>
      <c r="L384" s="122" t="n">
        <v>20000</v>
      </c>
      <c r="M384" s="123"/>
      <c r="N384" s="120" t="s">
        <v>548</v>
      </c>
      <c r="O384" s="120" t="s">
        <v>548</v>
      </c>
      <c r="P384" s="120" t="s">
        <v>268</v>
      </c>
      <c r="Q384" s="120" t="s">
        <v>269</v>
      </c>
      <c r="R384" s="124" t="s">
        <v>270</v>
      </c>
      <c r="S384" s="125" t="s">
        <v>610</v>
      </c>
    </row>
    <row r="385" s="126" customFormat="true" ht="12" hidden="false" customHeight="true" outlineLevel="0" collapsed="false">
      <c r="A385" s="120" t="n">
        <v>754</v>
      </c>
      <c r="B385" s="120" t="n">
        <v>75416</v>
      </c>
      <c r="C385" s="121" t="s">
        <v>105</v>
      </c>
      <c r="D385" s="121" t="s">
        <v>265</v>
      </c>
      <c r="E385" s="121" t="s">
        <v>275</v>
      </c>
      <c r="F385" s="122" t="n">
        <v>120000</v>
      </c>
      <c r="G385" s="123"/>
      <c r="H385" s="122" t="n">
        <v>120000</v>
      </c>
      <c r="I385" s="123"/>
      <c r="J385" s="122" t="n">
        <f aca="false">H385-F385</f>
        <v>0</v>
      </c>
      <c r="K385" s="123" t="n">
        <f aca="false">I385-G385</f>
        <v>0</v>
      </c>
      <c r="L385" s="122" t="n">
        <v>0</v>
      </c>
      <c r="M385" s="123"/>
      <c r="N385" s="120" t="s">
        <v>548</v>
      </c>
      <c r="O385" s="120" t="s">
        <v>548</v>
      </c>
      <c r="P385" s="120" t="s">
        <v>272</v>
      </c>
      <c r="Q385" s="120" t="s">
        <v>318</v>
      </c>
      <c r="R385" s="124" t="s">
        <v>319</v>
      </c>
      <c r="S385" s="125" t="s">
        <v>479</v>
      </c>
    </row>
    <row r="386" s="126" customFormat="true" ht="12" hidden="false" customHeight="true" outlineLevel="0" collapsed="false">
      <c r="A386" s="120" t="n">
        <v>754</v>
      </c>
      <c r="B386" s="120" t="n">
        <v>75416</v>
      </c>
      <c r="C386" s="120" t="s">
        <v>109</v>
      </c>
      <c r="D386" s="121" t="s">
        <v>265</v>
      </c>
      <c r="E386" s="121" t="s">
        <v>275</v>
      </c>
      <c r="F386" s="122" t="n">
        <v>30000</v>
      </c>
      <c r="G386" s="123"/>
      <c r="H386" s="122" t="n">
        <v>33000</v>
      </c>
      <c r="I386" s="123"/>
      <c r="J386" s="122" t="n">
        <f aca="false">H386-F386</f>
        <v>3000</v>
      </c>
      <c r="K386" s="123" t="n">
        <f aca="false">I386-G386</f>
        <v>0</v>
      </c>
      <c r="L386" s="122" t="n">
        <v>30000</v>
      </c>
      <c r="M386" s="123"/>
      <c r="N386" s="120" t="s">
        <v>548</v>
      </c>
      <c r="O386" s="120" t="s">
        <v>548</v>
      </c>
      <c r="P386" s="120" t="s">
        <v>268</v>
      </c>
      <c r="Q386" s="120" t="s">
        <v>269</v>
      </c>
      <c r="R386" s="124" t="s">
        <v>270</v>
      </c>
      <c r="S386" s="125" t="s">
        <v>289</v>
      </c>
    </row>
    <row r="387" s="126" customFormat="true" ht="12" hidden="false" customHeight="true" outlineLevel="0" collapsed="false">
      <c r="A387" s="120" t="n">
        <v>754</v>
      </c>
      <c r="B387" s="120" t="n">
        <v>75495</v>
      </c>
      <c r="C387" s="120" t="s">
        <v>99</v>
      </c>
      <c r="D387" s="121" t="s">
        <v>265</v>
      </c>
      <c r="E387" s="121" t="s">
        <v>275</v>
      </c>
      <c r="F387" s="122" t="n">
        <v>0</v>
      </c>
      <c r="G387" s="123"/>
      <c r="H387" s="122" t="n">
        <v>2000</v>
      </c>
      <c r="I387" s="123"/>
      <c r="J387" s="122" t="n">
        <f aca="false">H387-F387</f>
        <v>2000</v>
      </c>
      <c r="K387" s="123" t="n">
        <f aca="false">I387-G387</f>
        <v>0</v>
      </c>
      <c r="L387" s="122" t="n">
        <v>0</v>
      </c>
      <c r="M387" s="123"/>
      <c r="N387" s="127" t="s">
        <v>524</v>
      </c>
      <c r="O387" s="120" t="s">
        <v>379</v>
      </c>
      <c r="P387" s="120"/>
      <c r="Q387" s="120"/>
      <c r="R387" s="124"/>
      <c r="S387" s="125" t="s">
        <v>316</v>
      </c>
    </row>
    <row r="388" s="126" customFormat="true" ht="12" hidden="false" customHeight="true" outlineLevel="0" collapsed="false">
      <c r="A388" s="120" t="n">
        <v>754</v>
      </c>
      <c r="B388" s="120" t="n">
        <v>75495</v>
      </c>
      <c r="C388" s="120" t="s">
        <v>103</v>
      </c>
      <c r="D388" s="121" t="s">
        <v>265</v>
      </c>
      <c r="E388" s="121" t="s">
        <v>275</v>
      </c>
      <c r="F388" s="122" t="n">
        <v>4040</v>
      </c>
      <c r="G388" s="123"/>
      <c r="H388" s="122" t="n">
        <v>4040</v>
      </c>
      <c r="I388" s="123"/>
      <c r="J388" s="122" t="n">
        <f aca="false">H388-F388</f>
        <v>0</v>
      </c>
      <c r="K388" s="123" t="n">
        <f aca="false">I388-G388</f>
        <v>0</v>
      </c>
      <c r="L388" s="122" t="n">
        <v>0</v>
      </c>
      <c r="M388" s="123"/>
      <c r="N388" s="120" t="s">
        <v>611</v>
      </c>
      <c r="O388" s="120" t="s">
        <v>379</v>
      </c>
      <c r="P388" s="120" t="s">
        <v>272</v>
      </c>
      <c r="Q388" s="120" t="s">
        <v>612</v>
      </c>
      <c r="R388" s="124" t="s">
        <v>476</v>
      </c>
      <c r="S388" s="125" t="s">
        <v>613</v>
      </c>
    </row>
    <row r="389" s="126" customFormat="true" ht="12" hidden="false" customHeight="true" outlineLevel="0" collapsed="false">
      <c r="A389" s="120" t="n">
        <v>754</v>
      </c>
      <c r="B389" s="120" t="n">
        <v>75495</v>
      </c>
      <c r="C389" s="120" t="s">
        <v>109</v>
      </c>
      <c r="D389" s="121" t="s">
        <v>283</v>
      </c>
      <c r="E389" s="121" t="s">
        <v>275</v>
      </c>
      <c r="F389" s="122"/>
      <c r="G389" s="123" t="n">
        <v>30900</v>
      </c>
      <c r="H389" s="122"/>
      <c r="I389" s="123" t="n">
        <v>90000</v>
      </c>
      <c r="J389" s="122" t="n">
        <f aca="false">H389-F389</f>
        <v>0</v>
      </c>
      <c r="K389" s="123" t="n">
        <f aca="false">I389-G389</f>
        <v>59100</v>
      </c>
      <c r="L389" s="122"/>
      <c r="M389" s="123" t="n">
        <v>90000</v>
      </c>
      <c r="N389" s="120" t="s">
        <v>614</v>
      </c>
      <c r="O389" s="120" t="s">
        <v>614</v>
      </c>
      <c r="P389" s="120" t="s">
        <v>272</v>
      </c>
      <c r="Q389" s="120" t="s">
        <v>318</v>
      </c>
      <c r="R389" s="124" t="s">
        <v>319</v>
      </c>
      <c r="S389" s="125" t="s">
        <v>615</v>
      </c>
    </row>
    <row r="390" s="126" customFormat="true" ht="12" hidden="false" customHeight="true" outlineLevel="0" collapsed="false">
      <c r="A390" s="120" t="n">
        <v>754</v>
      </c>
      <c r="B390" s="120" t="n">
        <v>75495</v>
      </c>
      <c r="C390" s="120" t="s">
        <v>109</v>
      </c>
      <c r="D390" s="121" t="s">
        <v>265</v>
      </c>
      <c r="E390" s="121" t="s">
        <v>275</v>
      </c>
      <c r="F390" s="122" t="n">
        <v>0</v>
      </c>
      <c r="G390" s="123"/>
      <c r="H390" s="122" t="n">
        <v>16000</v>
      </c>
      <c r="I390" s="123"/>
      <c r="J390" s="122" t="n">
        <f aca="false">H390-F390</f>
        <v>16000</v>
      </c>
      <c r="K390" s="123" t="n">
        <f aca="false">I390-G390</f>
        <v>0</v>
      </c>
      <c r="L390" s="122" t="n">
        <v>0</v>
      </c>
      <c r="M390" s="123"/>
      <c r="N390" s="127" t="s">
        <v>524</v>
      </c>
      <c r="O390" s="120" t="s">
        <v>379</v>
      </c>
      <c r="P390" s="120"/>
      <c r="Q390" s="120"/>
      <c r="R390" s="124"/>
      <c r="S390" s="125" t="s">
        <v>616</v>
      </c>
    </row>
    <row r="391" s="126" customFormat="true" ht="12" hidden="false" customHeight="true" outlineLevel="0" collapsed="false">
      <c r="A391" s="120" t="n">
        <v>754</v>
      </c>
      <c r="B391" s="120" t="n">
        <v>75495</v>
      </c>
      <c r="C391" s="120" t="n">
        <v>2100</v>
      </c>
      <c r="D391" s="121" t="s">
        <v>512</v>
      </c>
      <c r="E391" s="121" t="s">
        <v>275</v>
      </c>
      <c r="F391" s="136" t="n">
        <v>497712.87</v>
      </c>
      <c r="G391" s="123"/>
      <c r="H391" s="136" t="n">
        <v>497712.87</v>
      </c>
      <c r="I391" s="123"/>
      <c r="J391" s="122" t="n">
        <f aca="false">H391-F391</f>
        <v>0</v>
      </c>
      <c r="K391" s="123" t="n">
        <f aca="false">I391-G391</f>
        <v>0</v>
      </c>
      <c r="L391" s="122" t="n">
        <v>0</v>
      </c>
      <c r="M391" s="123"/>
      <c r="N391" s="120" t="s">
        <v>281</v>
      </c>
      <c r="O391" s="120" t="s">
        <v>281</v>
      </c>
      <c r="P391" s="120" t="s">
        <v>299</v>
      </c>
      <c r="Q391" s="120" t="n">
        <v>2494</v>
      </c>
      <c r="R391" s="124" t="s">
        <v>486</v>
      </c>
      <c r="S391" s="125" t="s">
        <v>514</v>
      </c>
    </row>
    <row r="392" s="126" customFormat="true" ht="12" hidden="false" customHeight="true" outlineLevel="0" collapsed="false">
      <c r="A392" s="120" t="n">
        <v>754</v>
      </c>
      <c r="B392" s="120" t="n">
        <v>75495</v>
      </c>
      <c r="C392" s="120" t="n">
        <v>2100</v>
      </c>
      <c r="D392" s="121" t="s">
        <v>512</v>
      </c>
      <c r="E392" s="121" t="s">
        <v>275</v>
      </c>
      <c r="F392" s="122" t="n">
        <v>3776</v>
      </c>
      <c r="G392" s="132"/>
      <c r="H392" s="122" t="n">
        <v>3776</v>
      </c>
      <c r="I392" s="132"/>
      <c r="J392" s="122" t="n">
        <f aca="false">H392-F392</f>
        <v>0</v>
      </c>
      <c r="K392" s="123" t="n">
        <f aca="false">I392-G392</f>
        <v>0</v>
      </c>
      <c r="L392" s="122" t="n">
        <v>0</v>
      </c>
      <c r="M392" s="123"/>
      <c r="N392" s="120" t="s">
        <v>281</v>
      </c>
      <c r="O392" s="120" t="s">
        <v>281</v>
      </c>
      <c r="P392" s="120" t="s">
        <v>299</v>
      </c>
      <c r="Q392" s="120" t="n">
        <v>2046</v>
      </c>
      <c r="R392" s="124" t="s">
        <v>600</v>
      </c>
      <c r="S392" s="125" t="s">
        <v>514</v>
      </c>
    </row>
    <row r="393" s="126" customFormat="true" ht="12" hidden="false" customHeight="true" outlineLevel="0" collapsed="false">
      <c r="A393" s="120" t="n">
        <v>754</v>
      </c>
      <c r="B393" s="120" t="n">
        <v>75495</v>
      </c>
      <c r="C393" s="120" t="n">
        <v>2100</v>
      </c>
      <c r="D393" s="121" t="s">
        <v>512</v>
      </c>
      <c r="E393" s="121" t="s">
        <v>275</v>
      </c>
      <c r="F393" s="122" t="n">
        <v>909240</v>
      </c>
      <c r="G393" s="132"/>
      <c r="H393" s="122" t="n">
        <v>909240</v>
      </c>
      <c r="I393" s="132"/>
      <c r="J393" s="122" t="n">
        <f aca="false">H393-F393</f>
        <v>0</v>
      </c>
      <c r="K393" s="123" t="n">
        <f aca="false">I393-G393</f>
        <v>0</v>
      </c>
      <c r="L393" s="122" t="n">
        <v>0</v>
      </c>
      <c r="M393" s="123"/>
      <c r="N393" s="120" t="s">
        <v>281</v>
      </c>
      <c r="O393" s="120" t="s">
        <v>281</v>
      </c>
      <c r="P393" s="120" t="s">
        <v>299</v>
      </c>
      <c r="Q393" s="120" t="n">
        <v>2046</v>
      </c>
      <c r="R393" s="124" t="s">
        <v>600</v>
      </c>
      <c r="S393" s="125" t="s">
        <v>514</v>
      </c>
    </row>
    <row r="394" s="126" customFormat="true" ht="12" hidden="false" customHeight="true" outlineLevel="0" collapsed="false">
      <c r="A394" s="120" t="n">
        <v>754</v>
      </c>
      <c r="B394" s="120" t="n">
        <v>75495</v>
      </c>
      <c r="C394" s="120" t="n">
        <v>2100</v>
      </c>
      <c r="D394" s="121" t="s">
        <v>512</v>
      </c>
      <c r="E394" s="121" t="s">
        <v>275</v>
      </c>
      <c r="F394" s="122" t="n">
        <v>300000</v>
      </c>
      <c r="G394" s="123"/>
      <c r="H394" s="122" t="n">
        <v>300000</v>
      </c>
      <c r="I394" s="123"/>
      <c r="J394" s="122" t="n">
        <f aca="false">H394-F394</f>
        <v>0</v>
      </c>
      <c r="K394" s="123" t="n">
        <f aca="false">I394-G394</f>
        <v>0</v>
      </c>
      <c r="L394" s="122" t="n">
        <v>0</v>
      </c>
      <c r="M394" s="123"/>
      <c r="N394" s="120" t="s">
        <v>281</v>
      </c>
      <c r="O394" s="120" t="s">
        <v>281</v>
      </c>
      <c r="P394" s="120" t="s">
        <v>299</v>
      </c>
      <c r="Q394" s="120" t="n">
        <v>191</v>
      </c>
      <c r="R394" s="124" t="s">
        <v>617</v>
      </c>
      <c r="S394" s="125" t="s">
        <v>514</v>
      </c>
    </row>
    <row r="395" s="126" customFormat="true" ht="12" hidden="false" customHeight="true" outlineLevel="0" collapsed="false">
      <c r="A395" s="120" t="n">
        <v>754</v>
      </c>
      <c r="B395" s="120" t="n">
        <v>75495</v>
      </c>
      <c r="C395" s="120" t="n">
        <v>2100</v>
      </c>
      <c r="D395" s="121" t="s">
        <v>512</v>
      </c>
      <c r="E395" s="121" t="s">
        <v>275</v>
      </c>
      <c r="F395" s="122" t="n">
        <v>1200000</v>
      </c>
      <c r="G395" s="123"/>
      <c r="H395" s="122" t="n">
        <v>1200000</v>
      </c>
      <c r="I395" s="123"/>
      <c r="J395" s="122" t="n">
        <f aca="false">H395-F395</f>
        <v>0</v>
      </c>
      <c r="K395" s="123" t="n">
        <f aca="false">I395-G395</f>
        <v>0</v>
      </c>
      <c r="L395" s="122" t="n">
        <v>0</v>
      </c>
      <c r="M395" s="123"/>
      <c r="N395" s="120" t="s">
        <v>281</v>
      </c>
      <c r="O395" s="120" t="s">
        <v>281</v>
      </c>
      <c r="P395" s="120" t="s">
        <v>299</v>
      </c>
      <c r="Q395" s="120" t="n">
        <v>69</v>
      </c>
      <c r="R395" s="124" t="s">
        <v>515</v>
      </c>
      <c r="S395" s="125" t="s">
        <v>514</v>
      </c>
    </row>
    <row r="396" s="126" customFormat="true" ht="12" hidden="false" customHeight="true" outlineLevel="0" collapsed="false">
      <c r="A396" s="120" t="n">
        <v>754</v>
      </c>
      <c r="B396" s="120" t="n">
        <v>75495</v>
      </c>
      <c r="C396" s="120" t="n">
        <v>2100</v>
      </c>
      <c r="D396" s="121" t="s">
        <v>512</v>
      </c>
      <c r="E396" s="121" t="s">
        <v>275</v>
      </c>
      <c r="F396" s="122" t="n">
        <v>1000000</v>
      </c>
      <c r="G396" s="123"/>
      <c r="H396" s="122" t="n">
        <v>1000000</v>
      </c>
      <c r="I396" s="123"/>
      <c r="J396" s="122" t="n">
        <f aca="false">H396-F396</f>
        <v>0</v>
      </c>
      <c r="K396" s="123" t="n">
        <f aca="false">I396-G396</f>
        <v>0</v>
      </c>
      <c r="L396" s="122" t="n">
        <v>0</v>
      </c>
      <c r="M396" s="123"/>
      <c r="N396" s="120" t="s">
        <v>281</v>
      </c>
      <c r="O396" s="120" t="s">
        <v>281</v>
      </c>
      <c r="P396" s="120" t="s">
        <v>299</v>
      </c>
      <c r="Q396" s="128" t="n">
        <v>245</v>
      </c>
      <c r="R396" s="124" t="s">
        <v>437</v>
      </c>
      <c r="S396" s="125" t="s">
        <v>514</v>
      </c>
    </row>
    <row r="397" s="126" customFormat="true" ht="12" hidden="false" customHeight="true" outlineLevel="0" collapsed="false">
      <c r="A397" s="120" t="n">
        <v>754</v>
      </c>
      <c r="B397" s="120" t="n">
        <v>75495</v>
      </c>
      <c r="C397" s="120" t="n">
        <v>2100</v>
      </c>
      <c r="D397" s="121" t="s">
        <v>512</v>
      </c>
      <c r="E397" s="121" t="s">
        <v>275</v>
      </c>
      <c r="F397" s="122" t="n">
        <v>700000</v>
      </c>
      <c r="G397" s="123"/>
      <c r="H397" s="122" t="n">
        <v>700000</v>
      </c>
      <c r="I397" s="123"/>
      <c r="J397" s="122" t="n">
        <f aca="false">H397-F397</f>
        <v>0</v>
      </c>
      <c r="K397" s="123" t="n">
        <f aca="false">I397-G397</f>
        <v>0</v>
      </c>
      <c r="L397" s="122" t="n">
        <v>0</v>
      </c>
      <c r="M397" s="123"/>
      <c r="N397" s="120" t="s">
        <v>281</v>
      </c>
      <c r="O397" s="120" t="s">
        <v>281</v>
      </c>
      <c r="P397" s="120" t="s">
        <v>299</v>
      </c>
      <c r="Q397" s="120" t="n">
        <v>320</v>
      </c>
      <c r="R397" s="124" t="s">
        <v>618</v>
      </c>
      <c r="S397" s="125" t="s">
        <v>514</v>
      </c>
    </row>
    <row r="398" s="126" customFormat="true" ht="12" hidden="false" customHeight="true" outlineLevel="0" collapsed="false">
      <c r="A398" s="120" t="n">
        <v>754</v>
      </c>
      <c r="B398" s="120" t="n">
        <v>75495</v>
      </c>
      <c r="C398" s="120" t="n">
        <v>2100</v>
      </c>
      <c r="D398" s="121" t="s">
        <v>512</v>
      </c>
      <c r="E398" s="121" t="s">
        <v>275</v>
      </c>
      <c r="F398" s="122" t="n">
        <v>800000</v>
      </c>
      <c r="G398" s="123"/>
      <c r="H398" s="122" t="n">
        <v>800000</v>
      </c>
      <c r="I398" s="123"/>
      <c r="J398" s="122" t="n">
        <f aca="false">H398-F398</f>
        <v>0</v>
      </c>
      <c r="K398" s="123" t="n">
        <f aca="false">I398-G398</f>
        <v>0</v>
      </c>
      <c r="L398" s="122" t="n">
        <v>0</v>
      </c>
      <c r="M398" s="123"/>
      <c r="N398" s="120" t="s">
        <v>281</v>
      </c>
      <c r="O398" s="120" t="s">
        <v>281</v>
      </c>
      <c r="P398" s="120" t="s">
        <v>299</v>
      </c>
      <c r="Q398" s="120" t="n">
        <v>380</v>
      </c>
      <c r="R398" s="124" t="s">
        <v>619</v>
      </c>
      <c r="S398" s="125" t="s">
        <v>514</v>
      </c>
    </row>
    <row r="399" s="126" customFormat="true" ht="12" hidden="false" customHeight="true" outlineLevel="0" collapsed="false">
      <c r="A399" s="120" t="n">
        <v>754</v>
      </c>
      <c r="B399" s="120" t="n">
        <v>75495</v>
      </c>
      <c r="C399" s="120" t="n">
        <v>2100</v>
      </c>
      <c r="D399" s="121" t="s">
        <v>512</v>
      </c>
      <c r="E399" s="121" t="s">
        <v>275</v>
      </c>
      <c r="F399" s="122" t="n">
        <v>1200000</v>
      </c>
      <c r="G399" s="123"/>
      <c r="H399" s="122" t="n">
        <v>1200000</v>
      </c>
      <c r="I399" s="123"/>
      <c r="J399" s="122" t="n">
        <f aca="false">H399-F399</f>
        <v>0</v>
      </c>
      <c r="K399" s="123" t="n">
        <f aca="false">I399-G399</f>
        <v>0</v>
      </c>
      <c r="L399" s="122" t="n">
        <v>0</v>
      </c>
      <c r="M399" s="123"/>
      <c r="N399" s="120" t="s">
        <v>281</v>
      </c>
      <c r="O399" s="120" t="s">
        <v>281</v>
      </c>
      <c r="P399" s="120" t="s">
        <v>299</v>
      </c>
      <c r="Q399" s="120" t="n">
        <v>436</v>
      </c>
      <c r="R399" s="124" t="s">
        <v>620</v>
      </c>
      <c r="S399" s="125" t="s">
        <v>514</v>
      </c>
    </row>
    <row r="400" s="126" customFormat="true" ht="12" hidden="false" customHeight="true" outlineLevel="0" collapsed="false">
      <c r="A400" s="120" t="n">
        <v>754</v>
      </c>
      <c r="B400" s="120" t="n">
        <v>75495</v>
      </c>
      <c r="C400" s="120" t="n">
        <v>2100</v>
      </c>
      <c r="D400" s="121" t="s">
        <v>512</v>
      </c>
      <c r="E400" s="121" t="s">
        <v>275</v>
      </c>
      <c r="F400" s="122" t="n">
        <v>35472</v>
      </c>
      <c r="G400" s="123"/>
      <c r="H400" s="122" t="n">
        <v>35472</v>
      </c>
      <c r="I400" s="123"/>
      <c r="J400" s="122" t="n">
        <f aca="false">H400-F400</f>
        <v>0</v>
      </c>
      <c r="K400" s="123" t="n">
        <f aca="false">I400-G400</f>
        <v>0</v>
      </c>
      <c r="L400" s="122" t="n">
        <v>0</v>
      </c>
      <c r="M400" s="123"/>
      <c r="N400" s="120" t="s">
        <v>281</v>
      </c>
      <c r="O400" s="120" t="s">
        <v>281</v>
      </c>
      <c r="P400" s="120" t="s">
        <v>299</v>
      </c>
      <c r="Q400" s="120" t="n">
        <v>504</v>
      </c>
      <c r="R400" s="124" t="s">
        <v>516</v>
      </c>
      <c r="S400" s="125" t="s">
        <v>514</v>
      </c>
    </row>
    <row r="401" s="126" customFormat="true" ht="12" hidden="false" customHeight="true" outlineLevel="0" collapsed="false">
      <c r="A401" s="120" t="n">
        <v>754</v>
      </c>
      <c r="B401" s="120" t="n">
        <v>75495</v>
      </c>
      <c r="C401" s="120" t="n">
        <v>2100</v>
      </c>
      <c r="D401" s="121" t="s">
        <v>512</v>
      </c>
      <c r="E401" s="121" t="s">
        <v>275</v>
      </c>
      <c r="F401" s="122" t="n">
        <v>600000</v>
      </c>
      <c r="G401" s="123"/>
      <c r="H401" s="122" t="n">
        <v>600000</v>
      </c>
      <c r="I401" s="123"/>
      <c r="J401" s="122" t="n">
        <f aca="false">H401-F401</f>
        <v>0</v>
      </c>
      <c r="K401" s="123" t="n">
        <f aca="false">I401-G401</f>
        <v>0</v>
      </c>
      <c r="L401" s="122" t="n">
        <v>0</v>
      </c>
      <c r="M401" s="123"/>
      <c r="N401" s="120" t="s">
        <v>281</v>
      </c>
      <c r="O401" s="120" t="s">
        <v>281</v>
      </c>
      <c r="P401" s="120" t="s">
        <v>299</v>
      </c>
      <c r="Q401" s="120" t="n">
        <v>543</v>
      </c>
      <c r="R401" s="124" t="s">
        <v>621</v>
      </c>
      <c r="S401" s="125" t="s">
        <v>514</v>
      </c>
    </row>
    <row r="402" s="126" customFormat="true" ht="12" hidden="false" customHeight="true" outlineLevel="0" collapsed="false">
      <c r="A402" s="120" t="n">
        <v>754</v>
      </c>
      <c r="B402" s="120" t="n">
        <v>75495</v>
      </c>
      <c r="C402" s="120" t="n">
        <v>2100</v>
      </c>
      <c r="D402" s="121" t="s">
        <v>512</v>
      </c>
      <c r="E402" s="121" t="s">
        <v>275</v>
      </c>
      <c r="F402" s="122" t="n">
        <v>5435760</v>
      </c>
      <c r="G402" s="123"/>
      <c r="H402" s="122" t="n">
        <v>5435760</v>
      </c>
      <c r="I402" s="123"/>
      <c r="J402" s="122" t="n">
        <f aca="false">H402-F402</f>
        <v>0</v>
      </c>
      <c r="K402" s="123" t="n">
        <f aca="false">I402-G402</f>
        <v>0</v>
      </c>
      <c r="L402" s="122" t="n">
        <v>0</v>
      </c>
      <c r="M402" s="123"/>
      <c r="N402" s="120" t="s">
        <v>281</v>
      </c>
      <c r="O402" s="120" t="s">
        <v>281</v>
      </c>
      <c r="P402" s="120" t="s">
        <v>299</v>
      </c>
      <c r="Q402" s="120" t="n">
        <v>814</v>
      </c>
      <c r="R402" s="124" t="s">
        <v>387</v>
      </c>
      <c r="S402" s="125" t="s">
        <v>514</v>
      </c>
    </row>
    <row r="403" s="126" customFormat="true" ht="12" hidden="false" customHeight="true" outlineLevel="0" collapsed="false">
      <c r="A403" s="120" t="n">
        <v>754</v>
      </c>
      <c r="B403" s="120" t="n">
        <v>75495</v>
      </c>
      <c r="C403" s="120" t="n">
        <v>2100</v>
      </c>
      <c r="D403" s="121" t="s">
        <v>512</v>
      </c>
      <c r="E403" s="121" t="s">
        <v>275</v>
      </c>
      <c r="F403" s="122" t="n">
        <v>392980</v>
      </c>
      <c r="G403" s="123"/>
      <c r="H403" s="122" t="n">
        <v>392980</v>
      </c>
      <c r="I403" s="123"/>
      <c r="J403" s="122" t="n">
        <f aca="false">H403-F403</f>
        <v>0</v>
      </c>
      <c r="K403" s="123" t="n">
        <f aca="false">I403-G403</f>
        <v>0</v>
      </c>
      <c r="L403" s="122" t="n">
        <v>0</v>
      </c>
      <c r="M403" s="123"/>
      <c r="N403" s="120" t="s">
        <v>281</v>
      </c>
      <c r="O403" s="120" t="s">
        <v>281</v>
      </c>
      <c r="P403" s="120" t="s">
        <v>299</v>
      </c>
      <c r="Q403" s="120" t="n">
        <v>769</v>
      </c>
      <c r="R403" s="124" t="s">
        <v>510</v>
      </c>
      <c r="S403" s="125" t="s">
        <v>514</v>
      </c>
    </row>
    <row r="404" s="126" customFormat="true" ht="12" hidden="false" customHeight="true" outlineLevel="0" collapsed="false">
      <c r="A404" s="120" t="n">
        <v>754</v>
      </c>
      <c r="B404" s="120" t="n">
        <v>75495</v>
      </c>
      <c r="C404" s="120" t="n">
        <v>2100</v>
      </c>
      <c r="D404" s="121" t="s">
        <v>512</v>
      </c>
      <c r="E404" s="121" t="s">
        <v>275</v>
      </c>
      <c r="F404" s="122" t="n">
        <v>317760</v>
      </c>
      <c r="G404" s="123"/>
      <c r="H404" s="122" t="n">
        <v>317760</v>
      </c>
      <c r="I404" s="123"/>
      <c r="J404" s="122" t="n">
        <f aca="false">H404-F404</f>
        <v>0</v>
      </c>
      <c r="K404" s="123" t="n">
        <f aca="false">I404-G404</f>
        <v>0</v>
      </c>
      <c r="L404" s="122" t="n">
        <v>0</v>
      </c>
      <c r="M404" s="123"/>
      <c r="N404" s="120" t="s">
        <v>281</v>
      </c>
      <c r="O404" s="120" t="s">
        <v>281</v>
      </c>
      <c r="P404" s="120" t="s">
        <v>299</v>
      </c>
      <c r="Q404" s="120" t="n">
        <v>1096</v>
      </c>
      <c r="R404" s="124" t="s">
        <v>432</v>
      </c>
      <c r="S404" s="125" t="s">
        <v>514</v>
      </c>
    </row>
    <row r="405" s="126" customFormat="true" ht="12" hidden="false" customHeight="true" outlineLevel="0" collapsed="false">
      <c r="A405" s="120" t="n">
        <v>754</v>
      </c>
      <c r="B405" s="120" t="n">
        <v>75495</v>
      </c>
      <c r="C405" s="120" t="n">
        <v>2100</v>
      </c>
      <c r="D405" s="121" t="s">
        <v>512</v>
      </c>
      <c r="E405" s="121" t="s">
        <v>275</v>
      </c>
      <c r="F405" s="122" t="n">
        <v>3863380</v>
      </c>
      <c r="G405" s="123"/>
      <c r="H405" s="122" t="n">
        <v>3863380</v>
      </c>
      <c r="I405" s="123"/>
      <c r="J405" s="122" t="n">
        <f aca="false">H405-F405</f>
        <v>0</v>
      </c>
      <c r="K405" s="123" t="n">
        <f aca="false">I405-G405</f>
        <v>0</v>
      </c>
      <c r="L405" s="122" t="n">
        <v>0</v>
      </c>
      <c r="M405" s="123"/>
      <c r="N405" s="120" t="s">
        <v>281</v>
      </c>
      <c r="O405" s="120" t="s">
        <v>281</v>
      </c>
      <c r="P405" s="120" t="s">
        <v>299</v>
      </c>
      <c r="Q405" s="120" t="n">
        <v>1272</v>
      </c>
      <c r="R405" s="124" t="s">
        <v>341</v>
      </c>
      <c r="S405" s="125" t="s">
        <v>514</v>
      </c>
    </row>
    <row r="406" s="126" customFormat="true" ht="12" hidden="false" customHeight="true" outlineLevel="0" collapsed="false">
      <c r="A406" s="120" t="n">
        <v>754</v>
      </c>
      <c r="B406" s="120" t="n">
        <v>75495</v>
      </c>
      <c r="C406" s="120" t="n">
        <v>2100</v>
      </c>
      <c r="D406" s="121" t="s">
        <v>512</v>
      </c>
      <c r="E406" s="121" t="s">
        <v>275</v>
      </c>
      <c r="F406" s="122" t="n">
        <v>54256</v>
      </c>
      <c r="G406" s="123"/>
      <c r="H406" s="122" t="n">
        <v>54256</v>
      </c>
      <c r="I406" s="123"/>
      <c r="J406" s="122" t="n">
        <f aca="false">H406-F406</f>
        <v>0</v>
      </c>
      <c r="K406" s="123" t="n">
        <f aca="false">I406-G406</f>
        <v>0</v>
      </c>
      <c r="L406" s="122" t="n">
        <v>0</v>
      </c>
      <c r="M406" s="123"/>
      <c r="N406" s="120" t="s">
        <v>281</v>
      </c>
      <c r="O406" s="120" t="s">
        <v>281</v>
      </c>
      <c r="P406" s="120" t="s">
        <v>299</v>
      </c>
      <c r="Q406" s="128" t="n">
        <v>1343</v>
      </c>
      <c r="R406" s="124" t="s">
        <v>291</v>
      </c>
      <c r="S406" s="125" t="s">
        <v>514</v>
      </c>
    </row>
    <row r="407" s="126" customFormat="true" ht="12" hidden="false" customHeight="true" outlineLevel="0" collapsed="false">
      <c r="A407" s="120" t="n">
        <v>754</v>
      </c>
      <c r="B407" s="120" t="n">
        <v>75495</v>
      </c>
      <c r="C407" s="120" t="n">
        <v>2100</v>
      </c>
      <c r="D407" s="121" t="s">
        <v>512</v>
      </c>
      <c r="E407" s="121" t="s">
        <v>275</v>
      </c>
      <c r="F407" s="122" t="n">
        <v>1690120</v>
      </c>
      <c r="G407" s="123"/>
      <c r="H407" s="122" t="n">
        <v>1690120</v>
      </c>
      <c r="I407" s="123"/>
      <c r="J407" s="122" t="n">
        <f aca="false">H407-F407</f>
        <v>0</v>
      </c>
      <c r="K407" s="123" t="n">
        <f aca="false">I407-G407</f>
        <v>0</v>
      </c>
      <c r="L407" s="122" t="n">
        <v>0</v>
      </c>
      <c r="M407" s="123"/>
      <c r="N407" s="120" t="s">
        <v>281</v>
      </c>
      <c r="O407" s="120" t="s">
        <v>281</v>
      </c>
      <c r="P407" s="120" t="s">
        <v>299</v>
      </c>
      <c r="Q407" s="120" t="n">
        <v>1343</v>
      </c>
      <c r="R407" s="124" t="s">
        <v>291</v>
      </c>
      <c r="S407" s="125" t="s">
        <v>514</v>
      </c>
    </row>
    <row r="408" s="126" customFormat="true" ht="12" hidden="false" customHeight="true" outlineLevel="0" collapsed="false">
      <c r="A408" s="120" t="n">
        <v>754</v>
      </c>
      <c r="B408" s="120" t="n">
        <v>75495</v>
      </c>
      <c r="C408" s="120" t="n">
        <v>2100</v>
      </c>
      <c r="D408" s="121" t="s">
        <v>512</v>
      </c>
      <c r="E408" s="121" t="s">
        <v>275</v>
      </c>
      <c r="F408" s="122" t="n">
        <v>500000</v>
      </c>
      <c r="G408" s="132"/>
      <c r="H408" s="122" t="n">
        <v>500000</v>
      </c>
      <c r="I408" s="132"/>
      <c r="J408" s="122" t="n">
        <f aca="false">H408-F408</f>
        <v>0</v>
      </c>
      <c r="K408" s="132" t="n">
        <f aca="false">I408-G408</f>
        <v>0</v>
      </c>
      <c r="L408" s="122" t="n">
        <v>0</v>
      </c>
      <c r="M408" s="132"/>
      <c r="N408" s="120" t="s">
        <v>281</v>
      </c>
      <c r="O408" s="120" t="s">
        <v>281</v>
      </c>
      <c r="P408" s="120" t="s">
        <v>299</v>
      </c>
      <c r="Q408" s="120" t="n">
        <v>1418</v>
      </c>
      <c r="R408" s="124" t="s">
        <v>382</v>
      </c>
      <c r="S408" s="125" t="s">
        <v>514</v>
      </c>
    </row>
    <row r="409" s="126" customFormat="true" ht="12" hidden="false" customHeight="true" outlineLevel="0" collapsed="false">
      <c r="A409" s="120" t="n">
        <v>754</v>
      </c>
      <c r="B409" s="120" t="n">
        <v>75495</v>
      </c>
      <c r="C409" s="120" t="n">
        <v>2100</v>
      </c>
      <c r="D409" s="121" t="s">
        <v>512</v>
      </c>
      <c r="E409" s="121" t="s">
        <v>275</v>
      </c>
      <c r="F409" s="122" t="n">
        <v>20752</v>
      </c>
      <c r="G409" s="132"/>
      <c r="H409" s="122" t="n">
        <v>20752</v>
      </c>
      <c r="I409" s="132"/>
      <c r="J409" s="122" t="n">
        <f aca="false">H409-F409</f>
        <v>0</v>
      </c>
      <c r="K409" s="132" t="n">
        <f aca="false">I409-G409</f>
        <v>0</v>
      </c>
      <c r="L409" s="122" t="n">
        <v>0</v>
      </c>
      <c r="M409" s="132"/>
      <c r="N409" s="120" t="s">
        <v>281</v>
      </c>
      <c r="O409" s="120" t="s">
        <v>281</v>
      </c>
      <c r="P409" s="120" t="s">
        <v>299</v>
      </c>
      <c r="Q409" s="120" t="n">
        <v>1418</v>
      </c>
      <c r="R409" s="124" t="s">
        <v>382</v>
      </c>
      <c r="S409" s="125" t="s">
        <v>514</v>
      </c>
    </row>
    <row r="410" s="126" customFormat="true" ht="12" hidden="false" customHeight="true" outlineLevel="0" collapsed="false">
      <c r="A410" s="120" t="n">
        <v>754</v>
      </c>
      <c r="B410" s="120" t="n">
        <v>75495</v>
      </c>
      <c r="C410" s="120" t="n">
        <v>2100</v>
      </c>
      <c r="D410" s="121" t="s">
        <v>512</v>
      </c>
      <c r="E410" s="121" t="s">
        <v>275</v>
      </c>
      <c r="F410" s="122" t="n">
        <v>600000</v>
      </c>
      <c r="G410" s="123"/>
      <c r="H410" s="122" t="n">
        <v>600000</v>
      </c>
      <c r="I410" s="123"/>
      <c r="J410" s="122" t="n">
        <f aca="false">H410-F410</f>
        <v>0</v>
      </c>
      <c r="K410" s="123" t="n">
        <f aca="false">I410-G410</f>
        <v>0</v>
      </c>
      <c r="L410" s="122" t="n">
        <v>0</v>
      </c>
      <c r="M410" s="123"/>
      <c r="N410" s="120" t="s">
        <v>281</v>
      </c>
      <c r="O410" s="120" t="s">
        <v>281</v>
      </c>
      <c r="P410" s="120" t="s">
        <v>299</v>
      </c>
      <c r="Q410" s="120" t="n">
        <v>1555</v>
      </c>
      <c r="R410" s="124" t="s">
        <v>605</v>
      </c>
      <c r="S410" s="125" t="s">
        <v>514</v>
      </c>
    </row>
    <row r="411" s="126" customFormat="true" ht="12" hidden="false" customHeight="true" outlineLevel="0" collapsed="false">
      <c r="A411" s="120" t="n">
        <v>754</v>
      </c>
      <c r="B411" s="120" t="n">
        <v>75495</v>
      </c>
      <c r="C411" s="120" t="n">
        <v>2100</v>
      </c>
      <c r="D411" s="121" t="s">
        <v>512</v>
      </c>
      <c r="E411" s="121" t="s">
        <v>275</v>
      </c>
      <c r="F411" s="122" t="n">
        <v>9696</v>
      </c>
      <c r="G411" s="123"/>
      <c r="H411" s="122" t="n">
        <v>9696</v>
      </c>
      <c r="I411" s="123"/>
      <c r="J411" s="122" t="n">
        <f aca="false">H411-F411</f>
        <v>0</v>
      </c>
      <c r="K411" s="123" t="n">
        <f aca="false">I411-G411</f>
        <v>0</v>
      </c>
      <c r="L411" s="122" t="n">
        <v>0</v>
      </c>
      <c r="M411" s="123"/>
      <c r="N411" s="120" t="s">
        <v>281</v>
      </c>
      <c r="O411" s="120" t="s">
        <v>281</v>
      </c>
      <c r="P411" s="120" t="s">
        <v>299</v>
      </c>
      <c r="Q411" s="120" t="n">
        <v>1555</v>
      </c>
      <c r="R411" s="124" t="s">
        <v>605</v>
      </c>
      <c r="S411" s="125" t="s">
        <v>514</v>
      </c>
    </row>
    <row r="412" s="126" customFormat="true" ht="12" hidden="false" customHeight="true" outlineLevel="0" collapsed="false">
      <c r="A412" s="120" t="n">
        <v>754</v>
      </c>
      <c r="B412" s="120" t="n">
        <v>75495</v>
      </c>
      <c r="C412" s="120" t="n">
        <v>2100</v>
      </c>
      <c r="D412" s="121" t="s">
        <v>512</v>
      </c>
      <c r="E412" s="121" t="s">
        <v>275</v>
      </c>
      <c r="F412" s="122" t="n">
        <v>700000</v>
      </c>
      <c r="G412" s="123"/>
      <c r="H412" s="122" t="n">
        <v>700000</v>
      </c>
      <c r="I412" s="123"/>
      <c r="J412" s="122" t="n">
        <f aca="false">H412-F412</f>
        <v>0</v>
      </c>
      <c r="K412" s="123" t="n">
        <f aca="false">I412-G412</f>
        <v>0</v>
      </c>
      <c r="L412" s="122" t="n">
        <v>0</v>
      </c>
      <c r="M412" s="123"/>
      <c r="N412" s="120" t="s">
        <v>281</v>
      </c>
      <c r="O412" s="120" t="s">
        <v>281</v>
      </c>
      <c r="P412" s="120" t="s">
        <v>299</v>
      </c>
      <c r="Q412" s="120" t="n">
        <v>1620</v>
      </c>
      <c r="R412" s="124" t="s">
        <v>319</v>
      </c>
      <c r="S412" s="125" t="s">
        <v>514</v>
      </c>
    </row>
    <row r="413" s="126" customFormat="true" ht="12" hidden="false" customHeight="true" outlineLevel="0" collapsed="false">
      <c r="A413" s="120" t="n">
        <v>754</v>
      </c>
      <c r="B413" s="120" t="n">
        <v>75495</v>
      </c>
      <c r="C413" s="120" t="n">
        <v>2100</v>
      </c>
      <c r="D413" s="121" t="s">
        <v>512</v>
      </c>
      <c r="E413" s="121" t="s">
        <v>275</v>
      </c>
      <c r="F413" s="122" t="n">
        <v>3536</v>
      </c>
      <c r="G413" s="123"/>
      <c r="H413" s="122" t="n">
        <v>3536</v>
      </c>
      <c r="I413" s="123"/>
      <c r="J413" s="122" t="n">
        <f aca="false">H413-F413</f>
        <v>0</v>
      </c>
      <c r="K413" s="123" t="n">
        <f aca="false">I413-G413</f>
        <v>0</v>
      </c>
      <c r="L413" s="122" t="n">
        <v>0</v>
      </c>
      <c r="M413" s="123"/>
      <c r="N413" s="120" t="s">
        <v>281</v>
      </c>
      <c r="O413" s="120" t="s">
        <v>281</v>
      </c>
      <c r="P413" s="120" t="s">
        <v>299</v>
      </c>
      <c r="Q413" s="120" t="n">
        <v>1697</v>
      </c>
      <c r="R413" s="124" t="s">
        <v>622</v>
      </c>
      <c r="S413" s="125" t="s">
        <v>514</v>
      </c>
    </row>
    <row r="414" s="126" customFormat="true" ht="12" hidden="false" customHeight="true" outlineLevel="0" collapsed="false">
      <c r="A414" s="120" t="n">
        <v>754</v>
      </c>
      <c r="B414" s="120" t="n">
        <v>75495</v>
      </c>
      <c r="C414" s="120" t="n">
        <v>2100</v>
      </c>
      <c r="D414" s="121" t="s">
        <v>512</v>
      </c>
      <c r="E414" s="121" t="s">
        <v>275</v>
      </c>
      <c r="F414" s="136" t="n">
        <v>456671.79</v>
      </c>
      <c r="G414" s="123"/>
      <c r="H414" s="136" t="n">
        <v>456671.79</v>
      </c>
      <c r="I414" s="123"/>
      <c r="J414" s="136" t="n">
        <f aca="false">H414-F414</f>
        <v>0</v>
      </c>
      <c r="K414" s="123" t="n">
        <f aca="false">I414-G414</f>
        <v>0</v>
      </c>
      <c r="L414" s="136" t="n">
        <v>0</v>
      </c>
      <c r="M414" s="123"/>
      <c r="N414" s="120" t="s">
        <v>281</v>
      </c>
      <c r="O414" s="120" t="s">
        <v>281</v>
      </c>
      <c r="P414" s="120" t="s">
        <v>299</v>
      </c>
      <c r="Q414" s="120" t="n">
        <v>1697</v>
      </c>
      <c r="R414" s="124" t="s">
        <v>622</v>
      </c>
      <c r="S414" s="125" t="s">
        <v>514</v>
      </c>
    </row>
    <row r="415" s="126" customFormat="true" ht="12" hidden="false" customHeight="true" outlineLevel="0" collapsed="false">
      <c r="A415" s="120" t="n">
        <v>754</v>
      </c>
      <c r="B415" s="120" t="n">
        <v>75495</v>
      </c>
      <c r="C415" s="120" t="n">
        <v>2100</v>
      </c>
      <c r="D415" s="121" t="s">
        <v>512</v>
      </c>
      <c r="E415" s="121" t="s">
        <v>275</v>
      </c>
      <c r="F415" s="122" t="n">
        <v>200000</v>
      </c>
      <c r="G415" s="123"/>
      <c r="H415" s="122" t="n">
        <v>200000</v>
      </c>
      <c r="I415" s="123"/>
      <c r="J415" s="122" t="n">
        <f aca="false">H415-F415</f>
        <v>0</v>
      </c>
      <c r="K415" s="123" t="n">
        <f aca="false">I415-G415</f>
        <v>0</v>
      </c>
      <c r="L415" s="122" t="n">
        <v>0</v>
      </c>
      <c r="M415" s="123"/>
      <c r="N415" s="120" t="s">
        <v>281</v>
      </c>
      <c r="O415" s="120" t="s">
        <v>281</v>
      </c>
      <c r="P415" s="120" t="s">
        <v>299</v>
      </c>
      <c r="Q415" s="120" t="n">
        <v>1697</v>
      </c>
      <c r="R415" s="124" t="s">
        <v>622</v>
      </c>
      <c r="S415" s="125" t="s">
        <v>514</v>
      </c>
    </row>
    <row r="416" s="126" customFormat="true" ht="12" hidden="false" customHeight="true" outlineLevel="0" collapsed="false">
      <c r="A416" s="120" t="n">
        <v>754</v>
      </c>
      <c r="B416" s="120" t="n">
        <v>75495</v>
      </c>
      <c r="C416" s="120" t="n">
        <v>2100</v>
      </c>
      <c r="D416" s="121" t="s">
        <v>512</v>
      </c>
      <c r="E416" s="121" t="s">
        <v>275</v>
      </c>
      <c r="F416" s="122" t="n">
        <v>390760</v>
      </c>
      <c r="G416" s="123"/>
      <c r="H416" s="122" t="n">
        <v>390760</v>
      </c>
      <c r="I416" s="123"/>
      <c r="J416" s="122" t="n">
        <f aca="false">H416-F416</f>
        <v>0</v>
      </c>
      <c r="K416" s="123" t="n">
        <f aca="false">I416-G416</f>
        <v>0</v>
      </c>
      <c r="L416" s="122" t="n">
        <v>0</v>
      </c>
      <c r="M416" s="123"/>
      <c r="N416" s="120" t="s">
        <v>281</v>
      </c>
      <c r="O416" s="120" t="s">
        <v>281</v>
      </c>
      <c r="P416" s="120" t="s">
        <v>299</v>
      </c>
      <c r="Q416" s="120" t="n">
        <v>1785</v>
      </c>
      <c r="R416" s="124" t="s">
        <v>623</v>
      </c>
      <c r="S416" s="125" t="s">
        <v>514</v>
      </c>
    </row>
    <row r="417" s="126" customFormat="true" ht="12" hidden="false" customHeight="true" outlineLevel="0" collapsed="false">
      <c r="A417" s="120" t="n">
        <v>754</v>
      </c>
      <c r="B417" s="120" t="n">
        <v>75495</v>
      </c>
      <c r="C417" s="120" t="n">
        <v>2100</v>
      </c>
      <c r="D417" s="121" t="s">
        <v>512</v>
      </c>
      <c r="E417" s="121" t="s">
        <v>275</v>
      </c>
      <c r="F417" s="136" t="n">
        <f aca="false">9360+482987.75</f>
        <v>492347.75</v>
      </c>
      <c r="G417" s="123"/>
      <c r="H417" s="136" t="n">
        <f aca="false">9360+482987.75</f>
        <v>492347.75</v>
      </c>
      <c r="I417" s="123"/>
      <c r="J417" s="136" t="n">
        <f aca="false">H417-F417</f>
        <v>0</v>
      </c>
      <c r="K417" s="123" t="n">
        <f aca="false">I417-G417</f>
        <v>0</v>
      </c>
      <c r="L417" s="136" t="n">
        <v>0</v>
      </c>
      <c r="M417" s="123"/>
      <c r="N417" s="120" t="s">
        <v>281</v>
      </c>
      <c r="O417" s="120" t="s">
        <v>281</v>
      </c>
      <c r="P417" s="120" t="s">
        <v>299</v>
      </c>
      <c r="Q417" s="120" t="n">
        <v>1894</v>
      </c>
      <c r="R417" s="124" t="s">
        <v>519</v>
      </c>
      <c r="S417" s="125" t="s">
        <v>514</v>
      </c>
    </row>
    <row r="418" s="126" customFormat="true" ht="12" hidden="false" customHeight="true" outlineLevel="0" collapsed="false">
      <c r="A418" s="120" t="n">
        <v>754</v>
      </c>
      <c r="B418" s="120" t="n">
        <v>75495</v>
      </c>
      <c r="C418" s="120" t="n">
        <v>2100</v>
      </c>
      <c r="D418" s="121" t="s">
        <v>512</v>
      </c>
      <c r="E418" s="121" t="s">
        <v>275</v>
      </c>
      <c r="F418" s="122" t="n">
        <v>2300000</v>
      </c>
      <c r="G418" s="123"/>
      <c r="H418" s="122" t="n">
        <v>2300000</v>
      </c>
      <c r="I418" s="123"/>
      <c r="J418" s="122" t="n">
        <f aca="false">H418-F418</f>
        <v>0</v>
      </c>
      <c r="K418" s="123" t="n">
        <f aca="false">I418-G418</f>
        <v>0</v>
      </c>
      <c r="L418" s="122" t="n">
        <v>0</v>
      </c>
      <c r="M418" s="123"/>
      <c r="N418" s="120" t="s">
        <v>281</v>
      </c>
      <c r="O418" s="120" t="s">
        <v>281</v>
      </c>
      <c r="P418" s="120" t="s">
        <v>299</v>
      </c>
      <c r="Q418" s="120" t="n">
        <v>1894</v>
      </c>
      <c r="R418" s="124" t="s">
        <v>519</v>
      </c>
      <c r="S418" s="125" t="s">
        <v>514</v>
      </c>
    </row>
    <row r="419" s="126" customFormat="true" ht="12" hidden="false" customHeight="true" outlineLevel="0" collapsed="false">
      <c r="A419" s="120" t="n">
        <v>754</v>
      </c>
      <c r="B419" s="120" t="n">
        <v>75495</v>
      </c>
      <c r="C419" s="120" t="n">
        <v>2100</v>
      </c>
      <c r="D419" s="121" t="s">
        <v>624</v>
      </c>
      <c r="E419" s="121" t="s">
        <v>275</v>
      </c>
      <c r="F419" s="136"/>
      <c r="G419" s="123" t="n">
        <v>339300</v>
      </c>
      <c r="H419" s="136"/>
      <c r="I419" s="123" t="n">
        <v>339300</v>
      </c>
      <c r="J419" s="122" t="n">
        <f aca="false">H419-F419</f>
        <v>0</v>
      </c>
      <c r="K419" s="123" t="n">
        <f aca="false">I419-G419</f>
        <v>0</v>
      </c>
      <c r="L419" s="122"/>
      <c r="M419" s="123" t="n">
        <v>0</v>
      </c>
      <c r="N419" s="120" t="s">
        <v>281</v>
      </c>
      <c r="O419" s="120" t="s">
        <v>281</v>
      </c>
      <c r="P419" s="120" t="s">
        <v>299</v>
      </c>
      <c r="Q419" s="120" t="n">
        <v>2494</v>
      </c>
      <c r="R419" s="124" t="s">
        <v>486</v>
      </c>
      <c r="S419" s="125" t="s">
        <v>514</v>
      </c>
    </row>
    <row r="420" s="126" customFormat="true" ht="12" hidden="false" customHeight="true" outlineLevel="0" collapsed="false">
      <c r="A420" s="120" t="n">
        <v>754</v>
      </c>
      <c r="B420" s="120" t="n">
        <v>75495</v>
      </c>
      <c r="C420" s="120" t="n">
        <v>2100</v>
      </c>
      <c r="D420" s="121" t="s">
        <v>624</v>
      </c>
      <c r="E420" s="121" t="s">
        <v>275</v>
      </c>
      <c r="F420" s="136"/>
      <c r="G420" s="132" t="n">
        <v>1497169.99</v>
      </c>
      <c r="H420" s="136"/>
      <c r="I420" s="132" t="n">
        <v>1497169.99</v>
      </c>
      <c r="J420" s="122" t="n">
        <f aca="false">H420-F420</f>
        <v>0</v>
      </c>
      <c r="K420" s="123" t="n">
        <f aca="false">I420-G420</f>
        <v>0</v>
      </c>
      <c r="L420" s="122"/>
      <c r="M420" s="123" t="n">
        <v>0</v>
      </c>
      <c r="N420" s="120" t="s">
        <v>281</v>
      </c>
      <c r="O420" s="120" t="s">
        <v>281</v>
      </c>
      <c r="P420" s="120" t="s">
        <v>299</v>
      </c>
      <c r="Q420" s="120" t="n">
        <v>2494</v>
      </c>
      <c r="R420" s="124" t="s">
        <v>486</v>
      </c>
      <c r="S420" s="125" t="s">
        <v>514</v>
      </c>
    </row>
    <row r="421" s="126" customFormat="true" ht="12" hidden="false" customHeight="true" outlineLevel="0" collapsed="false">
      <c r="A421" s="120" t="n">
        <v>754</v>
      </c>
      <c r="B421" s="120" t="n">
        <v>75495</v>
      </c>
      <c r="C421" s="120" t="n">
        <v>2100</v>
      </c>
      <c r="D421" s="121" t="s">
        <v>624</v>
      </c>
      <c r="E421" s="121" t="s">
        <v>275</v>
      </c>
      <c r="F421" s="122"/>
      <c r="G421" s="132" t="n">
        <v>323383.18</v>
      </c>
      <c r="H421" s="122"/>
      <c r="I421" s="132" t="n">
        <v>323383.18</v>
      </c>
      <c r="J421" s="122" t="n">
        <f aca="false">H421-F421</f>
        <v>0</v>
      </c>
      <c r="K421" s="123" t="n">
        <f aca="false">I421-G421</f>
        <v>0</v>
      </c>
      <c r="L421" s="122"/>
      <c r="M421" s="123" t="n">
        <v>0</v>
      </c>
      <c r="N421" s="120" t="s">
        <v>281</v>
      </c>
      <c r="O421" s="120" t="s">
        <v>281</v>
      </c>
      <c r="P421" s="120" t="s">
        <v>299</v>
      </c>
      <c r="Q421" s="120" t="n">
        <v>2208</v>
      </c>
      <c r="R421" s="124" t="s">
        <v>513</v>
      </c>
      <c r="S421" s="125" t="s">
        <v>514</v>
      </c>
    </row>
    <row r="422" s="126" customFormat="true" ht="12" hidden="false" customHeight="true" outlineLevel="0" collapsed="false">
      <c r="A422" s="120" t="n">
        <v>754</v>
      </c>
      <c r="B422" s="120" t="n">
        <v>75495</v>
      </c>
      <c r="C422" s="120" t="n">
        <v>2100</v>
      </c>
      <c r="D422" s="121" t="s">
        <v>624</v>
      </c>
      <c r="E422" s="121" t="s">
        <v>275</v>
      </c>
      <c r="F422" s="122"/>
      <c r="G422" s="123" t="n">
        <v>-178850</v>
      </c>
      <c r="H422" s="122"/>
      <c r="I422" s="123" t="n">
        <v>-178850</v>
      </c>
      <c r="J422" s="122" t="n">
        <f aca="false">H422-F422</f>
        <v>0</v>
      </c>
      <c r="K422" s="123" t="n">
        <f aca="false">I422-G422</f>
        <v>0</v>
      </c>
      <c r="L422" s="122"/>
      <c r="M422" s="123" t="n">
        <v>0</v>
      </c>
      <c r="N422" s="120" t="s">
        <v>281</v>
      </c>
      <c r="O422" s="120" t="s">
        <v>281</v>
      </c>
      <c r="P422" s="120" t="s">
        <v>299</v>
      </c>
      <c r="Q422" s="128" t="n">
        <v>614</v>
      </c>
      <c r="R422" s="124" t="s">
        <v>625</v>
      </c>
      <c r="S422" s="125" t="s">
        <v>514</v>
      </c>
    </row>
    <row r="423" s="126" customFormat="true" ht="12" hidden="false" customHeight="true" outlineLevel="0" collapsed="false">
      <c r="A423" s="120" t="n">
        <v>754</v>
      </c>
      <c r="B423" s="120" t="n">
        <v>75495</v>
      </c>
      <c r="C423" s="120" t="n">
        <v>2100</v>
      </c>
      <c r="D423" s="121" t="s">
        <v>624</v>
      </c>
      <c r="E423" s="121" t="s">
        <v>275</v>
      </c>
      <c r="F423" s="122"/>
      <c r="G423" s="123" t="n">
        <v>7000</v>
      </c>
      <c r="H423" s="122"/>
      <c r="I423" s="123" t="n">
        <v>7000</v>
      </c>
      <c r="J423" s="122" t="n">
        <f aca="false">H423-F423</f>
        <v>0</v>
      </c>
      <c r="K423" s="123" t="n">
        <f aca="false">I423-G423</f>
        <v>0</v>
      </c>
      <c r="L423" s="122"/>
      <c r="M423" s="123" t="n">
        <v>0</v>
      </c>
      <c r="N423" s="120" t="s">
        <v>281</v>
      </c>
      <c r="O423" s="120" t="s">
        <v>281</v>
      </c>
      <c r="P423" s="120" t="s">
        <v>299</v>
      </c>
      <c r="Q423" s="120" t="n">
        <v>1184</v>
      </c>
      <c r="R423" s="124" t="s">
        <v>518</v>
      </c>
      <c r="S423" s="125" t="s">
        <v>514</v>
      </c>
    </row>
    <row r="424" s="126" customFormat="true" ht="12" hidden="false" customHeight="true" outlineLevel="0" collapsed="false">
      <c r="A424" s="120" t="n">
        <v>754</v>
      </c>
      <c r="B424" s="120" t="n">
        <v>75495</v>
      </c>
      <c r="C424" s="120" t="n">
        <v>2100</v>
      </c>
      <c r="D424" s="121" t="s">
        <v>624</v>
      </c>
      <c r="E424" s="121" t="s">
        <v>275</v>
      </c>
      <c r="F424" s="122"/>
      <c r="G424" s="123" t="n">
        <v>7200</v>
      </c>
      <c r="H424" s="122"/>
      <c r="I424" s="123" t="n">
        <v>7200</v>
      </c>
      <c r="J424" s="122" t="n">
        <f aca="false">H424-F424</f>
        <v>0</v>
      </c>
      <c r="K424" s="123" t="n">
        <f aca="false">I424-G424</f>
        <v>0</v>
      </c>
      <c r="L424" s="122"/>
      <c r="M424" s="123" t="n">
        <v>0</v>
      </c>
      <c r="N424" s="120" t="s">
        <v>281</v>
      </c>
      <c r="O424" s="120" t="s">
        <v>281</v>
      </c>
      <c r="P424" s="120" t="s">
        <v>299</v>
      </c>
      <c r="Q424" s="120" t="n">
        <v>1479</v>
      </c>
      <c r="R424" s="124" t="s">
        <v>287</v>
      </c>
      <c r="S424" s="125" t="s">
        <v>514</v>
      </c>
    </row>
    <row r="425" s="126" customFormat="true" ht="12" hidden="false" customHeight="true" outlineLevel="0" collapsed="false">
      <c r="A425" s="120" t="n">
        <v>754</v>
      </c>
      <c r="B425" s="120" t="n">
        <v>75495</v>
      </c>
      <c r="C425" s="120" t="n">
        <v>2100</v>
      </c>
      <c r="D425" s="121" t="s">
        <v>624</v>
      </c>
      <c r="E425" s="121" t="s">
        <v>275</v>
      </c>
      <c r="F425" s="122"/>
      <c r="G425" s="132" t="n">
        <v>43470.8</v>
      </c>
      <c r="H425" s="122"/>
      <c r="I425" s="132" t="n">
        <v>43470.8</v>
      </c>
      <c r="J425" s="122" t="n">
        <f aca="false">H425-F425</f>
        <v>0</v>
      </c>
      <c r="K425" s="132" t="n">
        <f aca="false">I425-G425</f>
        <v>0</v>
      </c>
      <c r="L425" s="122"/>
      <c r="M425" s="132" t="n">
        <v>0</v>
      </c>
      <c r="N425" s="120" t="s">
        <v>281</v>
      </c>
      <c r="O425" s="120" t="s">
        <v>281</v>
      </c>
      <c r="P425" s="120" t="s">
        <v>299</v>
      </c>
      <c r="Q425" s="120" t="n">
        <v>310</v>
      </c>
      <c r="R425" s="124" t="s">
        <v>490</v>
      </c>
      <c r="S425" s="125" t="s">
        <v>514</v>
      </c>
    </row>
    <row r="426" s="126" customFormat="true" ht="12" hidden="false" customHeight="true" outlineLevel="0" collapsed="false">
      <c r="A426" s="120" t="n">
        <v>754</v>
      </c>
      <c r="B426" s="120" t="n">
        <v>75495</v>
      </c>
      <c r="C426" s="120" t="n">
        <v>2100</v>
      </c>
      <c r="D426" s="121" t="s">
        <v>624</v>
      </c>
      <c r="E426" s="121" t="s">
        <v>275</v>
      </c>
      <c r="F426" s="122"/>
      <c r="G426" s="123" t="n">
        <v>45570</v>
      </c>
      <c r="H426" s="122"/>
      <c r="I426" s="123" t="n">
        <v>45570</v>
      </c>
      <c r="J426" s="122" t="n">
        <f aca="false">H426-F426</f>
        <v>0</v>
      </c>
      <c r="K426" s="123" t="n">
        <f aca="false">I426-G426</f>
        <v>0</v>
      </c>
      <c r="L426" s="122"/>
      <c r="M426" s="123" t="n">
        <v>0</v>
      </c>
      <c r="N426" s="120" t="s">
        <v>281</v>
      </c>
      <c r="O426" s="120" t="s">
        <v>281</v>
      </c>
      <c r="P426" s="120" t="s">
        <v>299</v>
      </c>
      <c r="Q426" s="120" t="n">
        <v>504</v>
      </c>
      <c r="R426" s="124" t="s">
        <v>516</v>
      </c>
      <c r="S426" s="125" t="s">
        <v>514</v>
      </c>
    </row>
    <row r="427" s="126" customFormat="true" ht="12" hidden="false" customHeight="true" outlineLevel="0" collapsed="false">
      <c r="A427" s="120" t="n">
        <v>754</v>
      </c>
      <c r="B427" s="120" t="n">
        <v>75495</v>
      </c>
      <c r="C427" s="120" t="n">
        <v>2100</v>
      </c>
      <c r="D427" s="121" t="s">
        <v>624</v>
      </c>
      <c r="E427" s="121" t="s">
        <v>275</v>
      </c>
      <c r="F427" s="122"/>
      <c r="G427" s="123" t="n">
        <v>123732</v>
      </c>
      <c r="H427" s="122"/>
      <c r="I427" s="123" t="n">
        <v>123732</v>
      </c>
      <c r="J427" s="122" t="n">
        <f aca="false">H427-F427</f>
        <v>0</v>
      </c>
      <c r="K427" s="123" t="n">
        <f aca="false">I427-G427</f>
        <v>0</v>
      </c>
      <c r="L427" s="122"/>
      <c r="M427" s="123" t="n">
        <v>0</v>
      </c>
      <c r="N427" s="120" t="s">
        <v>281</v>
      </c>
      <c r="O427" s="120" t="s">
        <v>281</v>
      </c>
      <c r="P427" s="120" t="s">
        <v>299</v>
      </c>
      <c r="Q427" s="120" t="n">
        <v>436</v>
      </c>
      <c r="R427" s="124" t="s">
        <v>620</v>
      </c>
      <c r="S427" s="125" t="s">
        <v>514</v>
      </c>
    </row>
    <row r="428" s="126" customFormat="true" ht="12" hidden="false" customHeight="true" outlineLevel="0" collapsed="false">
      <c r="A428" s="120" t="n">
        <v>754</v>
      </c>
      <c r="B428" s="120" t="n">
        <v>75495</v>
      </c>
      <c r="C428" s="120" t="n">
        <v>2100</v>
      </c>
      <c r="D428" s="121" t="s">
        <v>624</v>
      </c>
      <c r="E428" s="121" t="s">
        <v>275</v>
      </c>
      <c r="F428" s="122"/>
      <c r="G428" s="123" t="n">
        <v>178850</v>
      </c>
      <c r="H428" s="122"/>
      <c r="I428" s="123" t="n">
        <v>178850</v>
      </c>
      <c r="J428" s="122" t="n">
        <f aca="false">H428-F428</f>
        <v>0</v>
      </c>
      <c r="K428" s="123" t="n">
        <f aca="false">I428-G428</f>
        <v>0</v>
      </c>
      <c r="L428" s="122"/>
      <c r="M428" s="123" t="n">
        <v>0</v>
      </c>
      <c r="N428" s="120" t="s">
        <v>281</v>
      </c>
      <c r="O428" s="120" t="s">
        <v>281</v>
      </c>
      <c r="P428" s="120" t="s">
        <v>299</v>
      </c>
      <c r="Q428" s="120" t="n">
        <v>588</v>
      </c>
      <c r="R428" s="124" t="s">
        <v>626</v>
      </c>
      <c r="S428" s="125" t="s">
        <v>514</v>
      </c>
    </row>
    <row r="429" s="126" customFormat="true" ht="12" hidden="false" customHeight="true" outlineLevel="0" collapsed="false">
      <c r="A429" s="120" t="n">
        <v>754</v>
      </c>
      <c r="B429" s="120" t="n">
        <v>75495</v>
      </c>
      <c r="C429" s="120" t="n">
        <v>2100</v>
      </c>
      <c r="D429" s="121" t="s">
        <v>624</v>
      </c>
      <c r="E429" s="121" t="s">
        <v>275</v>
      </c>
      <c r="F429" s="122"/>
      <c r="G429" s="123" t="n">
        <v>178850</v>
      </c>
      <c r="H429" s="122"/>
      <c r="I429" s="123" t="n">
        <v>178850</v>
      </c>
      <c r="J429" s="122" t="n">
        <f aca="false">H429-F429</f>
        <v>0</v>
      </c>
      <c r="K429" s="123" t="n">
        <f aca="false">I429-G429</f>
        <v>0</v>
      </c>
      <c r="L429" s="122"/>
      <c r="M429" s="123" t="n">
        <v>0</v>
      </c>
      <c r="N429" s="120" t="s">
        <v>281</v>
      </c>
      <c r="O429" s="120" t="s">
        <v>281</v>
      </c>
      <c r="P429" s="120" t="s">
        <v>299</v>
      </c>
      <c r="Q429" s="120" t="n">
        <v>588</v>
      </c>
      <c r="R429" s="124" t="s">
        <v>626</v>
      </c>
      <c r="S429" s="125" t="s">
        <v>514</v>
      </c>
    </row>
    <row r="430" s="126" customFormat="true" ht="12" hidden="false" customHeight="true" outlineLevel="0" collapsed="false">
      <c r="A430" s="120" t="n">
        <v>754</v>
      </c>
      <c r="B430" s="120" t="n">
        <v>75495</v>
      </c>
      <c r="C430" s="120" t="n">
        <v>2100</v>
      </c>
      <c r="D430" s="121" t="s">
        <v>624</v>
      </c>
      <c r="E430" s="121" t="s">
        <v>275</v>
      </c>
      <c r="F430" s="122"/>
      <c r="G430" s="132" t="n">
        <v>182347.2</v>
      </c>
      <c r="H430" s="122"/>
      <c r="I430" s="132" t="n">
        <v>182347.2</v>
      </c>
      <c r="J430" s="122" t="n">
        <f aca="false">H430-F430</f>
        <v>0</v>
      </c>
      <c r="K430" s="132" t="n">
        <f aca="false">I430-G430</f>
        <v>0</v>
      </c>
      <c r="L430" s="122"/>
      <c r="M430" s="132" t="n">
        <v>0</v>
      </c>
      <c r="N430" s="120" t="s">
        <v>281</v>
      </c>
      <c r="O430" s="120" t="s">
        <v>281</v>
      </c>
      <c r="P430" s="120" t="s">
        <v>299</v>
      </c>
      <c r="Q430" s="120" t="n">
        <v>191</v>
      </c>
      <c r="R430" s="124" t="s">
        <v>617</v>
      </c>
      <c r="S430" s="125" t="s">
        <v>514</v>
      </c>
    </row>
    <row r="431" s="126" customFormat="true" ht="12" hidden="false" customHeight="true" outlineLevel="0" collapsed="false">
      <c r="A431" s="120" t="n">
        <v>754</v>
      </c>
      <c r="B431" s="120" t="n">
        <v>75495</v>
      </c>
      <c r="C431" s="120" t="n">
        <v>2100</v>
      </c>
      <c r="D431" s="121" t="s">
        <v>624</v>
      </c>
      <c r="E431" s="121" t="s">
        <v>275</v>
      </c>
      <c r="F431" s="122"/>
      <c r="G431" s="132" t="n">
        <v>204742.4</v>
      </c>
      <c r="H431" s="122"/>
      <c r="I431" s="132" t="n">
        <v>204742.4</v>
      </c>
      <c r="J431" s="122" t="n">
        <f aca="false">H431-F431</f>
        <v>0</v>
      </c>
      <c r="K431" s="132" t="n">
        <f aca="false">I431-G431</f>
        <v>0</v>
      </c>
      <c r="L431" s="122"/>
      <c r="M431" s="132" t="n">
        <v>0</v>
      </c>
      <c r="N431" s="120" t="s">
        <v>281</v>
      </c>
      <c r="O431" s="120" t="s">
        <v>281</v>
      </c>
      <c r="P431" s="120" t="s">
        <v>299</v>
      </c>
      <c r="Q431" s="120" t="n">
        <v>504</v>
      </c>
      <c r="R431" s="124" t="s">
        <v>516</v>
      </c>
      <c r="S431" s="125" t="s">
        <v>514</v>
      </c>
    </row>
    <row r="432" s="126" customFormat="true" ht="12" hidden="false" customHeight="true" outlineLevel="0" collapsed="false">
      <c r="A432" s="120" t="n">
        <v>754</v>
      </c>
      <c r="B432" s="120" t="n">
        <v>75495</v>
      </c>
      <c r="C432" s="120" t="n">
        <v>2100</v>
      </c>
      <c r="D432" s="121" t="s">
        <v>624</v>
      </c>
      <c r="E432" s="121" t="s">
        <v>275</v>
      </c>
      <c r="F432" s="122"/>
      <c r="G432" s="123" t="n">
        <v>205160</v>
      </c>
      <c r="H432" s="122"/>
      <c r="I432" s="123" t="n">
        <v>205160</v>
      </c>
      <c r="J432" s="122" t="n">
        <f aca="false">H432-F432</f>
        <v>0</v>
      </c>
      <c r="K432" s="123" t="n">
        <f aca="false">I432-G432</f>
        <v>0</v>
      </c>
      <c r="L432" s="122"/>
      <c r="M432" s="123" t="n">
        <v>0</v>
      </c>
      <c r="N432" s="120" t="s">
        <v>281</v>
      </c>
      <c r="O432" s="120" t="s">
        <v>281</v>
      </c>
      <c r="P432" s="120" t="s">
        <v>299</v>
      </c>
      <c r="Q432" s="120" t="n">
        <v>1418</v>
      </c>
      <c r="R432" s="124" t="s">
        <v>382</v>
      </c>
      <c r="S432" s="125" t="s">
        <v>514</v>
      </c>
    </row>
    <row r="433" s="126" customFormat="true" ht="12" hidden="false" customHeight="true" outlineLevel="0" collapsed="false">
      <c r="A433" s="120" t="n">
        <v>754</v>
      </c>
      <c r="B433" s="120" t="n">
        <v>75495</v>
      </c>
      <c r="C433" s="120" t="n">
        <v>2100</v>
      </c>
      <c r="D433" s="121" t="s">
        <v>624</v>
      </c>
      <c r="E433" s="121" t="s">
        <v>275</v>
      </c>
      <c r="F433" s="122"/>
      <c r="G433" s="132" t="n">
        <v>242177.6</v>
      </c>
      <c r="H433" s="122"/>
      <c r="I433" s="132" t="n">
        <v>242177.6</v>
      </c>
      <c r="J433" s="122" t="n">
        <f aca="false">H433-F433</f>
        <v>0</v>
      </c>
      <c r="K433" s="132" t="n">
        <f aca="false">I433-G433</f>
        <v>0</v>
      </c>
      <c r="L433" s="122"/>
      <c r="M433" s="132" t="n">
        <v>0</v>
      </c>
      <c r="N433" s="120" t="s">
        <v>281</v>
      </c>
      <c r="O433" s="120" t="s">
        <v>281</v>
      </c>
      <c r="P433" s="120" t="s">
        <v>299</v>
      </c>
      <c r="Q433" s="120" t="n">
        <v>380</v>
      </c>
      <c r="R433" s="124" t="s">
        <v>619</v>
      </c>
      <c r="S433" s="125" t="s">
        <v>514</v>
      </c>
    </row>
    <row r="434" s="126" customFormat="true" ht="12" hidden="false" customHeight="true" outlineLevel="0" collapsed="false">
      <c r="A434" s="120" t="n">
        <v>754</v>
      </c>
      <c r="B434" s="120" t="n">
        <v>75495</v>
      </c>
      <c r="C434" s="120" t="n">
        <v>2100</v>
      </c>
      <c r="D434" s="121" t="s">
        <v>624</v>
      </c>
      <c r="E434" s="121" t="s">
        <v>275</v>
      </c>
      <c r="F434" s="122"/>
      <c r="G434" s="123" t="n">
        <v>361960</v>
      </c>
      <c r="H434" s="122"/>
      <c r="I434" s="123" t="n">
        <v>361960</v>
      </c>
      <c r="J434" s="122" t="n">
        <f aca="false">H434-F434</f>
        <v>0</v>
      </c>
      <c r="K434" s="123" t="n">
        <f aca="false">I434-G434</f>
        <v>0</v>
      </c>
      <c r="L434" s="122"/>
      <c r="M434" s="123" t="n">
        <v>0</v>
      </c>
      <c r="N434" s="120" t="s">
        <v>281</v>
      </c>
      <c r="O434" s="120" t="s">
        <v>281</v>
      </c>
      <c r="P434" s="120" t="s">
        <v>299</v>
      </c>
      <c r="Q434" s="120" t="n">
        <v>1343</v>
      </c>
      <c r="R434" s="124" t="s">
        <v>291</v>
      </c>
      <c r="S434" s="125" t="s">
        <v>514</v>
      </c>
    </row>
    <row r="435" s="126" customFormat="true" ht="12" hidden="false" customHeight="true" outlineLevel="0" collapsed="false">
      <c r="A435" s="120" t="n">
        <v>754</v>
      </c>
      <c r="B435" s="120" t="n">
        <v>75495</v>
      </c>
      <c r="C435" s="120" t="n">
        <v>2100</v>
      </c>
      <c r="D435" s="121" t="s">
        <v>624</v>
      </c>
      <c r="E435" s="121" t="s">
        <v>275</v>
      </c>
      <c r="F435" s="122"/>
      <c r="G435" s="123" t="n">
        <v>400680</v>
      </c>
      <c r="H435" s="122"/>
      <c r="I435" s="123" t="n">
        <v>400680</v>
      </c>
      <c r="J435" s="122" t="n">
        <f aca="false">H435-F435</f>
        <v>0</v>
      </c>
      <c r="K435" s="123" t="n">
        <f aca="false">I435-G435</f>
        <v>0</v>
      </c>
      <c r="L435" s="122"/>
      <c r="M435" s="123" t="n">
        <v>0</v>
      </c>
      <c r="N435" s="120" t="s">
        <v>281</v>
      </c>
      <c r="O435" s="120" t="s">
        <v>281</v>
      </c>
      <c r="P435" s="120" t="s">
        <v>299</v>
      </c>
      <c r="Q435" s="120" t="n">
        <v>1096</v>
      </c>
      <c r="R435" s="124" t="s">
        <v>432</v>
      </c>
      <c r="S435" s="125" t="s">
        <v>514</v>
      </c>
    </row>
    <row r="436" s="126" customFormat="true" ht="12" hidden="false" customHeight="true" outlineLevel="0" collapsed="false">
      <c r="A436" s="120" t="n">
        <v>754</v>
      </c>
      <c r="B436" s="120" t="n">
        <v>75495</v>
      </c>
      <c r="C436" s="120" t="n">
        <v>2100</v>
      </c>
      <c r="D436" s="121" t="s">
        <v>624</v>
      </c>
      <c r="E436" s="121" t="s">
        <v>275</v>
      </c>
      <c r="F436" s="122"/>
      <c r="G436" s="123" t="n">
        <v>409880</v>
      </c>
      <c r="H436" s="122"/>
      <c r="I436" s="123" t="n">
        <v>409880</v>
      </c>
      <c r="J436" s="122" t="n">
        <f aca="false">H436-F436</f>
        <v>0</v>
      </c>
      <c r="K436" s="123" t="n">
        <f aca="false">I436-G436</f>
        <v>0</v>
      </c>
      <c r="L436" s="122"/>
      <c r="M436" s="123" t="n">
        <v>0</v>
      </c>
      <c r="N436" s="120" t="s">
        <v>281</v>
      </c>
      <c r="O436" s="120" t="s">
        <v>281</v>
      </c>
      <c r="P436" s="120" t="s">
        <v>299</v>
      </c>
      <c r="Q436" s="120" t="n">
        <v>380</v>
      </c>
      <c r="R436" s="124" t="s">
        <v>619</v>
      </c>
      <c r="S436" s="125" t="s">
        <v>514</v>
      </c>
    </row>
    <row r="437" s="126" customFormat="true" ht="12" hidden="false" customHeight="true" outlineLevel="0" collapsed="false">
      <c r="A437" s="120" t="n">
        <v>754</v>
      </c>
      <c r="B437" s="120" t="n">
        <v>75495</v>
      </c>
      <c r="C437" s="120" t="n">
        <v>2100</v>
      </c>
      <c r="D437" s="121" t="s">
        <v>624</v>
      </c>
      <c r="E437" s="121" t="s">
        <v>275</v>
      </c>
      <c r="F437" s="122"/>
      <c r="G437" s="123" t="n">
        <v>427800</v>
      </c>
      <c r="H437" s="122"/>
      <c r="I437" s="123" t="n">
        <v>427800</v>
      </c>
      <c r="J437" s="122" t="n">
        <f aca="false">H437-F437</f>
        <v>0</v>
      </c>
      <c r="K437" s="123" t="n">
        <f aca="false">I437-G437</f>
        <v>0</v>
      </c>
      <c r="L437" s="122"/>
      <c r="M437" s="123" t="n">
        <v>0</v>
      </c>
      <c r="N437" s="120" t="s">
        <v>281</v>
      </c>
      <c r="O437" s="120" t="s">
        <v>281</v>
      </c>
      <c r="P437" s="120" t="s">
        <v>299</v>
      </c>
      <c r="Q437" s="120" t="n">
        <v>923</v>
      </c>
      <c r="R437" s="124" t="s">
        <v>517</v>
      </c>
      <c r="S437" s="125" t="s">
        <v>514</v>
      </c>
    </row>
    <row r="438" s="126" customFormat="true" ht="12" hidden="false" customHeight="true" outlineLevel="0" collapsed="false">
      <c r="A438" s="120" t="n">
        <v>754</v>
      </c>
      <c r="B438" s="120" t="n">
        <v>75495</v>
      </c>
      <c r="C438" s="120" t="n">
        <v>2100</v>
      </c>
      <c r="D438" s="121" t="s">
        <v>624</v>
      </c>
      <c r="E438" s="121" t="s">
        <v>275</v>
      </c>
      <c r="F438" s="122"/>
      <c r="G438" s="123" t="n">
        <v>720880</v>
      </c>
      <c r="H438" s="122"/>
      <c r="I438" s="123" t="n">
        <v>720880</v>
      </c>
      <c r="J438" s="122" t="n">
        <f aca="false">H438-F438</f>
        <v>0</v>
      </c>
      <c r="K438" s="123" t="n">
        <f aca="false">I438-G438</f>
        <v>0</v>
      </c>
      <c r="L438" s="122"/>
      <c r="M438" s="123" t="n">
        <v>0</v>
      </c>
      <c r="N438" s="120" t="s">
        <v>281</v>
      </c>
      <c r="O438" s="120" t="s">
        <v>281</v>
      </c>
      <c r="P438" s="120" t="s">
        <v>299</v>
      </c>
      <c r="Q438" s="120" t="n">
        <v>1418</v>
      </c>
      <c r="R438" s="124" t="s">
        <v>382</v>
      </c>
      <c r="S438" s="125" t="s">
        <v>514</v>
      </c>
    </row>
    <row r="439" s="126" customFormat="true" ht="12" hidden="false" customHeight="true" outlineLevel="0" collapsed="false">
      <c r="A439" s="120" t="n">
        <v>754</v>
      </c>
      <c r="B439" s="120" t="n">
        <v>75495</v>
      </c>
      <c r="C439" s="120" t="n">
        <v>2100</v>
      </c>
      <c r="D439" s="121" t="s">
        <v>624</v>
      </c>
      <c r="E439" s="121" t="s">
        <v>275</v>
      </c>
      <c r="F439" s="122"/>
      <c r="G439" s="132" t="n">
        <v>734199.99</v>
      </c>
      <c r="H439" s="122"/>
      <c r="I439" s="132" t="n">
        <v>734199.99</v>
      </c>
      <c r="J439" s="122" t="n">
        <f aca="false">H439-F439</f>
        <v>0</v>
      </c>
      <c r="K439" s="132" t="n">
        <f aca="false">I439-G439</f>
        <v>0</v>
      </c>
      <c r="L439" s="122"/>
      <c r="M439" s="132" t="n">
        <v>0</v>
      </c>
      <c r="N439" s="120" t="s">
        <v>281</v>
      </c>
      <c r="O439" s="120" t="s">
        <v>281</v>
      </c>
      <c r="P439" s="120" t="s">
        <v>299</v>
      </c>
      <c r="Q439" s="120" t="n">
        <v>1096</v>
      </c>
      <c r="R439" s="124" t="s">
        <v>432</v>
      </c>
      <c r="S439" s="125" t="s">
        <v>514</v>
      </c>
    </row>
    <row r="440" s="126" customFormat="true" ht="12" hidden="false" customHeight="true" outlineLevel="0" collapsed="false">
      <c r="A440" s="120" t="n">
        <v>754</v>
      </c>
      <c r="B440" s="120" t="n">
        <v>75495</v>
      </c>
      <c r="C440" s="120" t="n">
        <v>2100</v>
      </c>
      <c r="D440" s="121" t="s">
        <v>624</v>
      </c>
      <c r="E440" s="121" t="s">
        <v>275</v>
      </c>
      <c r="F440" s="122"/>
      <c r="G440" s="132" t="n">
        <v>797596.4</v>
      </c>
      <c r="H440" s="122"/>
      <c r="I440" s="132" t="n">
        <v>797596.4</v>
      </c>
      <c r="J440" s="122" t="n">
        <f aca="false">H440-F440</f>
        <v>0</v>
      </c>
      <c r="K440" s="132" t="n">
        <f aca="false">I440-G440</f>
        <v>0</v>
      </c>
      <c r="L440" s="122"/>
      <c r="M440" s="132" t="n">
        <v>0</v>
      </c>
      <c r="N440" s="120" t="s">
        <v>281</v>
      </c>
      <c r="O440" s="120" t="s">
        <v>281</v>
      </c>
      <c r="P440" s="120" t="s">
        <v>299</v>
      </c>
      <c r="Q440" s="120" t="n">
        <v>1272</v>
      </c>
      <c r="R440" s="124" t="s">
        <v>341</v>
      </c>
      <c r="S440" s="125" t="s">
        <v>514</v>
      </c>
    </row>
    <row r="441" s="126" customFormat="true" ht="12" hidden="false" customHeight="true" outlineLevel="0" collapsed="false">
      <c r="A441" s="120" t="n">
        <v>754</v>
      </c>
      <c r="B441" s="120" t="n">
        <v>75495</v>
      </c>
      <c r="C441" s="120" t="n">
        <v>2100</v>
      </c>
      <c r="D441" s="121" t="s">
        <v>624</v>
      </c>
      <c r="E441" s="121" t="s">
        <v>275</v>
      </c>
      <c r="F441" s="122"/>
      <c r="G441" s="123" t="n">
        <v>965421</v>
      </c>
      <c r="H441" s="122"/>
      <c r="I441" s="123" t="n">
        <v>965421</v>
      </c>
      <c r="J441" s="122" t="n">
        <f aca="false">H441-F441</f>
        <v>0</v>
      </c>
      <c r="K441" s="123" t="n">
        <f aca="false">I441-G441</f>
        <v>0</v>
      </c>
      <c r="L441" s="122"/>
      <c r="M441" s="123" t="n">
        <v>0</v>
      </c>
      <c r="N441" s="120" t="s">
        <v>281</v>
      </c>
      <c r="O441" s="120" t="s">
        <v>281</v>
      </c>
      <c r="P441" s="120" t="s">
        <v>299</v>
      </c>
      <c r="Q441" s="120" t="n">
        <v>245</v>
      </c>
      <c r="R441" s="124" t="s">
        <v>437</v>
      </c>
      <c r="S441" s="125" t="s">
        <v>514</v>
      </c>
    </row>
    <row r="442" s="126" customFormat="true" ht="12" hidden="false" customHeight="true" outlineLevel="0" collapsed="false">
      <c r="A442" s="120" t="n">
        <v>754</v>
      </c>
      <c r="B442" s="120" t="n">
        <v>75495</v>
      </c>
      <c r="C442" s="120" t="n">
        <v>2100</v>
      </c>
      <c r="D442" s="121" t="s">
        <v>624</v>
      </c>
      <c r="E442" s="121" t="s">
        <v>275</v>
      </c>
      <c r="F442" s="122"/>
      <c r="G442" s="132" t="n">
        <v>987481.6</v>
      </c>
      <c r="H442" s="122"/>
      <c r="I442" s="132" t="n">
        <v>987481.6</v>
      </c>
      <c r="J442" s="122" t="n">
        <f aca="false">H442-F442</f>
        <v>0</v>
      </c>
      <c r="K442" s="132" t="n">
        <f aca="false">I442-G442</f>
        <v>0</v>
      </c>
      <c r="L442" s="122"/>
      <c r="M442" s="132" t="n">
        <v>0</v>
      </c>
      <c r="N442" s="120" t="s">
        <v>281</v>
      </c>
      <c r="O442" s="120" t="s">
        <v>281</v>
      </c>
      <c r="P442" s="120" t="s">
        <v>299</v>
      </c>
      <c r="Q442" s="120" t="n">
        <v>69</v>
      </c>
      <c r="R442" s="124" t="s">
        <v>515</v>
      </c>
      <c r="S442" s="125" t="s">
        <v>514</v>
      </c>
    </row>
    <row r="443" s="126" customFormat="true" ht="12" hidden="false" customHeight="true" outlineLevel="0" collapsed="false">
      <c r="A443" s="120" t="n">
        <v>754</v>
      </c>
      <c r="B443" s="120" t="n">
        <v>75495</v>
      </c>
      <c r="C443" s="120" t="n">
        <v>2100</v>
      </c>
      <c r="D443" s="121" t="s">
        <v>624</v>
      </c>
      <c r="E443" s="121" t="s">
        <v>275</v>
      </c>
      <c r="F443" s="122"/>
      <c r="G443" s="132" t="n">
        <v>1427427.94</v>
      </c>
      <c r="H443" s="122"/>
      <c r="I443" s="132" t="n">
        <v>1427427.94</v>
      </c>
      <c r="J443" s="122" t="n">
        <f aca="false">H443-F443</f>
        <v>0</v>
      </c>
      <c r="K443" s="132" t="n">
        <f aca="false">I443-G443</f>
        <v>0</v>
      </c>
      <c r="L443" s="122"/>
      <c r="M443" s="132" t="n">
        <v>0</v>
      </c>
      <c r="N443" s="120" t="s">
        <v>281</v>
      </c>
      <c r="O443" s="120" t="s">
        <v>281</v>
      </c>
      <c r="P443" s="120" t="s">
        <v>299</v>
      </c>
      <c r="Q443" s="120" t="n">
        <v>160</v>
      </c>
      <c r="R443" s="124" t="s">
        <v>627</v>
      </c>
      <c r="S443" s="125" t="s">
        <v>514</v>
      </c>
    </row>
    <row r="444" s="126" customFormat="true" ht="12" hidden="false" customHeight="true" outlineLevel="0" collapsed="false">
      <c r="A444" s="120" t="n">
        <v>754</v>
      </c>
      <c r="B444" s="120" t="n">
        <v>75495</v>
      </c>
      <c r="C444" s="120" t="n">
        <v>2100</v>
      </c>
      <c r="D444" s="121" t="s">
        <v>624</v>
      </c>
      <c r="E444" s="121" t="s">
        <v>275</v>
      </c>
      <c r="F444" s="122"/>
      <c r="G444" s="132" t="n">
        <v>1628573.58</v>
      </c>
      <c r="H444" s="122"/>
      <c r="I444" s="132" t="n">
        <v>1628573.58</v>
      </c>
      <c r="J444" s="122" t="n">
        <f aca="false">H444-F444</f>
        <v>0</v>
      </c>
      <c r="K444" s="132" t="n">
        <f aca="false">I444-G444</f>
        <v>0</v>
      </c>
      <c r="L444" s="122"/>
      <c r="M444" s="132" t="n">
        <v>0</v>
      </c>
      <c r="N444" s="120" t="s">
        <v>281</v>
      </c>
      <c r="O444" s="120" t="s">
        <v>281</v>
      </c>
      <c r="P444" s="120" t="s">
        <v>299</v>
      </c>
      <c r="Q444" s="120" t="n">
        <v>380</v>
      </c>
      <c r="R444" s="124" t="s">
        <v>619</v>
      </c>
      <c r="S444" s="125" t="s">
        <v>514</v>
      </c>
    </row>
    <row r="445" s="126" customFormat="true" ht="12" hidden="false" customHeight="true" outlineLevel="0" collapsed="false">
      <c r="A445" s="120" t="n">
        <v>754</v>
      </c>
      <c r="B445" s="120" t="n">
        <v>75495</v>
      </c>
      <c r="C445" s="120" t="n">
        <v>2100</v>
      </c>
      <c r="D445" s="121" t="s">
        <v>624</v>
      </c>
      <c r="E445" s="121" t="s">
        <v>275</v>
      </c>
      <c r="F445" s="122"/>
      <c r="G445" s="132" t="n">
        <v>2233780.84</v>
      </c>
      <c r="H445" s="122"/>
      <c r="I445" s="132" t="n">
        <v>2233780.84</v>
      </c>
      <c r="J445" s="122" t="n">
        <f aca="false">H445-F445</f>
        <v>0</v>
      </c>
      <c r="K445" s="132" t="n">
        <f aca="false">I445-G445</f>
        <v>0</v>
      </c>
      <c r="L445" s="122"/>
      <c r="M445" s="132" t="n">
        <v>0</v>
      </c>
      <c r="N445" s="120" t="s">
        <v>281</v>
      </c>
      <c r="O445" s="120" t="s">
        <v>281</v>
      </c>
      <c r="P445" s="120" t="s">
        <v>299</v>
      </c>
      <c r="Q445" s="128" t="n">
        <v>814</v>
      </c>
      <c r="R445" s="124" t="s">
        <v>387</v>
      </c>
      <c r="S445" s="125" t="s">
        <v>514</v>
      </c>
    </row>
    <row r="446" s="126" customFormat="true" ht="12" hidden="false" customHeight="true" outlineLevel="0" collapsed="false">
      <c r="A446" s="120" t="n">
        <v>754</v>
      </c>
      <c r="B446" s="120" t="n">
        <v>75495</v>
      </c>
      <c r="C446" s="120" t="n">
        <v>2100</v>
      </c>
      <c r="D446" s="121" t="s">
        <v>624</v>
      </c>
      <c r="E446" s="121" t="s">
        <v>275</v>
      </c>
      <c r="F446" s="122"/>
      <c r="G446" s="123" t="n">
        <v>431960</v>
      </c>
      <c r="H446" s="122"/>
      <c r="I446" s="123" t="n">
        <v>431960</v>
      </c>
      <c r="J446" s="122" t="n">
        <f aca="false">H446-F446</f>
        <v>0</v>
      </c>
      <c r="K446" s="123" t="n">
        <f aca="false">I446-G446</f>
        <v>0</v>
      </c>
      <c r="L446" s="122"/>
      <c r="M446" s="123" t="n">
        <v>0</v>
      </c>
      <c r="N446" s="120" t="s">
        <v>281</v>
      </c>
      <c r="O446" s="120" t="s">
        <v>281</v>
      </c>
      <c r="P446" s="120" t="s">
        <v>299</v>
      </c>
      <c r="Q446" s="120" t="n">
        <v>1620</v>
      </c>
      <c r="R446" s="124" t="s">
        <v>319</v>
      </c>
      <c r="S446" s="125" t="s">
        <v>514</v>
      </c>
    </row>
    <row r="447" s="126" customFormat="true" ht="12" hidden="false" customHeight="true" outlineLevel="0" collapsed="false">
      <c r="A447" s="120" t="n">
        <v>754</v>
      </c>
      <c r="B447" s="120" t="n">
        <v>75495</v>
      </c>
      <c r="C447" s="120" t="n">
        <v>2100</v>
      </c>
      <c r="D447" s="121" t="s">
        <v>624</v>
      </c>
      <c r="E447" s="121" t="s">
        <v>275</v>
      </c>
      <c r="F447" s="136"/>
      <c r="G447" s="132" t="n">
        <f aca="false">895222.39+616880</f>
        <v>1512102.39</v>
      </c>
      <c r="H447" s="136"/>
      <c r="I447" s="132" t="n">
        <f aca="false">895222.39+616880</f>
        <v>1512102.39</v>
      </c>
      <c r="J447" s="136" t="n">
        <f aca="false">H447-F447</f>
        <v>0</v>
      </c>
      <c r="K447" s="132" t="n">
        <f aca="false">I447-G447</f>
        <v>0</v>
      </c>
      <c r="L447" s="136"/>
      <c r="M447" s="132" t="n">
        <v>0</v>
      </c>
      <c r="N447" s="120" t="s">
        <v>281</v>
      </c>
      <c r="O447" s="120" t="s">
        <v>281</v>
      </c>
      <c r="P447" s="120" t="s">
        <v>299</v>
      </c>
      <c r="Q447" s="120" t="n">
        <v>1894</v>
      </c>
      <c r="R447" s="124" t="s">
        <v>519</v>
      </c>
      <c r="S447" s="125" t="s">
        <v>514</v>
      </c>
    </row>
    <row r="448" s="126" customFormat="true" ht="12" hidden="false" customHeight="true" outlineLevel="0" collapsed="false">
      <c r="A448" s="120" t="n">
        <v>754</v>
      </c>
      <c r="B448" s="120" t="n">
        <v>75495</v>
      </c>
      <c r="C448" s="120" t="n">
        <v>2100</v>
      </c>
      <c r="D448" s="121" t="s">
        <v>624</v>
      </c>
      <c r="E448" s="121" t="s">
        <v>275</v>
      </c>
      <c r="F448" s="122"/>
      <c r="G448" s="132" t="n">
        <v>1154256.28</v>
      </c>
      <c r="H448" s="122"/>
      <c r="I448" s="132" t="n">
        <v>1154256.28</v>
      </c>
      <c r="J448" s="122" t="n">
        <f aca="false">H448-F448</f>
        <v>0</v>
      </c>
      <c r="K448" s="132" t="n">
        <f aca="false">I448-G448</f>
        <v>0</v>
      </c>
      <c r="L448" s="122"/>
      <c r="M448" s="132" t="n">
        <v>0</v>
      </c>
      <c r="N448" s="120" t="s">
        <v>281</v>
      </c>
      <c r="O448" s="120" t="s">
        <v>281</v>
      </c>
      <c r="P448" s="120" t="s">
        <v>299</v>
      </c>
      <c r="Q448" s="120" t="n">
        <v>1990</v>
      </c>
      <c r="R448" s="124" t="s">
        <v>628</v>
      </c>
      <c r="S448" s="125" t="s">
        <v>514</v>
      </c>
    </row>
    <row r="449" s="126" customFormat="true" ht="12" hidden="false" customHeight="true" outlineLevel="0" collapsed="false">
      <c r="A449" s="120" t="n">
        <v>754</v>
      </c>
      <c r="B449" s="120" t="n">
        <v>75495</v>
      </c>
      <c r="C449" s="120" t="n">
        <v>2440</v>
      </c>
      <c r="D449" s="121" t="s">
        <v>283</v>
      </c>
      <c r="E449" s="121" t="s">
        <v>275</v>
      </c>
      <c r="F449" s="129"/>
      <c r="G449" s="130" t="n">
        <v>5000</v>
      </c>
      <c r="H449" s="129"/>
      <c r="I449" s="130" t="n">
        <v>5000</v>
      </c>
      <c r="J449" s="122" t="n">
        <f aca="false">H449-F449</f>
        <v>0</v>
      </c>
      <c r="K449" s="123" t="n">
        <f aca="false">I449-G449</f>
        <v>0</v>
      </c>
      <c r="L449" s="122"/>
      <c r="M449" s="123" t="n">
        <v>0</v>
      </c>
      <c r="N449" s="120" t="s">
        <v>281</v>
      </c>
      <c r="O449" s="120" t="s">
        <v>281</v>
      </c>
      <c r="P449" s="120" t="s">
        <v>299</v>
      </c>
      <c r="Q449" s="120" t="n">
        <v>2375</v>
      </c>
      <c r="R449" s="124" t="s">
        <v>602</v>
      </c>
      <c r="S449" s="125" t="s">
        <v>629</v>
      </c>
    </row>
    <row r="450" s="126" customFormat="true" ht="12" hidden="false" customHeight="true" outlineLevel="0" collapsed="false">
      <c r="A450" s="120" t="n">
        <v>754</v>
      </c>
      <c r="B450" s="120" t="n">
        <v>75495</v>
      </c>
      <c r="C450" s="120" t="n">
        <v>2440</v>
      </c>
      <c r="D450" s="121" t="s">
        <v>283</v>
      </c>
      <c r="E450" s="121" t="s">
        <v>275</v>
      </c>
      <c r="F450" s="129"/>
      <c r="G450" s="130" t="n">
        <v>7000</v>
      </c>
      <c r="H450" s="129"/>
      <c r="I450" s="130" t="n">
        <v>7000</v>
      </c>
      <c r="J450" s="122" t="n">
        <f aca="false">H450-F450</f>
        <v>0</v>
      </c>
      <c r="K450" s="123" t="n">
        <f aca="false">I450-G450</f>
        <v>0</v>
      </c>
      <c r="L450" s="122"/>
      <c r="M450" s="123" t="n">
        <v>0</v>
      </c>
      <c r="N450" s="120" t="s">
        <v>281</v>
      </c>
      <c r="O450" s="120" t="s">
        <v>281</v>
      </c>
      <c r="P450" s="120" t="s">
        <v>299</v>
      </c>
      <c r="Q450" s="120" t="n">
        <v>2036</v>
      </c>
      <c r="R450" s="124" t="s">
        <v>600</v>
      </c>
      <c r="S450" s="125" t="s">
        <v>629</v>
      </c>
    </row>
    <row r="451" s="126" customFormat="true" ht="12" hidden="false" customHeight="true" outlineLevel="0" collapsed="false">
      <c r="A451" s="120" t="n">
        <v>754</v>
      </c>
      <c r="B451" s="120" t="n">
        <v>75495</v>
      </c>
      <c r="C451" s="120" t="n">
        <v>2440</v>
      </c>
      <c r="D451" s="121" t="s">
        <v>283</v>
      </c>
      <c r="E451" s="121" t="s">
        <v>275</v>
      </c>
      <c r="F451" s="129"/>
      <c r="G451" s="130" t="n">
        <v>12000</v>
      </c>
      <c r="H451" s="129"/>
      <c r="I451" s="130" t="n">
        <v>12000</v>
      </c>
      <c r="J451" s="122" t="n">
        <f aca="false">H451-F451</f>
        <v>0</v>
      </c>
      <c r="K451" s="123" t="n">
        <f aca="false">I451-G451</f>
        <v>0</v>
      </c>
      <c r="L451" s="122"/>
      <c r="M451" s="123" t="n">
        <v>0</v>
      </c>
      <c r="N451" s="120" t="s">
        <v>281</v>
      </c>
      <c r="O451" s="120" t="s">
        <v>281</v>
      </c>
      <c r="P451" s="120" t="s">
        <v>299</v>
      </c>
      <c r="Q451" s="120" t="n">
        <v>2338</v>
      </c>
      <c r="R451" s="124" t="s">
        <v>630</v>
      </c>
      <c r="S451" s="125" t="s">
        <v>629</v>
      </c>
    </row>
    <row r="452" s="126" customFormat="true" ht="12" hidden="false" customHeight="true" outlineLevel="0" collapsed="false">
      <c r="A452" s="120" t="n">
        <v>754</v>
      </c>
      <c r="B452" s="120" t="n">
        <v>75495</v>
      </c>
      <c r="C452" s="120" t="n">
        <v>2440</v>
      </c>
      <c r="D452" s="121" t="s">
        <v>283</v>
      </c>
      <c r="E452" s="121" t="s">
        <v>275</v>
      </c>
      <c r="F452" s="129"/>
      <c r="G452" s="130" t="n">
        <v>33000</v>
      </c>
      <c r="H452" s="129"/>
      <c r="I452" s="130" t="n">
        <v>33000</v>
      </c>
      <c r="J452" s="129" t="n">
        <f aca="false">H452-F452</f>
        <v>0</v>
      </c>
      <c r="K452" s="130" t="n">
        <f aca="false">I452-G452</f>
        <v>0</v>
      </c>
      <c r="L452" s="129"/>
      <c r="M452" s="130" t="n">
        <v>0</v>
      </c>
      <c r="N452" s="120" t="s">
        <v>281</v>
      </c>
      <c r="O452" s="120" t="s">
        <v>281</v>
      </c>
      <c r="P452" s="120" t="s">
        <v>299</v>
      </c>
      <c r="Q452" s="120" t="n">
        <v>1260</v>
      </c>
      <c r="R452" s="124" t="s">
        <v>341</v>
      </c>
      <c r="S452" s="125" t="s">
        <v>629</v>
      </c>
    </row>
    <row r="453" s="126" customFormat="true" ht="12" hidden="false" customHeight="true" outlineLevel="0" collapsed="false">
      <c r="A453" s="120" t="n">
        <v>754</v>
      </c>
      <c r="B453" s="120" t="n">
        <v>75495</v>
      </c>
      <c r="C453" s="120" t="n">
        <v>2440</v>
      </c>
      <c r="D453" s="121" t="s">
        <v>283</v>
      </c>
      <c r="E453" s="121" t="s">
        <v>275</v>
      </c>
      <c r="F453" s="129"/>
      <c r="G453" s="130" t="n">
        <v>55000</v>
      </c>
      <c r="H453" s="129"/>
      <c r="I453" s="130" t="n">
        <v>55000</v>
      </c>
      <c r="J453" s="129" t="n">
        <f aca="false">H453-F453</f>
        <v>0</v>
      </c>
      <c r="K453" s="130" t="n">
        <f aca="false">I453-G453</f>
        <v>0</v>
      </c>
      <c r="L453" s="129"/>
      <c r="M453" s="130" t="n">
        <v>0</v>
      </c>
      <c r="N453" s="120" t="s">
        <v>281</v>
      </c>
      <c r="O453" s="120" t="s">
        <v>281</v>
      </c>
      <c r="P453" s="120" t="s">
        <v>299</v>
      </c>
      <c r="Q453" s="120" t="n">
        <v>1410</v>
      </c>
      <c r="R453" s="124" t="s">
        <v>382</v>
      </c>
      <c r="S453" s="125" t="s">
        <v>629</v>
      </c>
    </row>
    <row r="454" s="126" customFormat="true" ht="12" hidden="false" customHeight="true" outlineLevel="0" collapsed="false">
      <c r="A454" s="120" t="n">
        <v>754</v>
      </c>
      <c r="B454" s="120" t="n">
        <v>75495</v>
      </c>
      <c r="C454" s="120" t="n">
        <v>2440</v>
      </c>
      <c r="D454" s="121" t="s">
        <v>283</v>
      </c>
      <c r="E454" s="121" t="s">
        <v>275</v>
      </c>
      <c r="F454" s="129"/>
      <c r="G454" s="130" t="n">
        <v>65000</v>
      </c>
      <c r="H454" s="129"/>
      <c r="I454" s="130" t="n">
        <v>65000</v>
      </c>
      <c r="J454" s="129" t="n">
        <f aca="false">H454-F454</f>
        <v>0</v>
      </c>
      <c r="K454" s="130" t="n">
        <f aca="false">I454-G454</f>
        <v>0</v>
      </c>
      <c r="L454" s="129"/>
      <c r="M454" s="130" t="n">
        <v>0</v>
      </c>
      <c r="N454" s="120" t="s">
        <v>281</v>
      </c>
      <c r="O454" s="120" t="s">
        <v>281</v>
      </c>
      <c r="P454" s="120" t="s">
        <v>299</v>
      </c>
      <c r="Q454" s="120" t="s">
        <v>631</v>
      </c>
      <c r="R454" s="124" t="s">
        <v>300</v>
      </c>
      <c r="S454" s="125" t="s">
        <v>629</v>
      </c>
    </row>
    <row r="455" s="126" customFormat="true" ht="12" hidden="false" customHeight="true" outlineLevel="0" collapsed="false">
      <c r="A455" s="120" t="n">
        <v>754</v>
      </c>
      <c r="B455" s="120" t="n">
        <v>75495</v>
      </c>
      <c r="C455" s="120" t="n">
        <v>2440</v>
      </c>
      <c r="D455" s="121" t="s">
        <v>283</v>
      </c>
      <c r="E455" s="121" t="s">
        <v>275</v>
      </c>
      <c r="F455" s="129"/>
      <c r="G455" s="130" t="n">
        <v>88000</v>
      </c>
      <c r="H455" s="129"/>
      <c r="I455" s="130" t="n">
        <v>88000</v>
      </c>
      <c r="J455" s="129" t="n">
        <f aca="false">H455-F455</f>
        <v>0</v>
      </c>
      <c r="K455" s="130" t="n">
        <f aca="false">I455-G455</f>
        <v>0</v>
      </c>
      <c r="L455" s="129"/>
      <c r="M455" s="130" t="n">
        <v>0</v>
      </c>
      <c r="N455" s="120" t="s">
        <v>281</v>
      </c>
      <c r="O455" s="120" t="s">
        <v>281</v>
      </c>
      <c r="P455" s="120" t="s">
        <v>299</v>
      </c>
      <c r="Q455" s="120" t="n">
        <v>1346</v>
      </c>
      <c r="R455" s="124" t="s">
        <v>575</v>
      </c>
      <c r="S455" s="125" t="s">
        <v>629</v>
      </c>
    </row>
    <row r="456" s="126" customFormat="true" ht="12" hidden="false" customHeight="true" outlineLevel="0" collapsed="false">
      <c r="A456" s="120" t="n">
        <v>754</v>
      </c>
      <c r="B456" s="120" t="n">
        <v>75495</v>
      </c>
      <c r="C456" s="120" t="n">
        <v>2440</v>
      </c>
      <c r="D456" s="121" t="s">
        <v>283</v>
      </c>
      <c r="E456" s="121" t="s">
        <v>275</v>
      </c>
      <c r="F456" s="129"/>
      <c r="G456" s="130" t="n">
        <v>238000</v>
      </c>
      <c r="H456" s="129"/>
      <c r="I456" s="130" t="n">
        <v>238000</v>
      </c>
      <c r="J456" s="129" t="n">
        <f aca="false">H456-F456</f>
        <v>0</v>
      </c>
      <c r="K456" s="130" t="n">
        <f aca="false">I456-G456</f>
        <v>0</v>
      </c>
      <c r="L456" s="129"/>
      <c r="M456" s="130" t="n">
        <v>0</v>
      </c>
      <c r="N456" s="120" t="s">
        <v>281</v>
      </c>
      <c r="O456" s="120" t="s">
        <v>281</v>
      </c>
      <c r="P456" s="120" t="s">
        <v>299</v>
      </c>
      <c r="Q456" s="120" t="n">
        <v>1068</v>
      </c>
      <c r="R456" s="124" t="s">
        <v>632</v>
      </c>
      <c r="S456" s="125" t="s">
        <v>629</v>
      </c>
    </row>
    <row r="457" s="126" customFormat="true" ht="12" hidden="false" customHeight="true" outlineLevel="0" collapsed="false">
      <c r="A457" s="120" t="n">
        <v>754</v>
      </c>
      <c r="B457" s="120" t="n">
        <v>75495</v>
      </c>
      <c r="C457" s="120" t="n">
        <v>2440</v>
      </c>
      <c r="D457" s="121" t="s">
        <v>283</v>
      </c>
      <c r="E457" s="121" t="s">
        <v>275</v>
      </c>
      <c r="F457" s="129"/>
      <c r="G457" s="130" t="n">
        <v>7000</v>
      </c>
      <c r="H457" s="129"/>
      <c r="I457" s="130" t="n">
        <v>7000</v>
      </c>
      <c r="J457" s="129" t="n">
        <f aca="false">H457-F457</f>
        <v>0</v>
      </c>
      <c r="K457" s="130" t="n">
        <f aca="false">I457-G457</f>
        <v>0</v>
      </c>
      <c r="L457" s="129"/>
      <c r="M457" s="130" t="n">
        <v>0</v>
      </c>
      <c r="N457" s="120" t="s">
        <v>281</v>
      </c>
      <c r="O457" s="120" t="s">
        <v>281</v>
      </c>
      <c r="P457" s="120" t="s">
        <v>299</v>
      </c>
      <c r="Q457" s="120" t="n">
        <v>1636</v>
      </c>
      <c r="R457" s="124" t="s">
        <v>351</v>
      </c>
      <c r="S457" s="125" t="s">
        <v>629</v>
      </c>
    </row>
    <row r="458" s="126" customFormat="true" ht="12" hidden="false" customHeight="true" outlineLevel="0" collapsed="false">
      <c r="A458" s="120" t="n">
        <v>755</v>
      </c>
      <c r="B458" s="120" t="n">
        <v>75515</v>
      </c>
      <c r="C458" s="120" t="n">
        <v>2110</v>
      </c>
      <c r="D458" s="121" t="s">
        <v>384</v>
      </c>
      <c r="E458" s="121" t="s">
        <v>385</v>
      </c>
      <c r="F458" s="122"/>
      <c r="G458" s="123" t="n">
        <v>66000</v>
      </c>
      <c r="H458" s="122"/>
      <c r="I458" s="123" t="n">
        <v>66000</v>
      </c>
      <c r="J458" s="122" t="n">
        <f aca="false">H458-F458</f>
        <v>0</v>
      </c>
      <c r="K458" s="123" t="n">
        <f aca="false">I458-G458</f>
        <v>0</v>
      </c>
      <c r="L458" s="122"/>
      <c r="M458" s="123" t="n">
        <v>0</v>
      </c>
      <c r="N458" s="120" t="s">
        <v>281</v>
      </c>
      <c r="O458" s="120" t="s">
        <v>281</v>
      </c>
      <c r="P458" s="120" t="s">
        <v>299</v>
      </c>
      <c r="Q458" s="120" t="n">
        <v>763</v>
      </c>
      <c r="R458" s="124" t="s">
        <v>510</v>
      </c>
      <c r="S458" s="125" t="s">
        <v>386</v>
      </c>
    </row>
    <row r="459" s="126" customFormat="true" ht="12" hidden="false" customHeight="true" outlineLevel="0" collapsed="false">
      <c r="A459" s="120" t="n">
        <v>755</v>
      </c>
      <c r="B459" s="120" t="n">
        <v>75515</v>
      </c>
      <c r="C459" s="120" t="n">
        <v>2110</v>
      </c>
      <c r="D459" s="121" t="s">
        <v>384</v>
      </c>
      <c r="E459" s="121" t="s">
        <v>385</v>
      </c>
      <c r="F459" s="122"/>
      <c r="G459" s="123" t="n">
        <v>2046000</v>
      </c>
      <c r="H459" s="122"/>
      <c r="I459" s="123" t="n">
        <v>2046000</v>
      </c>
      <c r="J459" s="122" t="n">
        <f aca="false">H459-F459</f>
        <v>0</v>
      </c>
      <c r="K459" s="123" t="n">
        <f aca="false">I459-G459</f>
        <v>0</v>
      </c>
      <c r="L459" s="122"/>
      <c r="M459" s="123" t="n">
        <v>2251392</v>
      </c>
      <c r="N459" s="120" t="s">
        <v>281</v>
      </c>
      <c r="O459" s="120" t="s">
        <v>281</v>
      </c>
      <c r="P459" s="120" t="s">
        <v>268</v>
      </c>
      <c r="Q459" s="120" t="s">
        <v>269</v>
      </c>
      <c r="R459" s="124" t="s">
        <v>270</v>
      </c>
      <c r="S459" s="125" t="s">
        <v>386</v>
      </c>
    </row>
    <row r="460" s="126" customFormat="true" ht="12" hidden="false" customHeight="true" outlineLevel="0" collapsed="false">
      <c r="A460" s="120" t="n">
        <v>755</v>
      </c>
      <c r="B460" s="120" t="n">
        <v>75515</v>
      </c>
      <c r="C460" s="120" t="n">
        <v>2950</v>
      </c>
      <c r="D460" s="121" t="s">
        <v>283</v>
      </c>
      <c r="E460" s="121" t="s">
        <v>275</v>
      </c>
      <c r="F460" s="129"/>
      <c r="G460" s="130" t="n">
        <v>9600</v>
      </c>
      <c r="H460" s="129"/>
      <c r="I460" s="130" t="n">
        <v>9600</v>
      </c>
      <c r="J460" s="129" t="n">
        <f aca="false">H460-F460</f>
        <v>0</v>
      </c>
      <c r="K460" s="130" t="n">
        <f aca="false">I460-G460</f>
        <v>0</v>
      </c>
      <c r="L460" s="129"/>
      <c r="M460" s="130" t="n">
        <v>0</v>
      </c>
      <c r="N460" s="120" t="s">
        <v>418</v>
      </c>
      <c r="O460" s="120" t="s">
        <v>379</v>
      </c>
      <c r="P460" s="120" t="s">
        <v>272</v>
      </c>
      <c r="Q460" s="120" t="s">
        <v>473</v>
      </c>
      <c r="R460" s="124" t="s">
        <v>308</v>
      </c>
      <c r="S460" s="125" t="s">
        <v>445</v>
      </c>
    </row>
    <row r="461" s="126" customFormat="true" ht="12" hidden="false" customHeight="true" outlineLevel="0" collapsed="false">
      <c r="A461" s="120" t="n">
        <v>756</v>
      </c>
      <c r="B461" s="120" t="n">
        <v>75601</v>
      </c>
      <c r="C461" s="120" t="s">
        <v>36</v>
      </c>
      <c r="D461" s="121" t="s">
        <v>265</v>
      </c>
      <c r="E461" s="121" t="s">
        <v>633</v>
      </c>
      <c r="F461" s="122" t="n">
        <v>10000000</v>
      </c>
      <c r="G461" s="123"/>
      <c r="H461" s="122" t="n">
        <v>8500000</v>
      </c>
      <c r="I461" s="123"/>
      <c r="J461" s="122" t="n">
        <f aca="false">H461-F461</f>
        <v>-1500000</v>
      </c>
      <c r="K461" s="123" t="n">
        <f aca="false">I461-G461</f>
        <v>0</v>
      </c>
      <c r="L461" s="122" t="n">
        <v>9500000</v>
      </c>
      <c r="M461" s="123"/>
      <c r="N461" s="120" t="s">
        <v>281</v>
      </c>
      <c r="O461" s="120" t="s">
        <v>281</v>
      </c>
      <c r="P461" s="120" t="s">
        <v>268</v>
      </c>
      <c r="Q461" s="120" t="s">
        <v>269</v>
      </c>
      <c r="R461" s="124" t="s">
        <v>270</v>
      </c>
      <c r="S461" s="125" t="s">
        <v>634</v>
      </c>
    </row>
    <row r="462" s="126" customFormat="true" ht="12" hidden="false" customHeight="true" outlineLevel="0" collapsed="false">
      <c r="A462" s="120" t="n">
        <v>756</v>
      </c>
      <c r="B462" s="120" t="n">
        <v>75615</v>
      </c>
      <c r="C462" s="120" t="s">
        <v>28</v>
      </c>
      <c r="D462" s="121" t="s">
        <v>265</v>
      </c>
      <c r="E462" s="121" t="s">
        <v>635</v>
      </c>
      <c r="F462" s="122" t="n">
        <f aca="false">588378000+8000000</f>
        <v>596378000</v>
      </c>
      <c r="G462" s="123"/>
      <c r="H462" s="122" t="n">
        <v>557873000</v>
      </c>
      <c r="I462" s="123"/>
      <c r="J462" s="122" t="n">
        <f aca="false">H462-F462</f>
        <v>-38505000</v>
      </c>
      <c r="K462" s="123" t="n">
        <f aca="false">I462-G462</f>
        <v>0</v>
      </c>
      <c r="L462" s="122" t="n">
        <f aca="false">570000000+41000000+23000000+4500000</f>
        <v>638500000</v>
      </c>
      <c r="M462" s="123"/>
      <c r="N462" s="120" t="s">
        <v>403</v>
      </c>
      <c r="O462" s="120" t="s">
        <v>403</v>
      </c>
      <c r="P462" s="120" t="s">
        <v>268</v>
      </c>
      <c r="Q462" s="120" t="s">
        <v>269</v>
      </c>
      <c r="R462" s="124" t="s">
        <v>270</v>
      </c>
      <c r="S462" s="125" t="s">
        <v>636</v>
      </c>
    </row>
    <row r="463" s="126" customFormat="true" ht="12" hidden="false" customHeight="true" outlineLevel="0" collapsed="false">
      <c r="A463" s="120" t="n">
        <v>756</v>
      </c>
      <c r="B463" s="120" t="n">
        <v>75615</v>
      </c>
      <c r="C463" s="120" t="s">
        <v>28</v>
      </c>
      <c r="D463" s="121" t="s">
        <v>265</v>
      </c>
      <c r="E463" s="121" t="s">
        <v>635</v>
      </c>
      <c r="F463" s="122" t="n">
        <v>3000000</v>
      </c>
      <c r="G463" s="123"/>
      <c r="H463" s="122" t="n">
        <v>3000000</v>
      </c>
      <c r="I463" s="123"/>
      <c r="J463" s="122" t="n">
        <f aca="false">H463-F463</f>
        <v>0</v>
      </c>
      <c r="K463" s="123" t="n">
        <f aca="false">I463-G463</f>
        <v>0</v>
      </c>
      <c r="L463" s="122" t="n">
        <v>0</v>
      </c>
      <c r="M463" s="123"/>
      <c r="N463" s="120" t="s">
        <v>403</v>
      </c>
      <c r="O463" s="120" t="s">
        <v>403</v>
      </c>
      <c r="P463" s="120" t="s">
        <v>310</v>
      </c>
      <c r="Q463" s="120" t="s">
        <v>269</v>
      </c>
      <c r="R463" s="124" t="s">
        <v>270</v>
      </c>
      <c r="S463" s="125" t="s">
        <v>636</v>
      </c>
    </row>
    <row r="464" s="126" customFormat="true" ht="12" hidden="false" customHeight="true" outlineLevel="0" collapsed="false">
      <c r="A464" s="120" t="n">
        <v>756</v>
      </c>
      <c r="B464" s="120" t="n">
        <v>75615</v>
      </c>
      <c r="C464" s="120" t="s">
        <v>30</v>
      </c>
      <c r="D464" s="121" t="s">
        <v>265</v>
      </c>
      <c r="E464" s="121" t="s">
        <v>635</v>
      </c>
      <c r="F464" s="122" t="n">
        <v>420000</v>
      </c>
      <c r="G464" s="123"/>
      <c r="H464" s="122" t="n">
        <v>420000</v>
      </c>
      <c r="I464" s="123"/>
      <c r="J464" s="122" t="n">
        <f aca="false">H464-F464</f>
        <v>0</v>
      </c>
      <c r="K464" s="123" t="n">
        <f aca="false">I464-G464</f>
        <v>0</v>
      </c>
      <c r="L464" s="122" t="n">
        <v>420000</v>
      </c>
      <c r="M464" s="123"/>
      <c r="N464" s="120" t="s">
        <v>403</v>
      </c>
      <c r="O464" s="120" t="s">
        <v>403</v>
      </c>
      <c r="P464" s="120" t="s">
        <v>268</v>
      </c>
      <c r="Q464" s="120" t="s">
        <v>269</v>
      </c>
      <c r="R464" s="124" t="s">
        <v>270</v>
      </c>
      <c r="S464" s="125" t="s">
        <v>637</v>
      </c>
    </row>
    <row r="465" s="126" customFormat="true" ht="12" hidden="false" customHeight="true" outlineLevel="0" collapsed="false">
      <c r="A465" s="120" t="n">
        <v>756</v>
      </c>
      <c r="B465" s="120" t="n">
        <v>75615</v>
      </c>
      <c r="C465" s="120" t="s">
        <v>32</v>
      </c>
      <c r="D465" s="121" t="s">
        <v>265</v>
      </c>
      <c r="E465" s="121" t="s">
        <v>635</v>
      </c>
      <c r="F465" s="122" t="n">
        <v>56000</v>
      </c>
      <c r="G465" s="123"/>
      <c r="H465" s="122" t="n">
        <v>56000</v>
      </c>
      <c r="I465" s="123"/>
      <c r="J465" s="122" t="n">
        <f aca="false">H465-F465</f>
        <v>0</v>
      </c>
      <c r="K465" s="123" t="n">
        <f aca="false">I465-G465</f>
        <v>0</v>
      </c>
      <c r="L465" s="122" t="n">
        <v>80000</v>
      </c>
      <c r="M465" s="123"/>
      <c r="N465" s="120" t="s">
        <v>403</v>
      </c>
      <c r="O465" s="120" t="s">
        <v>403</v>
      </c>
      <c r="P465" s="120" t="s">
        <v>268</v>
      </c>
      <c r="Q465" s="120" t="s">
        <v>269</v>
      </c>
      <c r="R465" s="124" t="s">
        <v>270</v>
      </c>
      <c r="S465" s="125" t="s">
        <v>638</v>
      </c>
    </row>
    <row r="466" s="126" customFormat="true" ht="12" hidden="false" customHeight="true" outlineLevel="0" collapsed="false">
      <c r="A466" s="120" t="n">
        <v>756</v>
      </c>
      <c r="B466" s="120" t="n">
        <v>75615</v>
      </c>
      <c r="C466" s="120" t="s">
        <v>34</v>
      </c>
      <c r="D466" s="121" t="s">
        <v>265</v>
      </c>
      <c r="E466" s="121" t="s">
        <v>635</v>
      </c>
      <c r="F466" s="122" t="n">
        <v>19000000</v>
      </c>
      <c r="G466" s="123"/>
      <c r="H466" s="122" t="n">
        <v>16000000</v>
      </c>
      <c r="I466" s="123"/>
      <c r="J466" s="122" t="n">
        <f aca="false">H466-F466</f>
        <v>-3000000</v>
      </c>
      <c r="K466" s="123" t="n">
        <f aca="false">I466-G466</f>
        <v>0</v>
      </c>
      <c r="L466" s="122" t="n">
        <f aca="false">16000000+2000000+1000000</f>
        <v>19000000</v>
      </c>
      <c r="M466" s="123"/>
      <c r="N466" s="120" t="s">
        <v>403</v>
      </c>
      <c r="O466" s="120" t="s">
        <v>403</v>
      </c>
      <c r="P466" s="120" t="s">
        <v>268</v>
      </c>
      <c r="Q466" s="120" t="s">
        <v>269</v>
      </c>
      <c r="R466" s="124" t="s">
        <v>270</v>
      </c>
      <c r="S466" s="125" t="s">
        <v>639</v>
      </c>
    </row>
    <row r="467" s="126" customFormat="true" ht="12" hidden="false" customHeight="true" outlineLevel="0" collapsed="false">
      <c r="A467" s="120" t="n">
        <v>756</v>
      </c>
      <c r="B467" s="120" t="n">
        <v>75615</v>
      </c>
      <c r="C467" s="120" t="s">
        <v>62</v>
      </c>
      <c r="D467" s="121" t="s">
        <v>265</v>
      </c>
      <c r="E467" s="121" t="s">
        <v>633</v>
      </c>
      <c r="F467" s="122" t="n">
        <v>20000000</v>
      </c>
      <c r="G467" s="123"/>
      <c r="H467" s="122" t="n">
        <v>28000000</v>
      </c>
      <c r="I467" s="123"/>
      <c r="J467" s="122" t="n">
        <f aca="false">H467-F467</f>
        <v>8000000</v>
      </c>
      <c r="K467" s="123" t="n">
        <f aca="false">I467-G467</f>
        <v>0</v>
      </c>
      <c r="L467" s="122" t="n">
        <v>20000000</v>
      </c>
      <c r="M467" s="123"/>
      <c r="N467" s="120" t="s">
        <v>281</v>
      </c>
      <c r="O467" s="120" t="s">
        <v>281</v>
      </c>
      <c r="P467" s="120" t="s">
        <v>268</v>
      </c>
      <c r="Q467" s="120" t="s">
        <v>269</v>
      </c>
      <c r="R467" s="124" t="s">
        <v>270</v>
      </c>
      <c r="S467" s="125" t="s">
        <v>640</v>
      </c>
    </row>
    <row r="468" s="126" customFormat="true" ht="12" hidden="false" customHeight="true" outlineLevel="0" collapsed="false">
      <c r="A468" s="120" t="n">
        <v>756</v>
      </c>
      <c r="B468" s="120" t="n">
        <v>75615</v>
      </c>
      <c r="C468" s="120" t="s">
        <v>97</v>
      </c>
      <c r="D468" s="121" t="s">
        <v>265</v>
      </c>
      <c r="E468" s="121" t="s">
        <v>275</v>
      </c>
      <c r="F468" s="122" t="n">
        <v>1000000</v>
      </c>
      <c r="G468" s="123"/>
      <c r="H468" s="122" t="n">
        <v>1000000</v>
      </c>
      <c r="I468" s="123"/>
      <c r="J468" s="122" t="n">
        <f aca="false">H468-F468</f>
        <v>0</v>
      </c>
      <c r="K468" s="123" t="n">
        <f aca="false">I468-G468</f>
        <v>0</v>
      </c>
      <c r="L468" s="122" t="n">
        <v>1000000</v>
      </c>
      <c r="M468" s="123"/>
      <c r="N468" s="120" t="s">
        <v>403</v>
      </c>
      <c r="O468" s="120" t="s">
        <v>403</v>
      </c>
      <c r="P468" s="120" t="s">
        <v>268</v>
      </c>
      <c r="Q468" s="120" t="s">
        <v>269</v>
      </c>
      <c r="R468" s="124" t="s">
        <v>270</v>
      </c>
      <c r="S468" s="125" t="s">
        <v>641</v>
      </c>
    </row>
    <row r="469" s="126" customFormat="true" ht="12" hidden="false" customHeight="true" outlineLevel="0" collapsed="false">
      <c r="A469" s="120" t="n">
        <v>756</v>
      </c>
      <c r="B469" s="120" t="n">
        <v>75615</v>
      </c>
      <c r="C469" s="120" t="n">
        <v>2680</v>
      </c>
      <c r="D469" s="121" t="s">
        <v>265</v>
      </c>
      <c r="E469" s="121" t="s">
        <v>275</v>
      </c>
      <c r="F469" s="129" t="n">
        <v>53015</v>
      </c>
      <c r="G469" s="130"/>
      <c r="H469" s="129" t="n">
        <v>53015</v>
      </c>
      <c r="I469" s="130"/>
      <c r="J469" s="129" t="n">
        <f aca="false">H469-F469</f>
        <v>0</v>
      </c>
      <c r="K469" s="130" t="n">
        <f aca="false">I469-G469</f>
        <v>0</v>
      </c>
      <c r="L469" s="129" t="n">
        <v>0</v>
      </c>
      <c r="M469" s="130"/>
      <c r="N469" s="120" t="s">
        <v>281</v>
      </c>
      <c r="O469" s="120" t="s">
        <v>281</v>
      </c>
      <c r="P469" s="120" t="s">
        <v>272</v>
      </c>
      <c r="Q469" s="120" t="s">
        <v>642</v>
      </c>
      <c r="R469" s="124" t="s">
        <v>319</v>
      </c>
      <c r="S469" s="125" t="s">
        <v>643</v>
      </c>
    </row>
    <row r="470" s="126" customFormat="true" ht="12" hidden="false" customHeight="true" outlineLevel="0" collapsed="false">
      <c r="A470" s="120" t="n">
        <v>756</v>
      </c>
      <c r="B470" s="120" t="n">
        <v>75616</v>
      </c>
      <c r="C470" s="120" t="s">
        <v>28</v>
      </c>
      <c r="D470" s="121" t="s">
        <v>265</v>
      </c>
      <c r="E470" s="121" t="s">
        <v>635</v>
      </c>
      <c r="F470" s="122" t="n">
        <v>1000000</v>
      </c>
      <c r="G470" s="123"/>
      <c r="H470" s="122" t="n">
        <v>1000000</v>
      </c>
      <c r="I470" s="123"/>
      <c r="J470" s="122" t="n">
        <f aca="false">H470-F470</f>
        <v>0</v>
      </c>
      <c r="K470" s="123" t="n">
        <f aca="false">I470-G470</f>
        <v>0</v>
      </c>
      <c r="L470" s="122" t="n">
        <v>0</v>
      </c>
      <c r="M470" s="123"/>
      <c r="N470" s="120" t="s">
        <v>403</v>
      </c>
      <c r="O470" s="120" t="s">
        <v>403</v>
      </c>
      <c r="P470" s="120" t="s">
        <v>310</v>
      </c>
      <c r="Q470" s="120" t="s">
        <v>269</v>
      </c>
      <c r="R470" s="124" t="s">
        <v>270</v>
      </c>
      <c r="S470" s="125" t="s">
        <v>636</v>
      </c>
    </row>
    <row r="471" s="126" customFormat="true" ht="12" hidden="false" customHeight="true" outlineLevel="0" collapsed="false">
      <c r="A471" s="120" t="n">
        <v>756</v>
      </c>
      <c r="B471" s="120" t="n">
        <v>75616</v>
      </c>
      <c r="C471" s="120" t="s">
        <v>28</v>
      </c>
      <c r="D471" s="121" t="s">
        <v>265</v>
      </c>
      <c r="E471" s="121" t="s">
        <v>635</v>
      </c>
      <c r="F471" s="122" t="n">
        <f aca="false">138491000+2000000</f>
        <v>140491000</v>
      </c>
      <c r="G471" s="123"/>
      <c r="H471" s="122" t="n">
        <v>139463000</v>
      </c>
      <c r="I471" s="123"/>
      <c r="J471" s="122" t="n">
        <f aca="false">H471-F471</f>
        <v>-1028000</v>
      </c>
      <c r="K471" s="123" t="n">
        <f aca="false">I471-G471</f>
        <v>0</v>
      </c>
      <c r="L471" s="122" t="n">
        <f aca="false">146000000+10000000+10000000+4500000</f>
        <v>170500000</v>
      </c>
      <c r="M471" s="123"/>
      <c r="N471" s="120" t="s">
        <v>403</v>
      </c>
      <c r="O471" s="120" t="s">
        <v>403</v>
      </c>
      <c r="P471" s="120" t="s">
        <v>268</v>
      </c>
      <c r="Q471" s="120" t="s">
        <v>269</v>
      </c>
      <c r="R471" s="124" t="s">
        <v>270</v>
      </c>
      <c r="S471" s="125" t="s">
        <v>636</v>
      </c>
    </row>
    <row r="472" s="126" customFormat="true" ht="12" hidden="false" customHeight="true" outlineLevel="0" collapsed="false">
      <c r="A472" s="120" t="n">
        <v>756</v>
      </c>
      <c r="B472" s="120" t="n">
        <v>75616</v>
      </c>
      <c r="C472" s="120" t="s">
        <v>30</v>
      </c>
      <c r="D472" s="121" t="s">
        <v>265</v>
      </c>
      <c r="E472" s="121" t="s">
        <v>635</v>
      </c>
      <c r="F472" s="122" t="n">
        <v>3000000</v>
      </c>
      <c r="G472" s="123"/>
      <c r="H472" s="122" t="n">
        <v>3000000</v>
      </c>
      <c r="I472" s="123"/>
      <c r="J472" s="122" t="n">
        <f aca="false">H472-F472</f>
        <v>0</v>
      </c>
      <c r="K472" s="123" t="n">
        <f aca="false">I472-G472</f>
        <v>0</v>
      </c>
      <c r="L472" s="122" t="n">
        <v>3000000</v>
      </c>
      <c r="M472" s="123"/>
      <c r="N472" s="120" t="s">
        <v>403</v>
      </c>
      <c r="O472" s="120" t="s">
        <v>403</v>
      </c>
      <c r="P472" s="120" t="s">
        <v>268</v>
      </c>
      <c r="Q472" s="120" t="s">
        <v>269</v>
      </c>
      <c r="R472" s="124" t="s">
        <v>270</v>
      </c>
      <c r="S472" s="125" t="s">
        <v>637</v>
      </c>
    </row>
    <row r="473" s="126" customFormat="true" ht="12" hidden="false" customHeight="true" outlineLevel="0" collapsed="false">
      <c r="A473" s="120" t="n">
        <v>756</v>
      </c>
      <c r="B473" s="120" t="n">
        <v>75616</v>
      </c>
      <c r="C473" s="120" t="s">
        <v>32</v>
      </c>
      <c r="D473" s="121" t="s">
        <v>265</v>
      </c>
      <c r="E473" s="121" t="s">
        <v>635</v>
      </c>
      <c r="F473" s="122" t="n">
        <v>8000</v>
      </c>
      <c r="G473" s="123"/>
      <c r="H473" s="122" t="n">
        <v>8000</v>
      </c>
      <c r="I473" s="123"/>
      <c r="J473" s="122" t="n">
        <f aca="false">H473-F473</f>
        <v>0</v>
      </c>
      <c r="K473" s="123" t="n">
        <f aca="false">I473-G473</f>
        <v>0</v>
      </c>
      <c r="L473" s="122" t="n">
        <v>8000</v>
      </c>
      <c r="M473" s="123"/>
      <c r="N473" s="120" t="s">
        <v>403</v>
      </c>
      <c r="O473" s="120" t="s">
        <v>403</v>
      </c>
      <c r="P473" s="120" t="s">
        <v>268</v>
      </c>
      <c r="Q473" s="120" t="s">
        <v>269</v>
      </c>
      <c r="R473" s="124" t="s">
        <v>270</v>
      </c>
      <c r="S473" s="125" t="s">
        <v>638</v>
      </c>
    </row>
    <row r="474" s="126" customFormat="true" ht="12" hidden="false" customHeight="true" outlineLevel="0" collapsed="false">
      <c r="A474" s="120" t="n">
        <v>756</v>
      </c>
      <c r="B474" s="120" t="n">
        <v>75616</v>
      </c>
      <c r="C474" s="120" t="s">
        <v>34</v>
      </c>
      <c r="D474" s="121" t="s">
        <v>265</v>
      </c>
      <c r="E474" s="121" t="s">
        <v>635</v>
      </c>
      <c r="F474" s="122" t="n">
        <v>7000000</v>
      </c>
      <c r="G474" s="123"/>
      <c r="H474" s="122" t="n">
        <v>7000000</v>
      </c>
      <c r="I474" s="123"/>
      <c r="J474" s="122" t="n">
        <f aca="false">H474-F474</f>
        <v>0</v>
      </c>
      <c r="K474" s="123" t="n">
        <f aca="false">I474-G474</f>
        <v>0</v>
      </c>
      <c r="L474" s="122" t="n">
        <f aca="false">7000000+1000000</f>
        <v>8000000</v>
      </c>
      <c r="M474" s="123"/>
      <c r="N474" s="120" t="s">
        <v>403</v>
      </c>
      <c r="O474" s="120" t="s">
        <v>403</v>
      </c>
      <c r="P474" s="120" t="s">
        <v>268</v>
      </c>
      <c r="Q474" s="120" t="s">
        <v>269</v>
      </c>
      <c r="R474" s="124" t="s">
        <v>270</v>
      </c>
      <c r="S474" s="125" t="s">
        <v>639</v>
      </c>
    </row>
    <row r="475" s="126" customFormat="true" ht="12" hidden="false" customHeight="true" outlineLevel="0" collapsed="false">
      <c r="A475" s="120" t="n">
        <v>756</v>
      </c>
      <c r="B475" s="120" t="n">
        <v>75616</v>
      </c>
      <c r="C475" s="120" t="s">
        <v>38</v>
      </c>
      <c r="D475" s="121" t="s">
        <v>265</v>
      </c>
      <c r="E475" s="121" t="s">
        <v>633</v>
      </c>
      <c r="F475" s="122" t="n">
        <v>22000000</v>
      </c>
      <c r="G475" s="123"/>
      <c r="H475" s="122" t="n">
        <v>30000000</v>
      </c>
      <c r="I475" s="123"/>
      <c r="J475" s="122" t="n">
        <f aca="false">H475-F475</f>
        <v>8000000</v>
      </c>
      <c r="K475" s="123" t="n">
        <f aca="false">I475-G475</f>
        <v>0</v>
      </c>
      <c r="L475" s="122" t="n">
        <v>30000000</v>
      </c>
      <c r="M475" s="123"/>
      <c r="N475" s="120" t="s">
        <v>281</v>
      </c>
      <c r="O475" s="120" t="s">
        <v>281</v>
      </c>
      <c r="P475" s="120" t="s">
        <v>268</v>
      </c>
      <c r="Q475" s="120" t="s">
        <v>269</v>
      </c>
      <c r="R475" s="124" t="s">
        <v>270</v>
      </c>
      <c r="S475" s="125" t="s">
        <v>644</v>
      </c>
    </row>
    <row r="476" s="126" customFormat="true" ht="12" hidden="false" customHeight="true" outlineLevel="0" collapsed="false">
      <c r="A476" s="120" t="n">
        <v>756</v>
      </c>
      <c r="B476" s="120" t="n">
        <v>75616</v>
      </c>
      <c r="C476" s="120" t="s">
        <v>40</v>
      </c>
      <c r="D476" s="121" t="s">
        <v>265</v>
      </c>
      <c r="E476" s="121" t="s">
        <v>358</v>
      </c>
      <c r="F476" s="122" t="n">
        <v>15000</v>
      </c>
      <c r="G476" s="123"/>
      <c r="H476" s="122" t="n">
        <v>15000</v>
      </c>
      <c r="I476" s="123"/>
      <c r="J476" s="122" t="n">
        <f aca="false">H476-F476</f>
        <v>0</v>
      </c>
      <c r="K476" s="123" t="n">
        <f aca="false">I476-G476</f>
        <v>0</v>
      </c>
      <c r="L476" s="122" t="n">
        <v>15000</v>
      </c>
      <c r="M476" s="123"/>
      <c r="N476" s="120" t="s">
        <v>403</v>
      </c>
      <c r="O476" s="120" t="s">
        <v>403</v>
      </c>
      <c r="P476" s="120" t="s">
        <v>268</v>
      </c>
      <c r="Q476" s="120" t="s">
        <v>269</v>
      </c>
      <c r="R476" s="124" t="s">
        <v>270</v>
      </c>
      <c r="S476" s="125" t="s">
        <v>645</v>
      </c>
    </row>
    <row r="477" s="126" customFormat="true" ht="12" hidden="false" customHeight="true" outlineLevel="0" collapsed="false">
      <c r="A477" s="120" t="n">
        <v>756</v>
      </c>
      <c r="B477" s="120" t="n">
        <v>75616</v>
      </c>
      <c r="C477" s="120" t="s">
        <v>50</v>
      </c>
      <c r="D477" s="121" t="s">
        <v>265</v>
      </c>
      <c r="E477" s="121" t="s">
        <v>358</v>
      </c>
      <c r="F477" s="122" t="n">
        <v>150000</v>
      </c>
      <c r="G477" s="123"/>
      <c r="H477" s="122" t="n">
        <v>14000</v>
      </c>
      <c r="I477" s="123"/>
      <c r="J477" s="122" t="n">
        <f aca="false">H477-F477</f>
        <v>-136000</v>
      </c>
      <c r="K477" s="123" t="n">
        <f aca="false">I477-G477</f>
        <v>0</v>
      </c>
      <c r="L477" s="122" t="n">
        <v>14000</v>
      </c>
      <c r="M477" s="123"/>
      <c r="N477" s="120" t="s">
        <v>403</v>
      </c>
      <c r="O477" s="120" t="s">
        <v>403</v>
      </c>
      <c r="P477" s="120" t="s">
        <v>268</v>
      </c>
      <c r="Q477" s="120" t="s">
        <v>269</v>
      </c>
      <c r="R477" s="124" t="s">
        <v>270</v>
      </c>
      <c r="S477" s="125" t="s">
        <v>646</v>
      </c>
    </row>
    <row r="478" s="126" customFormat="true" ht="12" hidden="false" customHeight="true" outlineLevel="0" collapsed="false">
      <c r="A478" s="120" t="n">
        <v>756</v>
      </c>
      <c r="B478" s="120" t="n">
        <v>75616</v>
      </c>
      <c r="C478" s="120" t="s">
        <v>62</v>
      </c>
      <c r="D478" s="121" t="s">
        <v>265</v>
      </c>
      <c r="E478" s="121" t="s">
        <v>633</v>
      </c>
      <c r="F478" s="122" t="n">
        <f aca="false">110000000+10000000+10000000</f>
        <v>130000000</v>
      </c>
      <c r="G478" s="123"/>
      <c r="H478" s="122" t="n">
        <v>115000000</v>
      </c>
      <c r="I478" s="123"/>
      <c r="J478" s="122" t="n">
        <f aca="false">H478-F478</f>
        <v>-15000000</v>
      </c>
      <c r="K478" s="123" t="n">
        <f aca="false">I478-G478</f>
        <v>0</v>
      </c>
      <c r="L478" s="122" t="n">
        <f aca="false">100000000+15000000</f>
        <v>115000000</v>
      </c>
      <c r="M478" s="123"/>
      <c r="N478" s="120" t="s">
        <v>281</v>
      </c>
      <c r="O478" s="120" t="s">
        <v>281</v>
      </c>
      <c r="P478" s="120" t="s">
        <v>268</v>
      </c>
      <c r="Q478" s="120" t="s">
        <v>269</v>
      </c>
      <c r="R478" s="124" t="s">
        <v>270</v>
      </c>
      <c r="S478" s="125" t="s">
        <v>640</v>
      </c>
    </row>
    <row r="479" s="126" customFormat="true" ht="12" hidden="false" customHeight="true" outlineLevel="0" collapsed="false">
      <c r="A479" s="120" t="n">
        <v>756</v>
      </c>
      <c r="B479" s="120" t="n">
        <v>75616</v>
      </c>
      <c r="C479" s="120" t="s">
        <v>97</v>
      </c>
      <c r="D479" s="121" t="s">
        <v>265</v>
      </c>
      <c r="E479" s="121" t="s">
        <v>275</v>
      </c>
      <c r="F479" s="122" t="n">
        <v>700000</v>
      </c>
      <c r="G479" s="123"/>
      <c r="H479" s="122" t="n">
        <v>700000</v>
      </c>
      <c r="I479" s="123"/>
      <c r="J479" s="122" t="n">
        <f aca="false">H479-F479</f>
        <v>0</v>
      </c>
      <c r="K479" s="123" t="n">
        <f aca="false">I479-G479</f>
        <v>0</v>
      </c>
      <c r="L479" s="122" t="n">
        <v>700000</v>
      </c>
      <c r="M479" s="123"/>
      <c r="N479" s="120" t="s">
        <v>403</v>
      </c>
      <c r="O479" s="120" t="s">
        <v>403</v>
      </c>
      <c r="P479" s="120" t="s">
        <v>268</v>
      </c>
      <c r="Q479" s="120" t="s">
        <v>269</v>
      </c>
      <c r="R479" s="124" t="s">
        <v>270</v>
      </c>
      <c r="S479" s="125" t="s">
        <v>641</v>
      </c>
    </row>
    <row r="480" s="126" customFormat="true" ht="12" hidden="false" customHeight="true" outlineLevel="0" collapsed="false">
      <c r="A480" s="120" t="n">
        <v>756</v>
      </c>
      <c r="B480" s="120" t="n">
        <v>75618</v>
      </c>
      <c r="C480" s="120" t="s">
        <v>26</v>
      </c>
      <c r="D480" s="121" t="s">
        <v>265</v>
      </c>
      <c r="E480" s="121" t="s">
        <v>358</v>
      </c>
      <c r="F480" s="122" t="n">
        <v>4000000</v>
      </c>
      <c r="G480" s="123"/>
      <c r="H480" s="122" t="n">
        <v>4000000</v>
      </c>
      <c r="I480" s="123"/>
      <c r="J480" s="122" t="n">
        <f aca="false">H480-F480</f>
        <v>0</v>
      </c>
      <c r="K480" s="123" t="n">
        <f aca="false">I480-G480</f>
        <v>0</v>
      </c>
      <c r="L480" s="122" t="n">
        <v>8000000</v>
      </c>
      <c r="M480" s="123"/>
      <c r="N480" s="120" t="s">
        <v>281</v>
      </c>
      <c r="O480" s="120" t="s">
        <v>281</v>
      </c>
      <c r="P480" s="120" t="s">
        <v>268</v>
      </c>
      <c r="Q480" s="120" t="s">
        <v>269</v>
      </c>
      <c r="R480" s="124" t="s">
        <v>270</v>
      </c>
      <c r="S480" s="125" t="s">
        <v>647</v>
      </c>
    </row>
    <row r="481" s="126" customFormat="true" ht="12" hidden="false" customHeight="true" outlineLevel="0" collapsed="false">
      <c r="A481" s="120" t="n">
        <v>756</v>
      </c>
      <c r="B481" s="120" t="n">
        <v>75618</v>
      </c>
      <c r="C481" s="120" t="s">
        <v>26</v>
      </c>
      <c r="D481" s="121" t="s">
        <v>265</v>
      </c>
      <c r="E481" s="121" t="s">
        <v>358</v>
      </c>
      <c r="F481" s="122" t="n">
        <v>4000000</v>
      </c>
      <c r="G481" s="123"/>
      <c r="H481" s="122" t="n">
        <v>4000000</v>
      </c>
      <c r="I481" s="123"/>
      <c r="J481" s="122" t="n">
        <f aca="false">H481-F481</f>
        <v>0</v>
      </c>
      <c r="K481" s="123" t="n">
        <f aca="false">I481-G481</f>
        <v>0</v>
      </c>
      <c r="L481" s="122" t="n">
        <v>0</v>
      </c>
      <c r="M481" s="123"/>
      <c r="N481" s="120" t="s">
        <v>281</v>
      </c>
      <c r="O481" s="120" t="s">
        <v>281</v>
      </c>
      <c r="P481" s="120" t="s">
        <v>272</v>
      </c>
      <c r="Q481" s="128" t="s">
        <v>318</v>
      </c>
      <c r="R481" s="124" t="s">
        <v>319</v>
      </c>
      <c r="S481" s="125" t="s">
        <v>647</v>
      </c>
    </row>
    <row r="482" s="126" customFormat="true" ht="12" hidden="false" customHeight="true" outlineLevel="0" collapsed="false">
      <c r="A482" s="120" t="n">
        <v>756</v>
      </c>
      <c r="B482" s="120" t="n">
        <v>75618</v>
      </c>
      <c r="C482" s="120" t="s">
        <v>46</v>
      </c>
      <c r="D482" s="121" t="s">
        <v>265</v>
      </c>
      <c r="E482" s="121" t="s">
        <v>358</v>
      </c>
      <c r="F482" s="122" t="n">
        <v>1000000</v>
      </c>
      <c r="G482" s="123"/>
      <c r="H482" s="122" t="n">
        <v>1000000</v>
      </c>
      <c r="I482" s="123"/>
      <c r="J482" s="122" t="n">
        <f aca="false">H482-F482</f>
        <v>0</v>
      </c>
      <c r="K482" s="123" t="n">
        <f aca="false">I482-G482</f>
        <v>0</v>
      </c>
      <c r="L482" s="122" t="n">
        <v>0</v>
      </c>
      <c r="M482" s="123"/>
      <c r="N482" s="120" t="s">
        <v>403</v>
      </c>
      <c r="O482" s="120" t="s">
        <v>403</v>
      </c>
      <c r="P482" s="120" t="s">
        <v>310</v>
      </c>
      <c r="Q482" s="120" t="s">
        <v>269</v>
      </c>
      <c r="R482" s="124" t="s">
        <v>270</v>
      </c>
      <c r="S482" s="125" t="s">
        <v>648</v>
      </c>
    </row>
    <row r="483" s="126" customFormat="true" ht="12" hidden="false" customHeight="true" outlineLevel="0" collapsed="false">
      <c r="A483" s="120" t="n">
        <v>756</v>
      </c>
      <c r="B483" s="120" t="n">
        <v>75618</v>
      </c>
      <c r="C483" s="120" t="s">
        <v>46</v>
      </c>
      <c r="D483" s="121" t="s">
        <v>265</v>
      </c>
      <c r="E483" s="121" t="s">
        <v>358</v>
      </c>
      <c r="F483" s="122" t="n">
        <v>38000000</v>
      </c>
      <c r="G483" s="123"/>
      <c r="H483" s="122" t="n">
        <v>29000000</v>
      </c>
      <c r="I483" s="123"/>
      <c r="J483" s="122" t="n">
        <f aca="false">H483-F483</f>
        <v>-9000000</v>
      </c>
      <c r="K483" s="123" t="n">
        <f aca="false">I483-G483</f>
        <v>0</v>
      </c>
      <c r="L483" s="122" t="n">
        <v>30000000</v>
      </c>
      <c r="M483" s="123"/>
      <c r="N483" s="120" t="s">
        <v>403</v>
      </c>
      <c r="O483" s="120" t="s">
        <v>403</v>
      </c>
      <c r="P483" s="120" t="s">
        <v>268</v>
      </c>
      <c r="Q483" s="120" t="s">
        <v>269</v>
      </c>
      <c r="R483" s="124" t="s">
        <v>270</v>
      </c>
      <c r="S483" s="125" t="s">
        <v>648</v>
      </c>
    </row>
    <row r="484" s="126" customFormat="true" ht="12" hidden="false" customHeight="true" outlineLevel="0" collapsed="false">
      <c r="A484" s="120" t="n">
        <v>756</v>
      </c>
      <c r="B484" s="120" t="n">
        <v>75618</v>
      </c>
      <c r="C484" s="120" t="s">
        <v>54</v>
      </c>
      <c r="D484" s="121" t="s">
        <v>265</v>
      </c>
      <c r="E484" s="121" t="s">
        <v>358</v>
      </c>
      <c r="F484" s="122" t="n">
        <v>8000</v>
      </c>
      <c r="G484" s="123"/>
      <c r="H484" s="122" t="n">
        <v>8000</v>
      </c>
      <c r="I484" s="123"/>
      <c r="J484" s="122" t="n">
        <f aca="false">H484-F484</f>
        <v>0</v>
      </c>
      <c r="K484" s="123" t="n">
        <f aca="false">I484-G484</f>
        <v>0</v>
      </c>
      <c r="L484" s="122" t="n">
        <v>8000</v>
      </c>
      <c r="M484" s="123"/>
      <c r="N484" s="120" t="s">
        <v>403</v>
      </c>
      <c r="O484" s="120" t="s">
        <v>403</v>
      </c>
      <c r="P484" s="120" t="s">
        <v>268</v>
      </c>
      <c r="Q484" s="120" t="s">
        <v>269</v>
      </c>
      <c r="R484" s="124" t="s">
        <v>270</v>
      </c>
      <c r="S484" s="125" t="s">
        <v>649</v>
      </c>
    </row>
    <row r="485" s="126" customFormat="true" ht="12" hidden="false" customHeight="true" outlineLevel="0" collapsed="false">
      <c r="A485" s="120" t="n">
        <v>756</v>
      </c>
      <c r="B485" s="120" t="n">
        <v>75618</v>
      </c>
      <c r="C485" s="120" t="s">
        <v>58</v>
      </c>
      <c r="D485" s="121" t="s">
        <v>265</v>
      </c>
      <c r="E485" s="121" t="s">
        <v>310</v>
      </c>
      <c r="F485" s="122" t="n">
        <v>25000000</v>
      </c>
      <c r="G485" s="123"/>
      <c r="H485" s="122" t="n">
        <v>25000000</v>
      </c>
      <c r="I485" s="123"/>
      <c r="J485" s="122" t="n">
        <f aca="false">H485-F485</f>
        <v>0</v>
      </c>
      <c r="K485" s="123" t="n">
        <f aca="false">I485-G485</f>
        <v>0</v>
      </c>
      <c r="L485" s="122" t="n">
        <v>30500000</v>
      </c>
      <c r="M485" s="123"/>
      <c r="N485" s="120" t="s">
        <v>416</v>
      </c>
      <c r="O485" s="120" t="s">
        <v>403</v>
      </c>
      <c r="P485" s="120" t="s">
        <v>268</v>
      </c>
      <c r="Q485" s="120" t="s">
        <v>269</v>
      </c>
      <c r="R485" s="124" t="s">
        <v>270</v>
      </c>
      <c r="S485" s="125" t="s">
        <v>650</v>
      </c>
    </row>
    <row r="486" s="126" customFormat="true" ht="12" hidden="false" customHeight="true" outlineLevel="0" collapsed="false">
      <c r="A486" s="120" t="n">
        <v>756</v>
      </c>
      <c r="B486" s="120" t="n">
        <v>75618</v>
      </c>
      <c r="C486" s="120" t="s">
        <v>58</v>
      </c>
      <c r="D486" s="121" t="s">
        <v>265</v>
      </c>
      <c r="E486" s="121" t="s">
        <v>310</v>
      </c>
      <c r="F486" s="122" t="n">
        <v>4000000</v>
      </c>
      <c r="G486" s="123"/>
      <c r="H486" s="122" t="n">
        <v>4000000</v>
      </c>
      <c r="I486" s="123"/>
      <c r="J486" s="122" t="n">
        <f aca="false">H486-F486</f>
        <v>0</v>
      </c>
      <c r="K486" s="123" t="n">
        <f aca="false">I486-G486</f>
        <v>0</v>
      </c>
      <c r="L486" s="122" t="n">
        <v>0</v>
      </c>
      <c r="M486" s="123"/>
      <c r="N486" s="120" t="s">
        <v>416</v>
      </c>
      <c r="O486" s="120" t="s">
        <v>403</v>
      </c>
      <c r="P486" s="120" t="s">
        <v>272</v>
      </c>
      <c r="Q486" s="120" t="s">
        <v>273</v>
      </c>
      <c r="R486" s="124" t="s">
        <v>274</v>
      </c>
      <c r="S486" s="125" t="s">
        <v>650</v>
      </c>
    </row>
    <row r="487" s="126" customFormat="true" ht="12" hidden="false" customHeight="true" outlineLevel="0" collapsed="false">
      <c r="A487" s="120" t="n">
        <v>756</v>
      </c>
      <c r="B487" s="120" t="n">
        <v>75618</v>
      </c>
      <c r="C487" s="120" t="s">
        <v>60</v>
      </c>
      <c r="D487" s="121" t="s">
        <v>265</v>
      </c>
      <c r="E487" s="121" t="s">
        <v>358</v>
      </c>
      <c r="F487" s="142" t="n">
        <v>850000</v>
      </c>
      <c r="G487" s="138"/>
      <c r="H487" s="142" t="n">
        <v>1200000</v>
      </c>
      <c r="I487" s="138"/>
      <c r="J487" s="142" t="n">
        <f aca="false">H487-F487</f>
        <v>350000</v>
      </c>
      <c r="K487" s="138" t="n">
        <f aca="false">I487-G487</f>
        <v>0</v>
      </c>
      <c r="L487" s="142" t="n">
        <v>900000</v>
      </c>
      <c r="M487" s="138"/>
      <c r="N487" s="120" t="s">
        <v>427</v>
      </c>
      <c r="O487" s="120" t="s">
        <v>403</v>
      </c>
      <c r="P487" s="120" t="s">
        <v>268</v>
      </c>
      <c r="Q487" s="120" t="s">
        <v>269</v>
      </c>
      <c r="R487" s="124" t="s">
        <v>270</v>
      </c>
      <c r="S487" s="125" t="s">
        <v>651</v>
      </c>
    </row>
    <row r="488" s="126" customFormat="true" ht="12" hidden="false" customHeight="true" outlineLevel="0" collapsed="false">
      <c r="A488" s="120" t="n">
        <v>756</v>
      </c>
      <c r="B488" s="120" t="n">
        <v>75618</v>
      </c>
      <c r="C488" s="120" t="s">
        <v>60</v>
      </c>
      <c r="D488" s="121" t="s">
        <v>265</v>
      </c>
      <c r="E488" s="121" t="s">
        <v>358</v>
      </c>
      <c r="F488" s="142" t="n">
        <v>499322</v>
      </c>
      <c r="G488" s="138"/>
      <c r="H488" s="142" t="n">
        <v>499322</v>
      </c>
      <c r="I488" s="138"/>
      <c r="J488" s="142" t="n">
        <f aca="false">H488-F488</f>
        <v>0</v>
      </c>
      <c r="K488" s="138" t="n">
        <f aca="false">I488-G488</f>
        <v>0</v>
      </c>
      <c r="L488" s="142" t="n">
        <v>0</v>
      </c>
      <c r="M488" s="138"/>
      <c r="N488" s="120" t="s">
        <v>427</v>
      </c>
      <c r="O488" s="120" t="s">
        <v>403</v>
      </c>
      <c r="P488" s="120" t="s">
        <v>272</v>
      </c>
      <c r="Q488" s="120" t="s">
        <v>273</v>
      </c>
      <c r="R488" s="124" t="s">
        <v>274</v>
      </c>
      <c r="S488" s="125" t="s">
        <v>651</v>
      </c>
    </row>
    <row r="489" s="126" customFormat="true" ht="12" hidden="false" customHeight="true" outlineLevel="0" collapsed="false">
      <c r="A489" s="120" t="n">
        <v>756</v>
      </c>
      <c r="B489" s="120" t="n">
        <v>75618</v>
      </c>
      <c r="C489" s="120" t="s">
        <v>60</v>
      </c>
      <c r="D489" s="121" t="s">
        <v>265</v>
      </c>
      <c r="E489" s="121" t="s">
        <v>358</v>
      </c>
      <c r="F489" s="122" t="n">
        <v>6000</v>
      </c>
      <c r="G489" s="123"/>
      <c r="H489" s="122" t="n">
        <v>3000</v>
      </c>
      <c r="I489" s="123"/>
      <c r="J489" s="122" t="n">
        <f aca="false">H489-F489</f>
        <v>-3000</v>
      </c>
      <c r="K489" s="123" t="n">
        <f aca="false">I489-G489</f>
        <v>0</v>
      </c>
      <c r="L489" s="122" t="n">
        <v>3000</v>
      </c>
      <c r="M489" s="123"/>
      <c r="N489" s="120" t="s">
        <v>418</v>
      </c>
      <c r="O489" s="120" t="s">
        <v>403</v>
      </c>
      <c r="P489" s="120" t="s">
        <v>268</v>
      </c>
      <c r="Q489" s="120" t="s">
        <v>269</v>
      </c>
      <c r="R489" s="124" t="s">
        <v>270</v>
      </c>
      <c r="S489" s="125" t="s">
        <v>652</v>
      </c>
    </row>
    <row r="490" s="126" customFormat="true" ht="12" hidden="false" customHeight="true" outlineLevel="0" collapsed="false">
      <c r="A490" s="120" t="n">
        <v>756</v>
      </c>
      <c r="B490" s="120" t="n">
        <v>75618</v>
      </c>
      <c r="C490" s="120" t="s">
        <v>60</v>
      </c>
      <c r="D490" s="121" t="s">
        <v>283</v>
      </c>
      <c r="E490" s="121" t="s">
        <v>358</v>
      </c>
      <c r="F490" s="137"/>
      <c r="G490" s="138" t="n">
        <v>5000</v>
      </c>
      <c r="H490" s="137"/>
      <c r="I490" s="138" t="n">
        <v>7000</v>
      </c>
      <c r="J490" s="137" t="n">
        <f aca="false">H490-F490</f>
        <v>0</v>
      </c>
      <c r="K490" s="138" t="n">
        <f aca="false">I490-G490</f>
        <v>2000</v>
      </c>
      <c r="L490" s="137"/>
      <c r="M490" s="138" t="n">
        <v>7000</v>
      </c>
      <c r="N490" s="120" t="s">
        <v>653</v>
      </c>
      <c r="O490" s="120" t="s">
        <v>403</v>
      </c>
      <c r="P490" s="120" t="s">
        <v>268</v>
      </c>
      <c r="Q490" s="120" t="s">
        <v>269</v>
      </c>
      <c r="R490" s="124" t="s">
        <v>270</v>
      </c>
      <c r="S490" s="125" t="s">
        <v>654</v>
      </c>
    </row>
    <row r="491" s="126" customFormat="true" ht="12" hidden="false" customHeight="true" outlineLevel="0" collapsed="false">
      <c r="A491" s="120" t="n">
        <v>756</v>
      </c>
      <c r="B491" s="120" t="n">
        <v>75618</v>
      </c>
      <c r="C491" s="120" t="s">
        <v>60</v>
      </c>
      <c r="D491" s="121" t="s">
        <v>265</v>
      </c>
      <c r="E491" s="121" t="s">
        <v>358</v>
      </c>
      <c r="F491" s="122" t="n">
        <v>5000000</v>
      </c>
      <c r="G491" s="123"/>
      <c r="H491" s="122" t="n">
        <v>5000000</v>
      </c>
      <c r="I491" s="123"/>
      <c r="J491" s="122" t="n">
        <f aca="false">H491-F491</f>
        <v>0</v>
      </c>
      <c r="K491" s="123" t="n">
        <f aca="false">I491-G491</f>
        <v>0</v>
      </c>
      <c r="L491" s="122" t="n">
        <v>0</v>
      </c>
      <c r="M491" s="123"/>
      <c r="N491" s="120" t="s">
        <v>284</v>
      </c>
      <c r="O491" s="120" t="s">
        <v>284</v>
      </c>
      <c r="P491" s="120" t="s">
        <v>310</v>
      </c>
      <c r="Q491" s="120" t="s">
        <v>269</v>
      </c>
      <c r="R491" s="124" t="s">
        <v>270</v>
      </c>
      <c r="S491" s="125" t="s">
        <v>655</v>
      </c>
    </row>
    <row r="492" s="126" customFormat="true" ht="12" hidden="false" customHeight="true" outlineLevel="0" collapsed="false">
      <c r="A492" s="120" t="n">
        <v>756</v>
      </c>
      <c r="B492" s="120" t="n">
        <v>75618</v>
      </c>
      <c r="C492" s="120" t="s">
        <v>60</v>
      </c>
      <c r="D492" s="121" t="s">
        <v>265</v>
      </c>
      <c r="E492" s="121" t="s">
        <v>358</v>
      </c>
      <c r="F492" s="122" t="n">
        <v>11000000</v>
      </c>
      <c r="G492" s="123"/>
      <c r="H492" s="122" t="n">
        <v>11000000</v>
      </c>
      <c r="I492" s="123"/>
      <c r="J492" s="122" t="n">
        <f aca="false">H492-F492</f>
        <v>0</v>
      </c>
      <c r="K492" s="123" t="n">
        <f aca="false">I492-G492</f>
        <v>0</v>
      </c>
      <c r="L492" s="122" t="n">
        <v>16000000</v>
      </c>
      <c r="M492" s="123"/>
      <c r="N492" s="120" t="s">
        <v>284</v>
      </c>
      <c r="O492" s="120" t="s">
        <v>284</v>
      </c>
      <c r="P492" s="120" t="s">
        <v>268</v>
      </c>
      <c r="Q492" s="120" t="s">
        <v>269</v>
      </c>
      <c r="R492" s="124" t="s">
        <v>270</v>
      </c>
      <c r="S492" s="125" t="s">
        <v>655</v>
      </c>
    </row>
    <row r="493" s="126" customFormat="true" ht="12" hidden="false" customHeight="true" outlineLevel="0" collapsed="false">
      <c r="A493" s="120" t="n">
        <v>756</v>
      </c>
      <c r="B493" s="120" t="n">
        <v>75618</v>
      </c>
      <c r="C493" s="120" t="s">
        <v>60</v>
      </c>
      <c r="D493" s="121" t="s">
        <v>283</v>
      </c>
      <c r="E493" s="121" t="s">
        <v>358</v>
      </c>
      <c r="F493" s="122"/>
      <c r="G493" s="123" t="n">
        <v>5000000</v>
      </c>
      <c r="H493" s="122"/>
      <c r="I493" s="123" t="n">
        <v>5000000</v>
      </c>
      <c r="J493" s="122" t="n">
        <f aca="false">H493-F493</f>
        <v>0</v>
      </c>
      <c r="K493" s="123" t="n">
        <f aca="false">I493-G493</f>
        <v>0</v>
      </c>
      <c r="L493" s="122"/>
      <c r="M493" s="123" t="n">
        <v>5000000</v>
      </c>
      <c r="N493" s="120" t="s">
        <v>284</v>
      </c>
      <c r="O493" s="120" t="s">
        <v>284</v>
      </c>
      <c r="P493" s="120" t="s">
        <v>268</v>
      </c>
      <c r="Q493" s="120" t="s">
        <v>269</v>
      </c>
      <c r="R493" s="124" t="s">
        <v>270</v>
      </c>
      <c r="S493" s="125" t="s">
        <v>655</v>
      </c>
    </row>
    <row r="494" s="126" customFormat="true" ht="12" hidden="false" customHeight="true" outlineLevel="0" collapsed="false">
      <c r="A494" s="120" t="n">
        <v>756</v>
      </c>
      <c r="B494" s="120" t="n">
        <v>75618</v>
      </c>
      <c r="C494" s="120" t="s">
        <v>87</v>
      </c>
      <c r="D494" s="121" t="s">
        <v>265</v>
      </c>
      <c r="E494" s="121" t="s">
        <v>358</v>
      </c>
      <c r="F494" s="122" t="n">
        <v>185000</v>
      </c>
      <c r="G494" s="123"/>
      <c r="H494" s="122" t="n">
        <v>200000</v>
      </c>
      <c r="I494" s="123"/>
      <c r="J494" s="122" t="n">
        <f aca="false">H494-F494</f>
        <v>15000</v>
      </c>
      <c r="K494" s="123" t="n">
        <f aca="false">I494-G494</f>
        <v>0</v>
      </c>
      <c r="L494" s="122" t="n">
        <v>200000</v>
      </c>
      <c r="M494" s="123"/>
      <c r="N494" s="120" t="s">
        <v>656</v>
      </c>
      <c r="O494" s="120" t="s">
        <v>403</v>
      </c>
      <c r="P494" s="120" t="s">
        <v>268</v>
      </c>
      <c r="Q494" s="120" t="s">
        <v>269</v>
      </c>
      <c r="R494" s="124" t="s">
        <v>270</v>
      </c>
      <c r="S494" s="125" t="s">
        <v>657</v>
      </c>
    </row>
    <row r="495" s="126" customFormat="true" ht="12" hidden="false" customHeight="true" outlineLevel="0" collapsed="false">
      <c r="A495" s="120" t="n">
        <v>756</v>
      </c>
      <c r="B495" s="120" t="n">
        <v>75618</v>
      </c>
      <c r="C495" s="120" t="s">
        <v>87</v>
      </c>
      <c r="D495" s="121" t="s">
        <v>265</v>
      </c>
      <c r="E495" s="121" t="s">
        <v>358</v>
      </c>
      <c r="F495" s="122" t="n">
        <v>3000</v>
      </c>
      <c r="G495" s="123"/>
      <c r="H495" s="122" t="n">
        <v>5000</v>
      </c>
      <c r="I495" s="123"/>
      <c r="J495" s="122" t="n">
        <f aca="false">H495-F495</f>
        <v>2000</v>
      </c>
      <c r="K495" s="123" t="n">
        <f aca="false">I495-G495</f>
        <v>0</v>
      </c>
      <c r="L495" s="122" t="n">
        <v>5000</v>
      </c>
      <c r="M495" s="123"/>
      <c r="N495" s="120" t="s">
        <v>656</v>
      </c>
      <c r="O495" s="120" t="s">
        <v>403</v>
      </c>
      <c r="P495" s="120" t="s">
        <v>268</v>
      </c>
      <c r="Q495" s="120" t="s">
        <v>269</v>
      </c>
      <c r="R495" s="124" t="s">
        <v>270</v>
      </c>
      <c r="S495" s="125" t="s">
        <v>658</v>
      </c>
    </row>
    <row r="496" s="126" customFormat="true" ht="12" hidden="false" customHeight="true" outlineLevel="0" collapsed="false">
      <c r="A496" s="120" t="n">
        <v>756</v>
      </c>
      <c r="B496" s="120" t="n">
        <v>75618</v>
      </c>
      <c r="C496" s="120" t="s">
        <v>97</v>
      </c>
      <c r="D496" s="121" t="s">
        <v>265</v>
      </c>
      <c r="E496" s="121" t="s">
        <v>275</v>
      </c>
      <c r="F496" s="122" t="n">
        <v>4000</v>
      </c>
      <c r="G496" s="123"/>
      <c r="H496" s="122" t="n">
        <v>5000</v>
      </c>
      <c r="I496" s="123"/>
      <c r="J496" s="122" t="n">
        <f aca="false">H496-F496</f>
        <v>1000</v>
      </c>
      <c r="K496" s="123" t="n">
        <f aca="false">I496-G496</f>
        <v>0</v>
      </c>
      <c r="L496" s="122" t="n">
        <v>4000</v>
      </c>
      <c r="M496" s="123"/>
      <c r="N496" s="120" t="s">
        <v>403</v>
      </c>
      <c r="O496" s="120" t="s">
        <v>403</v>
      </c>
      <c r="P496" s="120" t="s">
        <v>268</v>
      </c>
      <c r="Q496" s="120" t="s">
        <v>269</v>
      </c>
      <c r="R496" s="124" t="s">
        <v>270</v>
      </c>
      <c r="S496" s="125" t="s">
        <v>659</v>
      </c>
    </row>
    <row r="497" s="126" customFormat="true" ht="12" hidden="false" customHeight="true" outlineLevel="0" collapsed="false">
      <c r="A497" s="120" t="n">
        <v>756</v>
      </c>
      <c r="B497" s="120" t="n">
        <v>75618</v>
      </c>
      <c r="C497" s="120" t="s">
        <v>99</v>
      </c>
      <c r="D497" s="121" t="s">
        <v>265</v>
      </c>
      <c r="E497" s="121" t="s">
        <v>275</v>
      </c>
      <c r="F497" s="122" t="n">
        <v>150000</v>
      </c>
      <c r="G497" s="123"/>
      <c r="H497" s="122" t="n">
        <v>150000</v>
      </c>
      <c r="I497" s="123"/>
      <c r="J497" s="122" t="n">
        <f aca="false">H497-F497</f>
        <v>0</v>
      </c>
      <c r="K497" s="123" t="n">
        <f aca="false">I497-G497</f>
        <v>0</v>
      </c>
      <c r="L497" s="122" t="n">
        <v>150000</v>
      </c>
      <c r="M497" s="123"/>
      <c r="N497" s="120" t="s">
        <v>284</v>
      </c>
      <c r="O497" s="120" t="s">
        <v>284</v>
      </c>
      <c r="P497" s="120" t="s">
        <v>268</v>
      </c>
      <c r="Q497" s="120" t="s">
        <v>269</v>
      </c>
      <c r="R497" s="124" t="s">
        <v>270</v>
      </c>
      <c r="S497" s="125" t="s">
        <v>660</v>
      </c>
    </row>
    <row r="498" s="126" customFormat="true" ht="12" hidden="false" customHeight="true" outlineLevel="0" collapsed="false">
      <c r="A498" s="120" t="n">
        <v>756</v>
      </c>
      <c r="B498" s="120" t="n">
        <v>75621</v>
      </c>
      <c r="C498" s="120" t="s">
        <v>22</v>
      </c>
      <c r="D498" s="121" t="s">
        <v>265</v>
      </c>
      <c r="E498" s="121" t="s">
        <v>272</v>
      </c>
      <c r="F498" s="122" t="n">
        <v>1349760126</v>
      </c>
      <c r="G498" s="123"/>
      <c r="H498" s="122" t="n">
        <v>1349760126</v>
      </c>
      <c r="I498" s="123"/>
      <c r="J498" s="122" t="n">
        <f aca="false">H498-F498</f>
        <v>0</v>
      </c>
      <c r="K498" s="123" t="n">
        <f aca="false">I498-G498</f>
        <v>0</v>
      </c>
      <c r="L498" s="122" t="n">
        <v>1987770121</v>
      </c>
      <c r="M498" s="123"/>
      <c r="N498" s="120" t="s">
        <v>281</v>
      </c>
      <c r="O498" s="120" t="s">
        <v>281</v>
      </c>
      <c r="P498" s="120" t="s">
        <v>268</v>
      </c>
      <c r="Q498" s="120" t="s">
        <v>269</v>
      </c>
      <c r="R498" s="124" t="s">
        <v>270</v>
      </c>
      <c r="S498" s="125" t="s">
        <v>661</v>
      </c>
    </row>
    <row r="499" s="126" customFormat="true" ht="12" hidden="false" customHeight="true" outlineLevel="0" collapsed="false">
      <c r="A499" s="120" t="n">
        <v>756</v>
      </c>
      <c r="B499" s="120" t="n">
        <v>75621</v>
      </c>
      <c r="C499" s="120" t="s">
        <v>24</v>
      </c>
      <c r="D499" s="121" t="s">
        <v>265</v>
      </c>
      <c r="E499" s="121" t="s">
        <v>272</v>
      </c>
      <c r="F499" s="122" t="n">
        <v>288889351</v>
      </c>
      <c r="G499" s="123"/>
      <c r="H499" s="122" t="n">
        <v>288889351</v>
      </c>
      <c r="I499" s="123"/>
      <c r="J499" s="122" t="n">
        <f aca="false">H499-F499</f>
        <v>0</v>
      </c>
      <c r="K499" s="123" t="n">
        <f aca="false">I499-G499</f>
        <v>0</v>
      </c>
      <c r="L499" s="122" t="n">
        <v>359240880</v>
      </c>
      <c r="M499" s="123"/>
      <c r="N499" s="120" t="s">
        <v>281</v>
      </c>
      <c r="O499" s="120" t="s">
        <v>281</v>
      </c>
      <c r="P499" s="120" t="s">
        <v>268</v>
      </c>
      <c r="Q499" s="120" t="s">
        <v>269</v>
      </c>
      <c r="R499" s="124" t="s">
        <v>270</v>
      </c>
      <c r="S499" s="125" t="s">
        <v>662</v>
      </c>
    </row>
    <row r="500" s="126" customFormat="true" ht="12" hidden="false" customHeight="true" outlineLevel="0" collapsed="false">
      <c r="A500" s="120" t="n">
        <v>756</v>
      </c>
      <c r="B500" s="120" t="n">
        <v>75622</v>
      </c>
      <c r="C500" s="120" t="s">
        <v>22</v>
      </c>
      <c r="D500" s="121" t="s">
        <v>283</v>
      </c>
      <c r="E500" s="121" t="s">
        <v>272</v>
      </c>
      <c r="F500" s="122"/>
      <c r="G500" s="123" t="n">
        <v>360287534</v>
      </c>
      <c r="H500" s="122"/>
      <c r="I500" s="123" t="n">
        <v>360287534</v>
      </c>
      <c r="J500" s="122" t="n">
        <f aca="false">H500-F500</f>
        <v>0</v>
      </c>
      <c r="K500" s="123" t="n">
        <f aca="false">I500-G500</f>
        <v>0</v>
      </c>
      <c r="L500" s="122"/>
      <c r="M500" s="123" t="n">
        <v>529795444</v>
      </c>
      <c r="N500" s="120" t="s">
        <v>281</v>
      </c>
      <c r="O500" s="120" t="s">
        <v>281</v>
      </c>
      <c r="P500" s="120" t="s">
        <v>268</v>
      </c>
      <c r="Q500" s="120" t="s">
        <v>269</v>
      </c>
      <c r="R500" s="124" t="s">
        <v>270</v>
      </c>
      <c r="S500" s="125" t="s">
        <v>661</v>
      </c>
    </row>
    <row r="501" s="126" customFormat="true" ht="12" hidden="false" customHeight="true" outlineLevel="0" collapsed="false">
      <c r="A501" s="120" t="n">
        <v>756</v>
      </c>
      <c r="B501" s="120" t="n">
        <v>75622</v>
      </c>
      <c r="C501" s="120" t="s">
        <v>24</v>
      </c>
      <c r="D501" s="121" t="s">
        <v>283</v>
      </c>
      <c r="E501" s="121" t="s">
        <v>272</v>
      </c>
      <c r="F501" s="122"/>
      <c r="G501" s="123" t="n">
        <v>60274976</v>
      </c>
      <c r="H501" s="122"/>
      <c r="I501" s="123" t="n">
        <v>60274976</v>
      </c>
      <c r="J501" s="122" t="n">
        <f aca="false">H501-F501</f>
        <v>0</v>
      </c>
      <c r="K501" s="123" t="n">
        <f aca="false">I501-G501</f>
        <v>0</v>
      </c>
      <c r="L501" s="122"/>
      <c r="M501" s="123" t="n">
        <v>75009415</v>
      </c>
      <c r="N501" s="120" t="s">
        <v>281</v>
      </c>
      <c r="O501" s="120" t="s">
        <v>281</v>
      </c>
      <c r="P501" s="120" t="s">
        <v>268</v>
      </c>
      <c r="Q501" s="120" t="s">
        <v>269</v>
      </c>
      <c r="R501" s="124" t="s">
        <v>270</v>
      </c>
      <c r="S501" s="125" t="s">
        <v>662</v>
      </c>
    </row>
    <row r="502" s="126" customFormat="true" ht="12" hidden="false" customHeight="true" outlineLevel="0" collapsed="false">
      <c r="A502" s="120" t="n">
        <v>756</v>
      </c>
      <c r="B502" s="120" t="n">
        <v>75624</v>
      </c>
      <c r="C502" s="120" t="s">
        <v>218</v>
      </c>
      <c r="D502" s="121" t="s">
        <v>265</v>
      </c>
      <c r="E502" s="121" t="s">
        <v>275</v>
      </c>
      <c r="F502" s="122" t="n">
        <v>0</v>
      </c>
      <c r="G502" s="123"/>
      <c r="H502" s="122" t="n">
        <v>0</v>
      </c>
      <c r="I502" s="123"/>
      <c r="J502" s="122" t="n">
        <f aca="false">H502-F502</f>
        <v>0</v>
      </c>
      <c r="K502" s="123" t="n">
        <f aca="false">I502-G502</f>
        <v>0</v>
      </c>
      <c r="L502" s="122" t="n">
        <v>30000000</v>
      </c>
      <c r="M502" s="123"/>
      <c r="N502" s="120" t="s">
        <v>663</v>
      </c>
      <c r="O502" s="120" t="s">
        <v>379</v>
      </c>
      <c r="P502" s="120"/>
      <c r="Q502" s="120"/>
      <c r="R502" s="124"/>
      <c r="S502" s="125" t="s">
        <v>664</v>
      </c>
    </row>
    <row r="503" s="126" customFormat="true" ht="12" hidden="false" customHeight="true" outlineLevel="0" collapsed="false">
      <c r="A503" s="120" t="n">
        <v>758</v>
      </c>
      <c r="B503" s="120" t="n">
        <v>75801</v>
      </c>
      <c r="C503" s="120" t="n">
        <v>2920</v>
      </c>
      <c r="D503" s="121" t="s">
        <v>265</v>
      </c>
      <c r="E503" s="121" t="s">
        <v>665</v>
      </c>
      <c r="F503" s="122" t="n">
        <v>620592343</v>
      </c>
      <c r="G503" s="123"/>
      <c r="H503" s="122" t="n">
        <v>620592343</v>
      </c>
      <c r="I503" s="123"/>
      <c r="J503" s="122" t="n">
        <f aca="false">H503-F503</f>
        <v>0</v>
      </c>
      <c r="K503" s="123" t="n">
        <f aca="false">I503-G503</f>
        <v>0</v>
      </c>
      <c r="L503" s="122" t="n">
        <v>739867077</v>
      </c>
      <c r="M503" s="123"/>
      <c r="N503" s="120" t="s">
        <v>281</v>
      </c>
      <c r="O503" s="120" t="s">
        <v>281</v>
      </c>
      <c r="P503" s="120" t="s">
        <v>268</v>
      </c>
      <c r="Q503" s="120" t="s">
        <v>269</v>
      </c>
      <c r="R503" s="124" t="s">
        <v>270</v>
      </c>
      <c r="S503" s="125" t="s">
        <v>666</v>
      </c>
    </row>
    <row r="504" s="126" customFormat="true" ht="12" hidden="false" customHeight="true" outlineLevel="0" collapsed="false">
      <c r="A504" s="120" t="n">
        <v>758</v>
      </c>
      <c r="B504" s="120" t="n">
        <v>75801</v>
      </c>
      <c r="C504" s="120" t="n">
        <v>2920</v>
      </c>
      <c r="D504" s="121" t="s">
        <v>265</v>
      </c>
      <c r="E504" s="121" t="s">
        <v>665</v>
      </c>
      <c r="F504" s="122" t="n">
        <v>10372471</v>
      </c>
      <c r="G504" s="123"/>
      <c r="H504" s="122" t="n">
        <v>10372471</v>
      </c>
      <c r="I504" s="123"/>
      <c r="J504" s="122" t="n">
        <f aca="false">H504-F504</f>
        <v>0</v>
      </c>
      <c r="K504" s="123" t="n">
        <f aca="false">I504-G504</f>
        <v>0</v>
      </c>
      <c r="L504" s="122" t="n">
        <v>0</v>
      </c>
      <c r="M504" s="123"/>
      <c r="N504" s="120" t="s">
        <v>281</v>
      </c>
      <c r="O504" s="120" t="s">
        <v>281</v>
      </c>
      <c r="P504" s="120" t="s">
        <v>272</v>
      </c>
      <c r="Q504" s="120" t="s">
        <v>369</v>
      </c>
      <c r="R504" s="124" t="s">
        <v>370</v>
      </c>
      <c r="S504" s="125" t="s">
        <v>666</v>
      </c>
    </row>
    <row r="505" s="126" customFormat="true" ht="12" hidden="false" customHeight="true" outlineLevel="0" collapsed="false">
      <c r="A505" s="120" t="n">
        <v>758</v>
      </c>
      <c r="B505" s="120" t="n">
        <v>75801</v>
      </c>
      <c r="C505" s="120" t="n">
        <v>2920</v>
      </c>
      <c r="D505" s="121" t="s">
        <v>283</v>
      </c>
      <c r="E505" s="121" t="s">
        <v>665</v>
      </c>
      <c r="F505" s="122"/>
      <c r="G505" s="123" t="n">
        <v>3662682</v>
      </c>
      <c r="H505" s="122"/>
      <c r="I505" s="123" t="n">
        <v>3662682</v>
      </c>
      <c r="J505" s="122" t="n">
        <f aca="false">H505-F505</f>
        <v>0</v>
      </c>
      <c r="K505" s="123" t="n">
        <f aca="false">I505-G505</f>
        <v>0</v>
      </c>
      <c r="L505" s="122"/>
      <c r="M505" s="123" t="n">
        <v>0</v>
      </c>
      <c r="N505" s="120" t="s">
        <v>281</v>
      </c>
      <c r="O505" s="120" t="s">
        <v>281</v>
      </c>
      <c r="P505" s="120" t="s">
        <v>272</v>
      </c>
      <c r="Q505" s="120" t="s">
        <v>369</v>
      </c>
      <c r="R505" s="124" t="s">
        <v>370</v>
      </c>
      <c r="S505" s="125" t="s">
        <v>666</v>
      </c>
    </row>
    <row r="506" s="126" customFormat="true" ht="12" hidden="false" customHeight="true" outlineLevel="0" collapsed="false">
      <c r="A506" s="120" t="n">
        <v>758</v>
      </c>
      <c r="B506" s="120" t="n">
        <v>75801</v>
      </c>
      <c r="C506" s="120" t="n">
        <v>2920</v>
      </c>
      <c r="D506" s="121" t="s">
        <v>283</v>
      </c>
      <c r="E506" s="121" t="s">
        <v>665</v>
      </c>
      <c r="F506" s="122"/>
      <c r="G506" s="123" t="n">
        <v>657410309</v>
      </c>
      <c r="H506" s="122"/>
      <c r="I506" s="123" t="n">
        <v>657410309</v>
      </c>
      <c r="J506" s="122" t="n">
        <f aca="false">H506-F506</f>
        <v>0</v>
      </c>
      <c r="K506" s="123" t="n">
        <f aca="false">I506-G506</f>
        <v>0</v>
      </c>
      <c r="L506" s="122"/>
      <c r="M506" s="123" t="n">
        <v>772684197</v>
      </c>
      <c r="N506" s="120" t="s">
        <v>281</v>
      </c>
      <c r="O506" s="120" t="s">
        <v>281</v>
      </c>
      <c r="P506" s="120" t="s">
        <v>268</v>
      </c>
      <c r="Q506" s="120" t="s">
        <v>269</v>
      </c>
      <c r="R506" s="124" t="s">
        <v>270</v>
      </c>
      <c r="S506" s="125" t="s">
        <v>666</v>
      </c>
    </row>
    <row r="507" s="126" customFormat="true" ht="12" hidden="false" customHeight="true" outlineLevel="0" collapsed="false">
      <c r="A507" s="120" t="n">
        <v>758</v>
      </c>
      <c r="B507" s="120" t="n">
        <v>75802</v>
      </c>
      <c r="C507" s="120" t="n">
        <v>2790</v>
      </c>
      <c r="D507" s="121" t="s">
        <v>283</v>
      </c>
      <c r="E507" s="121" t="s">
        <v>665</v>
      </c>
      <c r="F507" s="129"/>
      <c r="G507" s="130" t="n">
        <v>2400003</v>
      </c>
      <c r="H507" s="129"/>
      <c r="I507" s="130" t="n">
        <v>2400003</v>
      </c>
      <c r="J507" s="129" t="n">
        <f aca="false">H507-F507</f>
        <v>0</v>
      </c>
      <c r="K507" s="130" t="n">
        <f aca="false">I507-G507</f>
        <v>0</v>
      </c>
      <c r="L507" s="129"/>
      <c r="M507" s="130" t="n">
        <v>0</v>
      </c>
      <c r="N507" s="120" t="s">
        <v>281</v>
      </c>
      <c r="O507" s="120" t="s">
        <v>281</v>
      </c>
      <c r="P507" s="120" t="s">
        <v>272</v>
      </c>
      <c r="Q507" s="120" t="s">
        <v>566</v>
      </c>
      <c r="R507" s="124" t="s">
        <v>567</v>
      </c>
      <c r="S507" s="125" t="s">
        <v>667</v>
      </c>
    </row>
    <row r="508" s="126" customFormat="true" ht="12" hidden="false" customHeight="true" outlineLevel="0" collapsed="false">
      <c r="A508" s="120" t="n">
        <v>758</v>
      </c>
      <c r="B508" s="120" t="n">
        <v>75814</v>
      </c>
      <c r="C508" s="121" t="s">
        <v>99</v>
      </c>
      <c r="D508" s="121" t="s">
        <v>283</v>
      </c>
      <c r="E508" s="121" t="s">
        <v>275</v>
      </c>
      <c r="F508" s="122"/>
      <c r="G508" s="123" t="n">
        <v>0</v>
      </c>
      <c r="H508" s="122"/>
      <c r="I508" s="123" t="n">
        <v>7000</v>
      </c>
      <c r="J508" s="122" t="n">
        <f aca="false">H508-F508</f>
        <v>0</v>
      </c>
      <c r="K508" s="123" t="n">
        <f aca="false">I508-G508</f>
        <v>7000</v>
      </c>
      <c r="L508" s="122"/>
      <c r="M508" s="123" t="n">
        <v>0</v>
      </c>
      <c r="N508" s="120" t="s">
        <v>668</v>
      </c>
      <c r="O508" s="120" t="s">
        <v>668</v>
      </c>
      <c r="P508" s="120"/>
      <c r="Q508" s="120"/>
      <c r="R508" s="124"/>
      <c r="S508" s="125" t="s">
        <v>669</v>
      </c>
    </row>
    <row r="509" s="126" customFormat="true" ht="12" hidden="false" customHeight="true" outlineLevel="0" collapsed="false">
      <c r="A509" s="120" t="n">
        <v>758</v>
      </c>
      <c r="B509" s="120" t="n">
        <v>75814</v>
      </c>
      <c r="C509" s="121" t="s">
        <v>99</v>
      </c>
      <c r="D509" s="121" t="s">
        <v>265</v>
      </c>
      <c r="E509" s="121" t="s">
        <v>275</v>
      </c>
      <c r="F509" s="122" t="n">
        <v>0</v>
      </c>
      <c r="G509" s="123"/>
      <c r="H509" s="122" t="n">
        <v>47000</v>
      </c>
      <c r="I509" s="123"/>
      <c r="J509" s="122" t="n">
        <f aca="false">H509-F509</f>
        <v>47000</v>
      </c>
      <c r="K509" s="123" t="n">
        <f aca="false">I509-G509</f>
        <v>0</v>
      </c>
      <c r="L509" s="122" t="n">
        <v>0</v>
      </c>
      <c r="M509" s="123"/>
      <c r="N509" s="120" t="s">
        <v>589</v>
      </c>
      <c r="O509" s="120" t="s">
        <v>589</v>
      </c>
      <c r="P509" s="120"/>
      <c r="Q509" s="120"/>
      <c r="R509" s="124"/>
      <c r="S509" s="125" t="s">
        <v>669</v>
      </c>
    </row>
    <row r="510" s="126" customFormat="true" ht="12" hidden="false" customHeight="true" outlineLevel="0" collapsed="false">
      <c r="A510" s="120" t="n">
        <v>758</v>
      </c>
      <c r="B510" s="120" t="n">
        <v>75814</v>
      </c>
      <c r="C510" s="121" t="s">
        <v>99</v>
      </c>
      <c r="D510" s="121" t="s">
        <v>283</v>
      </c>
      <c r="E510" s="121" t="s">
        <v>275</v>
      </c>
      <c r="F510" s="122"/>
      <c r="G510" s="123" t="n">
        <v>0</v>
      </c>
      <c r="H510" s="122"/>
      <c r="I510" s="123" t="n">
        <v>4000</v>
      </c>
      <c r="J510" s="122" t="n">
        <f aca="false">H510-F510</f>
        <v>0</v>
      </c>
      <c r="K510" s="123" t="n">
        <f aca="false">I510-G510</f>
        <v>4000</v>
      </c>
      <c r="L510" s="122"/>
      <c r="M510" s="123" t="n">
        <v>0</v>
      </c>
      <c r="N510" s="120" t="s">
        <v>589</v>
      </c>
      <c r="O510" s="120" t="s">
        <v>589</v>
      </c>
      <c r="P510" s="120"/>
      <c r="Q510" s="120"/>
      <c r="R510" s="124"/>
      <c r="S510" s="125" t="s">
        <v>669</v>
      </c>
    </row>
    <row r="511" s="126" customFormat="true" ht="12" hidden="false" customHeight="true" outlineLevel="0" collapsed="false">
      <c r="A511" s="120" t="n">
        <v>758</v>
      </c>
      <c r="B511" s="120" t="n">
        <v>75814</v>
      </c>
      <c r="C511" s="120" t="s">
        <v>99</v>
      </c>
      <c r="D511" s="121" t="s">
        <v>283</v>
      </c>
      <c r="E511" s="143" t="s">
        <v>275</v>
      </c>
      <c r="F511" s="122"/>
      <c r="G511" s="123" t="n">
        <v>0</v>
      </c>
      <c r="H511" s="122"/>
      <c r="I511" s="123" t="n">
        <v>5000</v>
      </c>
      <c r="J511" s="122" t="n">
        <f aca="false">H511-F511</f>
        <v>0</v>
      </c>
      <c r="K511" s="123" t="n">
        <f aca="false">I511-G511</f>
        <v>5000</v>
      </c>
      <c r="L511" s="122"/>
      <c r="M511" s="123" t="n">
        <v>0</v>
      </c>
      <c r="N511" s="120" t="s">
        <v>670</v>
      </c>
      <c r="O511" s="120" t="s">
        <v>670</v>
      </c>
      <c r="P511" s="120"/>
      <c r="Q511" s="120"/>
      <c r="R511" s="124"/>
      <c r="S511" s="125" t="s">
        <v>669</v>
      </c>
    </row>
    <row r="512" s="126" customFormat="true" ht="12" hidden="false" customHeight="true" outlineLevel="0" collapsed="false">
      <c r="A512" s="120" t="n">
        <v>758</v>
      </c>
      <c r="B512" s="120" t="n">
        <v>75814</v>
      </c>
      <c r="C512" s="121" t="s">
        <v>99</v>
      </c>
      <c r="D512" s="121" t="s">
        <v>283</v>
      </c>
      <c r="E512" s="121" t="s">
        <v>275</v>
      </c>
      <c r="F512" s="122"/>
      <c r="G512" s="123" t="n">
        <v>0</v>
      </c>
      <c r="H512" s="122"/>
      <c r="I512" s="123" t="n">
        <v>5000</v>
      </c>
      <c r="J512" s="122" t="n">
        <f aca="false">H512-F512</f>
        <v>0</v>
      </c>
      <c r="K512" s="123" t="n">
        <f aca="false">I512-G512</f>
        <v>5000</v>
      </c>
      <c r="L512" s="122"/>
      <c r="M512" s="123" t="n">
        <v>0</v>
      </c>
      <c r="N512" s="120" t="s">
        <v>671</v>
      </c>
      <c r="O512" s="120" t="s">
        <v>671</v>
      </c>
      <c r="P512" s="120"/>
      <c r="Q512" s="120"/>
      <c r="R512" s="124"/>
      <c r="S512" s="125" t="s">
        <v>669</v>
      </c>
    </row>
    <row r="513" s="126" customFormat="true" ht="12" hidden="false" customHeight="true" outlineLevel="0" collapsed="false">
      <c r="A513" s="120" t="n">
        <v>758</v>
      </c>
      <c r="B513" s="120" t="n">
        <v>75814</v>
      </c>
      <c r="C513" s="121" t="s">
        <v>99</v>
      </c>
      <c r="D513" s="121" t="s">
        <v>283</v>
      </c>
      <c r="E513" s="121" t="s">
        <v>275</v>
      </c>
      <c r="F513" s="122"/>
      <c r="G513" s="123" t="n">
        <v>0</v>
      </c>
      <c r="H513" s="122"/>
      <c r="I513" s="123" t="n">
        <v>4000</v>
      </c>
      <c r="J513" s="122" t="n">
        <f aca="false">H513-F513</f>
        <v>0</v>
      </c>
      <c r="K513" s="123" t="n">
        <f aca="false">I513-G513</f>
        <v>4000</v>
      </c>
      <c r="L513" s="122"/>
      <c r="M513" s="123" t="n">
        <v>0</v>
      </c>
      <c r="N513" s="120" t="s">
        <v>672</v>
      </c>
      <c r="O513" s="120" t="s">
        <v>672</v>
      </c>
      <c r="P513" s="120"/>
      <c r="Q513" s="120"/>
      <c r="R513" s="124"/>
      <c r="S513" s="125" t="s">
        <v>669</v>
      </c>
    </row>
    <row r="514" s="126" customFormat="true" ht="12" hidden="false" customHeight="true" outlineLevel="0" collapsed="false">
      <c r="A514" s="120" t="n">
        <v>758</v>
      </c>
      <c r="B514" s="120" t="n">
        <v>75814</v>
      </c>
      <c r="C514" s="121" t="s">
        <v>99</v>
      </c>
      <c r="D514" s="121" t="s">
        <v>283</v>
      </c>
      <c r="E514" s="121" t="s">
        <v>275</v>
      </c>
      <c r="F514" s="122"/>
      <c r="G514" s="123" t="n">
        <v>0</v>
      </c>
      <c r="H514" s="122"/>
      <c r="I514" s="123" t="n">
        <v>4000</v>
      </c>
      <c r="J514" s="122" t="n">
        <f aca="false">H514-F514</f>
        <v>0</v>
      </c>
      <c r="K514" s="123" t="n">
        <f aca="false">I514-G514</f>
        <v>4000</v>
      </c>
      <c r="L514" s="122"/>
      <c r="M514" s="123" t="n">
        <v>0</v>
      </c>
      <c r="N514" s="120" t="s">
        <v>673</v>
      </c>
      <c r="O514" s="120" t="s">
        <v>673</v>
      </c>
      <c r="P514" s="120"/>
      <c r="Q514" s="120"/>
      <c r="R514" s="124"/>
      <c r="S514" s="125" t="s">
        <v>669</v>
      </c>
    </row>
    <row r="515" s="126" customFormat="true" ht="12" hidden="false" customHeight="true" outlineLevel="0" collapsed="false">
      <c r="A515" s="120" t="n">
        <v>758</v>
      </c>
      <c r="B515" s="120" t="n">
        <v>75814</v>
      </c>
      <c r="C515" s="121" t="s">
        <v>99</v>
      </c>
      <c r="D515" s="121" t="s">
        <v>265</v>
      </c>
      <c r="E515" s="121" t="s">
        <v>275</v>
      </c>
      <c r="F515" s="122" t="n">
        <v>0</v>
      </c>
      <c r="G515" s="123"/>
      <c r="H515" s="122" t="n">
        <v>4000</v>
      </c>
      <c r="I515" s="123"/>
      <c r="J515" s="122" t="n">
        <f aca="false">H515-F515</f>
        <v>4000</v>
      </c>
      <c r="K515" s="123" t="n">
        <f aca="false">I515-G515</f>
        <v>0</v>
      </c>
      <c r="L515" s="122" t="n">
        <v>0</v>
      </c>
      <c r="M515" s="123"/>
      <c r="N515" s="120" t="s">
        <v>674</v>
      </c>
      <c r="O515" s="120" t="s">
        <v>674</v>
      </c>
      <c r="P515" s="120"/>
      <c r="Q515" s="120"/>
      <c r="R515" s="124"/>
      <c r="S515" s="125" t="s">
        <v>669</v>
      </c>
    </row>
    <row r="516" s="126" customFormat="true" ht="12" hidden="false" customHeight="true" outlineLevel="0" collapsed="false">
      <c r="A516" s="120" t="n">
        <v>758</v>
      </c>
      <c r="B516" s="120" t="n">
        <v>75814</v>
      </c>
      <c r="C516" s="121" t="s">
        <v>99</v>
      </c>
      <c r="D516" s="121" t="s">
        <v>265</v>
      </c>
      <c r="E516" s="121" t="s">
        <v>275</v>
      </c>
      <c r="F516" s="122" t="n">
        <v>0</v>
      </c>
      <c r="G516" s="123"/>
      <c r="H516" s="122" t="n">
        <v>3000</v>
      </c>
      <c r="I516" s="123"/>
      <c r="J516" s="122" t="n">
        <f aca="false">H516-F516</f>
        <v>3000</v>
      </c>
      <c r="K516" s="123" t="n">
        <f aca="false">I516-G516</f>
        <v>0</v>
      </c>
      <c r="L516" s="122" t="n">
        <v>0</v>
      </c>
      <c r="M516" s="123"/>
      <c r="N516" s="120" t="s">
        <v>675</v>
      </c>
      <c r="O516" s="120" t="s">
        <v>675</v>
      </c>
      <c r="P516" s="120"/>
      <c r="Q516" s="120"/>
      <c r="R516" s="124"/>
      <c r="S516" s="125" t="s">
        <v>669</v>
      </c>
    </row>
    <row r="517" s="126" customFormat="true" ht="12" hidden="false" customHeight="true" outlineLevel="0" collapsed="false">
      <c r="A517" s="120" t="n">
        <v>758</v>
      </c>
      <c r="B517" s="120" t="n">
        <v>75814</v>
      </c>
      <c r="C517" s="121" t="s">
        <v>99</v>
      </c>
      <c r="D517" s="121" t="s">
        <v>265</v>
      </c>
      <c r="E517" s="121" t="s">
        <v>275</v>
      </c>
      <c r="F517" s="122" t="n">
        <v>0</v>
      </c>
      <c r="G517" s="123"/>
      <c r="H517" s="122" t="n">
        <v>5000</v>
      </c>
      <c r="I517" s="123"/>
      <c r="J517" s="122" t="n">
        <f aca="false">H517-F517</f>
        <v>5000</v>
      </c>
      <c r="K517" s="123" t="n">
        <f aca="false">I517-G517</f>
        <v>0</v>
      </c>
      <c r="L517" s="122" t="n">
        <v>0</v>
      </c>
      <c r="M517" s="123"/>
      <c r="N517" s="120" t="s">
        <v>676</v>
      </c>
      <c r="O517" s="120" t="s">
        <v>676</v>
      </c>
      <c r="P517" s="120"/>
      <c r="Q517" s="120"/>
      <c r="R517" s="124"/>
      <c r="S517" s="125" t="s">
        <v>669</v>
      </c>
    </row>
    <row r="518" s="126" customFormat="true" ht="12" hidden="false" customHeight="true" outlineLevel="0" collapsed="false">
      <c r="A518" s="120" t="n">
        <v>758</v>
      </c>
      <c r="B518" s="120" t="n">
        <v>75814</v>
      </c>
      <c r="C518" s="121" t="s">
        <v>99</v>
      </c>
      <c r="D518" s="121" t="s">
        <v>265</v>
      </c>
      <c r="E518" s="121" t="s">
        <v>275</v>
      </c>
      <c r="F518" s="122" t="n">
        <v>0</v>
      </c>
      <c r="G518" s="123"/>
      <c r="H518" s="122" t="n">
        <v>3000</v>
      </c>
      <c r="I518" s="123"/>
      <c r="J518" s="122" t="n">
        <f aca="false">H518-F518</f>
        <v>3000</v>
      </c>
      <c r="K518" s="123" t="n">
        <f aca="false">I518-G518</f>
        <v>0</v>
      </c>
      <c r="L518" s="122" t="n">
        <v>0</v>
      </c>
      <c r="M518" s="123"/>
      <c r="N518" s="120" t="s">
        <v>677</v>
      </c>
      <c r="O518" s="120" t="s">
        <v>677</v>
      </c>
      <c r="P518" s="120"/>
      <c r="Q518" s="120"/>
      <c r="R518" s="124"/>
      <c r="S518" s="125" t="s">
        <v>669</v>
      </c>
    </row>
    <row r="519" s="126" customFormat="true" ht="12" hidden="false" customHeight="true" outlineLevel="0" collapsed="false">
      <c r="A519" s="120" t="n">
        <v>758</v>
      </c>
      <c r="B519" s="120" t="n">
        <v>75814</v>
      </c>
      <c r="C519" s="121" t="s">
        <v>99</v>
      </c>
      <c r="D519" s="121" t="s">
        <v>265</v>
      </c>
      <c r="E519" s="121" t="s">
        <v>275</v>
      </c>
      <c r="F519" s="122" t="n">
        <v>0</v>
      </c>
      <c r="G519" s="123"/>
      <c r="H519" s="122" t="n">
        <v>3000</v>
      </c>
      <c r="I519" s="123"/>
      <c r="J519" s="122" t="n">
        <f aca="false">H519-F519</f>
        <v>3000</v>
      </c>
      <c r="K519" s="123" t="n">
        <f aca="false">I519-G519</f>
        <v>0</v>
      </c>
      <c r="L519" s="122" t="n">
        <v>0</v>
      </c>
      <c r="M519" s="123"/>
      <c r="N519" s="120" t="s">
        <v>678</v>
      </c>
      <c r="O519" s="120" t="s">
        <v>678</v>
      </c>
      <c r="P519" s="120"/>
      <c r="Q519" s="120"/>
      <c r="R519" s="124"/>
      <c r="S519" s="125" t="s">
        <v>669</v>
      </c>
    </row>
    <row r="520" s="126" customFormat="true" ht="12" hidden="false" customHeight="true" outlineLevel="0" collapsed="false">
      <c r="A520" s="120" t="n">
        <v>758</v>
      </c>
      <c r="B520" s="120" t="n">
        <v>75814</v>
      </c>
      <c r="C520" s="121" t="s">
        <v>99</v>
      </c>
      <c r="D520" s="121" t="s">
        <v>265</v>
      </c>
      <c r="E520" s="121" t="s">
        <v>275</v>
      </c>
      <c r="F520" s="122" t="n">
        <v>0</v>
      </c>
      <c r="G520" s="123"/>
      <c r="H520" s="122" t="n">
        <v>5000</v>
      </c>
      <c r="I520" s="123"/>
      <c r="J520" s="122" t="n">
        <f aca="false">H520-F520</f>
        <v>5000</v>
      </c>
      <c r="K520" s="123" t="n">
        <f aca="false">I520-G520</f>
        <v>0</v>
      </c>
      <c r="L520" s="122" t="n">
        <v>0</v>
      </c>
      <c r="M520" s="123"/>
      <c r="N520" s="120" t="s">
        <v>679</v>
      </c>
      <c r="O520" s="120" t="s">
        <v>679</v>
      </c>
      <c r="P520" s="120"/>
      <c r="Q520" s="120"/>
      <c r="R520" s="124"/>
      <c r="S520" s="125" t="s">
        <v>669</v>
      </c>
    </row>
    <row r="521" s="126" customFormat="true" ht="12" hidden="false" customHeight="true" outlineLevel="0" collapsed="false">
      <c r="A521" s="120" t="n">
        <v>758</v>
      </c>
      <c r="B521" s="120" t="n">
        <v>75814</v>
      </c>
      <c r="C521" s="121" t="s">
        <v>99</v>
      </c>
      <c r="D521" s="121" t="s">
        <v>265</v>
      </c>
      <c r="E521" s="121" t="s">
        <v>275</v>
      </c>
      <c r="F521" s="122" t="n">
        <v>0</v>
      </c>
      <c r="G521" s="123"/>
      <c r="H521" s="122" t="n">
        <v>3000</v>
      </c>
      <c r="I521" s="123"/>
      <c r="J521" s="122" t="n">
        <v>5000</v>
      </c>
      <c r="K521" s="123" t="n">
        <f aca="false">I521-G521</f>
        <v>0</v>
      </c>
      <c r="L521" s="122" t="n">
        <v>0</v>
      </c>
      <c r="M521" s="123"/>
      <c r="N521" s="120" t="s">
        <v>680</v>
      </c>
      <c r="O521" s="120" t="s">
        <v>680</v>
      </c>
      <c r="P521" s="120"/>
      <c r="Q521" s="120"/>
      <c r="R521" s="124"/>
      <c r="S521" s="125" t="s">
        <v>669</v>
      </c>
    </row>
    <row r="522" s="126" customFormat="true" ht="12" hidden="false" customHeight="true" outlineLevel="0" collapsed="false">
      <c r="A522" s="120" t="n">
        <v>758</v>
      </c>
      <c r="B522" s="120" t="n">
        <v>75814</v>
      </c>
      <c r="C522" s="121" t="s">
        <v>99</v>
      </c>
      <c r="D522" s="121" t="s">
        <v>283</v>
      </c>
      <c r="E522" s="121" t="s">
        <v>275</v>
      </c>
      <c r="F522" s="122"/>
      <c r="G522" s="123" t="n">
        <v>0</v>
      </c>
      <c r="H522" s="122"/>
      <c r="I522" s="123" t="n">
        <v>10000</v>
      </c>
      <c r="J522" s="122" t="n">
        <f aca="false">H522-F522</f>
        <v>0</v>
      </c>
      <c r="K522" s="123" t="n">
        <f aca="false">I522-G522</f>
        <v>10000</v>
      </c>
      <c r="L522" s="122"/>
      <c r="M522" s="123" t="n">
        <v>0</v>
      </c>
      <c r="N522" s="120" t="s">
        <v>681</v>
      </c>
      <c r="O522" s="120" t="s">
        <v>681</v>
      </c>
      <c r="P522" s="120"/>
      <c r="Q522" s="120"/>
      <c r="R522" s="124"/>
      <c r="S522" s="125" t="s">
        <v>669</v>
      </c>
    </row>
    <row r="523" s="126" customFormat="true" ht="12" hidden="false" customHeight="true" outlineLevel="0" collapsed="false">
      <c r="A523" s="120" t="n">
        <v>758</v>
      </c>
      <c r="B523" s="120" t="n">
        <v>75814</v>
      </c>
      <c r="C523" s="120" t="s">
        <v>99</v>
      </c>
      <c r="D523" s="121" t="s">
        <v>283</v>
      </c>
      <c r="E523" s="121" t="s">
        <v>275</v>
      </c>
      <c r="F523" s="136"/>
      <c r="G523" s="123" t="n">
        <v>0</v>
      </c>
      <c r="H523" s="136"/>
      <c r="I523" s="123" t="n">
        <v>10000</v>
      </c>
      <c r="J523" s="122" t="n">
        <f aca="false">H523-F523</f>
        <v>0</v>
      </c>
      <c r="K523" s="123" t="n">
        <f aca="false">I523-G523</f>
        <v>10000</v>
      </c>
      <c r="L523" s="136"/>
      <c r="M523" s="123" t="n">
        <v>0</v>
      </c>
      <c r="N523" s="120" t="s">
        <v>682</v>
      </c>
      <c r="O523" s="120" t="s">
        <v>682</v>
      </c>
      <c r="P523" s="120"/>
      <c r="Q523" s="120"/>
      <c r="R523" s="124"/>
      <c r="S523" s="125" t="s">
        <v>669</v>
      </c>
    </row>
    <row r="524" s="126" customFormat="true" ht="12" hidden="false" customHeight="true" outlineLevel="0" collapsed="false">
      <c r="A524" s="120" t="n">
        <v>758</v>
      </c>
      <c r="B524" s="120" t="n">
        <v>75814</v>
      </c>
      <c r="C524" s="120" t="s">
        <v>99</v>
      </c>
      <c r="D524" s="121" t="s">
        <v>283</v>
      </c>
      <c r="E524" s="121" t="s">
        <v>275</v>
      </c>
      <c r="F524" s="122"/>
      <c r="G524" s="123" t="n">
        <v>0</v>
      </c>
      <c r="H524" s="122"/>
      <c r="I524" s="123" t="n">
        <v>2000</v>
      </c>
      <c r="J524" s="122" t="n">
        <f aca="false">H524-F524</f>
        <v>0</v>
      </c>
      <c r="K524" s="123" t="n">
        <f aca="false">I524-G524</f>
        <v>2000</v>
      </c>
      <c r="L524" s="122"/>
      <c r="M524" s="123" t="n">
        <v>0</v>
      </c>
      <c r="N524" s="120" t="s">
        <v>683</v>
      </c>
      <c r="O524" s="120" t="s">
        <v>683</v>
      </c>
      <c r="P524" s="120"/>
      <c r="Q524" s="120"/>
      <c r="R524" s="124"/>
      <c r="S524" s="125" t="s">
        <v>316</v>
      </c>
    </row>
    <row r="525" s="126" customFormat="true" ht="12" hidden="false" customHeight="true" outlineLevel="0" collapsed="false">
      <c r="A525" s="120" t="n">
        <v>758</v>
      </c>
      <c r="B525" s="120" t="n">
        <v>75814</v>
      </c>
      <c r="C525" s="121" t="s">
        <v>99</v>
      </c>
      <c r="D525" s="121" t="s">
        <v>283</v>
      </c>
      <c r="E525" s="121" t="s">
        <v>275</v>
      </c>
      <c r="F525" s="122"/>
      <c r="G525" s="123" t="n">
        <v>0</v>
      </c>
      <c r="H525" s="122"/>
      <c r="I525" s="123" t="n">
        <v>4000</v>
      </c>
      <c r="J525" s="122" t="n">
        <f aca="false">H525-F525</f>
        <v>0</v>
      </c>
      <c r="K525" s="123" t="n">
        <f aca="false">I525-G525</f>
        <v>4000</v>
      </c>
      <c r="L525" s="122"/>
      <c r="M525" s="123" t="n">
        <v>0</v>
      </c>
      <c r="N525" s="120" t="s">
        <v>684</v>
      </c>
      <c r="O525" s="120" t="s">
        <v>684</v>
      </c>
      <c r="P525" s="120"/>
      <c r="Q525" s="120"/>
      <c r="R525" s="124"/>
      <c r="S525" s="125" t="s">
        <v>669</v>
      </c>
    </row>
    <row r="526" s="126" customFormat="true" ht="12" hidden="false" customHeight="true" outlineLevel="0" collapsed="false">
      <c r="A526" s="120" t="n">
        <v>758</v>
      </c>
      <c r="B526" s="120" t="n">
        <v>75814</v>
      </c>
      <c r="C526" s="121" t="s">
        <v>99</v>
      </c>
      <c r="D526" s="121" t="s">
        <v>283</v>
      </c>
      <c r="E526" s="121" t="s">
        <v>275</v>
      </c>
      <c r="F526" s="122"/>
      <c r="G526" s="123" t="n">
        <v>0</v>
      </c>
      <c r="H526" s="122"/>
      <c r="I526" s="123" t="n">
        <v>2000</v>
      </c>
      <c r="J526" s="122" t="n">
        <f aca="false">H526-F526</f>
        <v>0</v>
      </c>
      <c r="K526" s="123" t="n">
        <f aca="false">I526-G526</f>
        <v>2000</v>
      </c>
      <c r="L526" s="122"/>
      <c r="M526" s="123" t="n">
        <v>0</v>
      </c>
      <c r="N526" s="120" t="s">
        <v>685</v>
      </c>
      <c r="O526" s="120" t="s">
        <v>685</v>
      </c>
      <c r="P526" s="120"/>
      <c r="Q526" s="120"/>
      <c r="R526" s="124"/>
      <c r="S526" s="125" t="s">
        <v>669</v>
      </c>
    </row>
    <row r="527" s="126" customFormat="true" ht="12" hidden="false" customHeight="true" outlineLevel="0" collapsed="false">
      <c r="A527" s="120" t="n">
        <v>758</v>
      </c>
      <c r="B527" s="120" t="n">
        <v>75814</v>
      </c>
      <c r="C527" s="121" t="s">
        <v>99</v>
      </c>
      <c r="D527" s="121" t="s">
        <v>283</v>
      </c>
      <c r="E527" s="121" t="s">
        <v>275</v>
      </c>
      <c r="F527" s="122"/>
      <c r="G527" s="123" t="n">
        <v>0</v>
      </c>
      <c r="H527" s="122"/>
      <c r="I527" s="123" t="n">
        <v>13000</v>
      </c>
      <c r="J527" s="122" t="n">
        <f aca="false">H527-F527</f>
        <v>0</v>
      </c>
      <c r="K527" s="123" t="n">
        <f aca="false">I527-G527</f>
        <v>13000</v>
      </c>
      <c r="L527" s="122"/>
      <c r="M527" s="123" t="n">
        <v>0</v>
      </c>
      <c r="N527" s="120" t="s">
        <v>686</v>
      </c>
      <c r="O527" s="120" t="s">
        <v>686</v>
      </c>
      <c r="P527" s="120"/>
      <c r="Q527" s="120"/>
      <c r="R527" s="124"/>
      <c r="S527" s="125" t="s">
        <v>669</v>
      </c>
    </row>
    <row r="528" s="126" customFormat="true" ht="12" hidden="false" customHeight="true" outlineLevel="0" collapsed="false">
      <c r="A528" s="120" t="n">
        <v>758</v>
      </c>
      <c r="B528" s="120" t="n">
        <v>75814</v>
      </c>
      <c r="C528" s="121" t="s">
        <v>99</v>
      </c>
      <c r="D528" s="121" t="s">
        <v>283</v>
      </c>
      <c r="E528" s="121" t="s">
        <v>275</v>
      </c>
      <c r="F528" s="122"/>
      <c r="G528" s="123" t="n">
        <v>0</v>
      </c>
      <c r="H528" s="122"/>
      <c r="I528" s="123" t="n">
        <v>4000</v>
      </c>
      <c r="J528" s="122" t="n">
        <f aca="false">H528-F528</f>
        <v>0</v>
      </c>
      <c r="K528" s="123" t="n">
        <f aca="false">I528-G528</f>
        <v>4000</v>
      </c>
      <c r="L528" s="122"/>
      <c r="M528" s="123" t="n">
        <v>0</v>
      </c>
      <c r="N528" s="120" t="s">
        <v>687</v>
      </c>
      <c r="O528" s="120" t="s">
        <v>687</v>
      </c>
      <c r="P528" s="120"/>
      <c r="Q528" s="120"/>
      <c r="R528" s="124"/>
      <c r="S528" s="125" t="s">
        <v>669</v>
      </c>
    </row>
    <row r="529" s="126" customFormat="true" ht="12" hidden="false" customHeight="true" outlineLevel="0" collapsed="false">
      <c r="A529" s="120" t="n">
        <v>758</v>
      </c>
      <c r="B529" s="120" t="n">
        <v>75814</v>
      </c>
      <c r="C529" s="121" t="s">
        <v>99</v>
      </c>
      <c r="D529" s="121" t="s">
        <v>283</v>
      </c>
      <c r="E529" s="121" t="s">
        <v>275</v>
      </c>
      <c r="F529" s="122"/>
      <c r="G529" s="123" t="n">
        <v>0</v>
      </c>
      <c r="H529" s="122"/>
      <c r="I529" s="123" t="n">
        <v>2000</v>
      </c>
      <c r="J529" s="122" t="n">
        <f aca="false">H529-F529</f>
        <v>0</v>
      </c>
      <c r="K529" s="123" t="n">
        <f aca="false">I529-G529</f>
        <v>2000</v>
      </c>
      <c r="L529" s="122"/>
      <c r="M529" s="123" t="n">
        <v>0</v>
      </c>
      <c r="N529" s="120" t="s">
        <v>688</v>
      </c>
      <c r="O529" s="120" t="s">
        <v>688</v>
      </c>
      <c r="P529" s="120"/>
      <c r="Q529" s="120"/>
      <c r="R529" s="124"/>
      <c r="S529" s="125" t="s">
        <v>669</v>
      </c>
    </row>
    <row r="530" s="126" customFormat="true" ht="12" hidden="false" customHeight="true" outlineLevel="0" collapsed="false">
      <c r="A530" s="120" t="n">
        <v>758</v>
      </c>
      <c r="B530" s="120" t="n">
        <v>75814</v>
      </c>
      <c r="C530" s="121" t="s">
        <v>99</v>
      </c>
      <c r="D530" s="121" t="s">
        <v>283</v>
      </c>
      <c r="E530" s="121" t="s">
        <v>275</v>
      </c>
      <c r="F530" s="122"/>
      <c r="G530" s="123" t="n">
        <v>0</v>
      </c>
      <c r="H530" s="122"/>
      <c r="I530" s="123" t="n">
        <v>7000</v>
      </c>
      <c r="J530" s="122" t="n">
        <f aca="false">H530-F530</f>
        <v>0</v>
      </c>
      <c r="K530" s="123" t="n">
        <f aca="false">I530-G530</f>
        <v>7000</v>
      </c>
      <c r="L530" s="122"/>
      <c r="M530" s="123" t="n">
        <v>0</v>
      </c>
      <c r="N530" s="120" t="s">
        <v>689</v>
      </c>
      <c r="O530" s="120" t="s">
        <v>689</v>
      </c>
      <c r="P530" s="120"/>
      <c r="Q530" s="120"/>
      <c r="R530" s="124"/>
      <c r="S530" s="125" t="s">
        <v>669</v>
      </c>
    </row>
    <row r="531" s="126" customFormat="true" ht="12" hidden="false" customHeight="true" outlineLevel="0" collapsed="false">
      <c r="A531" s="120" t="n">
        <v>758</v>
      </c>
      <c r="B531" s="120" t="n">
        <v>75814</v>
      </c>
      <c r="C531" s="121" t="s">
        <v>99</v>
      </c>
      <c r="D531" s="121" t="s">
        <v>283</v>
      </c>
      <c r="E531" s="121" t="s">
        <v>275</v>
      </c>
      <c r="F531" s="122"/>
      <c r="G531" s="123" t="n">
        <v>0</v>
      </c>
      <c r="H531" s="122"/>
      <c r="I531" s="123" t="n">
        <v>2000</v>
      </c>
      <c r="J531" s="122" t="n">
        <f aca="false">H531-F531</f>
        <v>0</v>
      </c>
      <c r="K531" s="123" t="n">
        <f aca="false">I531-G531</f>
        <v>2000</v>
      </c>
      <c r="L531" s="122"/>
      <c r="M531" s="123" t="n">
        <v>0</v>
      </c>
      <c r="N531" s="120" t="s">
        <v>690</v>
      </c>
      <c r="O531" s="120" t="s">
        <v>690</v>
      </c>
      <c r="P531" s="120"/>
      <c r="Q531" s="120"/>
      <c r="R531" s="124"/>
      <c r="S531" s="125" t="s">
        <v>669</v>
      </c>
    </row>
    <row r="532" s="126" customFormat="true" ht="12" hidden="false" customHeight="true" outlineLevel="0" collapsed="false">
      <c r="A532" s="120" t="n">
        <v>758</v>
      </c>
      <c r="B532" s="120" t="n">
        <v>75814</v>
      </c>
      <c r="C532" s="121" t="s">
        <v>99</v>
      </c>
      <c r="D532" s="121" t="s">
        <v>265</v>
      </c>
      <c r="E532" s="121" t="s">
        <v>275</v>
      </c>
      <c r="F532" s="122" t="n">
        <v>0</v>
      </c>
      <c r="G532" s="123"/>
      <c r="H532" s="122" t="n">
        <v>5000</v>
      </c>
      <c r="I532" s="123"/>
      <c r="J532" s="122" t="n">
        <f aca="false">H532-F532</f>
        <v>5000</v>
      </c>
      <c r="K532" s="123" t="n">
        <f aca="false">I532-G532</f>
        <v>0</v>
      </c>
      <c r="L532" s="122" t="n">
        <v>0</v>
      </c>
      <c r="M532" s="123"/>
      <c r="N532" s="120" t="s">
        <v>691</v>
      </c>
      <c r="O532" s="120" t="s">
        <v>691</v>
      </c>
      <c r="P532" s="120"/>
      <c r="Q532" s="120"/>
      <c r="R532" s="124"/>
      <c r="S532" s="125" t="s">
        <v>669</v>
      </c>
    </row>
    <row r="533" s="126" customFormat="true" ht="12" hidden="false" customHeight="true" outlineLevel="0" collapsed="false">
      <c r="A533" s="120" t="n">
        <v>758</v>
      </c>
      <c r="B533" s="120" t="n">
        <v>75814</v>
      </c>
      <c r="C533" s="121" t="s">
        <v>99</v>
      </c>
      <c r="D533" s="121" t="s">
        <v>283</v>
      </c>
      <c r="E533" s="121" t="s">
        <v>275</v>
      </c>
      <c r="F533" s="122"/>
      <c r="G533" s="123" t="n">
        <v>0</v>
      </c>
      <c r="H533" s="122"/>
      <c r="I533" s="123" t="n">
        <v>3000</v>
      </c>
      <c r="J533" s="122" t="n">
        <f aca="false">H533-F533</f>
        <v>0</v>
      </c>
      <c r="K533" s="123" t="n">
        <f aca="false">I533-G533</f>
        <v>3000</v>
      </c>
      <c r="L533" s="122"/>
      <c r="M533" s="123" t="n">
        <v>0</v>
      </c>
      <c r="N533" s="120" t="s">
        <v>692</v>
      </c>
      <c r="O533" s="120" t="s">
        <v>692</v>
      </c>
      <c r="P533" s="120"/>
      <c r="Q533" s="120"/>
      <c r="R533" s="124"/>
      <c r="S533" s="125" t="s">
        <v>669</v>
      </c>
    </row>
    <row r="534" s="126" customFormat="true" ht="12" hidden="false" customHeight="true" outlineLevel="0" collapsed="false">
      <c r="A534" s="120" t="n">
        <v>758</v>
      </c>
      <c r="B534" s="120" t="n">
        <v>75814</v>
      </c>
      <c r="C534" s="121" t="s">
        <v>99</v>
      </c>
      <c r="D534" s="121" t="s">
        <v>283</v>
      </c>
      <c r="E534" s="121" t="s">
        <v>275</v>
      </c>
      <c r="F534" s="122"/>
      <c r="G534" s="123" t="n">
        <v>0</v>
      </c>
      <c r="H534" s="122"/>
      <c r="I534" s="123" t="n">
        <v>3000</v>
      </c>
      <c r="J534" s="122" t="n">
        <f aca="false">H534-F534</f>
        <v>0</v>
      </c>
      <c r="K534" s="123" t="n">
        <f aca="false">I534-G534</f>
        <v>3000</v>
      </c>
      <c r="L534" s="122"/>
      <c r="M534" s="123" t="n">
        <v>0</v>
      </c>
      <c r="N534" s="120" t="s">
        <v>693</v>
      </c>
      <c r="O534" s="120" t="s">
        <v>693</v>
      </c>
      <c r="P534" s="120"/>
      <c r="Q534" s="120"/>
      <c r="R534" s="124"/>
      <c r="S534" s="125" t="s">
        <v>669</v>
      </c>
    </row>
    <row r="535" s="126" customFormat="true" ht="12" hidden="false" customHeight="true" outlineLevel="0" collapsed="false">
      <c r="A535" s="120" t="n">
        <v>758</v>
      </c>
      <c r="B535" s="120" t="n">
        <v>75814</v>
      </c>
      <c r="C535" s="121" t="s">
        <v>99</v>
      </c>
      <c r="D535" s="121" t="s">
        <v>283</v>
      </c>
      <c r="E535" s="121" t="s">
        <v>275</v>
      </c>
      <c r="F535" s="122"/>
      <c r="G535" s="123" t="n">
        <v>0</v>
      </c>
      <c r="H535" s="122"/>
      <c r="I535" s="123" t="n">
        <v>2000</v>
      </c>
      <c r="J535" s="122" t="n">
        <f aca="false">H535-F535</f>
        <v>0</v>
      </c>
      <c r="K535" s="123" t="n">
        <f aca="false">I535-G535</f>
        <v>2000</v>
      </c>
      <c r="L535" s="122"/>
      <c r="M535" s="123" t="n">
        <v>0</v>
      </c>
      <c r="N535" s="120" t="s">
        <v>694</v>
      </c>
      <c r="O535" s="120" t="s">
        <v>694</v>
      </c>
      <c r="P535" s="120"/>
      <c r="Q535" s="120"/>
      <c r="R535" s="124"/>
      <c r="S535" s="125" t="s">
        <v>669</v>
      </c>
    </row>
    <row r="536" s="126" customFormat="true" ht="12" hidden="false" customHeight="true" outlineLevel="0" collapsed="false">
      <c r="A536" s="120" t="n">
        <v>758</v>
      </c>
      <c r="B536" s="120" t="n">
        <v>75814</v>
      </c>
      <c r="C536" s="121" t="s">
        <v>99</v>
      </c>
      <c r="D536" s="121" t="s">
        <v>283</v>
      </c>
      <c r="E536" s="121" t="s">
        <v>275</v>
      </c>
      <c r="F536" s="122"/>
      <c r="G536" s="123" t="n">
        <v>0</v>
      </c>
      <c r="H536" s="122"/>
      <c r="I536" s="123" t="n">
        <v>9000</v>
      </c>
      <c r="J536" s="122" t="n">
        <f aca="false">H536-F536</f>
        <v>0</v>
      </c>
      <c r="K536" s="123" t="n">
        <f aca="false">I536-G536</f>
        <v>9000</v>
      </c>
      <c r="L536" s="122"/>
      <c r="M536" s="123" t="n">
        <v>0</v>
      </c>
      <c r="N536" s="120" t="s">
        <v>695</v>
      </c>
      <c r="O536" s="120" t="s">
        <v>695</v>
      </c>
      <c r="P536" s="120"/>
      <c r="Q536" s="120"/>
      <c r="R536" s="124"/>
      <c r="S536" s="125" t="s">
        <v>669</v>
      </c>
    </row>
    <row r="537" s="126" customFormat="true" ht="12" hidden="false" customHeight="true" outlineLevel="0" collapsed="false">
      <c r="A537" s="120" t="n">
        <v>758</v>
      </c>
      <c r="B537" s="120" t="n">
        <v>75814</v>
      </c>
      <c r="C537" s="120" t="s">
        <v>109</v>
      </c>
      <c r="D537" s="121" t="s">
        <v>265</v>
      </c>
      <c r="E537" s="121" t="s">
        <v>275</v>
      </c>
      <c r="F537" s="122" t="n">
        <v>30000</v>
      </c>
      <c r="G537" s="123"/>
      <c r="H537" s="122" t="n">
        <v>71000</v>
      </c>
      <c r="I537" s="123"/>
      <c r="J537" s="122" t="n">
        <f aca="false">H537-F537</f>
        <v>41000</v>
      </c>
      <c r="K537" s="123" t="n">
        <f aca="false">I537-G537</f>
        <v>0</v>
      </c>
      <c r="L537" s="122" t="n">
        <v>50000</v>
      </c>
      <c r="M537" s="123"/>
      <c r="N537" s="120" t="s">
        <v>403</v>
      </c>
      <c r="O537" s="120" t="s">
        <v>403</v>
      </c>
      <c r="P537" s="120" t="s">
        <v>268</v>
      </c>
      <c r="Q537" s="120" t="s">
        <v>269</v>
      </c>
      <c r="R537" s="124" t="s">
        <v>270</v>
      </c>
      <c r="S537" s="125" t="s">
        <v>289</v>
      </c>
    </row>
    <row r="538" s="126" customFormat="true" ht="12" hidden="false" customHeight="true" outlineLevel="0" collapsed="false">
      <c r="A538" s="120" t="n">
        <v>758</v>
      </c>
      <c r="B538" s="120" t="n">
        <v>75814</v>
      </c>
      <c r="C538" s="120" t="n">
        <v>2010</v>
      </c>
      <c r="D538" s="121" t="s">
        <v>509</v>
      </c>
      <c r="E538" s="121" t="s">
        <v>385</v>
      </c>
      <c r="F538" s="144" t="n">
        <v>1223.84</v>
      </c>
      <c r="G538" s="130"/>
      <c r="H538" s="144" t="n">
        <v>1223.84</v>
      </c>
      <c r="I538" s="130"/>
      <c r="J538" s="122" t="n">
        <f aca="false">H538-F538</f>
        <v>0</v>
      </c>
      <c r="K538" s="123" t="n">
        <f aca="false">I538-G538</f>
        <v>0</v>
      </c>
      <c r="L538" s="122" t="n">
        <v>0</v>
      </c>
      <c r="M538" s="123"/>
      <c r="N538" s="120" t="s">
        <v>281</v>
      </c>
      <c r="O538" s="120" t="s">
        <v>281</v>
      </c>
      <c r="P538" s="120" t="s">
        <v>272</v>
      </c>
      <c r="Q538" s="120" t="s">
        <v>579</v>
      </c>
      <c r="R538" s="124" t="s">
        <v>580</v>
      </c>
      <c r="S538" s="125" t="s">
        <v>696</v>
      </c>
    </row>
    <row r="539" s="126" customFormat="true" ht="12" hidden="false" customHeight="true" outlineLevel="0" collapsed="false">
      <c r="A539" s="120" t="n">
        <v>758</v>
      </c>
      <c r="B539" s="120" t="n">
        <v>75814</v>
      </c>
      <c r="C539" s="120" t="n">
        <v>2100</v>
      </c>
      <c r="D539" s="121" t="s">
        <v>512</v>
      </c>
      <c r="E539" s="121" t="s">
        <v>275</v>
      </c>
      <c r="F539" s="129" t="n">
        <v>7247489</v>
      </c>
      <c r="G539" s="130"/>
      <c r="H539" s="129" t="n">
        <v>7247489</v>
      </c>
      <c r="I539" s="130"/>
      <c r="J539" s="122" t="n">
        <f aca="false">H539-F539</f>
        <v>0</v>
      </c>
      <c r="K539" s="123" t="n">
        <f aca="false">I539-G539</f>
        <v>0</v>
      </c>
      <c r="L539" s="122" t="n">
        <v>0</v>
      </c>
      <c r="M539" s="123"/>
      <c r="N539" s="120" t="s">
        <v>281</v>
      </c>
      <c r="O539" s="120" t="s">
        <v>281</v>
      </c>
      <c r="P539" s="120" t="s">
        <v>299</v>
      </c>
      <c r="Q539" s="120" t="n">
        <v>2407</v>
      </c>
      <c r="R539" s="124" t="s">
        <v>697</v>
      </c>
      <c r="S539" s="125" t="s">
        <v>514</v>
      </c>
    </row>
    <row r="540" s="126" customFormat="true" ht="12" hidden="false" customHeight="true" outlineLevel="0" collapsed="false">
      <c r="A540" s="120" t="n">
        <v>758</v>
      </c>
      <c r="B540" s="120" t="n">
        <v>75814</v>
      </c>
      <c r="C540" s="120" t="n">
        <v>2100</v>
      </c>
      <c r="D540" s="121" t="s">
        <v>512</v>
      </c>
      <c r="E540" s="121" t="s">
        <v>275</v>
      </c>
      <c r="F540" s="129" t="n">
        <v>5612583</v>
      </c>
      <c r="G540" s="130"/>
      <c r="H540" s="129" t="n">
        <v>5612583</v>
      </c>
      <c r="I540" s="130"/>
      <c r="J540" s="122" t="n">
        <f aca="false">H540-F540</f>
        <v>0</v>
      </c>
      <c r="K540" s="123" t="n">
        <f aca="false">I540-G540</f>
        <v>0</v>
      </c>
      <c r="L540" s="122" t="n">
        <v>0</v>
      </c>
      <c r="M540" s="123"/>
      <c r="N540" s="120" t="s">
        <v>281</v>
      </c>
      <c r="O540" s="120" t="s">
        <v>281</v>
      </c>
      <c r="P540" s="120" t="s">
        <v>299</v>
      </c>
      <c r="Q540" s="120" t="n">
        <v>2099</v>
      </c>
      <c r="R540" s="124" t="s">
        <v>698</v>
      </c>
      <c r="S540" s="125" t="s">
        <v>514</v>
      </c>
    </row>
    <row r="541" s="126" customFormat="true" ht="12" hidden="false" customHeight="true" outlineLevel="0" collapsed="false">
      <c r="A541" s="120" t="n">
        <v>758</v>
      </c>
      <c r="B541" s="120" t="n">
        <v>75814</v>
      </c>
      <c r="C541" s="120" t="n">
        <v>2100</v>
      </c>
      <c r="D541" s="121" t="s">
        <v>512</v>
      </c>
      <c r="E541" s="121" t="s">
        <v>275</v>
      </c>
      <c r="F541" s="122" t="n">
        <f aca="false">3214484</f>
        <v>3214484</v>
      </c>
      <c r="G541" s="123"/>
      <c r="H541" s="122" t="n">
        <f aca="false">3214484</f>
        <v>3214484</v>
      </c>
      <c r="I541" s="123"/>
      <c r="J541" s="122" t="n">
        <f aca="false">H541-F541</f>
        <v>0</v>
      </c>
      <c r="K541" s="123" t="n">
        <f aca="false">I541-G541</f>
        <v>0</v>
      </c>
      <c r="L541" s="122" t="n">
        <v>0</v>
      </c>
      <c r="M541" s="123"/>
      <c r="N541" s="120" t="s">
        <v>281</v>
      </c>
      <c r="O541" s="120" t="s">
        <v>281</v>
      </c>
      <c r="P541" s="120" t="s">
        <v>299</v>
      </c>
      <c r="Q541" s="128" t="n">
        <v>436</v>
      </c>
      <c r="R541" s="124" t="s">
        <v>620</v>
      </c>
      <c r="S541" s="125" t="s">
        <v>514</v>
      </c>
    </row>
    <row r="542" s="126" customFormat="true" ht="12" hidden="false" customHeight="true" outlineLevel="0" collapsed="false">
      <c r="A542" s="120" t="n">
        <v>758</v>
      </c>
      <c r="B542" s="120" t="n">
        <v>75814</v>
      </c>
      <c r="C542" s="120" t="n">
        <v>2100</v>
      </c>
      <c r="D542" s="121" t="s">
        <v>512</v>
      </c>
      <c r="E542" s="121" t="s">
        <v>275</v>
      </c>
      <c r="F542" s="122" t="n">
        <v>2771430</v>
      </c>
      <c r="G542" s="123"/>
      <c r="H542" s="122" t="n">
        <v>2771430</v>
      </c>
      <c r="I542" s="123"/>
      <c r="J542" s="122" t="n">
        <f aca="false">H542-F542</f>
        <v>0</v>
      </c>
      <c r="K542" s="123" t="n">
        <f aca="false">I542-G542</f>
        <v>0</v>
      </c>
      <c r="L542" s="122" t="n">
        <v>0</v>
      </c>
      <c r="M542" s="123"/>
      <c r="N542" s="120" t="s">
        <v>281</v>
      </c>
      <c r="O542" s="120" t="s">
        <v>281</v>
      </c>
      <c r="P542" s="120" t="s">
        <v>299</v>
      </c>
      <c r="Q542" s="120" t="n">
        <v>849</v>
      </c>
      <c r="R542" s="124" t="s">
        <v>436</v>
      </c>
      <c r="S542" s="125" t="s">
        <v>514</v>
      </c>
    </row>
    <row r="543" s="126" customFormat="true" ht="12" hidden="false" customHeight="true" outlineLevel="0" collapsed="false">
      <c r="A543" s="120" t="n">
        <v>758</v>
      </c>
      <c r="B543" s="120" t="n">
        <v>75814</v>
      </c>
      <c r="C543" s="120" t="n">
        <v>2100</v>
      </c>
      <c r="D543" s="121" t="s">
        <v>512</v>
      </c>
      <c r="E543" s="121" t="s">
        <v>275</v>
      </c>
      <c r="F543" s="129" t="n">
        <f aca="false">7270+7946634</f>
        <v>7953904</v>
      </c>
      <c r="G543" s="130"/>
      <c r="H543" s="129" t="n">
        <f aca="false">7270+7946634</f>
        <v>7953904</v>
      </c>
      <c r="I543" s="130"/>
      <c r="J543" s="129" t="n">
        <f aca="false">H543-F543</f>
        <v>0</v>
      </c>
      <c r="K543" s="130" t="n">
        <f aca="false">I543-G543</f>
        <v>0</v>
      </c>
      <c r="L543" s="129" t="n">
        <v>0</v>
      </c>
      <c r="M543" s="130"/>
      <c r="N543" s="120" t="s">
        <v>281</v>
      </c>
      <c r="O543" s="120" t="s">
        <v>281</v>
      </c>
      <c r="P543" s="120" t="s">
        <v>299</v>
      </c>
      <c r="Q543" s="120" t="n">
        <v>616</v>
      </c>
      <c r="R543" s="124" t="s">
        <v>625</v>
      </c>
      <c r="S543" s="125" t="s">
        <v>514</v>
      </c>
    </row>
    <row r="544" s="126" customFormat="true" ht="12" hidden="false" customHeight="true" outlineLevel="0" collapsed="false">
      <c r="A544" s="120" t="n">
        <v>758</v>
      </c>
      <c r="B544" s="120" t="n">
        <v>75814</v>
      </c>
      <c r="C544" s="120" t="n">
        <v>2100</v>
      </c>
      <c r="D544" s="121" t="s">
        <v>512</v>
      </c>
      <c r="E544" s="121" t="s">
        <v>275</v>
      </c>
      <c r="F544" s="129" t="n">
        <v>8183245</v>
      </c>
      <c r="G544" s="130"/>
      <c r="H544" s="129" t="n">
        <v>8183245</v>
      </c>
      <c r="I544" s="130"/>
      <c r="J544" s="129" t="n">
        <f aca="false">H544-F544</f>
        <v>0</v>
      </c>
      <c r="K544" s="130" t="n">
        <f aca="false">I544-G544</f>
        <v>0</v>
      </c>
      <c r="L544" s="129" t="n">
        <v>0</v>
      </c>
      <c r="M544" s="130"/>
      <c r="N544" s="120" t="s">
        <v>281</v>
      </c>
      <c r="O544" s="120" t="s">
        <v>281</v>
      </c>
      <c r="P544" s="120" t="s">
        <v>299</v>
      </c>
      <c r="Q544" s="120" t="n">
        <v>1186</v>
      </c>
      <c r="R544" s="124" t="s">
        <v>518</v>
      </c>
      <c r="S544" s="125" t="s">
        <v>514</v>
      </c>
    </row>
    <row r="545" s="126" customFormat="true" ht="12" hidden="false" customHeight="true" outlineLevel="0" collapsed="false">
      <c r="A545" s="120" t="n">
        <v>758</v>
      </c>
      <c r="B545" s="120" t="n">
        <v>75814</v>
      </c>
      <c r="C545" s="120" t="n">
        <v>2100</v>
      </c>
      <c r="D545" s="121" t="s">
        <v>512</v>
      </c>
      <c r="E545" s="121" t="s">
        <v>275</v>
      </c>
      <c r="F545" s="129" t="n">
        <v>2906402</v>
      </c>
      <c r="G545" s="130"/>
      <c r="H545" s="129" t="n">
        <v>2906402</v>
      </c>
      <c r="I545" s="130"/>
      <c r="J545" s="129" t="n">
        <f aca="false">H545-F545</f>
        <v>0</v>
      </c>
      <c r="K545" s="130" t="n">
        <f aca="false">I545-G545</f>
        <v>0</v>
      </c>
      <c r="L545" s="129" t="n">
        <v>0</v>
      </c>
      <c r="M545" s="130"/>
      <c r="N545" s="120" t="s">
        <v>281</v>
      </c>
      <c r="O545" s="120" t="s">
        <v>281</v>
      </c>
      <c r="P545" s="120" t="s">
        <v>299</v>
      </c>
      <c r="Q545" s="120" t="n">
        <v>1479</v>
      </c>
      <c r="R545" s="124" t="s">
        <v>287</v>
      </c>
      <c r="S545" s="125" t="s">
        <v>514</v>
      </c>
    </row>
    <row r="546" s="126" customFormat="true" ht="12" hidden="false" customHeight="true" outlineLevel="0" collapsed="false">
      <c r="A546" s="120" t="n">
        <v>758</v>
      </c>
      <c r="B546" s="120" t="n">
        <v>75814</v>
      </c>
      <c r="C546" s="120" t="n">
        <v>2100</v>
      </c>
      <c r="D546" s="121" t="s">
        <v>512</v>
      </c>
      <c r="E546" s="121" t="s">
        <v>275</v>
      </c>
      <c r="F546" s="129" t="n">
        <v>5499425</v>
      </c>
      <c r="G546" s="130"/>
      <c r="H546" s="129" t="n">
        <v>5499425</v>
      </c>
      <c r="I546" s="130"/>
      <c r="J546" s="129" t="n">
        <f aca="false">H546-F546</f>
        <v>0</v>
      </c>
      <c r="K546" s="130" t="n">
        <f aca="false">I546-G546</f>
        <v>0</v>
      </c>
      <c r="L546" s="129" t="n">
        <v>0</v>
      </c>
      <c r="M546" s="130"/>
      <c r="N546" s="120" t="s">
        <v>281</v>
      </c>
      <c r="O546" s="120" t="s">
        <v>281</v>
      </c>
      <c r="P546" s="120" t="s">
        <v>299</v>
      </c>
      <c r="Q546" s="120" t="n">
        <v>1851</v>
      </c>
      <c r="R546" s="124" t="s">
        <v>339</v>
      </c>
      <c r="S546" s="125" t="s">
        <v>514</v>
      </c>
    </row>
    <row r="547" s="126" customFormat="true" ht="12" hidden="false" customHeight="true" outlineLevel="0" collapsed="false">
      <c r="A547" s="120" t="n">
        <v>758</v>
      </c>
      <c r="B547" s="120" t="n">
        <v>75814</v>
      </c>
      <c r="C547" s="120" t="n">
        <v>2100</v>
      </c>
      <c r="D547" s="121" t="s">
        <v>512</v>
      </c>
      <c r="E547" s="121" t="s">
        <v>275</v>
      </c>
      <c r="F547" s="129" t="n">
        <v>-41230</v>
      </c>
      <c r="G547" s="130"/>
      <c r="H547" s="129" t="n">
        <v>-41230</v>
      </c>
      <c r="I547" s="130"/>
      <c r="J547" s="129" t="n">
        <f aca="false">H547-F547</f>
        <v>0</v>
      </c>
      <c r="K547" s="130" t="n">
        <f aca="false">I547-G547</f>
        <v>0</v>
      </c>
      <c r="L547" s="129" t="n">
        <v>0</v>
      </c>
      <c r="M547" s="130"/>
      <c r="N547" s="120" t="s">
        <v>281</v>
      </c>
      <c r="O547" s="120" t="s">
        <v>281</v>
      </c>
      <c r="P547" s="120" t="s">
        <v>272</v>
      </c>
      <c r="Q547" s="120" t="s">
        <v>273</v>
      </c>
      <c r="R547" s="124" t="s">
        <v>274</v>
      </c>
      <c r="S547" s="125" t="s">
        <v>514</v>
      </c>
    </row>
    <row r="548" s="126" customFormat="true" ht="12" hidden="false" customHeight="true" outlineLevel="0" collapsed="false">
      <c r="A548" s="120" t="n">
        <v>758</v>
      </c>
      <c r="B548" s="120" t="n">
        <v>75814</v>
      </c>
      <c r="C548" s="120" t="n">
        <v>2100</v>
      </c>
      <c r="D548" s="121" t="s">
        <v>512</v>
      </c>
      <c r="E548" s="121" t="s">
        <v>275</v>
      </c>
      <c r="F548" s="129" t="n">
        <v>-58400</v>
      </c>
      <c r="G548" s="130"/>
      <c r="H548" s="129" t="n">
        <v>-58400</v>
      </c>
      <c r="I548" s="130"/>
      <c r="J548" s="129" t="n">
        <f aca="false">H548-F548</f>
        <v>0</v>
      </c>
      <c r="K548" s="130" t="n">
        <f aca="false">I548-G548</f>
        <v>0</v>
      </c>
      <c r="L548" s="129" t="n">
        <v>0</v>
      </c>
      <c r="M548" s="130"/>
      <c r="N548" s="120" t="s">
        <v>281</v>
      </c>
      <c r="O548" s="120" t="s">
        <v>281</v>
      </c>
      <c r="P548" s="120" t="s">
        <v>272</v>
      </c>
      <c r="Q548" s="120" t="s">
        <v>273</v>
      </c>
      <c r="R548" s="124" t="s">
        <v>274</v>
      </c>
      <c r="S548" s="125" t="s">
        <v>514</v>
      </c>
    </row>
    <row r="549" s="126" customFormat="true" ht="12" hidden="false" customHeight="true" outlineLevel="0" collapsed="false">
      <c r="A549" s="120" t="n">
        <v>758</v>
      </c>
      <c r="B549" s="120" t="n">
        <v>75814</v>
      </c>
      <c r="C549" s="120" t="n">
        <v>2100</v>
      </c>
      <c r="D549" s="121" t="s">
        <v>624</v>
      </c>
      <c r="E549" s="121" t="s">
        <v>275</v>
      </c>
      <c r="F549" s="129"/>
      <c r="G549" s="130" t="n">
        <v>997716</v>
      </c>
      <c r="H549" s="129"/>
      <c r="I549" s="130" t="n">
        <v>997716</v>
      </c>
      <c r="J549" s="122" t="n">
        <f aca="false">H549-F549</f>
        <v>0</v>
      </c>
      <c r="K549" s="123" t="n">
        <f aca="false">I549-G549</f>
        <v>0</v>
      </c>
      <c r="L549" s="122"/>
      <c r="M549" s="123" t="n">
        <v>0</v>
      </c>
      <c r="N549" s="120" t="s">
        <v>281</v>
      </c>
      <c r="O549" s="120" t="s">
        <v>281</v>
      </c>
      <c r="P549" s="120" t="s">
        <v>299</v>
      </c>
      <c r="Q549" s="120" t="n">
        <v>2407</v>
      </c>
      <c r="R549" s="124" t="s">
        <v>697</v>
      </c>
      <c r="S549" s="125" t="s">
        <v>514</v>
      </c>
    </row>
    <row r="550" s="126" customFormat="true" ht="12" hidden="false" customHeight="true" outlineLevel="0" collapsed="false">
      <c r="A550" s="120" t="n">
        <v>758</v>
      </c>
      <c r="B550" s="120" t="n">
        <v>75814</v>
      </c>
      <c r="C550" s="120" t="n">
        <v>2100</v>
      </c>
      <c r="D550" s="121" t="s">
        <v>624</v>
      </c>
      <c r="E550" s="121" t="s">
        <v>275</v>
      </c>
      <c r="F550" s="129"/>
      <c r="G550" s="130" t="n">
        <v>2955120</v>
      </c>
      <c r="H550" s="129"/>
      <c r="I550" s="130" t="n">
        <v>2955120</v>
      </c>
      <c r="J550" s="122" t="n">
        <f aca="false">H550-F550</f>
        <v>0</v>
      </c>
      <c r="K550" s="123" t="n">
        <f aca="false">I550-G550</f>
        <v>0</v>
      </c>
      <c r="L550" s="122"/>
      <c r="M550" s="123" t="n">
        <v>0</v>
      </c>
      <c r="N550" s="120" t="s">
        <v>281</v>
      </c>
      <c r="O550" s="120" t="s">
        <v>281</v>
      </c>
      <c r="P550" s="120" t="s">
        <v>299</v>
      </c>
      <c r="Q550" s="120" t="n">
        <v>2099</v>
      </c>
      <c r="R550" s="124" t="s">
        <v>698</v>
      </c>
      <c r="S550" s="125" t="s">
        <v>514</v>
      </c>
    </row>
    <row r="551" s="126" customFormat="true" ht="12" hidden="false" customHeight="true" outlineLevel="0" collapsed="false">
      <c r="A551" s="120" t="n">
        <v>758</v>
      </c>
      <c r="B551" s="120" t="n">
        <v>75814</v>
      </c>
      <c r="C551" s="120" t="n">
        <v>2100</v>
      </c>
      <c r="D551" s="121" t="s">
        <v>624</v>
      </c>
      <c r="E551" s="121" t="s">
        <v>275</v>
      </c>
      <c r="F551" s="129"/>
      <c r="G551" s="130" t="n">
        <v>473691</v>
      </c>
      <c r="H551" s="129"/>
      <c r="I551" s="130" t="n">
        <v>473691</v>
      </c>
      <c r="J551" s="129" t="n">
        <f aca="false">H551-F551</f>
        <v>0</v>
      </c>
      <c r="K551" s="130" t="n">
        <f aca="false">I551-G551</f>
        <v>0</v>
      </c>
      <c r="L551" s="129"/>
      <c r="M551" s="130" t="n">
        <v>0</v>
      </c>
      <c r="N551" s="120" t="s">
        <v>281</v>
      </c>
      <c r="O551" s="120" t="s">
        <v>281</v>
      </c>
      <c r="P551" s="120" t="s">
        <v>299</v>
      </c>
      <c r="Q551" s="120" t="n">
        <v>1186</v>
      </c>
      <c r="R551" s="124" t="s">
        <v>518</v>
      </c>
      <c r="S551" s="125" t="s">
        <v>514</v>
      </c>
    </row>
    <row r="552" s="126" customFormat="true" ht="12" hidden="false" customHeight="true" outlineLevel="0" collapsed="false">
      <c r="A552" s="120" t="n">
        <v>758</v>
      </c>
      <c r="B552" s="120" t="n">
        <v>75814</v>
      </c>
      <c r="C552" s="120" t="n">
        <v>2100</v>
      </c>
      <c r="D552" s="121" t="s">
        <v>624</v>
      </c>
      <c r="E552" s="121" t="s">
        <v>275</v>
      </c>
      <c r="F552" s="129"/>
      <c r="G552" s="130" t="n">
        <v>2510904</v>
      </c>
      <c r="H552" s="129"/>
      <c r="I552" s="130" t="n">
        <v>2510904</v>
      </c>
      <c r="J552" s="129" t="n">
        <f aca="false">H552-F552</f>
        <v>0</v>
      </c>
      <c r="K552" s="130" t="n">
        <f aca="false">I552-G552</f>
        <v>0</v>
      </c>
      <c r="L552" s="129"/>
      <c r="M552" s="130" t="n">
        <v>0</v>
      </c>
      <c r="N552" s="120" t="s">
        <v>281</v>
      </c>
      <c r="O552" s="120" t="s">
        <v>281</v>
      </c>
      <c r="P552" s="120" t="s">
        <v>299</v>
      </c>
      <c r="Q552" s="120" t="n">
        <v>1851</v>
      </c>
      <c r="R552" s="124" t="s">
        <v>339</v>
      </c>
      <c r="S552" s="125" t="s">
        <v>514</v>
      </c>
    </row>
    <row r="553" s="126" customFormat="true" ht="12" hidden="false" customHeight="true" outlineLevel="0" collapsed="false">
      <c r="A553" s="120" t="n">
        <v>758</v>
      </c>
      <c r="B553" s="120" t="n">
        <v>75814</v>
      </c>
      <c r="C553" s="120" t="n">
        <v>2100</v>
      </c>
      <c r="D553" s="121" t="s">
        <v>624</v>
      </c>
      <c r="E553" s="121" t="s">
        <v>275</v>
      </c>
      <c r="F553" s="129"/>
      <c r="G553" s="130" t="n">
        <f aca="false">60280+1039509</f>
        <v>1099789</v>
      </c>
      <c r="H553" s="129"/>
      <c r="I553" s="130" t="n">
        <f aca="false">60280+1039509</f>
        <v>1099789</v>
      </c>
      <c r="J553" s="129" t="n">
        <f aca="false">H553-F553</f>
        <v>0</v>
      </c>
      <c r="K553" s="130" t="n">
        <f aca="false">I553-G553</f>
        <v>0</v>
      </c>
      <c r="L553" s="129"/>
      <c r="M553" s="130" t="n">
        <v>0</v>
      </c>
      <c r="N553" s="120" t="s">
        <v>281</v>
      </c>
      <c r="O553" s="120" t="s">
        <v>281</v>
      </c>
      <c r="P553" s="120" t="s">
        <v>299</v>
      </c>
      <c r="Q553" s="120" t="n">
        <v>616</v>
      </c>
      <c r="R553" s="124" t="s">
        <v>625</v>
      </c>
      <c r="S553" s="125" t="s">
        <v>514</v>
      </c>
    </row>
    <row r="554" s="126" customFormat="true" ht="12" hidden="false" customHeight="true" outlineLevel="0" collapsed="false">
      <c r="A554" s="120" t="n">
        <v>758</v>
      </c>
      <c r="B554" s="120" t="n">
        <v>75814</v>
      </c>
      <c r="C554" s="120" t="n">
        <v>2100</v>
      </c>
      <c r="D554" s="121" t="s">
        <v>624</v>
      </c>
      <c r="E554" s="121" t="s">
        <v>275</v>
      </c>
      <c r="F554" s="129"/>
      <c r="G554" s="130" t="n">
        <f aca="false">3511020+1464610</f>
        <v>4975630</v>
      </c>
      <c r="H554" s="129"/>
      <c r="I554" s="130" t="n">
        <f aca="false">3511020+1464610</f>
        <v>4975630</v>
      </c>
      <c r="J554" s="129" t="n">
        <f aca="false">H554-F554</f>
        <v>0</v>
      </c>
      <c r="K554" s="130" t="n">
        <f aca="false">I554-G554</f>
        <v>0</v>
      </c>
      <c r="L554" s="129"/>
      <c r="M554" s="130" t="n">
        <v>0</v>
      </c>
      <c r="N554" s="120" t="s">
        <v>281</v>
      </c>
      <c r="O554" s="120" t="s">
        <v>281</v>
      </c>
      <c r="P554" s="120" t="s">
        <v>299</v>
      </c>
      <c r="Q554" s="128" t="n">
        <v>436</v>
      </c>
      <c r="R554" s="124" t="s">
        <v>620</v>
      </c>
      <c r="S554" s="125" t="s">
        <v>514</v>
      </c>
    </row>
    <row r="555" s="126" customFormat="true" ht="12" hidden="false" customHeight="true" outlineLevel="0" collapsed="false">
      <c r="A555" s="120" t="n">
        <v>758</v>
      </c>
      <c r="B555" s="120" t="n">
        <v>75814</v>
      </c>
      <c r="C555" s="120" t="n">
        <v>2100</v>
      </c>
      <c r="D555" s="121" t="s">
        <v>624</v>
      </c>
      <c r="E555" s="121" t="s">
        <v>275</v>
      </c>
      <c r="F555" s="129"/>
      <c r="G555" s="130" t="n">
        <v>5608229</v>
      </c>
      <c r="H555" s="129"/>
      <c r="I555" s="130" t="n">
        <v>5608229</v>
      </c>
      <c r="J555" s="129" t="n">
        <f aca="false">H555-F555</f>
        <v>0</v>
      </c>
      <c r="K555" s="130" t="n">
        <f aca="false">I555-G555</f>
        <v>0</v>
      </c>
      <c r="L555" s="129"/>
      <c r="M555" s="130" t="n">
        <v>0</v>
      </c>
      <c r="N555" s="120" t="s">
        <v>281</v>
      </c>
      <c r="O555" s="120" t="s">
        <v>281</v>
      </c>
      <c r="P555" s="120" t="s">
        <v>299</v>
      </c>
      <c r="Q555" s="120" t="n">
        <v>849</v>
      </c>
      <c r="R555" s="124" t="s">
        <v>436</v>
      </c>
      <c r="S555" s="125" t="s">
        <v>514</v>
      </c>
    </row>
    <row r="556" s="126" customFormat="true" ht="12" hidden="false" customHeight="true" outlineLevel="0" collapsed="false">
      <c r="A556" s="120" t="n">
        <v>758</v>
      </c>
      <c r="B556" s="120" t="n">
        <v>75814</v>
      </c>
      <c r="C556" s="120" t="n">
        <v>2100</v>
      </c>
      <c r="D556" s="121" t="s">
        <v>624</v>
      </c>
      <c r="E556" s="121" t="s">
        <v>275</v>
      </c>
      <c r="F556" s="129"/>
      <c r="G556" s="130" t="n">
        <v>5929950</v>
      </c>
      <c r="H556" s="129"/>
      <c r="I556" s="130" t="n">
        <v>5929950</v>
      </c>
      <c r="J556" s="129" t="n">
        <f aca="false">H556-F556</f>
        <v>0</v>
      </c>
      <c r="K556" s="130" t="n">
        <f aca="false">I556-G556</f>
        <v>0</v>
      </c>
      <c r="L556" s="129"/>
      <c r="M556" s="130" t="n">
        <v>0</v>
      </c>
      <c r="N556" s="120" t="s">
        <v>281</v>
      </c>
      <c r="O556" s="120" t="s">
        <v>281</v>
      </c>
      <c r="P556" s="120" t="s">
        <v>299</v>
      </c>
      <c r="Q556" s="120" t="n">
        <v>1479</v>
      </c>
      <c r="R556" s="124" t="s">
        <v>287</v>
      </c>
      <c r="S556" s="125" t="s">
        <v>514</v>
      </c>
    </row>
    <row r="557" s="126" customFormat="true" ht="12" hidden="false" customHeight="true" outlineLevel="0" collapsed="false">
      <c r="A557" s="120" t="n">
        <v>758</v>
      </c>
      <c r="B557" s="120" t="n">
        <v>75814</v>
      </c>
      <c r="C557" s="120" t="n">
        <v>2100</v>
      </c>
      <c r="D557" s="121" t="s">
        <v>512</v>
      </c>
      <c r="E557" s="121" t="s">
        <v>275</v>
      </c>
      <c r="F557" s="144" t="n">
        <v>594770.84</v>
      </c>
      <c r="G557" s="130"/>
      <c r="H557" s="144" t="n">
        <v>594770.84</v>
      </c>
      <c r="I557" s="130"/>
      <c r="J557" s="122" t="n">
        <f aca="false">H557-F557</f>
        <v>0</v>
      </c>
      <c r="K557" s="123" t="n">
        <f aca="false">I557-G557</f>
        <v>0</v>
      </c>
      <c r="L557" s="122" t="n">
        <v>0</v>
      </c>
      <c r="M557" s="123"/>
      <c r="N557" s="120" t="s">
        <v>281</v>
      </c>
      <c r="O557" s="120" t="s">
        <v>281</v>
      </c>
      <c r="P557" s="120" t="s">
        <v>299</v>
      </c>
      <c r="Q557" s="120" t="n">
        <v>2210</v>
      </c>
      <c r="R557" s="124" t="s">
        <v>513</v>
      </c>
      <c r="S557" s="125" t="s">
        <v>699</v>
      </c>
    </row>
    <row r="558" s="126" customFormat="true" ht="12" hidden="false" customHeight="true" outlineLevel="0" collapsed="false">
      <c r="A558" s="120" t="n">
        <v>758</v>
      </c>
      <c r="B558" s="120" t="n">
        <v>75814</v>
      </c>
      <c r="C558" s="120" t="n">
        <v>2100</v>
      </c>
      <c r="D558" s="121" t="s">
        <v>624</v>
      </c>
      <c r="E558" s="121" t="s">
        <v>275</v>
      </c>
      <c r="F558" s="144"/>
      <c r="G558" s="139" t="n">
        <v>21098.85</v>
      </c>
      <c r="H558" s="144"/>
      <c r="I558" s="139" t="n">
        <v>21098.85</v>
      </c>
      <c r="J558" s="122" t="n">
        <f aca="false">H558-F558</f>
        <v>0</v>
      </c>
      <c r="K558" s="123" t="n">
        <f aca="false">I558-G558</f>
        <v>0</v>
      </c>
      <c r="L558" s="122"/>
      <c r="M558" s="123" t="n">
        <v>0</v>
      </c>
      <c r="N558" s="120" t="s">
        <v>281</v>
      </c>
      <c r="O558" s="120" t="s">
        <v>281</v>
      </c>
      <c r="P558" s="120" t="s">
        <v>299</v>
      </c>
      <c r="Q558" s="120" t="n">
        <v>2210</v>
      </c>
      <c r="R558" s="124" t="s">
        <v>513</v>
      </c>
      <c r="S558" s="125" t="s">
        <v>699</v>
      </c>
    </row>
    <row r="559" s="126" customFormat="true" ht="12" hidden="false" customHeight="true" outlineLevel="0" collapsed="false">
      <c r="A559" s="120" t="n">
        <v>758</v>
      </c>
      <c r="B559" s="120" t="n">
        <v>75814</v>
      </c>
      <c r="C559" s="120" t="n">
        <v>2110</v>
      </c>
      <c r="D559" s="121" t="s">
        <v>384</v>
      </c>
      <c r="E559" s="121" t="s">
        <v>385</v>
      </c>
      <c r="F559" s="122"/>
      <c r="G559" s="132" t="n">
        <v>391152.85</v>
      </c>
      <c r="H559" s="122"/>
      <c r="I559" s="132" t="n">
        <v>391152.85</v>
      </c>
      <c r="J559" s="122" t="n">
        <f aca="false">H559-F559</f>
        <v>0</v>
      </c>
      <c r="K559" s="132" t="n">
        <f aca="false">I559-G559</f>
        <v>0</v>
      </c>
      <c r="L559" s="122"/>
      <c r="M559" s="132" t="n">
        <v>0</v>
      </c>
      <c r="N559" s="120" t="s">
        <v>281</v>
      </c>
      <c r="O559" s="120" t="s">
        <v>281</v>
      </c>
      <c r="P559" s="120" t="s">
        <v>272</v>
      </c>
      <c r="Q559" s="120" t="s">
        <v>700</v>
      </c>
      <c r="R559" s="124" t="s">
        <v>295</v>
      </c>
      <c r="S559" s="125" t="s">
        <v>701</v>
      </c>
    </row>
    <row r="560" s="126" customFormat="true" ht="12" hidden="false" customHeight="true" outlineLevel="0" collapsed="false">
      <c r="A560" s="120" t="n">
        <v>758</v>
      </c>
      <c r="B560" s="120" t="n">
        <v>75814</v>
      </c>
      <c r="C560" s="120" t="n">
        <v>2180</v>
      </c>
      <c r="D560" s="121" t="s">
        <v>702</v>
      </c>
      <c r="E560" s="121" t="s">
        <v>275</v>
      </c>
      <c r="F560" s="122" t="n">
        <v>0</v>
      </c>
      <c r="G560" s="123"/>
      <c r="H560" s="122" t="n">
        <v>0</v>
      </c>
      <c r="I560" s="123"/>
      <c r="J560" s="122" t="n">
        <f aca="false">H560-F560</f>
        <v>0</v>
      </c>
      <c r="K560" s="123" t="n">
        <f aca="false">I560-G560</f>
        <v>0</v>
      </c>
      <c r="L560" s="122" t="n">
        <v>600000</v>
      </c>
      <c r="M560" s="123"/>
      <c r="N560" s="120" t="s">
        <v>281</v>
      </c>
      <c r="O560" s="120" t="s">
        <v>281</v>
      </c>
      <c r="P560" s="120"/>
      <c r="Q560" s="120"/>
      <c r="R560" s="124"/>
      <c r="S560" s="125" t="s">
        <v>703</v>
      </c>
    </row>
    <row r="561" s="126" customFormat="true" ht="12" hidden="false" customHeight="true" outlineLevel="0" collapsed="false">
      <c r="A561" s="120" t="n">
        <v>758</v>
      </c>
      <c r="B561" s="120" t="n">
        <v>75814</v>
      </c>
      <c r="C561" s="120" t="n">
        <v>2533</v>
      </c>
      <c r="D561" s="121" t="s">
        <v>569</v>
      </c>
      <c r="E561" s="121" t="s">
        <v>391</v>
      </c>
      <c r="F561" s="122" t="n">
        <v>3147240</v>
      </c>
      <c r="G561" s="123"/>
      <c r="H561" s="122" t="n">
        <v>3147240</v>
      </c>
      <c r="I561" s="123"/>
      <c r="J561" s="122" t="n">
        <f aca="false">H561-F561</f>
        <v>0</v>
      </c>
      <c r="K561" s="123" t="n">
        <f aca="false">I561-G561</f>
        <v>0</v>
      </c>
      <c r="L561" s="122" t="n">
        <v>0</v>
      </c>
      <c r="M561" s="123"/>
      <c r="N561" s="120" t="s">
        <v>281</v>
      </c>
      <c r="O561" s="120" t="s">
        <v>281</v>
      </c>
      <c r="P561" s="120" t="s">
        <v>310</v>
      </c>
      <c r="Q561" s="120" t="s">
        <v>269</v>
      </c>
      <c r="R561" s="124" t="s">
        <v>270</v>
      </c>
      <c r="S561" s="125" t="s">
        <v>570</v>
      </c>
    </row>
    <row r="562" s="126" customFormat="true" ht="12" hidden="false" customHeight="true" outlineLevel="0" collapsed="false">
      <c r="A562" s="120" t="n">
        <v>758</v>
      </c>
      <c r="B562" s="120" t="n">
        <v>75814</v>
      </c>
      <c r="C562" s="120" t="n">
        <v>2533</v>
      </c>
      <c r="D562" s="121" t="s">
        <v>704</v>
      </c>
      <c r="E562" s="121" t="s">
        <v>391</v>
      </c>
      <c r="F562" s="122"/>
      <c r="G562" s="123" t="n">
        <v>3200000</v>
      </c>
      <c r="H562" s="122"/>
      <c r="I562" s="123" t="n">
        <v>3200000</v>
      </c>
      <c r="J562" s="122" t="n">
        <f aca="false">H562-F562</f>
        <v>0</v>
      </c>
      <c r="K562" s="123" t="n">
        <f aca="false">I562-G562</f>
        <v>0</v>
      </c>
      <c r="L562" s="122"/>
      <c r="M562" s="123" t="n">
        <v>0</v>
      </c>
      <c r="N562" s="120" t="s">
        <v>281</v>
      </c>
      <c r="O562" s="120" t="s">
        <v>281</v>
      </c>
      <c r="P562" s="120" t="s">
        <v>310</v>
      </c>
      <c r="Q562" s="120" t="s">
        <v>269</v>
      </c>
      <c r="R562" s="124" t="s">
        <v>270</v>
      </c>
      <c r="S562" s="125" t="s">
        <v>570</v>
      </c>
    </row>
    <row r="563" s="126" customFormat="true" ht="12" hidden="false" customHeight="true" outlineLevel="0" collapsed="false">
      <c r="A563" s="120" t="n">
        <v>758</v>
      </c>
      <c r="B563" s="120" t="n">
        <v>75814</v>
      </c>
      <c r="C563" s="120" t="n">
        <v>6370</v>
      </c>
      <c r="D563" s="121" t="s">
        <v>702</v>
      </c>
      <c r="E563" s="121" t="s">
        <v>275</v>
      </c>
      <c r="F563" s="122" t="n">
        <v>44000000</v>
      </c>
      <c r="G563" s="123"/>
      <c r="H563" s="122" t="n">
        <v>44000000</v>
      </c>
      <c r="I563" s="123"/>
      <c r="J563" s="122" t="n">
        <f aca="false">H563-F563</f>
        <v>0</v>
      </c>
      <c r="K563" s="123" t="n">
        <f aca="false">I563-G563</f>
        <v>0</v>
      </c>
      <c r="L563" s="122" t="n">
        <v>99000000</v>
      </c>
      <c r="M563" s="123"/>
      <c r="N563" s="120" t="s">
        <v>281</v>
      </c>
      <c r="O563" s="120" t="s">
        <v>281</v>
      </c>
      <c r="P563" s="120" t="s">
        <v>268</v>
      </c>
      <c r="Q563" s="120" t="s">
        <v>269</v>
      </c>
      <c r="R563" s="124" t="s">
        <v>270</v>
      </c>
      <c r="S563" s="125" t="s">
        <v>705</v>
      </c>
    </row>
    <row r="564" s="126" customFormat="true" ht="12" hidden="false" customHeight="true" outlineLevel="0" collapsed="false">
      <c r="A564" s="120" t="n">
        <v>758</v>
      </c>
      <c r="B564" s="120" t="n">
        <v>75814</v>
      </c>
      <c r="C564" s="120" t="n">
        <v>6370</v>
      </c>
      <c r="D564" s="121" t="s">
        <v>706</v>
      </c>
      <c r="E564" s="121" t="s">
        <v>275</v>
      </c>
      <c r="F564" s="122"/>
      <c r="G564" s="123" t="n">
        <v>15000000</v>
      </c>
      <c r="H564" s="122"/>
      <c r="I564" s="123" t="n">
        <v>15000000</v>
      </c>
      <c r="J564" s="122" t="n">
        <f aca="false">H564-F564</f>
        <v>0</v>
      </c>
      <c r="K564" s="123" t="n">
        <f aca="false">I564-G564</f>
        <v>0</v>
      </c>
      <c r="L564" s="122"/>
      <c r="M564" s="123" t="n">
        <v>15000001</v>
      </c>
      <c r="N564" s="120" t="s">
        <v>281</v>
      </c>
      <c r="O564" s="120" t="s">
        <v>281</v>
      </c>
      <c r="P564" s="120" t="s">
        <v>268</v>
      </c>
      <c r="Q564" s="120" t="s">
        <v>269</v>
      </c>
      <c r="R564" s="124" t="s">
        <v>270</v>
      </c>
      <c r="S564" s="125" t="s">
        <v>707</v>
      </c>
    </row>
    <row r="565" s="126" customFormat="true" ht="12" hidden="false" customHeight="true" outlineLevel="0" collapsed="false">
      <c r="A565" s="120" t="n">
        <v>758</v>
      </c>
      <c r="B565" s="120" t="n">
        <v>75814</v>
      </c>
      <c r="C565" s="120" t="n">
        <v>6370</v>
      </c>
      <c r="D565" s="121" t="s">
        <v>702</v>
      </c>
      <c r="E565" s="121" t="s">
        <v>275</v>
      </c>
      <c r="F565" s="122" t="n">
        <v>0</v>
      </c>
      <c r="G565" s="123"/>
      <c r="H565" s="122" t="n">
        <v>0</v>
      </c>
      <c r="I565" s="123"/>
      <c r="J565" s="122" t="n">
        <f aca="false">H565-F565</f>
        <v>0</v>
      </c>
      <c r="K565" s="123" t="n">
        <f aca="false">I565-G565</f>
        <v>0</v>
      </c>
      <c r="L565" s="122" t="n">
        <v>15000000</v>
      </c>
      <c r="M565" s="123"/>
      <c r="N565" s="120" t="s">
        <v>281</v>
      </c>
      <c r="O565" s="120" t="s">
        <v>281</v>
      </c>
      <c r="P565" s="120"/>
      <c r="Q565" s="120"/>
      <c r="R565" s="124"/>
      <c r="S565" s="125" t="s">
        <v>708</v>
      </c>
    </row>
    <row r="566" s="126" customFormat="true" ht="12" hidden="false" customHeight="true" outlineLevel="0" collapsed="false">
      <c r="A566" s="120" t="n">
        <v>758</v>
      </c>
      <c r="B566" s="120" t="n">
        <v>75814</v>
      </c>
      <c r="C566" s="120" t="n">
        <v>6370</v>
      </c>
      <c r="D566" s="121" t="s">
        <v>702</v>
      </c>
      <c r="E566" s="121" t="s">
        <v>275</v>
      </c>
      <c r="F566" s="122" t="n">
        <v>2450000</v>
      </c>
      <c r="G566" s="123"/>
      <c r="H566" s="122" t="n">
        <v>2450000</v>
      </c>
      <c r="I566" s="123"/>
      <c r="J566" s="122" t="n">
        <f aca="false">H566-F566</f>
        <v>0</v>
      </c>
      <c r="K566" s="123" t="n">
        <f aca="false">I566-G566</f>
        <v>0</v>
      </c>
      <c r="L566" s="122" t="n">
        <v>0</v>
      </c>
      <c r="M566" s="123"/>
      <c r="N566" s="120" t="s">
        <v>281</v>
      </c>
      <c r="O566" s="120" t="s">
        <v>281</v>
      </c>
      <c r="P566" s="120" t="s">
        <v>268</v>
      </c>
      <c r="Q566" s="120" t="s">
        <v>269</v>
      </c>
      <c r="R566" s="124" t="s">
        <v>270</v>
      </c>
      <c r="S566" s="125" t="s">
        <v>709</v>
      </c>
    </row>
    <row r="567" s="126" customFormat="true" ht="12" hidden="false" customHeight="true" outlineLevel="0" collapsed="false">
      <c r="A567" s="120" t="n">
        <v>758</v>
      </c>
      <c r="B567" s="120" t="n">
        <v>75814</v>
      </c>
      <c r="C567" s="120" t="n">
        <v>6370</v>
      </c>
      <c r="D567" s="121" t="s">
        <v>706</v>
      </c>
      <c r="E567" s="121" t="s">
        <v>275</v>
      </c>
      <c r="F567" s="122"/>
      <c r="G567" s="123" t="n">
        <v>0</v>
      </c>
      <c r="H567" s="122"/>
      <c r="I567" s="123" t="n">
        <v>0</v>
      </c>
      <c r="J567" s="122" t="n">
        <f aca="false">H567-F567</f>
        <v>0</v>
      </c>
      <c r="K567" s="123" t="n">
        <f aca="false">I567-G567</f>
        <v>0</v>
      </c>
      <c r="L567" s="122"/>
      <c r="M567" s="123" t="n">
        <v>1000000</v>
      </c>
      <c r="N567" s="120" t="s">
        <v>281</v>
      </c>
      <c r="O567" s="120" t="s">
        <v>281</v>
      </c>
      <c r="P567" s="120"/>
      <c r="Q567" s="120"/>
      <c r="R567" s="124"/>
      <c r="S567" s="125" t="s">
        <v>710</v>
      </c>
    </row>
    <row r="568" s="126" customFormat="true" ht="12" hidden="false" customHeight="true" outlineLevel="0" collapsed="false">
      <c r="A568" s="120" t="n">
        <v>758</v>
      </c>
      <c r="B568" s="120" t="n">
        <v>75814</v>
      </c>
      <c r="C568" s="120" t="n">
        <v>6370</v>
      </c>
      <c r="D568" s="121" t="s">
        <v>702</v>
      </c>
      <c r="E568" s="121" t="s">
        <v>275</v>
      </c>
      <c r="F568" s="122" t="n">
        <v>0</v>
      </c>
      <c r="G568" s="123"/>
      <c r="H568" s="122" t="n">
        <v>0</v>
      </c>
      <c r="I568" s="123"/>
      <c r="J568" s="122" t="n">
        <f aca="false">H568-F568</f>
        <v>0</v>
      </c>
      <c r="K568" s="123" t="n">
        <f aca="false">I568-G568</f>
        <v>0</v>
      </c>
      <c r="L568" s="122" t="n">
        <v>3950000</v>
      </c>
      <c r="M568" s="123"/>
      <c r="N568" s="120" t="s">
        <v>281</v>
      </c>
      <c r="O568" s="120" t="s">
        <v>281</v>
      </c>
      <c r="P568" s="120"/>
      <c r="Q568" s="120"/>
      <c r="R568" s="124"/>
      <c r="S568" s="125" t="s">
        <v>711</v>
      </c>
    </row>
    <row r="569" s="126" customFormat="true" ht="12" hidden="false" customHeight="true" outlineLevel="0" collapsed="false">
      <c r="A569" s="120" t="n">
        <v>758</v>
      </c>
      <c r="B569" s="120" t="n">
        <v>75814</v>
      </c>
      <c r="C569" s="120" t="n">
        <v>6370</v>
      </c>
      <c r="D569" s="121" t="s">
        <v>702</v>
      </c>
      <c r="E569" s="121" t="s">
        <v>275</v>
      </c>
      <c r="F569" s="122" t="n">
        <v>0</v>
      </c>
      <c r="G569" s="123"/>
      <c r="H569" s="122" t="n">
        <v>0</v>
      </c>
      <c r="I569" s="123"/>
      <c r="J569" s="122" t="n">
        <f aca="false">H569-F569</f>
        <v>0</v>
      </c>
      <c r="K569" s="123" t="n">
        <f aca="false">I569-G569</f>
        <v>0</v>
      </c>
      <c r="L569" s="122" t="n">
        <v>3900000</v>
      </c>
      <c r="M569" s="123"/>
      <c r="N569" s="120" t="s">
        <v>281</v>
      </c>
      <c r="O569" s="120" t="s">
        <v>281</v>
      </c>
      <c r="P569" s="120"/>
      <c r="Q569" s="120"/>
      <c r="R569" s="124"/>
      <c r="S569" s="125" t="s">
        <v>712</v>
      </c>
    </row>
    <row r="570" s="126" customFormat="true" ht="12" hidden="false" customHeight="true" outlineLevel="0" collapsed="false">
      <c r="A570" s="120" t="n">
        <v>758</v>
      </c>
      <c r="B570" s="120" t="n">
        <v>75814</v>
      </c>
      <c r="C570" s="120" t="n">
        <v>6370</v>
      </c>
      <c r="D570" s="121" t="s">
        <v>702</v>
      </c>
      <c r="E570" s="121" t="s">
        <v>275</v>
      </c>
      <c r="F570" s="122" t="n">
        <v>5000000</v>
      </c>
      <c r="G570" s="123"/>
      <c r="H570" s="122" t="n">
        <v>5000000</v>
      </c>
      <c r="I570" s="123"/>
      <c r="J570" s="122" t="n">
        <f aca="false">H570-F570</f>
        <v>0</v>
      </c>
      <c r="K570" s="123" t="n">
        <f aca="false">I570-G570</f>
        <v>0</v>
      </c>
      <c r="L570" s="122" t="n">
        <v>0</v>
      </c>
      <c r="M570" s="123"/>
      <c r="N570" s="120" t="s">
        <v>281</v>
      </c>
      <c r="O570" s="120" t="s">
        <v>281</v>
      </c>
      <c r="P570" s="120" t="s">
        <v>268</v>
      </c>
      <c r="Q570" s="120" t="s">
        <v>269</v>
      </c>
      <c r="R570" s="124" t="s">
        <v>270</v>
      </c>
      <c r="S570" s="125" t="s">
        <v>713</v>
      </c>
    </row>
    <row r="571" s="126" customFormat="true" ht="12" hidden="false" customHeight="true" outlineLevel="0" collapsed="false">
      <c r="A571" s="120" t="n">
        <v>758</v>
      </c>
      <c r="B571" s="120" t="n">
        <v>75814</v>
      </c>
      <c r="C571" s="120" t="n">
        <v>6370</v>
      </c>
      <c r="D571" s="121" t="s">
        <v>702</v>
      </c>
      <c r="E571" s="121" t="s">
        <v>275</v>
      </c>
      <c r="F571" s="122" t="n">
        <v>2500000</v>
      </c>
      <c r="G571" s="123"/>
      <c r="H571" s="122" t="n">
        <v>2500000</v>
      </c>
      <c r="I571" s="123"/>
      <c r="J571" s="122" t="n">
        <f aca="false">H571-F571</f>
        <v>0</v>
      </c>
      <c r="K571" s="123" t="n">
        <f aca="false">I571-G571</f>
        <v>0</v>
      </c>
      <c r="L571" s="122" t="n">
        <v>0</v>
      </c>
      <c r="M571" s="123"/>
      <c r="N571" s="120" t="s">
        <v>281</v>
      </c>
      <c r="O571" s="120" t="s">
        <v>281</v>
      </c>
      <c r="P571" s="120" t="s">
        <v>268</v>
      </c>
      <c r="Q571" s="120" t="s">
        <v>269</v>
      </c>
      <c r="R571" s="124" t="s">
        <v>270</v>
      </c>
      <c r="S571" s="125" t="s">
        <v>714</v>
      </c>
    </row>
    <row r="572" s="126" customFormat="true" ht="12" hidden="false" customHeight="true" outlineLevel="0" collapsed="false">
      <c r="A572" s="120" t="n">
        <v>758</v>
      </c>
      <c r="B572" s="120" t="n">
        <v>75814</v>
      </c>
      <c r="C572" s="120" t="n">
        <v>6380</v>
      </c>
      <c r="D572" s="121" t="s">
        <v>512</v>
      </c>
      <c r="E572" s="121" t="s">
        <v>275</v>
      </c>
      <c r="F572" s="129" t="n">
        <v>55900</v>
      </c>
      <c r="G572" s="130"/>
      <c r="H572" s="129" t="n">
        <v>55900</v>
      </c>
      <c r="I572" s="130"/>
      <c r="J572" s="129" t="n">
        <f aca="false">H572-F572</f>
        <v>0</v>
      </c>
      <c r="K572" s="130" t="n">
        <f aca="false">I572-G572</f>
        <v>0</v>
      </c>
      <c r="L572" s="129" t="n">
        <v>0</v>
      </c>
      <c r="M572" s="130"/>
      <c r="N572" s="120" t="s">
        <v>281</v>
      </c>
      <c r="O572" s="120" t="s">
        <v>281</v>
      </c>
      <c r="P572" s="120" t="s">
        <v>272</v>
      </c>
      <c r="Q572" s="120" t="s">
        <v>475</v>
      </c>
      <c r="R572" s="124" t="s">
        <v>476</v>
      </c>
      <c r="S572" s="125" t="s">
        <v>514</v>
      </c>
    </row>
    <row r="573" s="126" customFormat="true" ht="12" hidden="false" customHeight="true" outlineLevel="0" collapsed="false">
      <c r="A573" s="120" t="n">
        <v>758</v>
      </c>
      <c r="B573" s="120" t="n">
        <v>75814</v>
      </c>
      <c r="C573" s="120" t="n">
        <v>6380</v>
      </c>
      <c r="D573" s="121" t="s">
        <v>512</v>
      </c>
      <c r="E573" s="121" t="s">
        <v>275</v>
      </c>
      <c r="F573" s="129" t="n">
        <v>16500</v>
      </c>
      <c r="G573" s="130"/>
      <c r="H573" s="129" t="n">
        <v>16500</v>
      </c>
      <c r="I573" s="130"/>
      <c r="J573" s="129" t="n">
        <f aca="false">H573-F573</f>
        <v>0</v>
      </c>
      <c r="K573" s="130" t="n">
        <f aca="false">I573-G573</f>
        <v>0</v>
      </c>
      <c r="L573" s="129" t="n">
        <v>0</v>
      </c>
      <c r="M573" s="130"/>
      <c r="N573" s="120" t="s">
        <v>281</v>
      </c>
      <c r="O573" s="120" t="s">
        <v>281</v>
      </c>
      <c r="P573" s="120" t="s">
        <v>272</v>
      </c>
      <c r="Q573" s="120" t="s">
        <v>700</v>
      </c>
      <c r="R573" s="124" t="s">
        <v>295</v>
      </c>
      <c r="S573" s="125" t="s">
        <v>514</v>
      </c>
    </row>
    <row r="574" s="126" customFormat="true" ht="12" hidden="false" customHeight="true" outlineLevel="0" collapsed="false">
      <c r="A574" s="120" t="n">
        <v>758</v>
      </c>
      <c r="B574" s="120" t="n">
        <v>75814</v>
      </c>
      <c r="C574" s="120" t="n">
        <v>6380</v>
      </c>
      <c r="D574" s="121" t="s">
        <v>512</v>
      </c>
      <c r="E574" s="121" t="s">
        <v>275</v>
      </c>
      <c r="F574" s="129" t="n">
        <v>82000</v>
      </c>
      <c r="G574" s="130"/>
      <c r="H574" s="129" t="n">
        <v>82000</v>
      </c>
      <c r="I574" s="130"/>
      <c r="J574" s="129" t="n">
        <f aca="false">H574-F574</f>
        <v>0</v>
      </c>
      <c r="K574" s="130" t="n">
        <f aca="false">I574-G574</f>
        <v>0</v>
      </c>
      <c r="L574" s="129" t="n">
        <v>0</v>
      </c>
      <c r="M574" s="130"/>
      <c r="N574" s="120" t="s">
        <v>281</v>
      </c>
      <c r="O574" s="120" t="s">
        <v>281</v>
      </c>
      <c r="P574" s="120" t="s">
        <v>272</v>
      </c>
      <c r="Q574" s="120" t="s">
        <v>392</v>
      </c>
      <c r="R574" s="124" t="s">
        <v>287</v>
      </c>
      <c r="S574" s="125" t="s">
        <v>514</v>
      </c>
    </row>
    <row r="575" s="126" customFormat="true" ht="12" hidden="false" customHeight="true" outlineLevel="0" collapsed="false">
      <c r="A575" s="120" t="n">
        <v>758</v>
      </c>
      <c r="B575" s="120" t="n">
        <v>75814</v>
      </c>
      <c r="C575" s="120" t="n">
        <v>6380</v>
      </c>
      <c r="D575" s="121" t="s">
        <v>512</v>
      </c>
      <c r="E575" s="121" t="s">
        <v>275</v>
      </c>
      <c r="F575" s="129" t="n">
        <v>17300</v>
      </c>
      <c r="G575" s="130"/>
      <c r="H575" s="129" t="n">
        <v>17300</v>
      </c>
      <c r="I575" s="130"/>
      <c r="J575" s="129" t="n">
        <f aca="false">H575-F575</f>
        <v>0</v>
      </c>
      <c r="K575" s="130" t="n">
        <f aca="false">I575-G575</f>
        <v>0</v>
      </c>
      <c r="L575" s="129" t="n">
        <v>0</v>
      </c>
      <c r="M575" s="130"/>
      <c r="N575" s="120" t="s">
        <v>281</v>
      </c>
      <c r="O575" s="120" t="s">
        <v>281</v>
      </c>
      <c r="P575" s="120" t="s">
        <v>272</v>
      </c>
      <c r="Q575" s="120" t="s">
        <v>273</v>
      </c>
      <c r="R575" s="124" t="s">
        <v>274</v>
      </c>
      <c r="S575" s="125" t="s">
        <v>514</v>
      </c>
    </row>
    <row r="576" s="126" customFormat="true" ht="12" hidden="false" customHeight="true" outlineLevel="0" collapsed="false">
      <c r="A576" s="120" t="n">
        <v>758</v>
      </c>
      <c r="B576" s="120" t="n">
        <v>75814</v>
      </c>
      <c r="C576" s="120" t="n">
        <v>6380</v>
      </c>
      <c r="D576" s="121" t="s">
        <v>512</v>
      </c>
      <c r="E576" s="121" t="s">
        <v>275</v>
      </c>
      <c r="F576" s="129" t="n">
        <v>41230</v>
      </c>
      <c r="G576" s="130"/>
      <c r="H576" s="129" t="n">
        <v>41230</v>
      </c>
      <c r="I576" s="130"/>
      <c r="J576" s="129" t="n">
        <f aca="false">H576-F576</f>
        <v>0</v>
      </c>
      <c r="K576" s="130" t="n">
        <f aca="false">I576-G576</f>
        <v>0</v>
      </c>
      <c r="L576" s="129" t="n">
        <v>0</v>
      </c>
      <c r="M576" s="130"/>
      <c r="N576" s="120" t="s">
        <v>281</v>
      </c>
      <c r="O576" s="120" t="s">
        <v>281</v>
      </c>
      <c r="P576" s="120" t="s">
        <v>272</v>
      </c>
      <c r="Q576" s="120" t="s">
        <v>273</v>
      </c>
      <c r="R576" s="124" t="s">
        <v>274</v>
      </c>
      <c r="S576" s="125" t="s">
        <v>514</v>
      </c>
    </row>
    <row r="577" s="126" customFormat="true" ht="12" hidden="false" customHeight="true" outlineLevel="0" collapsed="false">
      <c r="A577" s="120" t="n">
        <v>758</v>
      </c>
      <c r="B577" s="120" t="n">
        <v>75814</v>
      </c>
      <c r="C577" s="120" t="n">
        <v>6380</v>
      </c>
      <c r="D577" s="121" t="s">
        <v>512</v>
      </c>
      <c r="E577" s="121" t="s">
        <v>275</v>
      </c>
      <c r="F577" s="129" t="n">
        <v>58400</v>
      </c>
      <c r="G577" s="130"/>
      <c r="H577" s="129" t="n">
        <v>58400</v>
      </c>
      <c r="I577" s="130"/>
      <c r="J577" s="129" t="n">
        <f aca="false">H577-F577</f>
        <v>0</v>
      </c>
      <c r="K577" s="130" t="n">
        <f aca="false">I577-G577</f>
        <v>0</v>
      </c>
      <c r="L577" s="129" t="n">
        <v>0</v>
      </c>
      <c r="M577" s="130"/>
      <c r="N577" s="120" t="s">
        <v>281</v>
      </c>
      <c r="O577" s="120" t="s">
        <v>281</v>
      </c>
      <c r="P577" s="120" t="s">
        <v>272</v>
      </c>
      <c r="Q577" s="120" t="s">
        <v>273</v>
      </c>
      <c r="R577" s="124" t="s">
        <v>274</v>
      </c>
      <c r="S577" s="125" t="s">
        <v>514</v>
      </c>
    </row>
    <row r="578" s="126" customFormat="true" ht="12" hidden="false" customHeight="true" outlineLevel="0" collapsed="false">
      <c r="A578" s="120" t="n">
        <v>758</v>
      </c>
      <c r="B578" s="120" t="n">
        <v>75814</v>
      </c>
      <c r="C578" s="120" t="n">
        <v>6380</v>
      </c>
      <c r="D578" s="121" t="s">
        <v>624</v>
      </c>
      <c r="E578" s="121" t="s">
        <v>275</v>
      </c>
      <c r="F578" s="129"/>
      <c r="G578" s="130" t="n">
        <v>100000</v>
      </c>
      <c r="H578" s="129"/>
      <c r="I578" s="130" t="n">
        <v>100000</v>
      </c>
      <c r="J578" s="129" t="n">
        <f aca="false">H578-F578</f>
        <v>0</v>
      </c>
      <c r="K578" s="130" t="n">
        <f aca="false">I578-G578</f>
        <v>0</v>
      </c>
      <c r="L578" s="129"/>
      <c r="M578" s="130" t="n">
        <v>0</v>
      </c>
      <c r="N578" s="120" t="s">
        <v>281</v>
      </c>
      <c r="O578" s="120" t="s">
        <v>281</v>
      </c>
      <c r="P578" s="120" t="s">
        <v>272</v>
      </c>
      <c r="Q578" s="120" t="s">
        <v>475</v>
      </c>
      <c r="R578" s="124" t="s">
        <v>476</v>
      </c>
      <c r="S578" s="125" t="s">
        <v>514</v>
      </c>
    </row>
    <row r="579" s="126" customFormat="true" ht="12" hidden="false" customHeight="true" outlineLevel="0" collapsed="false">
      <c r="A579" s="120" t="n">
        <v>758</v>
      </c>
      <c r="B579" s="120" t="n">
        <v>75814</v>
      </c>
      <c r="C579" s="120" t="n">
        <v>6380</v>
      </c>
      <c r="D579" s="121" t="s">
        <v>624</v>
      </c>
      <c r="E579" s="121" t="s">
        <v>275</v>
      </c>
      <c r="F579" s="129"/>
      <c r="G579" s="130" t="n">
        <v>400000</v>
      </c>
      <c r="H579" s="129"/>
      <c r="I579" s="130" t="n">
        <v>400000</v>
      </c>
      <c r="J579" s="129" t="n">
        <f aca="false">H579-F579</f>
        <v>0</v>
      </c>
      <c r="K579" s="130" t="n">
        <f aca="false">I579-G579</f>
        <v>0</v>
      </c>
      <c r="L579" s="129"/>
      <c r="M579" s="130" t="n">
        <v>0</v>
      </c>
      <c r="N579" s="120" t="s">
        <v>281</v>
      </c>
      <c r="O579" s="120" t="s">
        <v>281</v>
      </c>
      <c r="P579" s="120" t="s">
        <v>272</v>
      </c>
      <c r="Q579" s="120" t="s">
        <v>392</v>
      </c>
      <c r="R579" s="124" t="s">
        <v>287</v>
      </c>
      <c r="S579" s="125" t="s">
        <v>514</v>
      </c>
    </row>
    <row r="580" s="126" customFormat="true" ht="12" hidden="false" customHeight="true" outlineLevel="0" collapsed="false">
      <c r="A580" s="120" t="n">
        <v>758</v>
      </c>
      <c r="B580" s="120" t="n">
        <v>75814</v>
      </c>
      <c r="C580" s="120" t="n">
        <v>6380</v>
      </c>
      <c r="D580" s="121" t="s">
        <v>624</v>
      </c>
      <c r="E580" s="121" t="s">
        <v>275</v>
      </c>
      <c r="F580" s="129"/>
      <c r="G580" s="130" t="n">
        <v>985000</v>
      </c>
      <c r="H580" s="129"/>
      <c r="I580" s="130" t="n">
        <v>985000</v>
      </c>
      <c r="J580" s="129" t="n">
        <f aca="false">H580-F580</f>
        <v>0</v>
      </c>
      <c r="K580" s="130" t="n">
        <f aca="false">I580-G580</f>
        <v>0</v>
      </c>
      <c r="L580" s="129"/>
      <c r="M580" s="130" t="n">
        <v>0</v>
      </c>
      <c r="N580" s="120" t="s">
        <v>281</v>
      </c>
      <c r="O580" s="120" t="s">
        <v>281</v>
      </c>
      <c r="P580" s="120" t="s">
        <v>272</v>
      </c>
      <c r="Q580" s="120" t="s">
        <v>273</v>
      </c>
      <c r="R580" s="124" t="s">
        <v>274</v>
      </c>
      <c r="S580" s="125" t="s">
        <v>514</v>
      </c>
    </row>
    <row r="581" s="126" customFormat="true" ht="12" hidden="false" customHeight="true" outlineLevel="0" collapsed="false">
      <c r="A581" s="120" t="n">
        <v>758</v>
      </c>
      <c r="B581" s="120" t="n">
        <v>75815</v>
      </c>
      <c r="C581" s="120" t="n">
        <v>2980</v>
      </c>
      <c r="D581" s="121" t="s">
        <v>265</v>
      </c>
      <c r="E581" s="121" t="s">
        <v>275</v>
      </c>
      <c r="F581" s="122" t="n">
        <v>0</v>
      </c>
      <c r="G581" s="123"/>
      <c r="H581" s="122" t="n">
        <v>15000</v>
      </c>
      <c r="I581" s="123"/>
      <c r="J581" s="122" t="n">
        <f aca="false">H581-F581</f>
        <v>15000</v>
      </c>
      <c r="K581" s="123" t="n">
        <f aca="false">I581-G581</f>
        <v>0</v>
      </c>
      <c r="L581" s="122" t="n">
        <v>0</v>
      </c>
      <c r="M581" s="123"/>
      <c r="N581" s="120" t="s">
        <v>403</v>
      </c>
      <c r="O581" s="120" t="s">
        <v>403</v>
      </c>
      <c r="P581" s="120"/>
      <c r="Q581" s="120"/>
      <c r="R581" s="124"/>
      <c r="S581" s="125" t="s">
        <v>715</v>
      </c>
    </row>
    <row r="582" s="126" customFormat="true" ht="12" hidden="false" customHeight="true" outlineLevel="0" collapsed="false">
      <c r="A582" s="120" t="n">
        <v>758</v>
      </c>
      <c r="B582" s="120" t="n">
        <v>75832</v>
      </c>
      <c r="C582" s="120" t="n">
        <v>2920</v>
      </c>
      <c r="D582" s="121" t="s">
        <v>283</v>
      </c>
      <c r="E582" s="121" t="s">
        <v>665</v>
      </c>
      <c r="F582" s="122"/>
      <c r="G582" s="123" t="n">
        <v>-22785048</v>
      </c>
      <c r="H582" s="122"/>
      <c r="I582" s="123" t="n">
        <v>-22785048</v>
      </c>
      <c r="J582" s="122" t="n">
        <f aca="false">H582-F582</f>
        <v>0</v>
      </c>
      <c r="K582" s="123" t="n">
        <f aca="false">I582-G582</f>
        <v>0</v>
      </c>
      <c r="L582" s="122"/>
      <c r="M582" s="123" t="n">
        <v>0</v>
      </c>
      <c r="N582" s="120" t="s">
        <v>281</v>
      </c>
      <c r="O582" s="120" t="s">
        <v>281</v>
      </c>
      <c r="P582" s="120" t="s">
        <v>272</v>
      </c>
      <c r="Q582" s="120" t="s">
        <v>369</v>
      </c>
      <c r="R582" s="124" t="s">
        <v>370</v>
      </c>
      <c r="S582" s="125" t="s">
        <v>716</v>
      </c>
    </row>
    <row r="583" s="126" customFormat="true" ht="12" hidden="false" customHeight="true" outlineLevel="0" collapsed="false">
      <c r="A583" s="120" t="n">
        <v>758</v>
      </c>
      <c r="B583" s="120" t="n">
        <v>75832</v>
      </c>
      <c r="C583" s="120" t="n">
        <v>2920</v>
      </c>
      <c r="D583" s="121" t="s">
        <v>283</v>
      </c>
      <c r="E583" s="121" t="s">
        <v>665</v>
      </c>
      <c r="F583" s="122"/>
      <c r="G583" s="123" t="n">
        <v>44929469</v>
      </c>
      <c r="H583" s="122"/>
      <c r="I583" s="123" t="n">
        <v>44929469</v>
      </c>
      <c r="J583" s="122" t="n">
        <f aca="false">H583-F583</f>
        <v>0</v>
      </c>
      <c r="K583" s="123" t="n">
        <f aca="false">I583-G583</f>
        <v>0</v>
      </c>
      <c r="L583" s="122"/>
      <c r="M583" s="123" t="n">
        <v>73958934</v>
      </c>
      <c r="N583" s="120" t="s">
        <v>281</v>
      </c>
      <c r="O583" s="120" t="s">
        <v>281</v>
      </c>
      <c r="P583" s="120" t="s">
        <v>268</v>
      </c>
      <c r="Q583" s="120" t="s">
        <v>269</v>
      </c>
      <c r="R583" s="124" t="s">
        <v>270</v>
      </c>
      <c r="S583" s="125" t="s">
        <v>716</v>
      </c>
    </row>
    <row r="584" s="126" customFormat="true" ht="12" hidden="false" customHeight="true" outlineLevel="0" collapsed="false">
      <c r="A584" s="120" t="n">
        <v>801</v>
      </c>
      <c r="B584" s="120" t="n">
        <v>80101</v>
      </c>
      <c r="C584" s="120" t="s">
        <v>72</v>
      </c>
      <c r="D584" s="121" t="s">
        <v>265</v>
      </c>
      <c r="E584" s="121" t="s">
        <v>358</v>
      </c>
      <c r="F584" s="122" t="n">
        <v>0</v>
      </c>
      <c r="G584" s="123"/>
      <c r="H584" s="122" t="n">
        <v>4000</v>
      </c>
      <c r="I584" s="123"/>
      <c r="J584" s="122" t="n">
        <f aca="false">H584-F584</f>
        <v>4000</v>
      </c>
      <c r="K584" s="123" t="n">
        <f aca="false">I584-G584</f>
        <v>0</v>
      </c>
      <c r="L584" s="122" t="n">
        <v>3000</v>
      </c>
      <c r="M584" s="123"/>
      <c r="N584" s="120" t="s">
        <v>589</v>
      </c>
      <c r="O584" s="120" t="s">
        <v>589</v>
      </c>
      <c r="P584" s="120"/>
      <c r="Q584" s="120"/>
      <c r="R584" s="124"/>
      <c r="S584" s="125" t="s">
        <v>717</v>
      </c>
    </row>
    <row r="585" s="126" customFormat="true" ht="12" hidden="false" customHeight="true" outlineLevel="0" collapsed="false">
      <c r="A585" s="120" t="n">
        <v>801</v>
      </c>
      <c r="B585" s="120" t="n">
        <v>80101</v>
      </c>
      <c r="C585" s="120" t="s">
        <v>87</v>
      </c>
      <c r="D585" s="121" t="s">
        <v>265</v>
      </c>
      <c r="E585" s="121" t="s">
        <v>358</v>
      </c>
      <c r="F585" s="122" t="n">
        <v>24000</v>
      </c>
      <c r="G585" s="123"/>
      <c r="H585" s="122" t="n">
        <v>22000</v>
      </c>
      <c r="I585" s="123"/>
      <c r="J585" s="122" t="n">
        <f aca="false">H585-F585</f>
        <v>-2000</v>
      </c>
      <c r="K585" s="123" t="n">
        <f aca="false">I585-G585</f>
        <v>0</v>
      </c>
      <c r="L585" s="122" t="n">
        <v>22000</v>
      </c>
      <c r="M585" s="123"/>
      <c r="N585" s="120" t="s">
        <v>589</v>
      </c>
      <c r="O585" s="120" t="s">
        <v>589</v>
      </c>
      <c r="P585" s="120" t="s">
        <v>268</v>
      </c>
      <c r="Q585" s="120" t="s">
        <v>269</v>
      </c>
      <c r="R585" s="124" t="s">
        <v>270</v>
      </c>
      <c r="S585" s="125" t="s">
        <v>718</v>
      </c>
    </row>
    <row r="586" s="126" customFormat="true" ht="12" hidden="false" customHeight="true" outlineLevel="0" collapsed="false">
      <c r="A586" s="120" t="n">
        <v>801</v>
      </c>
      <c r="B586" s="120" t="n">
        <v>80101</v>
      </c>
      <c r="C586" s="120" t="s">
        <v>89</v>
      </c>
      <c r="D586" s="121" t="s">
        <v>265</v>
      </c>
      <c r="E586" s="121" t="s">
        <v>376</v>
      </c>
      <c r="F586" s="122" t="n">
        <v>232000</v>
      </c>
      <c r="G586" s="123"/>
      <c r="H586" s="122" t="n">
        <v>258000</v>
      </c>
      <c r="I586" s="123"/>
      <c r="J586" s="122" t="n">
        <f aca="false">H586-F586</f>
        <v>26000</v>
      </c>
      <c r="K586" s="123" t="n">
        <f aca="false">I586-G586</f>
        <v>0</v>
      </c>
      <c r="L586" s="122" t="n">
        <v>271000</v>
      </c>
      <c r="M586" s="123"/>
      <c r="N586" s="120" t="s">
        <v>589</v>
      </c>
      <c r="O586" s="120" t="s">
        <v>589</v>
      </c>
      <c r="P586" s="120" t="s">
        <v>268</v>
      </c>
      <c r="Q586" s="120" t="s">
        <v>269</v>
      </c>
      <c r="R586" s="124" t="s">
        <v>270</v>
      </c>
      <c r="S586" s="125" t="s">
        <v>377</v>
      </c>
    </row>
    <row r="587" s="126" customFormat="true" ht="12" hidden="false" customHeight="true" outlineLevel="0" collapsed="false">
      <c r="A587" s="120" t="n">
        <v>801</v>
      </c>
      <c r="B587" s="120" t="n">
        <v>80101</v>
      </c>
      <c r="C587" s="120" t="s">
        <v>89</v>
      </c>
      <c r="D587" s="121" t="s">
        <v>265</v>
      </c>
      <c r="E587" s="121" t="s">
        <v>376</v>
      </c>
      <c r="F587" s="122" t="n">
        <v>9000</v>
      </c>
      <c r="G587" s="123"/>
      <c r="H587" s="122" t="n">
        <v>10000</v>
      </c>
      <c r="I587" s="123"/>
      <c r="J587" s="122" t="n">
        <f aca="false">H587-F587</f>
        <v>1000</v>
      </c>
      <c r="K587" s="123" t="n">
        <f aca="false">I587-G587</f>
        <v>0</v>
      </c>
      <c r="L587" s="122" t="n">
        <v>0</v>
      </c>
      <c r="M587" s="123"/>
      <c r="N587" s="120" t="s">
        <v>719</v>
      </c>
      <c r="O587" s="120" t="s">
        <v>719</v>
      </c>
      <c r="P587" s="120" t="s">
        <v>268</v>
      </c>
      <c r="Q587" s="120" t="s">
        <v>269</v>
      </c>
      <c r="R587" s="124" t="s">
        <v>270</v>
      </c>
      <c r="S587" s="125" t="s">
        <v>377</v>
      </c>
    </row>
    <row r="588" s="126" customFormat="true" ht="12" hidden="false" customHeight="true" outlineLevel="0" collapsed="false">
      <c r="A588" s="120" t="n">
        <v>801</v>
      </c>
      <c r="B588" s="120" t="n">
        <v>80101</v>
      </c>
      <c r="C588" s="120" t="s">
        <v>89</v>
      </c>
      <c r="D588" s="121" t="s">
        <v>265</v>
      </c>
      <c r="E588" s="121" t="s">
        <v>376</v>
      </c>
      <c r="F588" s="122" t="n">
        <v>2000</v>
      </c>
      <c r="G588" s="123"/>
      <c r="H588" s="122" t="n">
        <v>4000</v>
      </c>
      <c r="I588" s="123"/>
      <c r="J588" s="122" t="n">
        <f aca="false">H588-F588</f>
        <v>2000</v>
      </c>
      <c r="K588" s="123" t="n">
        <f aca="false">I588-G588</f>
        <v>0</v>
      </c>
      <c r="L588" s="122" t="n">
        <v>4000</v>
      </c>
      <c r="M588" s="123"/>
      <c r="N588" s="120" t="s">
        <v>720</v>
      </c>
      <c r="O588" s="120" t="s">
        <v>720</v>
      </c>
      <c r="P588" s="120" t="s">
        <v>268</v>
      </c>
      <c r="Q588" s="120" t="s">
        <v>269</v>
      </c>
      <c r="R588" s="124" t="s">
        <v>270</v>
      </c>
      <c r="S588" s="125" t="s">
        <v>377</v>
      </c>
    </row>
    <row r="589" s="126" customFormat="true" ht="12" hidden="false" customHeight="true" outlineLevel="0" collapsed="false">
      <c r="A589" s="120" t="n">
        <v>801</v>
      </c>
      <c r="B589" s="120" t="n">
        <v>80101</v>
      </c>
      <c r="C589" s="120" t="s">
        <v>89</v>
      </c>
      <c r="D589" s="121" t="s">
        <v>265</v>
      </c>
      <c r="E589" s="121" t="s">
        <v>376</v>
      </c>
      <c r="F589" s="122" t="n">
        <v>8000</v>
      </c>
      <c r="G589" s="123"/>
      <c r="H589" s="122" t="n">
        <v>3000</v>
      </c>
      <c r="I589" s="123"/>
      <c r="J589" s="122" t="n">
        <f aca="false">H589-F589</f>
        <v>-5000</v>
      </c>
      <c r="K589" s="123" t="n">
        <f aca="false">I589-G589</f>
        <v>0</v>
      </c>
      <c r="L589" s="122" t="n">
        <v>4000</v>
      </c>
      <c r="M589" s="123"/>
      <c r="N589" s="120" t="s">
        <v>676</v>
      </c>
      <c r="O589" s="120" t="s">
        <v>676</v>
      </c>
      <c r="P589" s="120" t="s">
        <v>268</v>
      </c>
      <c r="Q589" s="120" t="s">
        <v>269</v>
      </c>
      <c r="R589" s="124" t="s">
        <v>270</v>
      </c>
      <c r="S589" s="125" t="s">
        <v>377</v>
      </c>
    </row>
    <row r="590" s="126" customFormat="true" ht="12" hidden="false" customHeight="true" outlineLevel="0" collapsed="false">
      <c r="A590" s="120" t="n">
        <v>801</v>
      </c>
      <c r="B590" s="120" t="n">
        <v>80101</v>
      </c>
      <c r="C590" s="120" t="s">
        <v>89</v>
      </c>
      <c r="D590" s="121" t="s">
        <v>265</v>
      </c>
      <c r="E590" s="121" t="s">
        <v>376</v>
      </c>
      <c r="F590" s="122" t="n">
        <v>12000</v>
      </c>
      <c r="G590" s="123"/>
      <c r="H590" s="122" t="n">
        <v>12000</v>
      </c>
      <c r="I590" s="123"/>
      <c r="J590" s="122" t="n">
        <f aca="false">H590-F590</f>
        <v>0</v>
      </c>
      <c r="K590" s="123" t="n">
        <f aca="false">I590-G590</f>
        <v>0</v>
      </c>
      <c r="L590" s="122" t="n">
        <v>12000</v>
      </c>
      <c r="M590" s="123"/>
      <c r="N590" s="120" t="s">
        <v>721</v>
      </c>
      <c r="O590" s="120" t="s">
        <v>721</v>
      </c>
      <c r="P590" s="120" t="s">
        <v>268</v>
      </c>
      <c r="Q590" s="120" t="s">
        <v>269</v>
      </c>
      <c r="R590" s="124" t="s">
        <v>270</v>
      </c>
      <c r="S590" s="125" t="s">
        <v>377</v>
      </c>
    </row>
    <row r="591" s="126" customFormat="true" ht="12" hidden="false" customHeight="true" outlineLevel="0" collapsed="false">
      <c r="A591" s="120" t="n">
        <v>801</v>
      </c>
      <c r="B591" s="120" t="n">
        <v>80101</v>
      </c>
      <c r="C591" s="120" t="s">
        <v>165</v>
      </c>
      <c r="D591" s="121" t="s">
        <v>265</v>
      </c>
      <c r="E591" s="121" t="s">
        <v>376</v>
      </c>
      <c r="F591" s="122" t="n">
        <v>0</v>
      </c>
      <c r="G591" s="123"/>
      <c r="H591" s="122" t="n">
        <v>13000</v>
      </c>
      <c r="I591" s="123"/>
      <c r="J591" s="122" t="n">
        <f aca="false">H591-F591</f>
        <v>13000</v>
      </c>
      <c r="K591" s="123" t="n">
        <f aca="false">I591-G591</f>
        <v>0</v>
      </c>
      <c r="L591" s="122" t="n">
        <v>0</v>
      </c>
      <c r="M591" s="123"/>
      <c r="N591" s="120" t="s">
        <v>722</v>
      </c>
      <c r="O591" s="120" t="s">
        <v>722</v>
      </c>
      <c r="P591" s="120"/>
      <c r="Q591" s="120"/>
      <c r="R591" s="124"/>
      <c r="S591" s="125" t="s">
        <v>723</v>
      </c>
    </row>
    <row r="592" s="126" customFormat="true" ht="12" hidden="false" customHeight="true" outlineLevel="0" collapsed="false">
      <c r="A592" s="120" t="n">
        <v>801</v>
      </c>
      <c r="B592" s="120" t="n">
        <v>80101</v>
      </c>
      <c r="C592" s="121" t="s">
        <v>99</v>
      </c>
      <c r="D592" s="121" t="s">
        <v>265</v>
      </c>
      <c r="E592" s="121" t="s">
        <v>275</v>
      </c>
      <c r="F592" s="122" t="n">
        <v>8000</v>
      </c>
      <c r="G592" s="123"/>
      <c r="H592" s="122" t="n">
        <v>45000</v>
      </c>
      <c r="I592" s="123"/>
      <c r="J592" s="122" t="n">
        <f aca="false">H592-F592</f>
        <v>37000</v>
      </c>
      <c r="K592" s="123" t="n">
        <f aca="false">I592-G592</f>
        <v>0</v>
      </c>
      <c r="L592" s="122" t="n">
        <v>46000</v>
      </c>
      <c r="M592" s="123"/>
      <c r="N592" s="120" t="s">
        <v>589</v>
      </c>
      <c r="O592" s="120" t="s">
        <v>589</v>
      </c>
      <c r="P592" s="120" t="s">
        <v>268</v>
      </c>
      <c r="Q592" s="120" t="s">
        <v>269</v>
      </c>
      <c r="R592" s="124" t="s">
        <v>270</v>
      </c>
      <c r="S592" s="125" t="s">
        <v>316</v>
      </c>
    </row>
    <row r="593" s="126" customFormat="true" ht="12" hidden="false" customHeight="true" outlineLevel="0" collapsed="false">
      <c r="A593" s="120" t="n">
        <v>801</v>
      </c>
      <c r="B593" s="120" t="n">
        <v>80101</v>
      </c>
      <c r="C593" s="121" t="s">
        <v>103</v>
      </c>
      <c r="D593" s="121" t="s">
        <v>265</v>
      </c>
      <c r="E593" s="121" t="s">
        <v>275</v>
      </c>
      <c r="F593" s="122" t="n">
        <v>12000</v>
      </c>
      <c r="G593" s="123"/>
      <c r="H593" s="122" t="n">
        <v>341000</v>
      </c>
      <c r="I593" s="123"/>
      <c r="J593" s="122" t="n">
        <f aca="false">H593-F593</f>
        <v>329000</v>
      </c>
      <c r="K593" s="123" t="n">
        <f aca="false">I593-G593</f>
        <v>0</v>
      </c>
      <c r="L593" s="122" t="n">
        <v>14000</v>
      </c>
      <c r="M593" s="123"/>
      <c r="N593" s="120" t="s">
        <v>589</v>
      </c>
      <c r="O593" s="120" t="s">
        <v>589</v>
      </c>
      <c r="P593" s="120" t="s">
        <v>268</v>
      </c>
      <c r="Q593" s="120" t="s">
        <v>269</v>
      </c>
      <c r="R593" s="124" t="s">
        <v>270</v>
      </c>
      <c r="S593" s="125" t="s">
        <v>426</v>
      </c>
    </row>
    <row r="594" s="126" customFormat="true" ht="12" hidden="false" customHeight="true" outlineLevel="0" collapsed="false">
      <c r="A594" s="120" t="n">
        <v>801</v>
      </c>
      <c r="B594" s="120" t="n">
        <v>80101</v>
      </c>
      <c r="C594" s="121" t="s">
        <v>103</v>
      </c>
      <c r="D594" s="121" t="s">
        <v>265</v>
      </c>
      <c r="E594" s="121" t="s">
        <v>275</v>
      </c>
      <c r="F594" s="122" t="n">
        <v>4000</v>
      </c>
      <c r="G594" s="123"/>
      <c r="H594" s="122" t="n">
        <v>0</v>
      </c>
      <c r="I594" s="123"/>
      <c r="J594" s="122" t="n">
        <f aca="false">H594-F594</f>
        <v>-4000</v>
      </c>
      <c r="K594" s="123" t="n">
        <f aca="false">I594-G594</f>
        <v>0</v>
      </c>
      <c r="L594" s="122" t="n">
        <v>0</v>
      </c>
      <c r="M594" s="123"/>
      <c r="N594" s="120" t="s">
        <v>724</v>
      </c>
      <c r="O594" s="120" t="s">
        <v>724</v>
      </c>
      <c r="P594" s="120" t="s">
        <v>268</v>
      </c>
      <c r="Q594" s="120" t="s">
        <v>269</v>
      </c>
      <c r="R594" s="124" t="s">
        <v>270</v>
      </c>
      <c r="S594" s="125" t="s">
        <v>426</v>
      </c>
    </row>
    <row r="595" s="126" customFormat="true" ht="12" hidden="false" customHeight="true" outlineLevel="0" collapsed="false">
      <c r="A595" s="120" t="n">
        <v>801</v>
      </c>
      <c r="B595" s="120" t="n">
        <v>80101</v>
      </c>
      <c r="C595" s="121" t="s">
        <v>103</v>
      </c>
      <c r="D595" s="121" t="s">
        <v>265</v>
      </c>
      <c r="E595" s="121" t="s">
        <v>275</v>
      </c>
      <c r="F595" s="122" t="n">
        <v>4000</v>
      </c>
      <c r="G595" s="123"/>
      <c r="H595" s="122" t="n">
        <v>0</v>
      </c>
      <c r="I595" s="123"/>
      <c r="J595" s="122" t="n">
        <f aca="false">H595-F595</f>
        <v>-4000</v>
      </c>
      <c r="K595" s="123" t="n">
        <f aca="false">I595-G595</f>
        <v>0</v>
      </c>
      <c r="L595" s="122" t="n">
        <v>0</v>
      </c>
      <c r="M595" s="123"/>
      <c r="N595" s="120" t="s">
        <v>721</v>
      </c>
      <c r="O595" s="120" t="s">
        <v>721</v>
      </c>
      <c r="P595" s="120" t="s">
        <v>268</v>
      </c>
      <c r="Q595" s="120" t="s">
        <v>269</v>
      </c>
      <c r="R595" s="124" t="s">
        <v>270</v>
      </c>
      <c r="S595" s="125" t="s">
        <v>426</v>
      </c>
    </row>
    <row r="596" s="126" customFormat="true" ht="12" hidden="false" customHeight="true" outlineLevel="0" collapsed="false">
      <c r="A596" s="120" t="n">
        <v>801</v>
      </c>
      <c r="B596" s="120" t="n">
        <v>80101</v>
      </c>
      <c r="C596" s="120" t="s">
        <v>103</v>
      </c>
      <c r="D596" s="121" t="s">
        <v>265</v>
      </c>
      <c r="E596" s="121" t="s">
        <v>275</v>
      </c>
      <c r="F596" s="122" t="n">
        <v>5000</v>
      </c>
      <c r="G596" s="123"/>
      <c r="H596" s="122" t="n">
        <v>4000</v>
      </c>
      <c r="I596" s="123"/>
      <c r="J596" s="122" t="n">
        <f aca="false">H596-F596</f>
        <v>-1000</v>
      </c>
      <c r="K596" s="123" t="n">
        <f aca="false">I596-G596</f>
        <v>0</v>
      </c>
      <c r="L596" s="122" t="n">
        <v>4000</v>
      </c>
      <c r="M596" s="123"/>
      <c r="N596" s="120" t="s">
        <v>679</v>
      </c>
      <c r="O596" s="120" t="s">
        <v>679</v>
      </c>
      <c r="P596" s="120" t="s">
        <v>268</v>
      </c>
      <c r="Q596" s="120" t="s">
        <v>269</v>
      </c>
      <c r="R596" s="124" t="s">
        <v>270</v>
      </c>
      <c r="S596" s="125" t="s">
        <v>426</v>
      </c>
    </row>
    <row r="597" s="126" customFormat="true" ht="12" hidden="false" customHeight="true" outlineLevel="0" collapsed="false">
      <c r="A597" s="120" t="n">
        <v>801</v>
      </c>
      <c r="B597" s="120" t="n">
        <v>80101</v>
      </c>
      <c r="C597" s="121" t="s">
        <v>103</v>
      </c>
      <c r="D597" s="121" t="s">
        <v>265</v>
      </c>
      <c r="E597" s="121" t="s">
        <v>275</v>
      </c>
      <c r="F597" s="122" t="n">
        <v>1000</v>
      </c>
      <c r="G597" s="123"/>
      <c r="H597" s="122" t="n">
        <v>1000</v>
      </c>
      <c r="I597" s="123"/>
      <c r="J597" s="122" t="n">
        <f aca="false">H597-F597</f>
        <v>0</v>
      </c>
      <c r="K597" s="123" t="n">
        <f aca="false">I597-G597</f>
        <v>0</v>
      </c>
      <c r="L597" s="122" t="n">
        <v>1000</v>
      </c>
      <c r="M597" s="123"/>
      <c r="N597" s="120" t="s">
        <v>725</v>
      </c>
      <c r="O597" s="120" t="s">
        <v>725</v>
      </c>
      <c r="P597" s="120" t="s">
        <v>268</v>
      </c>
      <c r="Q597" s="120" t="s">
        <v>269</v>
      </c>
      <c r="R597" s="124" t="s">
        <v>270</v>
      </c>
      <c r="S597" s="125" t="s">
        <v>426</v>
      </c>
    </row>
    <row r="598" s="126" customFormat="true" ht="12" hidden="false" customHeight="true" outlineLevel="0" collapsed="false">
      <c r="A598" s="120" t="n">
        <v>801</v>
      </c>
      <c r="B598" s="120" t="n">
        <v>80101</v>
      </c>
      <c r="C598" s="120" t="s">
        <v>103</v>
      </c>
      <c r="D598" s="121" t="s">
        <v>265</v>
      </c>
      <c r="E598" s="121" t="s">
        <v>275</v>
      </c>
      <c r="F598" s="122" t="n">
        <v>1000</v>
      </c>
      <c r="G598" s="123"/>
      <c r="H598" s="122" t="n">
        <v>2000</v>
      </c>
      <c r="I598" s="123"/>
      <c r="J598" s="122" t="n">
        <f aca="false">H598-F598</f>
        <v>1000</v>
      </c>
      <c r="K598" s="123" t="n">
        <f aca="false">I598-G598</f>
        <v>0</v>
      </c>
      <c r="L598" s="122" t="n">
        <v>1000</v>
      </c>
      <c r="M598" s="123"/>
      <c r="N598" s="120" t="s">
        <v>726</v>
      </c>
      <c r="O598" s="120" t="s">
        <v>726</v>
      </c>
      <c r="P598" s="120" t="s">
        <v>268</v>
      </c>
      <c r="Q598" s="120" t="s">
        <v>269</v>
      </c>
      <c r="R598" s="124" t="s">
        <v>270</v>
      </c>
      <c r="S598" s="125" t="s">
        <v>426</v>
      </c>
    </row>
    <row r="599" s="126" customFormat="true" ht="12" hidden="false" customHeight="true" outlineLevel="0" collapsed="false">
      <c r="A599" s="120" t="n">
        <v>801</v>
      </c>
      <c r="B599" s="120" t="n">
        <v>80101</v>
      </c>
      <c r="C599" s="121" t="s">
        <v>105</v>
      </c>
      <c r="D599" s="121" t="s">
        <v>265</v>
      </c>
      <c r="E599" s="121" t="s">
        <v>275</v>
      </c>
      <c r="F599" s="122" t="n">
        <v>21000</v>
      </c>
      <c r="G599" s="123"/>
      <c r="H599" s="122" t="n">
        <v>71000</v>
      </c>
      <c r="I599" s="123"/>
      <c r="J599" s="122" t="n">
        <f aca="false">H599-F599</f>
        <v>50000</v>
      </c>
      <c r="K599" s="123" t="n">
        <f aca="false">I599-G599</f>
        <v>0</v>
      </c>
      <c r="L599" s="122" t="n">
        <v>20000</v>
      </c>
      <c r="M599" s="123"/>
      <c r="N599" s="120" t="s">
        <v>589</v>
      </c>
      <c r="O599" s="120" t="s">
        <v>589</v>
      </c>
      <c r="P599" s="120" t="s">
        <v>268</v>
      </c>
      <c r="Q599" s="120" t="s">
        <v>269</v>
      </c>
      <c r="R599" s="124" t="s">
        <v>270</v>
      </c>
      <c r="S599" s="125" t="s">
        <v>366</v>
      </c>
    </row>
    <row r="600" s="126" customFormat="true" ht="12" hidden="false" customHeight="true" outlineLevel="0" collapsed="false">
      <c r="A600" s="120" t="n">
        <v>801</v>
      </c>
      <c r="B600" s="120" t="n">
        <v>80101</v>
      </c>
      <c r="C600" s="121" t="s">
        <v>105</v>
      </c>
      <c r="D600" s="121" t="s">
        <v>265</v>
      </c>
      <c r="E600" s="121" t="s">
        <v>275</v>
      </c>
      <c r="F600" s="122" t="n">
        <v>1000</v>
      </c>
      <c r="G600" s="123"/>
      <c r="H600" s="122" t="n">
        <v>2000</v>
      </c>
      <c r="I600" s="123"/>
      <c r="J600" s="122" t="n">
        <f aca="false">H600-F600</f>
        <v>1000</v>
      </c>
      <c r="K600" s="123" t="n">
        <f aca="false">I600-G600</f>
        <v>0</v>
      </c>
      <c r="L600" s="122" t="n">
        <v>2000</v>
      </c>
      <c r="M600" s="123"/>
      <c r="N600" s="120" t="s">
        <v>674</v>
      </c>
      <c r="O600" s="120" t="s">
        <v>674</v>
      </c>
      <c r="P600" s="120" t="s">
        <v>268</v>
      </c>
      <c r="Q600" s="120" t="s">
        <v>269</v>
      </c>
      <c r="R600" s="124" t="s">
        <v>270</v>
      </c>
      <c r="S600" s="125" t="s">
        <v>727</v>
      </c>
    </row>
    <row r="601" s="126" customFormat="true" ht="12" hidden="false" customHeight="true" outlineLevel="0" collapsed="false">
      <c r="A601" s="120" t="n">
        <v>801</v>
      </c>
      <c r="B601" s="120" t="n">
        <v>80101</v>
      </c>
      <c r="C601" s="121" t="s">
        <v>109</v>
      </c>
      <c r="D601" s="121" t="s">
        <v>265</v>
      </c>
      <c r="E601" s="121" t="s">
        <v>275</v>
      </c>
      <c r="F601" s="122" t="n">
        <v>167000</v>
      </c>
      <c r="G601" s="123"/>
      <c r="H601" s="122" t="n">
        <v>253000</v>
      </c>
      <c r="I601" s="123"/>
      <c r="J601" s="122" t="n">
        <f aca="false">H601-F601</f>
        <v>86000</v>
      </c>
      <c r="K601" s="123" t="n">
        <f aca="false">I601-G601</f>
        <v>0</v>
      </c>
      <c r="L601" s="122" t="n">
        <v>265000</v>
      </c>
      <c r="M601" s="123"/>
      <c r="N601" s="120" t="s">
        <v>589</v>
      </c>
      <c r="O601" s="120" t="s">
        <v>589</v>
      </c>
      <c r="P601" s="120" t="s">
        <v>268</v>
      </c>
      <c r="Q601" s="120" t="s">
        <v>269</v>
      </c>
      <c r="R601" s="124" t="s">
        <v>270</v>
      </c>
      <c r="S601" s="125" t="s">
        <v>480</v>
      </c>
    </row>
    <row r="602" s="126" customFormat="true" ht="12" hidden="false" customHeight="true" outlineLevel="0" collapsed="false">
      <c r="A602" s="120" t="n">
        <v>801</v>
      </c>
      <c r="B602" s="120" t="n">
        <v>80101</v>
      </c>
      <c r="C602" s="120" t="s">
        <v>109</v>
      </c>
      <c r="D602" s="121" t="s">
        <v>265</v>
      </c>
      <c r="E602" s="121" t="s">
        <v>275</v>
      </c>
      <c r="F602" s="122" t="n">
        <v>3000</v>
      </c>
      <c r="G602" s="123"/>
      <c r="H602" s="122" t="n">
        <v>4000</v>
      </c>
      <c r="I602" s="123"/>
      <c r="J602" s="122" t="n">
        <f aca="false">H602-F602</f>
        <v>1000</v>
      </c>
      <c r="K602" s="123" t="n">
        <f aca="false">I602-G602</f>
        <v>0</v>
      </c>
      <c r="L602" s="122" t="n">
        <v>0</v>
      </c>
      <c r="M602" s="123"/>
      <c r="N602" s="120" t="s">
        <v>719</v>
      </c>
      <c r="O602" s="120" t="s">
        <v>719</v>
      </c>
      <c r="P602" s="120" t="s">
        <v>268</v>
      </c>
      <c r="Q602" s="120" t="s">
        <v>269</v>
      </c>
      <c r="R602" s="124" t="s">
        <v>270</v>
      </c>
      <c r="S602" s="125" t="s">
        <v>480</v>
      </c>
    </row>
    <row r="603" s="126" customFormat="true" ht="12" hidden="false" customHeight="true" outlineLevel="0" collapsed="false">
      <c r="A603" s="120" t="n">
        <v>801</v>
      </c>
      <c r="B603" s="120" t="n">
        <v>80101</v>
      </c>
      <c r="C603" s="121" t="s">
        <v>109</v>
      </c>
      <c r="D603" s="121" t="s">
        <v>265</v>
      </c>
      <c r="E603" s="121" t="s">
        <v>275</v>
      </c>
      <c r="F603" s="122" t="n">
        <v>2000</v>
      </c>
      <c r="G603" s="123"/>
      <c r="H603" s="122" t="n">
        <v>4000</v>
      </c>
      <c r="I603" s="123"/>
      <c r="J603" s="122" t="n">
        <f aca="false">H603-F603</f>
        <v>2000</v>
      </c>
      <c r="K603" s="123" t="n">
        <f aca="false">I603-G603</f>
        <v>0</v>
      </c>
      <c r="L603" s="122" t="n">
        <v>4000</v>
      </c>
      <c r="M603" s="123"/>
      <c r="N603" s="120" t="s">
        <v>724</v>
      </c>
      <c r="O603" s="120" t="s">
        <v>724</v>
      </c>
      <c r="P603" s="120" t="s">
        <v>268</v>
      </c>
      <c r="Q603" s="120" t="s">
        <v>269</v>
      </c>
      <c r="R603" s="124" t="s">
        <v>270</v>
      </c>
      <c r="S603" s="125" t="s">
        <v>561</v>
      </c>
    </row>
    <row r="604" s="126" customFormat="true" ht="12" hidden="false" customHeight="true" outlineLevel="0" collapsed="false">
      <c r="A604" s="120" t="n">
        <v>801</v>
      </c>
      <c r="B604" s="120" t="n">
        <v>80101</v>
      </c>
      <c r="C604" s="121" t="s">
        <v>109</v>
      </c>
      <c r="D604" s="121" t="s">
        <v>265</v>
      </c>
      <c r="E604" s="121" t="s">
        <v>275</v>
      </c>
      <c r="F604" s="122" t="n">
        <v>7000</v>
      </c>
      <c r="G604" s="123"/>
      <c r="H604" s="122" t="n">
        <v>6000</v>
      </c>
      <c r="I604" s="123"/>
      <c r="J604" s="122" t="n">
        <f aca="false">H604-F604</f>
        <v>-1000</v>
      </c>
      <c r="K604" s="123" t="n">
        <f aca="false">I604-G604</f>
        <v>0</v>
      </c>
      <c r="L604" s="122" t="n">
        <v>7000</v>
      </c>
      <c r="M604" s="123"/>
      <c r="N604" s="120" t="s">
        <v>674</v>
      </c>
      <c r="O604" s="120" t="s">
        <v>674</v>
      </c>
      <c r="P604" s="120" t="s">
        <v>268</v>
      </c>
      <c r="Q604" s="120" t="s">
        <v>269</v>
      </c>
      <c r="R604" s="124" t="s">
        <v>270</v>
      </c>
      <c r="S604" s="125" t="s">
        <v>561</v>
      </c>
    </row>
    <row r="605" s="126" customFormat="true" ht="12" hidden="false" customHeight="true" outlineLevel="0" collapsed="false">
      <c r="A605" s="120" t="n">
        <v>801</v>
      </c>
      <c r="B605" s="120" t="n">
        <v>80101</v>
      </c>
      <c r="C605" s="121" t="s">
        <v>109</v>
      </c>
      <c r="D605" s="121" t="s">
        <v>265</v>
      </c>
      <c r="E605" s="121" t="s">
        <v>275</v>
      </c>
      <c r="F605" s="122" t="n">
        <v>7000</v>
      </c>
      <c r="G605" s="123"/>
      <c r="H605" s="122" t="n">
        <v>14000</v>
      </c>
      <c r="I605" s="123"/>
      <c r="J605" s="122" t="n">
        <f aca="false">H605-F605</f>
        <v>7000</v>
      </c>
      <c r="K605" s="123" t="n">
        <f aca="false">I605-G605</f>
        <v>0</v>
      </c>
      <c r="L605" s="122" t="n">
        <v>10000</v>
      </c>
      <c r="M605" s="123"/>
      <c r="N605" s="120" t="s">
        <v>728</v>
      </c>
      <c r="O605" s="120" t="s">
        <v>728</v>
      </c>
      <c r="P605" s="120" t="s">
        <v>268</v>
      </c>
      <c r="Q605" s="120" t="s">
        <v>269</v>
      </c>
      <c r="R605" s="124" t="s">
        <v>270</v>
      </c>
      <c r="S605" s="125" t="s">
        <v>289</v>
      </c>
    </row>
    <row r="606" s="126" customFormat="true" ht="12" hidden="false" customHeight="true" outlineLevel="0" collapsed="false">
      <c r="A606" s="120" t="n">
        <v>801</v>
      </c>
      <c r="B606" s="120" t="n">
        <v>80101</v>
      </c>
      <c r="C606" s="121" t="s">
        <v>109</v>
      </c>
      <c r="D606" s="121" t="s">
        <v>265</v>
      </c>
      <c r="E606" s="121" t="s">
        <v>275</v>
      </c>
      <c r="F606" s="122" t="n">
        <v>8000</v>
      </c>
      <c r="G606" s="123"/>
      <c r="H606" s="122" t="n">
        <v>13000</v>
      </c>
      <c r="I606" s="123"/>
      <c r="J606" s="122" t="n">
        <f aca="false">H606-F606</f>
        <v>5000</v>
      </c>
      <c r="K606" s="123" t="n">
        <f aca="false">I606-G606</f>
        <v>0</v>
      </c>
      <c r="L606" s="122" t="n">
        <v>9000</v>
      </c>
      <c r="M606" s="123"/>
      <c r="N606" s="120" t="s">
        <v>720</v>
      </c>
      <c r="O606" s="120" t="s">
        <v>720</v>
      </c>
      <c r="P606" s="120" t="s">
        <v>268</v>
      </c>
      <c r="Q606" s="120" t="s">
        <v>269</v>
      </c>
      <c r="R606" s="124" t="s">
        <v>270</v>
      </c>
      <c r="S606" s="125" t="s">
        <v>561</v>
      </c>
    </row>
    <row r="607" s="126" customFormat="true" ht="12" hidden="false" customHeight="true" outlineLevel="0" collapsed="false">
      <c r="A607" s="120" t="n">
        <v>801</v>
      </c>
      <c r="B607" s="120" t="n">
        <v>80101</v>
      </c>
      <c r="C607" s="120" t="s">
        <v>109</v>
      </c>
      <c r="D607" s="121" t="s">
        <v>265</v>
      </c>
      <c r="E607" s="121" t="s">
        <v>275</v>
      </c>
      <c r="F607" s="122" t="n">
        <v>11000</v>
      </c>
      <c r="G607" s="123"/>
      <c r="H607" s="122" t="n">
        <v>6000</v>
      </c>
      <c r="I607" s="123"/>
      <c r="J607" s="122" t="n">
        <f aca="false">H607-F607</f>
        <v>-5000</v>
      </c>
      <c r="K607" s="123" t="n">
        <f aca="false">I607-G607</f>
        <v>0</v>
      </c>
      <c r="L607" s="122" t="n">
        <v>5000</v>
      </c>
      <c r="M607" s="123"/>
      <c r="N607" s="120" t="s">
        <v>729</v>
      </c>
      <c r="O607" s="120" t="s">
        <v>729</v>
      </c>
      <c r="P607" s="120" t="s">
        <v>268</v>
      </c>
      <c r="Q607" s="120" t="s">
        <v>269</v>
      </c>
      <c r="R607" s="124" t="s">
        <v>270</v>
      </c>
      <c r="S607" s="125" t="s">
        <v>480</v>
      </c>
    </row>
    <row r="608" s="126" customFormat="true" ht="12" hidden="false" customHeight="true" outlineLevel="0" collapsed="false">
      <c r="A608" s="120" t="n">
        <v>801</v>
      </c>
      <c r="B608" s="120" t="n">
        <v>80101</v>
      </c>
      <c r="C608" s="121" t="s">
        <v>109</v>
      </c>
      <c r="D608" s="121" t="s">
        <v>265</v>
      </c>
      <c r="E608" s="121" t="s">
        <v>275</v>
      </c>
      <c r="F608" s="122" t="n">
        <v>2000</v>
      </c>
      <c r="G608" s="123"/>
      <c r="H608" s="122" t="n">
        <v>4000</v>
      </c>
      <c r="I608" s="123"/>
      <c r="J608" s="122" t="n">
        <f aca="false">H608-F608</f>
        <v>2000</v>
      </c>
      <c r="K608" s="123" t="n">
        <f aca="false">I608-G608</f>
        <v>0</v>
      </c>
      <c r="L608" s="122" t="n">
        <v>3000</v>
      </c>
      <c r="M608" s="123"/>
      <c r="N608" s="120" t="s">
        <v>730</v>
      </c>
      <c r="O608" s="120" t="s">
        <v>730</v>
      </c>
      <c r="P608" s="120" t="s">
        <v>268</v>
      </c>
      <c r="Q608" s="120" t="s">
        <v>269</v>
      </c>
      <c r="R608" s="124" t="s">
        <v>270</v>
      </c>
      <c r="S608" s="125" t="s">
        <v>561</v>
      </c>
    </row>
    <row r="609" s="126" customFormat="true" ht="12" hidden="false" customHeight="true" outlineLevel="0" collapsed="false">
      <c r="A609" s="120" t="n">
        <v>801</v>
      </c>
      <c r="B609" s="120" t="n">
        <v>80101</v>
      </c>
      <c r="C609" s="121" t="s">
        <v>109</v>
      </c>
      <c r="D609" s="121" t="s">
        <v>265</v>
      </c>
      <c r="E609" s="121" t="s">
        <v>275</v>
      </c>
      <c r="F609" s="122" t="n">
        <v>2000</v>
      </c>
      <c r="G609" s="123"/>
      <c r="H609" s="122" t="n">
        <v>3000</v>
      </c>
      <c r="I609" s="123"/>
      <c r="J609" s="122" t="n">
        <f aca="false">H609-F609</f>
        <v>1000</v>
      </c>
      <c r="K609" s="123" t="n">
        <f aca="false">I609-G609</f>
        <v>0</v>
      </c>
      <c r="L609" s="122" t="n">
        <v>2000</v>
      </c>
      <c r="M609" s="123"/>
      <c r="N609" s="120" t="s">
        <v>675</v>
      </c>
      <c r="O609" s="120" t="s">
        <v>675</v>
      </c>
      <c r="P609" s="120" t="s">
        <v>268</v>
      </c>
      <c r="Q609" s="120" t="s">
        <v>269</v>
      </c>
      <c r="R609" s="124" t="s">
        <v>270</v>
      </c>
      <c r="S609" s="125" t="s">
        <v>561</v>
      </c>
    </row>
    <row r="610" s="126" customFormat="true" ht="12" hidden="false" customHeight="true" outlineLevel="0" collapsed="false">
      <c r="A610" s="120" t="n">
        <v>801</v>
      </c>
      <c r="B610" s="120" t="n">
        <v>80101</v>
      </c>
      <c r="C610" s="121" t="s">
        <v>109</v>
      </c>
      <c r="D610" s="121" t="s">
        <v>265</v>
      </c>
      <c r="E610" s="121" t="s">
        <v>275</v>
      </c>
      <c r="F610" s="122" t="n">
        <v>2000</v>
      </c>
      <c r="G610" s="123"/>
      <c r="H610" s="122" t="n">
        <v>2000</v>
      </c>
      <c r="I610" s="123"/>
      <c r="J610" s="122" t="n">
        <f aca="false">H610-F610</f>
        <v>0</v>
      </c>
      <c r="K610" s="123" t="n">
        <f aca="false">I610-G610</f>
        <v>0</v>
      </c>
      <c r="L610" s="122" t="n">
        <v>2000</v>
      </c>
      <c r="M610" s="123"/>
      <c r="N610" s="120" t="s">
        <v>676</v>
      </c>
      <c r="O610" s="120" t="s">
        <v>676</v>
      </c>
      <c r="P610" s="120" t="s">
        <v>268</v>
      </c>
      <c r="Q610" s="120" t="s">
        <v>269</v>
      </c>
      <c r="R610" s="124" t="s">
        <v>270</v>
      </c>
      <c r="S610" s="125" t="s">
        <v>380</v>
      </c>
    </row>
    <row r="611" s="126" customFormat="true" ht="12" hidden="false" customHeight="true" outlineLevel="0" collapsed="false">
      <c r="A611" s="120" t="n">
        <v>801</v>
      </c>
      <c r="B611" s="120" t="n">
        <v>80101</v>
      </c>
      <c r="C611" s="120" t="s">
        <v>109</v>
      </c>
      <c r="D611" s="121" t="s">
        <v>265</v>
      </c>
      <c r="E611" s="121" t="s">
        <v>275</v>
      </c>
      <c r="F611" s="122" t="n">
        <v>1000</v>
      </c>
      <c r="G611" s="123"/>
      <c r="H611" s="122" t="n">
        <v>4000</v>
      </c>
      <c r="I611" s="123"/>
      <c r="J611" s="122" t="n">
        <f aca="false">H611-F611</f>
        <v>3000</v>
      </c>
      <c r="K611" s="123" t="n">
        <f aca="false">I611-G611</f>
        <v>0</v>
      </c>
      <c r="L611" s="122" t="n">
        <v>2000</v>
      </c>
      <c r="M611" s="123"/>
      <c r="N611" s="120" t="s">
        <v>731</v>
      </c>
      <c r="O611" s="120" t="s">
        <v>731</v>
      </c>
      <c r="P611" s="120" t="s">
        <v>268</v>
      </c>
      <c r="Q611" s="120" t="s">
        <v>269</v>
      </c>
      <c r="R611" s="124" t="s">
        <v>270</v>
      </c>
      <c r="S611" s="125" t="s">
        <v>289</v>
      </c>
    </row>
    <row r="612" s="126" customFormat="true" ht="12" hidden="false" customHeight="true" outlineLevel="0" collapsed="false">
      <c r="A612" s="120" t="n">
        <v>801</v>
      </c>
      <c r="B612" s="120" t="n">
        <v>80101</v>
      </c>
      <c r="C612" s="120" t="s">
        <v>109</v>
      </c>
      <c r="D612" s="121" t="s">
        <v>265</v>
      </c>
      <c r="E612" s="121" t="s">
        <v>275</v>
      </c>
      <c r="F612" s="122" t="n">
        <v>2000</v>
      </c>
      <c r="G612" s="123"/>
      <c r="H612" s="122" t="n">
        <v>1000</v>
      </c>
      <c r="I612" s="123"/>
      <c r="J612" s="122" t="n">
        <f aca="false">H612-F612</f>
        <v>-1000</v>
      </c>
      <c r="K612" s="123" t="n">
        <f aca="false">I612-G612</f>
        <v>0</v>
      </c>
      <c r="L612" s="122" t="n">
        <v>2000</v>
      </c>
      <c r="M612" s="123"/>
      <c r="N612" s="120" t="s">
        <v>677</v>
      </c>
      <c r="O612" s="120" t="s">
        <v>677</v>
      </c>
      <c r="P612" s="120" t="s">
        <v>268</v>
      </c>
      <c r="Q612" s="120" t="s">
        <v>269</v>
      </c>
      <c r="R612" s="124" t="s">
        <v>270</v>
      </c>
      <c r="S612" s="125" t="s">
        <v>289</v>
      </c>
    </row>
    <row r="613" s="126" customFormat="true" ht="12" hidden="false" customHeight="true" outlineLevel="0" collapsed="false">
      <c r="A613" s="120" t="n">
        <v>801</v>
      </c>
      <c r="B613" s="120" t="n">
        <v>80101</v>
      </c>
      <c r="C613" s="121" t="s">
        <v>109</v>
      </c>
      <c r="D613" s="121" t="s">
        <v>265</v>
      </c>
      <c r="E613" s="121" t="s">
        <v>275</v>
      </c>
      <c r="F613" s="122" t="n">
        <v>2000</v>
      </c>
      <c r="G613" s="123"/>
      <c r="H613" s="122" t="n">
        <v>6000</v>
      </c>
      <c r="I613" s="123"/>
      <c r="J613" s="122" t="n">
        <f aca="false">H613-F613</f>
        <v>4000</v>
      </c>
      <c r="K613" s="123" t="n">
        <f aca="false">I613-G613</f>
        <v>0</v>
      </c>
      <c r="L613" s="122" t="n">
        <v>4000</v>
      </c>
      <c r="M613" s="123"/>
      <c r="N613" s="120" t="s">
        <v>721</v>
      </c>
      <c r="O613" s="120" t="s">
        <v>721</v>
      </c>
      <c r="P613" s="120" t="s">
        <v>268</v>
      </c>
      <c r="Q613" s="120" t="s">
        <v>269</v>
      </c>
      <c r="R613" s="124" t="s">
        <v>270</v>
      </c>
      <c r="S613" s="125" t="s">
        <v>289</v>
      </c>
    </row>
    <row r="614" s="126" customFormat="true" ht="12" hidden="false" customHeight="true" outlineLevel="0" collapsed="false">
      <c r="A614" s="120" t="n">
        <v>801</v>
      </c>
      <c r="B614" s="120" t="n">
        <v>80101</v>
      </c>
      <c r="C614" s="120" t="s">
        <v>109</v>
      </c>
      <c r="D614" s="121" t="s">
        <v>265</v>
      </c>
      <c r="E614" s="121" t="s">
        <v>275</v>
      </c>
      <c r="F614" s="122" t="n">
        <v>3000</v>
      </c>
      <c r="G614" s="123"/>
      <c r="H614" s="122" t="n">
        <v>4000</v>
      </c>
      <c r="I614" s="123"/>
      <c r="J614" s="122" t="n">
        <f aca="false">H614-F614</f>
        <v>1000</v>
      </c>
      <c r="K614" s="123" t="n">
        <f aca="false">I614-G614</f>
        <v>0</v>
      </c>
      <c r="L614" s="122" t="n">
        <v>4000</v>
      </c>
      <c r="M614" s="123"/>
      <c r="N614" s="120" t="s">
        <v>678</v>
      </c>
      <c r="O614" s="120" t="s">
        <v>678</v>
      </c>
      <c r="P614" s="120" t="s">
        <v>268</v>
      </c>
      <c r="Q614" s="120" t="s">
        <v>269</v>
      </c>
      <c r="R614" s="124" t="s">
        <v>270</v>
      </c>
      <c r="S614" s="125" t="s">
        <v>732</v>
      </c>
    </row>
    <row r="615" s="126" customFormat="true" ht="12" hidden="false" customHeight="true" outlineLevel="0" collapsed="false">
      <c r="A615" s="120" t="n">
        <v>801</v>
      </c>
      <c r="B615" s="120" t="n">
        <v>80101</v>
      </c>
      <c r="C615" s="120" t="s">
        <v>109</v>
      </c>
      <c r="D615" s="121" t="s">
        <v>265</v>
      </c>
      <c r="E615" s="121" t="s">
        <v>275</v>
      </c>
      <c r="F615" s="122" t="n">
        <v>2000</v>
      </c>
      <c r="G615" s="123"/>
      <c r="H615" s="122" t="n">
        <v>2000</v>
      </c>
      <c r="I615" s="123"/>
      <c r="J615" s="122" t="n">
        <f aca="false">H615-F615</f>
        <v>0</v>
      </c>
      <c r="K615" s="123" t="n">
        <f aca="false">I615-G615</f>
        <v>0</v>
      </c>
      <c r="L615" s="122" t="n">
        <v>2000</v>
      </c>
      <c r="M615" s="123"/>
      <c r="N615" s="120" t="s">
        <v>679</v>
      </c>
      <c r="O615" s="120" t="s">
        <v>679</v>
      </c>
      <c r="P615" s="120" t="s">
        <v>268</v>
      </c>
      <c r="Q615" s="120" t="s">
        <v>269</v>
      </c>
      <c r="R615" s="124" t="s">
        <v>270</v>
      </c>
      <c r="S615" s="125" t="s">
        <v>289</v>
      </c>
    </row>
    <row r="616" s="126" customFormat="true" ht="12" hidden="false" customHeight="true" outlineLevel="0" collapsed="false">
      <c r="A616" s="120" t="n">
        <v>801</v>
      </c>
      <c r="B616" s="120" t="n">
        <v>80101</v>
      </c>
      <c r="C616" s="121" t="s">
        <v>109</v>
      </c>
      <c r="D616" s="121" t="s">
        <v>265</v>
      </c>
      <c r="E616" s="121" t="s">
        <v>275</v>
      </c>
      <c r="F616" s="122" t="n">
        <v>5000</v>
      </c>
      <c r="G616" s="123"/>
      <c r="H616" s="122" t="n">
        <v>5000</v>
      </c>
      <c r="I616" s="123"/>
      <c r="J616" s="122" t="n">
        <f aca="false">H616-F616</f>
        <v>0</v>
      </c>
      <c r="K616" s="123" t="n">
        <f aca="false">I616-G616</f>
        <v>0</v>
      </c>
      <c r="L616" s="122" t="n">
        <v>5000</v>
      </c>
      <c r="M616" s="123"/>
      <c r="N616" s="120" t="s">
        <v>680</v>
      </c>
      <c r="O616" s="120" t="s">
        <v>680</v>
      </c>
      <c r="P616" s="120" t="s">
        <v>268</v>
      </c>
      <c r="Q616" s="120" t="s">
        <v>269</v>
      </c>
      <c r="R616" s="124" t="s">
        <v>270</v>
      </c>
      <c r="S616" s="125" t="s">
        <v>561</v>
      </c>
    </row>
    <row r="617" s="126" customFormat="true" ht="12" hidden="false" customHeight="true" outlineLevel="0" collapsed="false">
      <c r="A617" s="120" t="n">
        <v>801</v>
      </c>
      <c r="B617" s="120" t="n">
        <v>80101</v>
      </c>
      <c r="C617" s="120" t="s">
        <v>109</v>
      </c>
      <c r="D617" s="121" t="s">
        <v>265</v>
      </c>
      <c r="E617" s="121" t="s">
        <v>275</v>
      </c>
      <c r="F617" s="122" t="n">
        <v>5000</v>
      </c>
      <c r="G617" s="123"/>
      <c r="H617" s="122" t="n">
        <v>5000</v>
      </c>
      <c r="I617" s="123"/>
      <c r="J617" s="122" t="n">
        <f aca="false">H617-F617</f>
        <v>0</v>
      </c>
      <c r="K617" s="123" t="n">
        <f aca="false">I617-G617</f>
        <v>0</v>
      </c>
      <c r="L617" s="122" t="n">
        <v>5000</v>
      </c>
      <c r="M617" s="123"/>
      <c r="N617" s="120" t="s">
        <v>733</v>
      </c>
      <c r="O617" s="120" t="s">
        <v>733</v>
      </c>
      <c r="P617" s="120" t="s">
        <v>268</v>
      </c>
      <c r="Q617" s="120" t="s">
        <v>269</v>
      </c>
      <c r="R617" s="124" t="s">
        <v>270</v>
      </c>
      <c r="S617" s="125" t="s">
        <v>561</v>
      </c>
    </row>
    <row r="618" s="126" customFormat="true" ht="12" hidden="false" customHeight="true" outlineLevel="0" collapsed="false">
      <c r="A618" s="120" t="n">
        <v>801</v>
      </c>
      <c r="B618" s="120" t="n">
        <v>80101</v>
      </c>
      <c r="C618" s="120" t="s">
        <v>109</v>
      </c>
      <c r="D618" s="121" t="s">
        <v>265</v>
      </c>
      <c r="E618" s="121" t="s">
        <v>275</v>
      </c>
      <c r="F618" s="122" t="n">
        <v>1000</v>
      </c>
      <c r="G618" s="123"/>
      <c r="H618" s="122" t="n">
        <v>2000</v>
      </c>
      <c r="I618" s="123"/>
      <c r="J618" s="122" t="n">
        <f aca="false">H618-F618</f>
        <v>1000</v>
      </c>
      <c r="K618" s="123" t="n">
        <f aca="false">I618-G618</f>
        <v>0</v>
      </c>
      <c r="L618" s="122" t="n">
        <v>2000</v>
      </c>
      <c r="M618" s="123"/>
      <c r="N618" s="120" t="s">
        <v>691</v>
      </c>
      <c r="O618" s="120" t="s">
        <v>691</v>
      </c>
      <c r="P618" s="120" t="s">
        <v>268</v>
      </c>
      <c r="Q618" s="120" t="s">
        <v>269</v>
      </c>
      <c r="R618" s="124" t="s">
        <v>270</v>
      </c>
      <c r="S618" s="125" t="s">
        <v>732</v>
      </c>
    </row>
    <row r="619" s="126" customFormat="true" ht="12" hidden="false" customHeight="true" outlineLevel="0" collapsed="false">
      <c r="A619" s="120" t="n">
        <v>801</v>
      </c>
      <c r="B619" s="120" t="n">
        <v>80101</v>
      </c>
      <c r="C619" s="121" t="s">
        <v>109</v>
      </c>
      <c r="D619" s="121" t="s">
        <v>265</v>
      </c>
      <c r="E619" s="121" t="s">
        <v>275</v>
      </c>
      <c r="F619" s="122" t="n">
        <v>2000</v>
      </c>
      <c r="G619" s="123"/>
      <c r="H619" s="122" t="n">
        <v>4000</v>
      </c>
      <c r="I619" s="123"/>
      <c r="J619" s="122" t="n">
        <f aca="false">H619-F619</f>
        <v>2000</v>
      </c>
      <c r="K619" s="123" t="n">
        <f aca="false">I619-G619</f>
        <v>0</v>
      </c>
      <c r="L619" s="122" t="n">
        <v>3000</v>
      </c>
      <c r="M619" s="123"/>
      <c r="N619" s="120" t="s">
        <v>725</v>
      </c>
      <c r="O619" s="120" t="s">
        <v>725</v>
      </c>
      <c r="P619" s="120" t="s">
        <v>268</v>
      </c>
      <c r="Q619" s="120" t="s">
        <v>269</v>
      </c>
      <c r="R619" s="124" t="s">
        <v>270</v>
      </c>
      <c r="S619" s="125" t="s">
        <v>289</v>
      </c>
    </row>
    <row r="620" s="126" customFormat="true" ht="12" hidden="false" customHeight="true" outlineLevel="0" collapsed="false">
      <c r="A620" s="120" t="n">
        <v>801</v>
      </c>
      <c r="B620" s="120" t="n">
        <v>80101</v>
      </c>
      <c r="C620" s="121" t="s">
        <v>109</v>
      </c>
      <c r="D620" s="121" t="s">
        <v>265</v>
      </c>
      <c r="E620" s="121" t="s">
        <v>275</v>
      </c>
      <c r="F620" s="122" t="n">
        <v>2000</v>
      </c>
      <c r="G620" s="123"/>
      <c r="H620" s="122" t="n">
        <v>7000</v>
      </c>
      <c r="I620" s="123"/>
      <c r="J620" s="122" t="n">
        <f aca="false">H620-F620</f>
        <v>5000</v>
      </c>
      <c r="K620" s="123" t="n">
        <f aca="false">I620-G620</f>
        <v>0</v>
      </c>
      <c r="L620" s="122" t="n">
        <v>4000</v>
      </c>
      <c r="M620" s="123"/>
      <c r="N620" s="120" t="s">
        <v>734</v>
      </c>
      <c r="O620" s="120" t="s">
        <v>734</v>
      </c>
      <c r="P620" s="120" t="s">
        <v>268</v>
      </c>
      <c r="Q620" s="120" t="s">
        <v>269</v>
      </c>
      <c r="R620" s="124" t="s">
        <v>270</v>
      </c>
      <c r="S620" s="125" t="s">
        <v>289</v>
      </c>
    </row>
    <row r="621" s="126" customFormat="true" ht="12" hidden="false" customHeight="true" outlineLevel="0" collapsed="false">
      <c r="A621" s="120" t="n">
        <v>801</v>
      </c>
      <c r="B621" s="120" t="n">
        <v>80101</v>
      </c>
      <c r="C621" s="120" t="s">
        <v>109</v>
      </c>
      <c r="D621" s="121" t="s">
        <v>265</v>
      </c>
      <c r="E621" s="121" t="s">
        <v>275</v>
      </c>
      <c r="F621" s="122" t="n">
        <v>2000</v>
      </c>
      <c r="G621" s="123"/>
      <c r="H621" s="122" t="n">
        <v>8000</v>
      </c>
      <c r="I621" s="123"/>
      <c r="J621" s="122" t="n">
        <f aca="false">H621-F621</f>
        <v>6000</v>
      </c>
      <c r="K621" s="123" t="n">
        <f aca="false">I621-G621</f>
        <v>0</v>
      </c>
      <c r="L621" s="122" t="n">
        <v>4000</v>
      </c>
      <c r="M621" s="123"/>
      <c r="N621" s="120" t="s">
        <v>726</v>
      </c>
      <c r="O621" s="120" t="s">
        <v>726</v>
      </c>
      <c r="P621" s="120" t="s">
        <v>268</v>
      </c>
      <c r="Q621" s="120" t="s">
        <v>269</v>
      </c>
      <c r="R621" s="124" t="s">
        <v>270</v>
      </c>
      <c r="S621" s="125" t="s">
        <v>289</v>
      </c>
    </row>
    <row r="622" s="126" customFormat="true" ht="12" hidden="false" customHeight="true" outlineLevel="0" collapsed="false">
      <c r="A622" s="120" t="n">
        <v>801</v>
      </c>
      <c r="B622" s="120" t="n">
        <v>80101</v>
      </c>
      <c r="C622" s="120" t="s">
        <v>109</v>
      </c>
      <c r="D622" s="121" t="s">
        <v>265</v>
      </c>
      <c r="E622" s="121" t="s">
        <v>275</v>
      </c>
      <c r="F622" s="122" t="n">
        <v>2000</v>
      </c>
      <c r="G622" s="123"/>
      <c r="H622" s="122" t="n">
        <v>4000</v>
      </c>
      <c r="I622" s="123"/>
      <c r="J622" s="122" t="n">
        <f aca="false">H622-F622</f>
        <v>2000</v>
      </c>
      <c r="K622" s="123" t="n">
        <f aca="false">I622-G622</f>
        <v>0</v>
      </c>
      <c r="L622" s="122" t="n">
        <v>3000</v>
      </c>
      <c r="M622" s="123"/>
      <c r="N622" s="120" t="s">
        <v>722</v>
      </c>
      <c r="O622" s="120" t="s">
        <v>722</v>
      </c>
      <c r="P622" s="120" t="s">
        <v>268</v>
      </c>
      <c r="Q622" s="120" t="s">
        <v>269</v>
      </c>
      <c r="R622" s="124" t="s">
        <v>270</v>
      </c>
      <c r="S622" s="125" t="s">
        <v>732</v>
      </c>
    </row>
    <row r="623" s="126" customFormat="true" ht="12" hidden="false" customHeight="true" outlineLevel="0" collapsed="false">
      <c r="A623" s="120" t="n">
        <v>801</v>
      </c>
      <c r="B623" s="120" t="n">
        <v>80101</v>
      </c>
      <c r="C623" s="120" t="s">
        <v>109</v>
      </c>
      <c r="D623" s="121" t="s">
        <v>265</v>
      </c>
      <c r="E623" s="121" t="s">
        <v>275</v>
      </c>
      <c r="F623" s="122" t="n">
        <v>4000</v>
      </c>
      <c r="G623" s="123"/>
      <c r="H623" s="122" t="n">
        <v>0</v>
      </c>
      <c r="I623" s="123"/>
      <c r="J623" s="122" t="n">
        <f aca="false">H623-F623</f>
        <v>-4000</v>
      </c>
      <c r="K623" s="123" t="n">
        <f aca="false">I623-G623</f>
        <v>0</v>
      </c>
      <c r="L623" s="122" t="n">
        <v>0</v>
      </c>
      <c r="M623" s="123"/>
      <c r="N623" s="120" t="s">
        <v>735</v>
      </c>
      <c r="O623" s="120" t="s">
        <v>735</v>
      </c>
      <c r="P623" s="120" t="s">
        <v>268</v>
      </c>
      <c r="Q623" s="120" t="s">
        <v>269</v>
      </c>
      <c r="R623" s="124" t="s">
        <v>270</v>
      </c>
      <c r="S623" s="125" t="s">
        <v>732</v>
      </c>
    </row>
    <row r="624" s="126" customFormat="true" ht="12" hidden="false" customHeight="true" outlineLevel="0" collapsed="false">
      <c r="A624" s="120" t="n">
        <v>801</v>
      </c>
      <c r="B624" s="120" t="n">
        <v>80101</v>
      </c>
      <c r="C624" s="120" t="s">
        <v>109</v>
      </c>
      <c r="D624" s="121" t="s">
        <v>265</v>
      </c>
      <c r="E624" s="121" t="s">
        <v>275</v>
      </c>
      <c r="F624" s="122" t="n">
        <v>2000</v>
      </c>
      <c r="G624" s="123"/>
      <c r="H624" s="122" t="n">
        <v>7000</v>
      </c>
      <c r="I624" s="123"/>
      <c r="J624" s="122" t="n">
        <f aca="false">H624-F624</f>
        <v>5000</v>
      </c>
      <c r="K624" s="123" t="n">
        <f aca="false">I624-G624</f>
        <v>0</v>
      </c>
      <c r="L624" s="122" t="n">
        <v>4000</v>
      </c>
      <c r="M624" s="123"/>
      <c r="N624" s="120" t="s">
        <v>736</v>
      </c>
      <c r="O624" s="120" t="s">
        <v>736</v>
      </c>
      <c r="P624" s="120" t="s">
        <v>268</v>
      </c>
      <c r="Q624" s="120" t="s">
        <v>269</v>
      </c>
      <c r="R624" s="124" t="s">
        <v>270</v>
      </c>
      <c r="S624" s="125" t="s">
        <v>289</v>
      </c>
    </row>
    <row r="625" s="126" customFormat="true" ht="12" hidden="false" customHeight="true" outlineLevel="0" collapsed="false">
      <c r="A625" s="120" t="n">
        <v>801</v>
      </c>
      <c r="B625" s="120" t="n">
        <v>80101</v>
      </c>
      <c r="C625" s="120" t="s">
        <v>109</v>
      </c>
      <c r="D625" s="121" t="s">
        <v>265</v>
      </c>
      <c r="E625" s="121" t="s">
        <v>275</v>
      </c>
      <c r="F625" s="122" t="n">
        <v>0</v>
      </c>
      <c r="G625" s="123"/>
      <c r="H625" s="122" t="n">
        <v>12000</v>
      </c>
      <c r="I625" s="123"/>
      <c r="J625" s="122" t="n">
        <f aca="false">H625-F625</f>
        <v>12000</v>
      </c>
      <c r="K625" s="123" t="n">
        <f aca="false">I625-G625</f>
        <v>0</v>
      </c>
      <c r="L625" s="122" t="n">
        <v>15000</v>
      </c>
      <c r="M625" s="123"/>
      <c r="N625" s="120" t="s">
        <v>736</v>
      </c>
      <c r="O625" s="120" t="s">
        <v>736</v>
      </c>
      <c r="P625" s="120"/>
      <c r="Q625" s="120"/>
      <c r="R625" s="124"/>
      <c r="S625" s="125" t="s">
        <v>737</v>
      </c>
    </row>
    <row r="626" s="126" customFormat="true" ht="12" hidden="false" customHeight="true" outlineLevel="0" collapsed="false">
      <c r="A626" s="120" t="n">
        <v>801</v>
      </c>
      <c r="B626" s="120" t="n">
        <v>80101</v>
      </c>
      <c r="C626" s="121" t="s">
        <v>109</v>
      </c>
      <c r="D626" s="121" t="s">
        <v>265</v>
      </c>
      <c r="E626" s="121" t="s">
        <v>275</v>
      </c>
      <c r="F626" s="122" t="n">
        <v>1000</v>
      </c>
      <c r="G626" s="123"/>
      <c r="H626" s="122" t="n">
        <v>2000</v>
      </c>
      <c r="I626" s="123"/>
      <c r="J626" s="122" t="n">
        <f aca="false">H626-F626</f>
        <v>1000</v>
      </c>
      <c r="K626" s="123" t="n">
        <f aca="false">I626-G626</f>
        <v>0</v>
      </c>
      <c r="L626" s="122" t="n">
        <v>2000</v>
      </c>
      <c r="M626" s="123"/>
      <c r="N626" s="120" t="s">
        <v>738</v>
      </c>
      <c r="O626" s="120" t="s">
        <v>738</v>
      </c>
      <c r="P626" s="120" t="s">
        <v>268</v>
      </c>
      <c r="Q626" s="120" t="s">
        <v>269</v>
      </c>
      <c r="R626" s="124" t="s">
        <v>270</v>
      </c>
      <c r="S626" s="125" t="s">
        <v>289</v>
      </c>
    </row>
    <row r="627" s="126" customFormat="true" ht="12" hidden="false" customHeight="true" outlineLevel="0" collapsed="false">
      <c r="A627" s="120" t="n">
        <v>801</v>
      </c>
      <c r="B627" s="120" t="n">
        <v>80101</v>
      </c>
      <c r="C627" s="120" t="n">
        <v>2030</v>
      </c>
      <c r="D627" s="121" t="s">
        <v>399</v>
      </c>
      <c r="E627" s="121" t="s">
        <v>314</v>
      </c>
      <c r="F627" s="129" t="n">
        <v>132000</v>
      </c>
      <c r="G627" s="130"/>
      <c r="H627" s="129" t="n">
        <v>132000</v>
      </c>
      <c r="I627" s="130"/>
      <c r="J627" s="129" t="n">
        <f aca="false">H627-F627</f>
        <v>0</v>
      </c>
      <c r="K627" s="130" t="n">
        <f aca="false">I627-G627</f>
        <v>0</v>
      </c>
      <c r="L627" s="129" t="n">
        <v>0</v>
      </c>
      <c r="M627" s="130"/>
      <c r="N627" s="120" t="s">
        <v>281</v>
      </c>
      <c r="O627" s="120" t="s">
        <v>281</v>
      </c>
      <c r="P627" s="120" t="s">
        <v>299</v>
      </c>
      <c r="Q627" s="120" t="n">
        <v>1408</v>
      </c>
      <c r="R627" s="124" t="s">
        <v>382</v>
      </c>
      <c r="S627" s="125" t="s">
        <v>739</v>
      </c>
    </row>
    <row r="628" s="126" customFormat="true" ht="12" hidden="false" customHeight="true" outlineLevel="0" collapsed="false">
      <c r="A628" s="120" t="n">
        <v>801</v>
      </c>
      <c r="B628" s="120" t="n">
        <v>80101</v>
      </c>
      <c r="C628" s="120" t="n">
        <v>2057</v>
      </c>
      <c r="D628" s="121" t="s">
        <v>325</v>
      </c>
      <c r="E628" s="121" t="s">
        <v>298</v>
      </c>
      <c r="F628" s="122" t="n">
        <v>168070</v>
      </c>
      <c r="G628" s="123"/>
      <c r="H628" s="122" t="n">
        <v>168070</v>
      </c>
      <c r="I628" s="123"/>
      <c r="J628" s="122" t="n">
        <f aca="false">H628-F628</f>
        <v>0</v>
      </c>
      <c r="K628" s="123" t="n">
        <f aca="false">I628-G628</f>
        <v>0</v>
      </c>
      <c r="L628" s="122" t="n">
        <v>0</v>
      </c>
      <c r="M628" s="123"/>
      <c r="N628" s="120" t="s">
        <v>281</v>
      </c>
      <c r="O628" s="120" t="s">
        <v>281</v>
      </c>
      <c r="P628" s="120" t="s">
        <v>268</v>
      </c>
      <c r="Q628" s="120" t="s">
        <v>269</v>
      </c>
      <c r="R628" s="124" t="s">
        <v>270</v>
      </c>
      <c r="S628" s="125" t="s">
        <v>740</v>
      </c>
    </row>
    <row r="629" s="126" customFormat="true" ht="12" hidden="false" customHeight="true" outlineLevel="0" collapsed="false">
      <c r="A629" s="120" t="n">
        <v>801</v>
      </c>
      <c r="B629" s="120" t="n">
        <v>80101</v>
      </c>
      <c r="C629" s="120" t="n">
        <v>2057</v>
      </c>
      <c r="D629" s="121" t="s">
        <v>325</v>
      </c>
      <c r="E629" s="121" t="s">
        <v>298</v>
      </c>
      <c r="F629" s="122" t="n">
        <v>120500</v>
      </c>
      <c r="G629" s="123"/>
      <c r="H629" s="122" t="n">
        <v>120500</v>
      </c>
      <c r="I629" s="123"/>
      <c r="J629" s="122" t="n">
        <f aca="false">H629-F629</f>
        <v>0</v>
      </c>
      <c r="K629" s="123" t="n">
        <f aca="false">I629-G629</f>
        <v>0</v>
      </c>
      <c r="L629" s="122" t="n">
        <v>0</v>
      </c>
      <c r="M629" s="123"/>
      <c r="N629" s="120" t="s">
        <v>281</v>
      </c>
      <c r="O629" s="120" t="s">
        <v>281</v>
      </c>
      <c r="P629" s="120" t="s">
        <v>299</v>
      </c>
      <c r="Q629" s="120" t="n">
        <v>1019</v>
      </c>
      <c r="R629" s="124" t="s">
        <v>300</v>
      </c>
      <c r="S629" s="125" t="s">
        <v>740</v>
      </c>
    </row>
    <row r="630" s="126" customFormat="true" ht="12" hidden="false" customHeight="true" outlineLevel="0" collapsed="false">
      <c r="A630" s="120" t="n">
        <v>801</v>
      </c>
      <c r="B630" s="120" t="n">
        <v>80101</v>
      </c>
      <c r="C630" s="120" t="n">
        <v>2057</v>
      </c>
      <c r="D630" s="121" t="s">
        <v>325</v>
      </c>
      <c r="E630" s="121" t="s">
        <v>298</v>
      </c>
      <c r="F630" s="122" t="n">
        <v>73546</v>
      </c>
      <c r="G630" s="123"/>
      <c r="H630" s="122" t="n">
        <v>73546</v>
      </c>
      <c r="I630" s="123"/>
      <c r="J630" s="122" t="n">
        <f aca="false">H630-F630</f>
        <v>0</v>
      </c>
      <c r="K630" s="123" t="n">
        <f aca="false">I630-G630</f>
        <v>0</v>
      </c>
      <c r="L630" s="122" t="n">
        <v>0</v>
      </c>
      <c r="M630" s="123"/>
      <c r="N630" s="120" t="s">
        <v>281</v>
      </c>
      <c r="O630" s="120" t="s">
        <v>281</v>
      </c>
      <c r="P630" s="120" t="s">
        <v>299</v>
      </c>
      <c r="Q630" s="120" t="n">
        <v>1346</v>
      </c>
      <c r="R630" s="124" t="s">
        <v>575</v>
      </c>
      <c r="S630" s="125" t="s">
        <v>740</v>
      </c>
    </row>
    <row r="631" s="126" customFormat="true" ht="12" hidden="false" customHeight="true" outlineLevel="0" collapsed="false">
      <c r="A631" s="120" t="n">
        <v>801</v>
      </c>
      <c r="B631" s="120" t="n">
        <v>80101</v>
      </c>
      <c r="C631" s="120" t="n">
        <v>2057</v>
      </c>
      <c r="D631" s="121" t="s">
        <v>325</v>
      </c>
      <c r="E631" s="121" t="s">
        <v>298</v>
      </c>
      <c r="F631" s="122" t="n">
        <v>477108</v>
      </c>
      <c r="G631" s="123"/>
      <c r="H631" s="122" t="n">
        <v>477108</v>
      </c>
      <c r="I631" s="123"/>
      <c r="J631" s="122" t="n">
        <f aca="false">H631-F631</f>
        <v>0</v>
      </c>
      <c r="K631" s="123" t="n">
        <f aca="false">I631-G631</f>
        <v>0</v>
      </c>
      <c r="L631" s="122" t="n">
        <v>0</v>
      </c>
      <c r="M631" s="123"/>
      <c r="N631" s="120" t="s">
        <v>281</v>
      </c>
      <c r="O631" s="120" t="s">
        <v>281</v>
      </c>
      <c r="P631" s="120" t="s">
        <v>299</v>
      </c>
      <c r="Q631" s="120" t="s">
        <v>303</v>
      </c>
      <c r="R631" s="124" t="s">
        <v>304</v>
      </c>
      <c r="S631" s="125" t="s">
        <v>740</v>
      </c>
    </row>
    <row r="632" s="126" customFormat="true" ht="12" hidden="false" customHeight="true" outlineLevel="0" collapsed="false">
      <c r="A632" s="120" t="n">
        <v>801</v>
      </c>
      <c r="B632" s="120" t="n">
        <v>80101</v>
      </c>
      <c r="C632" s="120" t="n">
        <v>2057</v>
      </c>
      <c r="D632" s="121" t="s">
        <v>325</v>
      </c>
      <c r="E632" s="121" t="s">
        <v>298</v>
      </c>
      <c r="F632" s="122" t="n">
        <v>793830</v>
      </c>
      <c r="G632" s="123"/>
      <c r="H632" s="122" t="n">
        <v>793830</v>
      </c>
      <c r="I632" s="123"/>
      <c r="J632" s="122" t="n">
        <f aca="false">H632-F632</f>
        <v>0</v>
      </c>
      <c r="K632" s="123" t="n">
        <f aca="false">I632-G632</f>
        <v>0</v>
      </c>
      <c r="L632" s="122" t="n">
        <v>0</v>
      </c>
      <c r="M632" s="123"/>
      <c r="N632" s="120" t="s">
        <v>281</v>
      </c>
      <c r="O632" s="120" t="s">
        <v>281</v>
      </c>
      <c r="P632" s="120" t="s">
        <v>310</v>
      </c>
      <c r="Q632" s="120" t="s">
        <v>269</v>
      </c>
      <c r="R632" s="124" t="s">
        <v>270</v>
      </c>
      <c r="S632" s="125" t="s">
        <v>741</v>
      </c>
    </row>
    <row r="633" s="126" customFormat="true" ht="12" hidden="false" customHeight="true" outlineLevel="0" collapsed="false">
      <c r="A633" s="120" t="n">
        <v>801</v>
      </c>
      <c r="B633" s="120" t="n">
        <v>80101</v>
      </c>
      <c r="C633" s="120" t="n">
        <v>2057</v>
      </c>
      <c r="D633" s="121" t="s">
        <v>325</v>
      </c>
      <c r="E633" s="121" t="s">
        <v>298</v>
      </c>
      <c r="F633" s="122" t="n">
        <v>-30000</v>
      </c>
      <c r="G633" s="123"/>
      <c r="H633" s="122" t="n">
        <v>-30000</v>
      </c>
      <c r="I633" s="123"/>
      <c r="J633" s="122" t="n">
        <f aca="false">H633-F633</f>
        <v>0</v>
      </c>
      <c r="K633" s="123" t="n">
        <f aca="false">I633-G633</f>
        <v>0</v>
      </c>
      <c r="L633" s="122" t="n">
        <v>0</v>
      </c>
      <c r="M633" s="123"/>
      <c r="N633" s="120" t="s">
        <v>281</v>
      </c>
      <c r="O633" s="120" t="s">
        <v>281</v>
      </c>
      <c r="P633" s="120" t="s">
        <v>299</v>
      </c>
      <c r="Q633" s="120" t="n">
        <v>2036</v>
      </c>
      <c r="R633" s="124" t="s">
        <v>600</v>
      </c>
      <c r="S633" s="125" t="s">
        <v>742</v>
      </c>
    </row>
    <row r="634" s="126" customFormat="true" ht="12" hidden="false" customHeight="true" outlineLevel="0" collapsed="false">
      <c r="A634" s="120" t="n">
        <v>801</v>
      </c>
      <c r="B634" s="120" t="n">
        <v>80101</v>
      </c>
      <c r="C634" s="120" t="n">
        <v>2057</v>
      </c>
      <c r="D634" s="121" t="s">
        <v>325</v>
      </c>
      <c r="E634" s="121" t="s">
        <v>298</v>
      </c>
      <c r="F634" s="122" t="n">
        <v>30000</v>
      </c>
      <c r="G634" s="123"/>
      <c r="H634" s="122" t="n">
        <v>30000</v>
      </c>
      <c r="I634" s="123"/>
      <c r="J634" s="122" t="n">
        <f aca="false">H634-F634</f>
        <v>0</v>
      </c>
      <c r="K634" s="123" t="n">
        <f aca="false">I634-G634</f>
        <v>0</v>
      </c>
      <c r="L634" s="122" t="n">
        <v>0</v>
      </c>
      <c r="M634" s="123"/>
      <c r="N634" s="120" t="s">
        <v>281</v>
      </c>
      <c r="O634" s="120" t="s">
        <v>281</v>
      </c>
      <c r="P634" s="120" t="s">
        <v>268</v>
      </c>
      <c r="Q634" s="120" t="s">
        <v>269</v>
      </c>
      <c r="R634" s="124" t="s">
        <v>270</v>
      </c>
      <c r="S634" s="125" t="s">
        <v>742</v>
      </c>
    </row>
    <row r="635" s="126" customFormat="true" ht="12" hidden="false" customHeight="true" outlineLevel="0" collapsed="false">
      <c r="A635" s="120" t="n">
        <v>801</v>
      </c>
      <c r="B635" s="120" t="n">
        <v>80101</v>
      </c>
      <c r="C635" s="120" t="n">
        <v>2057</v>
      </c>
      <c r="D635" s="121" t="s">
        <v>325</v>
      </c>
      <c r="E635" s="121" t="s">
        <v>298</v>
      </c>
      <c r="F635" s="129" t="n">
        <v>0</v>
      </c>
      <c r="G635" s="130"/>
      <c r="H635" s="129" t="n">
        <v>0</v>
      </c>
      <c r="I635" s="130"/>
      <c r="J635" s="129" t="n">
        <f aca="false">H635-F635</f>
        <v>0</v>
      </c>
      <c r="K635" s="130" t="n">
        <f aca="false">I635-G635</f>
        <v>0</v>
      </c>
      <c r="L635" s="129" t="n">
        <v>180400</v>
      </c>
      <c r="M635" s="130"/>
      <c r="N635" s="120" t="s">
        <v>281</v>
      </c>
      <c r="O635" s="120" t="s">
        <v>281</v>
      </c>
      <c r="P635" s="120"/>
      <c r="Q635" s="120"/>
      <c r="R635" s="124"/>
      <c r="S635" s="125" t="s">
        <v>743</v>
      </c>
    </row>
    <row r="636" s="126" customFormat="true" ht="12" hidden="false" customHeight="true" outlineLevel="0" collapsed="false">
      <c r="A636" s="120" t="n">
        <v>801</v>
      </c>
      <c r="B636" s="120" t="n">
        <v>80101</v>
      </c>
      <c r="C636" s="120" t="n">
        <v>2059</v>
      </c>
      <c r="D636" s="121" t="s">
        <v>325</v>
      </c>
      <c r="E636" s="121" t="s">
        <v>298</v>
      </c>
      <c r="F636" s="122" t="n">
        <v>10180</v>
      </c>
      <c r="G636" s="123"/>
      <c r="H636" s="122" t="n">
        <v>10180</v>
      </c>
      <c r="I636" s="123"/>
      <c r="J636" s="122" t="n">
        <f aca="false">H636-F636</f>
        <v>0</v>
      </c>
      <c r="K636" s="123" t="n">
        <f aca="false">I636-G636</f>
        <v>0</v>
      </c>
      <c r="L636" s="122" t="n">
        <v>0</v>
      </c>
      <c r="M636" s="123"/>
      <c r="N636" s="120" t="s">
        <v>281</v>
      </c>
      <c r="O636" s="120" t="s">
        <v>281</v>
      </c>
      <c r="P636" s="120" t="s">
        <v>268</v>
      </c>
      <c r="Q636" s="120" t="s">
        <v>269</v>
      </c>
      <c r="R636" s="124" t="s">
        <v>270</v>
      </c>
      <c r="S636" s="125" t="s">
        <v>740</v>
      </c>
    </row>
    <row r="637" s="126" customFormat="true" ht="12" hidden="false" customHeight="true" outlineLevel="0" collapsed="false">
      <c r="A637" s="120" t="n">
        <v>801</v>
      </c>
      <c r="B637" s="120" t="n">
        <v>80101</v>
      </c>
      <c r="C637" s="120" t="n">
        <v>2059</v>
      </c>
      <c r="D637" s="121" t="s">
        <v>325</v>
      </c>
      <c r="E637" s="121" t="s">
        <v>298</v>
      </c>
      <c r="F637" s="122" t="n">
        <v>7300</v>
      </c>
      <c r="G637" s="123"/>
      <c r="H637" s="122" t="n">
        <v>7300</v>
      </c>
      <c r="I637" s="123"/>
      <c r="J637" s="122" t="n">
        <f aca="false">H637-F637</f>
        <v>0</v>
      </c>
      <c r="K637" s="123" t="n">
        <f aca="false">I637-G637</f>
        <v>0</v>
      </c>
      <c r="L637" s="122" t="n">
        <v>0</v>
      </c>
      <c r="M637" s="123"/>
      <c r="N637" s="120" t="s">
        <v>281</v>
      </c>
      <c r="O637" s="120" t="s">
        <v>281</v>
      </c>
      <c r="P637" s="120" t="s">
        <v>299</v>
      </c>
      <c r="Q637" s="120" t="n">
        <v>1019</v>
      </c>
      <c r="R637" s="124" t="s">
        <v>300</v>
      </c>
      <c r="S637" s="125" t="s">
        <v>740</v>
      </c>
    </row>
    <row r="638" customFormat="false" ht="12" hidden="false" customHeight="true" outlineLevel="0" collapsed="false">
      <c r="A638" s="120" t="n">
        <v>801</v>
      </c>
      <c r="B638" s="120" t="n">
        <v>80101</v>
      </c>
      <c r="C638" s="120" t="n">
        <v>2059</v>
      </c>
      <c r="D638" s="121" t="s">
        <v>325</v>
      </c>
      <c r="E638" s="121" t="s">
        <v>298</v>
      </c>
      <c r="F638" s="122" t="n">
        <v>4454</v>
      </c>
      <c r="G638" s="123"/>
      <c r="H638" s="122" t="n">
        <v>4454</v>
      </c>
      <c r="I638" s="123"/>
      <c r="J638" s="122" t="n">
        <f aca="false">H638-F638</f>
        <v>0</v>
      </c>
      <c r="K638" s="123" t="n">
        <f aca="false">I638-G638</f>
        <v>0</v>
      </c>
      <c r="L638" s="122" t="n">
        <v>0</v>
      </c>
      <c r="M638" s="123"/>
      <c r="N638" s="120" t="s">
        <v>281</v>
      </c>
      <c r="O638" s="120" t="s">
        <v>281</v>
      </c>
      <c r="P638" s="120" t="s">
        <v>299</v>
      </c>
      <c r="Q638" s="120" t="n">
        <v>1346</v>
      </c>
      <c r="R638" s="124" t="s">
        <v>575</v>
      </c>
      <c r="S638" s="125" t="s">
        <v>740</v>
      </c>
    </row>
    <row r="639" customFormat="false" ht="12" hidden="false" customHeight="true" outlineLevel="0" collapsed="false">
      <c r="A639" s="120" t="n">
        <v>801</v>
      </c>
      <c r="B639" s="120" t="n">
        <v>80101</v>
      </c>
      <c r="C639" s="120" t="n">
        <v>2059</v>
      </c>
      <c r="D639" s="121" t="s">
        <v>325</v>
      </c>
      <c r="E639" s="121" t="s">
        <v>298</v>
      </c>
      <c r="F639" s="122" t="n">
        <v>28892</v>
      </c>
      <c r="G639" s="123"/>
      <c r="H639" s="122" t="n">
        <v>28892</v>
      </c>
      <c r="I639" s="123"/>
      <c r="J639" s="122" t="n">
        <f aca="false">H639-F639</f>
        <v>0</v>
      </c>
      <c r="K639" s="123" t="n">
        <f aca="false">I639-G639</f>
        <v>0</v>
      </c>
      <c r="L639" s="122" t="n">
        <v>0</v>
      </c>
      <c r="M639" s="123"/>
      <c r="N639" s="120" t="s">
        <v>281</v>
      </c>
      <c r="O639" s="120" t="s">
        <v>281</v>
      </c>
      <c r="P639" s="120" t="s">
        <v>299</v>
      </c>
      <c r="Q639" s="120" t="s">
        <v>303</v>
      </c>
      <c r="R639" s="124" t="s">
        <v>304</v>
      </c>
      <c r="S639" s="125" t="s">
        <v>740</v>
      </c>
    </row>
    <row r="640" s="126" customFormat="true" ht="12" hidden="false" customHeight="true" outlineLevel="0" collapsed="false">
      <c r="A640" s="120" t="n">
        <v>801</v>
      </c>
      <c r="B640" s="120" t="n">
        <v>80101</v>
      </c>
      <c r="C640" s="120" t="n">
        <v>2059</v>
      </c>
      <c r="D640" s="121" t="s">
        <v>325</v>
      </c>
      <c r="E640" s="121" t="s">
        <v>298</v>
      </c>
      <c r="F640" s="122" t="n">
        <v>140100</v>
      </c>
      <c r="G640" s="123"/>
      <c r="H640" s="122" t="n">
        <v>140100</v>
      </c>
      <c r="I640" s="123"/>
      <c r="J640" s="122" t="n">
        <f aca="false">H640-F640</f>
        <v>0</v>
      </c>
      <c r="K640" s="123" t="n">
        <f aca="false">I640-G640</f>
        <v>0</v>
      </c>
      <c r="L640" s="122" t="n">
        <v>0</v>
      </c>
      <c r="M640" s="123"/>
      <c r="N640" s="120" t="s">
        <v>281</v>
      </c>
      <c r="O640" s="120" t="s">
        <v>281</v>
      </c>
      <c r="P640" s="120" t="s">
        <v>310</v>
      </c>
      <c r="Q640" s="120" t="s">
        <v>269</v>
      </c>
      <c r="R640" s="124" t="s">
        <v>270</v>
      </c>
      <c r="S640" s="125" t="s">
        <v>741</v>
      </c>
    </row>
    <row r="641" s="126" customFormat="true" ht="12" hidden="false" customHeight="true" outlineLevel="0" collapsed="false">
      <c r="A641" s="120" t="n">
        <v>801</v>
      </c>
      <c r="B641" s="120" t="n">
        <v>80101</v>
      </c>
      <c r="C641" s="120" t="n">
        <v>2059</v>
      </c>
      <c r="D641" s="121" t="s">
        <v>325</v>
      </c>
      <c r="E641" s="121" t="s">
        <v>298</v>
      </c>
      <c r="F641" s="129" t="n">
        <v>0</v>
      </c>
      <c r="G641" s="130"/>
      <c r="H641" s="129" t="n">
        <v>0</v>
      </c>
      <c r="I641" s="130"/>
      <c r="J641" s="129" t="n">
        <f aca="false">H641-F641</f>
        <v>0</v>
      </c>
      <c r="K641" s="130" t="n">
        <f aca="false">I641-G641</f>
        <v>0</v>
      </c>
      <c r="L641" s="129" t="n">
        <v>38220</v>
      </c>
      <c r="M641" s="130"/>
      <c r="N641" s="120" t="s">
        <v>281</v>
      </c>
      <c r="O641" s="120" t="s">
        <v>281</v>
      </c>
      <c r="P641" s="120"/>
      <c r="Q641" s="120"/>
      <c r="R641" s="124"/>
      <c r="S641" s="125" t="s">
        <v>743</v>
      </c>
    </row>
    <row r="642" s="126" customFormat="true" ht="12" hidden="false" customHeight="true" outlineLevel="0" collapsed="false">
      <c r="A642" s="120" t="n">
        <v>801</v>
      </c>
      <c r="B642" s="120" t="n">
        <v>80101</v>
      </c>
      <c r="C642" s="120" t="n">
        <v>2700</v>
      </c>
      <c r="D642" s="121" t="s">
        <v>265</v>
      </c>
      <c r="E642" s="121" t="s">
        <v>275</v>
      </c>
      <c r="F642" s="129" t="n">
        <v>167900</v>
      </c>
      <c r="G642" s="130"/>
      <c r="H642" s="129" t="n">
        <v>167900</v>
      </c>
      <c r="I642" s="130"/>
      <c r="J642" s="129" t="n">
        <f aca="false">H642-F642</f>
        <v>0</v>
      </c>
      <c r="K642" s="130" t="n">
        <f aca="false">I642-G642</f>
        <v>0</v>
      </c>
      <c r="L642" s="129" t="n">
        <v>0</v>
      </c>
      <c r="M642" s="130"/>
      <c r="N642" s="120" t="s">
        <v>281</v>
      </c>
      <c r="O642" s="120" t="s">
        <v>281</v>
      </c>
      <c r="P642" s="120" t="s">
        <v>272</v>
      </c>
      <c r="Q642" s="120" t="s">
        <v>347</v>
      </c>
      <c r="R642" s="124" t="s">
        <v>291</v>
      </c>
      <c r="S642" s="125" t="s">
        <v>744</v>
      </c>
    </row>
    <row r="643" s="126" customFormat="true" ht="12" hidden="false" customHeight="true" outlineLevel="0" collapsed="false">
      <c r="A643" s="120" t="n">
        <v>801</v>
      </c>
      <c r="B643" s="120" t="n">
        <v>80101</v>
      </c>
      <c r="C643" s="120" t="n">
        <v>2701</v>
      </c>
      <c r="D643" s="121" t="s">
        <v>265</v>
      </c>
      <c r="E643" s="121" t="s">
        <v>391</v>
      </c>
      <c r="F643" s="122" t="n">
        <v>144200</v>
      </c>
      <c r="G643" s="123"/>
      <c r="H643" s="122" t="n">
        <v>144200</v>
      </c>
      <c r="I643" s="123"/>
      <c r="J643" s="122" t="n">
        <f aca="false">H643-F643</f>
        <v>0</v>
      </c>
      <c r="K643" s="123" t="n">
        <f aca="false">I643-G643</f>
        <v>0</v>
      </c>
      <c r="L643" s="122" t="n">
        <v>0</v>
      </c>
      <c r="M643" s="123"/>
      <c r="N643" s="120" t="s">
        <v>281</v>
      </c>
      <c r="O643" s="120" t="s">
        <v>281</v>
      </c>
      <c r="P643" s="120" t="s">
        <v>268</v>
      </c>
      <c r="Q643" s="120" t="s">
        <v>269</v>
      </c>
      <c r="R643" s="124" t="s">
        <v>270</v>
      </c>
      <c r="S643" s="125" t="s">
        <v>745</v>
      </c>
    </row>
    <row r="644" s="126" customFormat="true" ht="12" hidden="false" customHeight="true" outlineLevel="0" collapsed="false">
      <c r="A644" s="120" t="n">
        <v>801</v>
      </c>
      <c r="B644" s="120" t="n">
        <v>80101</v>
      </c>
      <c r="C644" s="120" t="n">
        <v>2701</v>
      </c>
      <c r="D644" s="121" t="s">
        <v>265</v>
      </c>
      <c r="E644" s="121" t="s">
        <v>391</v>
      </c>
      <c r="F644" s="122" t="n">
        <v>310700</v>
      </c>
      <c r="G644" s="123"/>
      <c r="H644" s="122" t="n">
        <v>310700</v>
      </c>
      <c r="I644" s="123"/>
      <c r="J644" s="122" t="n">
        <f aca="false">H644-F644</f>
        <v>0</v>
      </c>
      <c r="K644" s="123" t="n">
        <f aca="false">I644-G644</f>
        <v>0</v>
      </c>
      <c r="L644" s="122" t="n">
        <f aca="false">200000+113920+82050+190000+20000</f>
        <v>605970</v>
      </c>
      <c r="M644" s="123"/>
      <c r="N644" s="120" t="s">
        <v>281</v>
      </c>
      <c r="O644" s="120" t="s">
        <v>281</v>
      </c>
      <c r="P644" s="120" t="s">
        <v>268</v>
      </c>
      <c r="Q644" s="120" t="s">
        <v>269</v>
      </c>
      <c r="R644" s="124" t="s">
        <v>270</v>
      </c>
      <c r="S644" s="125" t="s">
        <v>746</v>
      </c>
    </row>
    <row r="645" s="126" customFormat="true" ht="12" hidden="false" customHeight="true" outlineLevel="0" collapsed="false">
      <c r="A645" s="120" t="n">
        <v>801</v>
      </c>
      <c r="B645" s="120" t="n">
        <v>80101</v>
      </c>
      <c r="C645" s="120" t="n">
        <v>2701</v>
      </c>
      <c r="D645" s="121" t="s">
        <v>265</v>
      </c>
      <c r="E645" s="121" t="s">
        <v>391</v>
      </c>
      <c r="F645" s="122" t="n">
        <v>64700</v>
      </c>
      <c r="G645" s="123"/>
      <c r="H645" s="122" t="n">
        <v>64700</v>
      </c>
      <c r="I645" s="123"/>
      <c r="J645" s="122" t="n">
        <f aca="false">H645-F645</f>
        <v>0</v>
      </c>
      <c r="K645" s="123" t="n">
        <f aca="false">I645-G645</f>
        <v>0</v>
      </c>
      <c r="L645" s="122" t="n">
        <v>0</v>
      </c>
      <c r="M645" s="123"/>
      <c r="N645" s="120" t="s">
        <v>281</v>
      </c>
      <c r="O645" s="120" t="s">
        <v>281</v>
      </c>
      <c r="P645" s="120" t="s">
        <v>272</v>
      </c>
      <c r="Q645" s="120" t="s">
        <v>700</v>
      </c>
      <c r="R645" s="124" t="s">
        <v>295</v>
      </c>
      <c r="S645" s="125" t="s">
        <v>746</v>
      </c>
    </row>
    <row r="646" s="126" customFormat="true" ht="12" hidden="false" customHeight="true" outlineLevel="0" collapsed="false">
      <c r="A646" s="120" t="n">
        <v>801</v>
      </c>
      <c r="B646" s="120" t="n">
        <v>80101</v>
      </c>
      <c r="C646" s="120" t="n">
        <v>2701</v>
      </c>
      <c r="D646" s="121" t="s">
        <v>265</v>
      </c>
      <c r="E646" s="121" t="s">
        <v>391</v>
      </c>
      <c r="F646" s="122" t="n">
        <v>0</v>
      </c>
      <c r="G646" s="123"/>
      <c r="H646" s="122" t="n">
        <v>0</v>
      </c>
      <c r="I646" s="123"/>
      <c r="J646" s="122" t="n">
        <f aca="false">H646-F646</f>
        <v>0</v>
      </c>
      <c r="K646" s="123" t="n">
        <f aca="false">I646-G646</f>
        <v>0</v>
      </c>
      <c r="L646" s="122" t="n">
        <v>100000</v>
      </c>
      <c r="M646" s="123"/>
      <c r="N646" s="120" t="s">
        <v>281</v>
      </c>
      <c r="O646" s="120" t="s">
        <v>281</v>
      </c>
      <c r="P646" s="120"/>
      <c r="Q646" s="120"/>
      <c r="R646" s="124"/>
      <c r="S646" s="125" t="s">
        <v>747</v>
      </c>
    </row>
    <row r="647" s="126" customFormat="true" ht="12" hidden="false" customHeight="true" outlineLevel="0" collapsed="false">
      <c r="A647" s="120" t="n">
        <v>801</v>
      </c>
      <c r="B647" s="120" t="n">
        <v>80102</v>
      </c>
      <c r="C647" s="120" t="s">
        <v>89</v>
      </c>
      <c r="D647" s="121" t="s">
        <v>283</v>
      </c>
      <c r="E647" s="121" t="s">
        <v>376</v>
      </c>
      <c r="F647" s="122"/>
      <c r="G647" s="123" t="n">
        <v>4000</v>
      </c>
      <c r="H647" s="122"/>
      <c r="I647" s="123" t="n">
        <v>5000</v>
      </c>
      <c r="J647" s="122" t="n">
        <f aca="false">H647-F647</f>
        <v>0</v>
      </c>
      <c r="K647" s="123" t="n">
        <f aca="false">I647-G647</f>
        <v>1000</v>
      </c>
      <c r="L647" s="122"/>
      <c r="M647" s="123" t="n">
        <v>5000</v>
      </c>
      <c r="N647" s="120" t="s">
        <v>589</v>
      </c>
      <c r="O647" s="120" t="s">
        <v>589</v>
      </c>
      <c r="P647" s="120" t="s">
        <v>268</v>
      </c>
      <c r="Q647" s="120" t="s">
        <v>269</v>
      </c>
      <c r="R647" s="124" t="s">
        <v>270</v>
      </c>
      <c r="S647" s="131" t="s">
        <v>377</v>
      </c>
    </row>
    <row r="648" s="126" customFormat="true" ht="12" hidden="false" customHeight="true" outlineLevel="0" collapsed="false">
      <c r="A648" s="120" t="n">
        <v>801</v>
      </c>
      <c r="B648" s="120" t="n">
        <v>80102</v>
      </c>
      <c r="C648" s="121" t="s">
        <v>105</v>
      </c>
      <c r="D648" s="121" t="s">
        <v>283</v>
      </c>
      <c r="E648" s="121" t="s">
        <v>275</v>
      </c>
      <c r="F648" s="122"/>
      <c r="G648" s="123" t="n">
        <v>3000</v>
      </c>
      <c r="H648" s="122"/>
      <c r="I648" s="123" t="n">
        <v>2000</v>
      </c>
      <c r="J648" s="122" t="n">
        <f aca="false">H648-F648</f>
        <v>0</v>
      </c>
      <c r="K648" s="123" t="n">
        <f aca="false">I648-G648</f>
        <v>-1000</v>
      </c>
      <c r="L648" s="122"/>
      <c r="M648" s="123" t="n">
        <v>1000</v>
      </c>
      <c r="N648" s="120" t="s">
        <v>589</v>
      </c>
      <c r="O648" s="120" t="s">
        <v>589</v>
      </c>
      <c r="P648" s="120" t="s">
        <v>268</v>
      </c>
      <c r="Q648" s="120" t="s">
        <v>269</v>
      </c>
      <c r="R648" s="124" t="s">
        <v>270</v>
      </c>
      <c r="S648" s="125" t="s">
        <v>366</v>
      </c>
    </row>
    <row r="649" s="126" customFormat="true" ht="12" hidden="false" customHeight="true" outlineLevel="0" collapsed="false">
      <c r="A649" s="120" t="n">
        <v>801</v>
      </c>
      <c r="B649" s="120" t="n">
        <v>80102</v>
      </c>
      <c r="C649" s="120" t="s">
        <v>109</v>
      </c>
      <c r="D649" s="121" t="s">
        <v>283</v>
      </c>
      <c r="E649" s="121" t="s">
        <v>275</v>
      </c>
      <c r="F649" s="122"/>
      <c r="G649" s="123" t="n">
        <v>12000</v>
      </c>
      <c r="H649" s="122"/>
      <c r="I649" s="123" t="n">
        <v>15000</v>
      </c>
      <c r="J649" s="122" t="n">
        <f aca="false">H649-F649</f>
        <v>0</v>
      </c>
      <c r="K649" s="123" t="n">
        <f aca="false">I649-G649</f>
        <v>3000</v>
      </c>
      <c r="L649" s="122"/>
      <c r="M649" s="123" t="n">
        <v>15000</v>
      </c>
      <c r="N649" s="120" t="s">
        <v>589</v>
      </c>
      <c r="O649" s="120" t="s">
        <v>589</v>
      </c>
      <c r="P649" s="120" t="s">
        <v>268</v>
      </c>
      <c r="Q649" s="120" t="s">
        <v>269</v>
      </c>
      <c r="R649" s="124" t="s">
        <v>270</v>
      </c>
      <c r="S649" s="131" t="s">
        <v>480</v>
      </c>
    </row>
    <row r="650" s="126" customFormat="true" ht="12" hidden="false" customHeight="true" outlineLevel="0" collapsed="false">
      <c r="A650" s="120" t="n">
        <v>801</v>
      </c>
      <c r="B650" s="120" t="n">
        <v>80102</v>
      </c>
      <c r="C650" s="120" t="s">
        <v>109</v>
      </c>
      <c r="D650" s="121" t="s">
        <v>283</v>
      </c>
      <c r="E650" s="121" t="s">
        <v>275</v>
      </c>
      <c r="F650" s="122"/>
      <c r="G650" s="123" t="n">
        <v>2000</v>
      </c>
      <c r="H650" s="122"/>
      <c r="I650" s="123" t="n">
        <v>5000</v>
      </c>
      <c r="J650" s="122" t="n">
        <f aca="false">H650-F650</f>
        <v>0</v>
      </c>
      <c r="K650" s="123" t="n">
        <f aca="false">I650-G650</f>
        <v>3000</v>
      </c>
      <c r="L650" s="122"/>
      <c r="M650" s="123" t="n">
        <v>3000</v>
      </c>
      <c r="N650" s="120" t="s">
        <v>748</v>
      </c>
      <c r="O650" s="120" t="s">
        <v>748</v>
      </c>
      <c r="P650" s="120" t="s">
        <v>268</v>
      </c>
      <c r="Q650" s="120" t="s">
        <v>269</v>
      </c>
      <c r="R650" s="124" t="s">
        <v>270</v>
      </c>
      <c r="S650" s="125" t="s">
        <v>732</v>
      </c>
    </row>
    <row r="651" s="126" customFormat="true" ht="12" hidden="false" customHeight="true" outlineLevel="0" collapsed="false">
      <c r="A651" s="120" t="n">
        <v>801</v>
      </c>
      <c r="B651" s="120" t="n">
        <v>80102</v>
      </c>
      <c r="C651" s="120" t="s">
        <v>109</v>
      </c>
      <c r="D651" s="121" t="s">
        <v>283</v>
      </c>
      <c r="E651" s="121" t="s">
        <v>275</v>
      </c>
      <c r="F651" s="122"/>
      <c r="G651" s="123" t="n">
        <v>5000</v>
      </c>
      <c r="H651" s="122"/>
      <c r="I651" s="123" t="n">
        <v>9000</v>
      </c>
      <c r="J651" s="122" t="n">
        <f aca="false">H651-F651</f>
        <v>0</v>
      </c>
      <c r="K651" s="123" t="n">
        <f aca="false">I651-G651</f>
        <v>4000</v>
      </c>
      <c r="L651" s="122"/>
      <c r="M651" s="123" t="n">
        <v>7000</v>
      </c>
      <c r="N651" s="120" t="s">
        <v>749</v>
      </c>
      <c r="O651" s="120" t="s">
        <v>749</v>
      </c>
      <c r="P651" s="120" t="s">
        <v>268</v>
      </c>
      <c r="Q651" s="120" t="s">
        <v>269</v>
      </c>
      <c r="R651" s="124" t="s">
        <v>270</v>
      </c>
      <c r="S651" s="125" t="s">
        <v>480</v>
      </c>
    </row>
    <row r="652" s="126" customFormat="true" ht="12" hidden="false" customHeight="true" outlineLevel="0" collapsed="false">
      <c r="A652" s="120" t="n">
        <v>801</v>
      </c>
      <c r="B652" s="120" t="n">
        <v>80102</v>
      </c>
      <c r="C652" s="120" t="n">
        <v>2057</v>
      </c>
      <c r="D652" s="121" t="s">
        <v>297</v>
      </c>
      <c r="E652" s="121" t="s">
        <v>298</v>
      </c>
      <c r="F652" s="122"/>
      <c r="G652" s="123" t="n">
        <v>263500</v>
      </c>
      <c r="H652" s="122"/>
      <c r="I652" s="123" t="n">
        <v>263500</v>
      </c>
      <c r="J652" s="122" t="n">
        <f aca="false">H652-F652</f>
        <v>0</v>
      </c>
      <c r="K652" s="123" t="n">
        <f aca="false">I652-G652</f>
        <v>0</v>
      </c>
      <c r="L652" s="122"/>
      <c r="M652" s="123" t="n">
        <v>0</v>
      </c>
      <c r="N652" s="120" t="s">
        <v>281</v>
      </c>
      <c r="O652" s="120" t="s">
        <v>281</v>
      </c>
      <c r="P652" s="120" t="s">
        <v>268</v>
      </c>
      <c r="Q652" s="120" t="s">
        <v>269</v>
      </c>
      <c r="R652" s="124" t="s">
        <v>270</v>
      </c>
      <c r="S652" s="125" t="s">
        <v>750</v>
      </c>
    </row>
    <row r="653" s="126" customFormat="true" ht="12" hidden="false" customHeight="true" outlineLevel="0" collapsed="false">
      <c r="A653" s="120" t="n">
        <v>801</v>
      </c>
      <c r="B653" s="120" t="n">
        <v>80102</v>
      </c>
      <c r="C653" s="120" t="n">
        <v>2059</v>
      </c>
      <c r="D653" s="121" t="s">
        <v>297</v>
      </c>
      <c r="E653" s="121" t="s">
        <v>298</v>
      </c>
      <c r="F653" s="122"/>
      <c r="G653" s="123" t="n">
        <v>49500</v>
      </c>
      <c r="H653" s="122"/>
      <c r="I653" s="123" t="n">
        <v>49500</v>
      </c>
      <c r="J653" s="122" t="n">
        <f aca="false">H653-F653</f>
        <v>0</v>
      </c>
      <c r="K653" s="123" t="n">
        <f aca="false">I653-G653</f>
        <v>0</v>
      </c>
      <c r="L653" s="122"/>
      <c r="M653" s="123" t="n">
        <v>0</v>
      </c>
      <c r="N653" s="120" t="s">
        <v>281</v>
      </c>
      <c r="O653" s="120" t="s">
        <v>281</v>
      </c>
      <c r="P653" s="120" t="s">
        <v>268</v>
      </c>
      <c r="Q653" s="120" t="s">
        <v>269</v>
      </c>
      <c r="R653" s="124" t="s">
        <v>270</v>
      </c>
      <c r="S653" s="125" t="s">
        <v>750</v>
      </c>
    </row>
    <row r="654" s="126" customFormat="true" ht="12" hidden="false" customHeight="true" outlineLevel="0" collapsed="false">
      <c r="A654" s="120" t="n">
        <v>801</v>
      </c>
      <c r="B654" s="120" t="n">
        <v>80102</v>
      </c>
      <c r="C654" s="120" t="n">
        <v>2700</v>
      </c>
      <c r="D654" s="121" t="s">
        <v>283</v>
      </c>
      <c r="E654" s="121" t="s">
        <v>275</v>
      </c>
      <c r="F654" s="129"/>
      <c r="G654" s="130" t="n">
        <v>226500</v>
      </c>
      <c r="H654" s="129"/>
      <c r="I654" s="130" t="n">
        <v>226500</v>
      </c>
      <c r="J654" s="129" t="n">
        <f aca="false">H654-F654</f>
        <v>0</v>
      </c>
      <c r="K654" s="130" t="n">
        <f aca="false">I654-G654</f>
        <v>0</v>
      </c>
      <c r="L654" s="129"/>
      <c r="M654" s="130" t="n">
        <v>0</v>
      </c>
      <c r="N654" s="120" t="s">
        <v>281</v>
      </c>
      <c r="O654" s="120" t="s">
        <v>281</v>
      </c>
      <c r="P654" s="120" t="s">
        <v>272</v>
      </c>
      <c r="Q654" s="120" t="s">
        <v>392</v>
      </c>
      <c r="R654" s="124" t="s">
        <v>287</v>
      </c>
      <c r="S654" s="125" t="s">
        <v>751</v>
      </c>
    </row>
    <row r="655" s="126" customFormat="true" ht="12" hidden="false" customHeight="true" outlineLevel="0" collapsed="false">
      <c r="A655" s="120" t="n">
        <v>801</v>
      </c>
      <c r="B655" s="120" t="n">
        <v>80102</v>
      </c>
      <c r="C655" s="120" t="n">
        <v>2701</v>
      </c>
      <c r="D655" s="121" t="s">
        <v>283</v>
      </c>
      <c r="E655" s="121" t="s">
        <v>391</v>
      </c>
      <c r="F655" s="122"/>
      <c r="G655" s="123" t="n">
        <v>608950</v>
      </c>
      <c r="H655" s="122"/>
      <c r="I655" s="123" t="n">
        <v>608950</v>
      </c>
      <c r="J655" s="122" t="n">
        <f aca="false">H655-F655</f>
        <v>0</v>
      </c>
      <c r="K655" s="123" t="n">
        <f aca="false">I655-G655</f>
        <v>0</v>
      </c>
      <c r="L655" s="122"/>
      <c r="M655" s="123" t="n">
        <v>0</v>
      </c>
      <c r="N655" s="120" t="s">
        <v>281</v>
      </c>
      <c r="O655" s="120" t="s">
        <v>281</v>
      </c>
      <c r="P655" s="120" t="s">
        <v>268</v>
      </c>
      <c r="Q655" s="120" t="s">
        <v>269</v>
      </c>
      <c r="R655" s="124" t="s">
        <v>270</v>
      </c>
      <c r="S655" s="125" t="s">
        <v>745</v>
      </c>
    </row>
    <row r="656" s="126" customFormat="true" ht="12" hidden="false" customHeight="true" outlineLevel="0" collapsed="false">
      <c r="A656" s="120" t="n">
        <v>801</v>
      </c>
      <c r="B656" s="120" t="n">
        <v>80102</v>
      </c>
      <c r="C656" s="120" t="n">
        <v>2701</v>
      </c>
      <c r="D656" s="121" t="s">
        <v>283</v>
      </c>
      <c r="E656" s="121" t="s">
        <v>391</v>
      </c>
      <c r="F656" s="122"/>
      <c r="G656" s="123" t="n">
        <v>76500</v>
      </c>
      <c r="H656" s="122"/>
      <c r="I656" s="123" t="n">
        <v>76500</v>
      </c>
      <c r="J656" s="122" t="n">
        <f aca="false">H656-F656</f>
        <v>0</v>
      </c>
      <c r="K656" s="123" t="n">
        <f aca="false">I656-G656</f>
        <v>0</v>
      </c>
      <c r="L656" s="122"/>
      <c r="M656" s="123" t="n">
        <v>0</v>
      </c>
      <c r="N656" s="120" t="s">
        <v>281</v>
      </c>
      <c r="O656" s="120" t="s">
        <v>281</v>
      </c>
      <c r="P656" s="120" t="s">
        <v>272</v>
      </c>
      <c r="Q656" s="120" t="s">
        <v>700</v>
      </c>
      <c r="R656" s="124" t="s">
        <v>295</v>
      </c>
      <c r="S656" s="125" t="s">
        <v>746</v>
      </c>
    </row>
    <row r="657" s="126" customFormat="true" ht="12" hidden="false" customHeight="true" outlineLevel="0" collapsed="false">
      <c r="A657" s="120" t="n">
        <v>801</v>
      </c>
      <c r="B657" s="120" t="n">
        <v>80102</v>
      </c>
      <c r="C657" s="120" t="n">
        <v>2701</v>
      </c>
      <c r="D657" s="121" t="s">
        <v>283</v>
      </c>
      <c r="E657" s="121" t="s">
        <v>391</v>
      </c>
      <c r="F657" s="122"/>
      <c r="G657" s="123" t="n">
        <v>1292340</v>
      </c>
      <c r="H657" s="122"/>
      <c r="I657" s="123" t="n">
        <v>1292340</v>
      </c>
      <c r="J657" s="122" t="n">
        <f aca="false">H657-F657</f>
        <v>0</v>
      </c>
      <c r="K657" s="123" t="n">
        <f aca="false">I657-G657</f>
        <v>0</v>
      </c>
      <c r="L657" s="122"/>
      <c r="M657" s="123" t="n">
        <f aca="false">303740+613080+190000</f>
        <v>1106820</v>
      </c>
      <c r="N657" s="120" t="s">
        <v>281</v>
      </c>
      <c r="O657" s="120" t="s">
        <v>281</v>
      </c>
      <c r="P657" s="120" t="s">
        <v>268</v>
      </c>
      <c r="Q657" s="120" t="s">
        <v>269</v>
      </c>
      <c r="R657" s="124" t="s">
        <v>270</v>
      </c>
      <c r="S657" s="125" t="s">
        <v>746</v>
      </c>
    </row>
    <row r="658" s="126" customFormat="true" ht="12" hidden="false" customHeight="true" outlineLevel="0" collapsed="false">
      <c r="A658" s="120" t="n">
        <v>801</v>
      </c>
      <c r="B658" s="120" t="n">
        <v>80103</v>
      </c>
      <c r="C658" s="121" t="s">
        <v>82</v>
      </c>
      <c r="D658" s="121" t="s">
        <v>265</v>
      </c>
      <c r="E658" s="121" t="s">
        <v>275</v>
      </c>
      <c r="F658" s="122" t="n">
        <v>50000</v>
      </c>
      <c r="G658" s="123"/>
      <c r="H658" s="122" t="n">
        <v>41000</v>
      </c>
      <c r="I658" s="123"/>
      <c r="J658" s="122" t="n">
        <f aca="false">H658-F658</f>
        <v>-9000</v>
      </c>
      <c r="K658" s="123" t="n">
        <f aca="false">I658-G658</f>
        <v>0</v>
      </c>
      <c r="L658" s="122" t="n">
        <v>41000</v>
      </c>
      <c r="M658" s="123"/>
      <c r="N658" s="120" t="s">
        <v>589</v>
      </c>
      <c r="O658" s="120" t="s">
        <v>589</v>
      </c>
      <c r="P658" s="120" t="s">
        <v>268</v>
      </c>
      <c r="Q658" s="120" t="s">
        <v>269</v>
      </c>
      <c r="R658" s="124" t="s">
        <v>270</v>
      </c>
      <c r="S658" s="125" t="s">
        <v>752</v>
      </c>
    </row>
    <row r="659" s="126" customFormat="true" ht="12" hidden="false" customHeight="true" outlineLevel="0" collapsed="false">
      <c r="A659" s="120" t="n">
        <v>801</v>
      </c>
      <c r="B659" s="120" t="n">
        <v>80103</v>
      </c>
      <c r="C659" s="121" t="s">
        <v>82</v>
      </c>
      <c r="D659" s="121" t="s">
        <v>265</v>
      </c>
      <c r="E659" s="121" t="s">
        <v>275</v>
      </c>
      <c r="F659" s="122" t="n">
        <v>6000</v>
      </c>
      <c r="G659" s="123"/>
      <c r="H659" s="122" t="n">
        <v>2000</v>
      </c>
      <c r="I659" s="123"/>
      <c r="J659" s="122" t="n">
        <f aca="false">H659-F659</f>
        <v>-4000</v>
      </c>
      <c r="K659" s="123" t="n">
        <f aca="false">I659-G659</f>
        <v>0</v>
      </c>
      <c r="L659" s="122" t="n">
        <v>2000</v>
      </c>
      <c r="M659" s="123"/>
      <c r="N659" s="120" t="s">
        <v>675</v>
      </c>
      <c r="O659" s="120" t="s">
        <v>675</v>
      </c>
      <c r="P659" s="120" t="s">
        <v>268</v>
      </c>
      <c r="Q659" s="120" t="s">
        <v>269</v>
      </c>
      <c r="R659" s="124" t="s">
        <v>270</v>
      </c>
      <c r="S659" s="125" t="s">
        <v>752</v>
      </c>
    </row>
    <row r="660" s="126" customFormat="true" ht="12" hidden="false" customHeight="true" outlineLevel="0" collapsed="false">
      <c r="A660" s="120" t="n">
        <v>801</v>
      </c>
      <c r="B660" s="120" t="n">
        <v>80103</v>
      </c>
      <c r="C660" s="121" t="s">
        <v>109</v>
      </c>
      <c r="D660" s="121" t="s">
        <v>265</v>
      </c>
      <c r="E660" s="121" t="s">
        <v>275</v>
      </c>
      <c r="F660" s="122" t="n">
        <v>25000</v>
      </c>
      <c r="G660" s="123"/>
      <c r="H660" s="122" t="n">
        <v>19000</v>
      </c>
      <c r="I660" s="123"/>
      <c r="J660" s="122" t="n">
        <f aca="false">H660-F660</f>
        <v>-6000</v>
      </c>
      <c r="K660" s="123" t="n">
        <f aca="false">I660-G660</f>
        <v>0</v>
      </c>
      <c r="L660" s="122" t="n">
        <v>22000</v>
      </c>
      <c r="M660" s="123"/>
      <c r="N660" s="120" t="s">
        <v>589</v>
      </c>
      <c r="O660" s="120" t="s">
        <v>589</v>
      </c>
      <c r="P660" s="120" t="s">
        <v>268</v>
      </c>
      <c r="Q660" s="120" t="s">
        <v>269</v>
      </c>
      <c r="R660" s="124" t="s">
        <v>270</v>
      </c>
      <c r="S660" s="125" t="s">
        <v>289</v>
      </c>
    </row>
    <row r="661" s="126" customFormat="true" ht="12" hidden="false" customHeight="true" outlineLevel="0" collapsed="false">
      <c r="A661" s="120" t="n">
        <v>801</v>
      </c>
      <c r="B661" s="120" t="n">
        <v>80103</v>
      </c>
      <c r="C661" s="120" t="n">
        <v>2030</v>
      </c>
      <c r="D661" s="121" t="s">
        <v>399</v>
      </c>
      <c r="E661" s="121" t="s">
        <v>314</v>
      </c>
      <c r="F661" s="129" t="n">
        <v>5500</v>
      </c>
      <c r="G661" s="130"/>
      <c r="H661" s="129" t="n">
        <v>5500</v>
      </c>
      <c r="I661" s="130"/>
      <c r="J661" s="129" t="n">
        <f aca="false">H661-F661</f>
        <v>0</v>
      </c>
      <c r="K661" s="130" t="n">
        <f aca="false">I661-G661</f>
        <v>0</v>
      </c>
      <c r="L661" s="129" t="n">
        <v>0</v>
      </c>
      <c r="M661" s="130"/>
      <c r="N661" s="120" t="s">
        <v>281</v>
      </c>
      <c r="O661" s="120" t="s">
        <v>281</v>
      </c>
      <c r="P661" s="120" t="s">
        <v>299</v>
      </c>
      <c r="Q661" s="120" t="n">
        <v>1408</v>
      </c>
      <c r="R661" s="124" t="s">
        <v>382</v>
      </c>
      <c r="S661" s="125" t="s">
        <v>739</v>
      </c>
    </row>
    <row r="662" s="126" customFormat="true" ht="12" hidden="false" customHeight="true" outlineLevel="0" collapsed="false">
      <c r="A662" s="120" t="n">
        <v>801</v>
      </c>
      <c r="B662" s="120" t="n">
        <v>80104</v>
      </c>
      <c r="C662" s="121" t="s">
        <v>82</v>
      </c>
      <c r="D662" s="121" t="s">
        <v>265</v>
      </c>
      <c r="E662" s="121" t="s">
        <v>275</v>
      </c>
      <c r="F662" s="122" t="n">
        <v>5533000</v>
      </c>
      <c r="G662" s="123"/>
      <c r="H662" s="122" t="n">
        <v>5742000</v>
      </c>
      <c r="I662" s="123"/>
      <c r="J662" s="122" t="n">
        <f aca="false">H662-F662</f>
        <v>209000</v>
      </c>
      <c r="K662" s="123" t="n">
        <f aca="false">I662-G662</f>
        <v>0</v>
      </c>
      <c r="L662" s="122" t="n">
        <v>5929000</v>
      </c>
      <c r="M662" s="123"/>
      <c r="N662" s="120" t="s">
        <v>589</v>
      </c>
      <c r="O662" s="120" t="s">
        <v>589</v>
      </c>
      <c r="P662" s="120" t="s">
        <v>268</v>
      </c>
      <c r="Q662" s="120" t="s">
        <v>269</v>
      </c>
      <c r="R662" s="124" t="s">
        <v>270</v>
      </c>
      <c r="S662" s="125" t="s">
        <v>752</v>
      </c>
    </row>
    <row r="663" s="126" customFormat="true" ht="12" hidden="false" customHeight="true" outlineLevel="0" collapsed="false">
      <c r="A663" s="120" t="n">
        <v>801</v>
      </c>
      <c r="B663" s="120" t="n">
        <v>80104</v>
      </c>
      <c r="C663" s="121" t="s">
        <v>82</v>
      </c>
      <c r="D663" s="121" t="s">
        <v>265</v>
      </c>
      <c r="E663" s="121" t="s">
        <v>275</v>
      </c>
      <c r="F663" s="122" t="n">
        <v>50000</v>
      </c>
      <c r="G663" s="123"/>
      <c r="H663" s="122" t="n">
        <v>55000</v>
      </c>
      <c r="I663" s="123"/>
      <c r="J663" s="122" t="n">
        <f aca="false">H663-F663</f>
        <v>5000</v>
      </c>
      <c r="K663" s="123" t="n">
        <f aca="false">I663-G663</f>
        <v>0</v>
      </c>
      <c r="L663" s="122" t="n">
        <v>55000</v>
      </c>
      <c r="M663" s="123"/>
      <c r="N663" s="120" t="s">
        <v>753</v>
      </c>
      <c r="O663" s="120" t="s">
        <v>753</v>
      </c>
      <c r="P663" s="120" t="s">
        <v>268</v>
      </c>
      <c r="Q663" s="120" t="s">
        <v>269</v>
      </c>
      <c r="R663" s="124" t="s">
        <v>270</v>
      </c>
      <c r="S663" s="125" t="s">
        <v>752</v>
      </c>
    </row>
    <row r="664" s="126" customFormat="true" ht="12" hidden="false" customHeight="true" outlineLevel="0" collapsed="false">
      <c r="A664" s="120" t="n">
        <v>801</v>
      </c>
      <c r="B664" s="120" t="n">
        <v>80104</v>
      </c>
      <c r="C664" s="121" t="s">
        <v>82</v>
      </c>
      <c r="D664" s="121" t="s">
        <v>265</v>
      </c>
      <c r="E664" s="121" t="s">
        <v>275</v>
      </c>
      <c r="F664" s="122" t="n">
        <v>30000</v>
      </c>
      <c r="G664" s="123"/>
      <c r="H664" s="122" t="n">
        <v>25000</v>
      </c>
      <c r="I664" s="123"/>
      <c r="J664" s="122" t="n">
        <f aca="false">H664-F664</f>
        <v>-5000</v>
      </c>
      <c r="K664" s="123" t="n">
        <f aca="false">I664-G664</f>
        <v>0</v>
      </c>
      <c r="L664" s="122" t="n">
        <v>25000</v>
      </c>
      <c r="M664" s="123"/>
      <c r="N664" s="120" t="s">
        <v>734</v>
      </c>
      <c r="O664" s="120" t="s">
        <v>734</v>
      </c>
      <c r="P664" s="120" t="s">
        <v>268</v>
      </c>
      <c r="Q664" s="120" t="s">
        <v>269</v>
      </c>
      <c r="R664" s="124" t="s">
        <v>270</v>
      </c>
      <c r="S664" s="125" t="s">
        <v>752</v>
      </c>
    </row>
    <row r="665" s="126" customFormat="true" ht="12" hidden="false" customHeight="true" outlineLevel="0" collapsed="false">
      <c r="A665" s="120" t="n">
        <v>801</v>
      </c>
      <c r="B665" s="120" t="n">
        <v>80104</v>
      </c>
      <c r="C665" s="121" t="s">
        <v>82</v>
      </c>
      <c r="D665" s="121" t="s">
        <v>265</v>
      </c>
      <c r="E665" s="121" t="s">
        <v>275</v>
      </c>
      <c r="F665" s="122" t="n">
        <v>42000</v>
      </c>
      <c r="G665" s="123"/>
      <c r="H665" s="122" t="n">
        <v>42000</v>
      </c>
      <c r="I665" s="123"/>
      <c r="J665" s="122" t="n">
        <f aca="false">H665-F665</f>
        <v>0</v>
      </c>
      <c r="K665" s="123" t="n">
        <f aca="false">I665-G665</f>
        <v>0</v>
      </c>
      <c r="L665" s="122" t="n">
        <v>61000</v>
      </c>
      <c r="M665" s="123"/>
      <c r="N665" s="120" t="s">
        <v>726</v>
      </c>
      <c r="O665" s="120" t="s">
        <v>726</v>
      </c>
      <c r="P665" s="120" t="s">
        <v>268</v>
      </c>
      <c r="Q665" s="120" t="s">
        <v>269</v>
      </c>
      <c r="R665" s="124" t="s">
        <v>270</v>
      </c>
      <c r="S665" s="125" t="s">
        <v>752</v>
      </c>
    </row>
    <row r="666" s="126" customFormat="true" ht="12" hidden="false" customHeight="true" outlineLevel="0" collapsed="false">
      <c r="A666" s="120" t="n">
        <v>801</v>
      </c>
      <c r="B666" s="120" t="n">
        <v>80104</v>
      </c>
      <c r="C666" s="121" t="s">
        <v>82</v>
      </c>
      <c r="D666" s="121" t="s">
        <v>265</v>
      </c>
      <c r="E666" s="121" t="s">
        <v>275</v>
      </c>
      <c r="F666" s="122" t="n">
        <v>50000</v>
      </c>
      <c r="G666" s="123"/>
      <c r="H666" s="122" t="n">
        <v>50000</v>
      </c>
      <c r="I666" s="123"/>
      <c r="J666" s="122" t="n">
        <f aca="false">H666-F666</f>
        <v>0</v>
      </c>
      <c r="K666" s="123" t="n">
        <f aca="false">I666-G666</f>
        <v>0</v>
      </c>
      <c r="L666" s="122" t="n">
        <v>50000</v>
      </c>
      <c r="M666" s="123"/>
      <c r="N666" s="120" t="s">
        <v>754</v>
      </c>
      <c r="O666" s="120" t="s">
        <v>754</v>
      </c>
      <c r="P666" s="120" t="s">
        <v>268</v>
      </c>
      <c r="Q666" s="120" t="s">
        <v>269</v>
      </c>
      <c r="R666" s="124" t="s">
        <v>270</v>
      </c>
      <c r="S666" s="125" t="s">
        <v>752</v>
      </c>
    </row>
    <row r="667" s="126" customFormat="true" ht="12" hidden="false" customHeight="true" outlineLevel="0" collapsed="false">
      <c r="A667" s="120" t="n">
        <v>801</v>
      </c>
      <c r="B667" s="120" t="n">
        <v>80104</v>
      </c>
      <c r="C667" s="121" t="s">
        <v>82</v>
      </c>
      <c r="D667" s="121" t="s">
        <v>265</v>
      </c>
      <c r="E667" s="121" t="s">
        <v>275</v>
      </c>
      <c r="F667" s="122" t="n">
        <v>25000</v>
      </c>
      <c r="G667" s="123"/>
      <c r="H667" s="122" t="n">
        <v>18000</v>
      </c>
      <c r="I667" s="123"/>
      <c r="J667" s="122" t="n">
        <f aca="false">H667-F667</f>
        <v>-7000</v>
      </c>
      <c r="K667" s="123" t="n">
        <f aca="false">I667-G667</f>
        <v>0</v>
      </c>
      <c r="L667" s="122" t="n">
        <v>21000</v>
      </c>
      <c r="M667" s="123"/>
      <c r="N667" s="120" t="s">
        <v>722</v>
      </c>
      <c r="O667" s="120" t="s">
        <v>722</v>
      </c>
      <c r="P667" s="120" t="s">
        <v>268</v>
      </c>
      <c r="Q667" s="120" t="s">
        <v>269</v>
      </c>
      <c r="R667" s="124" t="s">
        <v>270</v>
      </c>
      <c r="S667" s="125" t="s">
        <v>752</v>
      </c>
    </row>
    <row r="668" s="126" customFormat="true" ht="12" hidden="false" customHeight="true" outlineLevel="0" collapsed="false">
      <c r="A668" s="120" t="n">
        <v>801</v>
      </c>
      <c r="B668" s="120" t="n">
        <v>80104</v>
      </c>
      <c r="C668" s="120" t="s">
        <v>82</v>
      </c>
      <c r="D668" s="121" t="s">
        <v>265</v>
      </c>
      <c r="E668" s="121" t="s">
        <v>275</v>
      </c>
      <c r="F668" s="122" t="n">
        <v>90000</v>
      </c>
      <c r="G668" s="123"/>
      <c r="H668" s="122" t="n">
        <v>0</v>
      </c>
      <c r="I668" s="123"/>
      <c r="J668" s="122" t="n">
        <f aca="false">H668-F668</f>
        <v>-90000</v>
      </c>
      <c r="K668" s="123" t="n">
        <f aca="false">I668-G668</f>
        <v>0</v>
      </c>
      <c r="L668" s="122" t="n">
        <v>0</v>
      </c>
      <c r="M668" s="123"/>
      <c r="N668" s="120" t="s">
        <v>735</v>
      </c>
      <c r="O668" s="120" t="s">
        <v>735</v>
      </c>
      <c r="P668" s="120" t="s">
        <v>268</v>
      </c>
      <c r="Q668" s="120" t="s">
        <v>269</v>
      </c>
      <c r="R668" s="124" t="s">
        <v>270</v>
      </c>
      <c r="S668" s="125" t="s">
        <v>752</v>
      </c>
    </row>
    <row r="669" s="126" customFormat="true" ht="12" hidden="false" customHeight="true" outlineLevel="0" collapsed="false">
      <c r="A669" s="120" t="n">
        <v>801</v>
      </c>
      <c r="B669" s="120" t="n">
        <v>80104</v>
      </c>
      <c r="C669" s="120" t="s">
        <v>82</v>
      </c>
      <c r="D669" s="121" t="s">
        <v>265</v>
      </c>
      <c r="E669" s="121" t="s">
        <v>275</v>
      </c>
      <c r="F669" s="122" t="n">
        <v>50000</v>
      </c>
      <c r="G669" s="123"/>
      <c r="H669" s="122" t="n">
        <v>50000</v>
      </c>
      <c r="I669" s="123"/>
      <c r="J669" s="122" t="n">
        <f aca="false">H669-F669</f>
        <v>0</v>
      </c>
      <c r="K669" s="123" t="n">
        <f aca="false">I669-G669</f>
        <v>0</v>
      </c>
      <c r="L669" s="122" t="n">
        <v>85000</v>
      </c>
      <c r="M669" s="123"/>
      <c r="N669" s="120" t="s">
        <v>736</v>
      </c>
      <c r="O669" s="120" t="s">
        <v>736</v>
      </c>
      <c r="P669" s="120" t="s">
        <v>268</v>
      </c>
      <c r="Q669" s="120" t="s">
        <v>269</v>
      </c>
      <c r="R669" s="124" t="s">
        <v>270</v>
      </c>
      <c r="S669" s="125" t="s">
        <v>752</v>
      </c>
    </row>
    <row r="670" s="126" customFormat="true" ht="12" hidden="false" customHeight="true" outlineLevel="0" collapsed="false">
      <c r="A670" s="120" t="n">
        <v>801</v>
      </c>
      <c r="B670" s="120" t="n">
        <v>80104</v>
      </c>
      <c r="C670" s="121" t="s">
        <v>82</v>
      </c>
      <c r="D670" s="121" t="s">
        <v>265</v>
      </c>
      <c r="E670" s="121" t="s">
        <v>275</v>
      </c>
      <c r="F670" s="122" t="n">
        <v>10000</v>
      </c>
      <c r="G670" s="123"/>
      <c r="H670" s="122" t="n">
        <v>15000</v>
      </c>
      <c r="I670" s="123"/>
      <c r="J670" s="122" t="n">
        <f aca="false">H670-F670</f>
        <v>5000</v>
      </c>
      <c r="K670" s="123" t="n">
        <f aca="false">I670-G670</f>
        <v>0</v>
      </c>
      <c r="L670" s="122" t="n">
        <v>15000</v>
      </c>
      <c r="M670" s="123"/>
      <c r="N670" s="120" t="s">
        <v>738</v>
      </c>
      <c r="O670" s="120" t="s">
        <v>738</v>
      </c>
      <c r="P670" s="120" t="s">
        <v>268</v>
      </c>
      <c r="Q670" s="120" t="s">
        <v>269</v>
      </c>
      <c r="R670" s="124" t="s">
        <v>270</v>
      </c>
      <c r="S670" s="125" t="s">
        <v>752</v>
      </c>
    </row>
    <row r="671" s="126" customFormat="true" ht="12" hidden="false" customHeight="true" outlineLevel="0" collapsed="false">
      <c r="A671" s="120" t="n">
        <v>801</v>
      </c>
      <c r="B671" s="120" t="n">
        <v>80104</v>
      </c>
      <c r="C671" s="120" t="s">
        <v>89</v>
      </c>
      <c r="D671" s="121" t="s">
        <v>265</v>
      </c>
      <c r="E671" s="121" t="s">
        <v>376</v>
      </c>
      <c r="F671" s="122" t="n">
        <v>100000</v>
      </c>
      <c r="G671" s="123"/>
      <c r="H671" s="122" t="n">
        <v>109000</v>
      </c>
      <c r="I671" s="123"/>
      <c r="J671" s="122" t="n">
        <f aca="false">H671-F671</f>
        <v>9000</v>
      </c>
      <c r="K671" s="123" t="n">
        <f aca="false">I671-G671</f>
        <v>0</v>
      </c>
      <c r="L671" s="122" t="n">
        <v>113000</v>
      </c>
      <c r="M671" s="123"/>
      <c r="N671" s="120" t="s">
        <v>589</v>
      </c>
      <c r="O671" s="120" t="s">
        <v>589</v>
      </c>
      <c r="P671" s="120" t="s">
        <v>268</v>
      </c>
      <c r="Q671" s="120" t="s">
        <v>269</v>
      </c>
      <c r="R671" s="124" t="s">
        <v>270</v>
      </c>
      <c r="S671" s="125" t="s">
        <v>377</v>
      </c>
    </row>
    <row r="672" s="126" customFormat="true" ht="12" hidden="false" customHeight="true" outlineLevel="0" collapsed="false">
      <c r="A672" s="120" t="n">
        <v>801</v>
      </c>
      <c r="B672" s="120" t="n">
        <v>80104</v>
      </c>
      <c r="C672" s="121" t="s">
        <v>99</v>
      </c>
      <c r="D672" s="121" t="s">
        <v>265</v>
      </c>
      <c r="E672" s="121" t="s">
        <v>275</v>
      </c>
      <c r="F672" s="122" t="n">
        <v>22000</v>
      </c>
      <c r="G672" s="123"/>
      <c r="H672" s="122" t="n">
        <v>72000</v>
      </c>
      <c r="I672" s="123"/>
      <c r="J672" s="122" t="n">
        <f aca="false">H672-F672</f>
        <v>50000</v>
      </c>
      <c r="K672" s="123" t="n">
        <f aca="false">I672-G672</f>
        <v>0</v>
      </c>
      <c r="L672" s="122" t="n">
        <v>50000</v>
      </c>
      <c r="M672" s="123"/>
      <c r="N672" s="120" t="s">
        <v>589</v>
      </c>
      <c r="O672" s="120" t="s">
        <v>589</v>
      </c>
      <c r="P672" s="120" t="s">
        <v>268</v>
      </c>
      <c r="Q672" s="120" t="s">
        <v>269</v>
      </c>
      <c r="R672" s="124" t="s">
        <v>270</v>
      </c>
      <c r="S672" s="125" t="s">
        <v>316</v>
      </c>
    </row>
    <row r="673" s="126" customFormat="true" ht="12" hidden="false" customHeight="true" outlineLevel="0" collapsed="false">
      <c r="A673" s="120" t="n">
        <v>801</v>
      </c>
      <c r="B673" s="120" t="n">
        <v>80104</v>
      </c>
      <c r="C673" s="121" t="s">
        <v>103</v>
      </c>
      <c r="D673" s="121" t="s">
        <v>265</v>
      </c>
      <c r="E673" s="121" t="s">
        <v>275</v>
      </c>
      <c r="F673" s="122" t="n">
        <v>8000</v>
      </c>
      <c r="G673" s="123"/>
      <c r="H673" s="122" t="n">
        <v>32000</v>
      </c>
      <c r="I673" s="123"/>
      <c r="J673" s="122" t="n">
        <f aca="false">H673-F673</f>
        <v>24000</v>
      </c>
      <c r="K673" s="123" t="n">
        <f aca="false">I673-G673</f>
        <v>0</v>
      </c>
      <c r="L673" s="122" t="n">
        <v>4000</v>
      </c>
      <c r="M673" s="123"/>
      <c r="N673" s="120" t="s">
        <v>589</v>
      </c>
      <c r="O673" s="120" t="s">
        <v>589</v>
      </c>
      <c r="P673" s="120" t="s">
        <v>268</v>
      </c>
      <c r="Q673" s="120" t="s">
        <v>269</v>
      </c>
      <c r="R673" s="124" t="s">
        <v>270</v>
      </c>
      <c r="S673" s="125" t="s">
        <v>426</v>
      </c>
    </row>
    <row r="674" s="126" customFormat="true" ht="12" hidden="false" customHeight="true" outlineLevel="0" collapsed="false">
      <c r="A674" s="120" t="n">
        <v>801</v>
      </c>
      <c r="B674" s="120" t="n">
        <v>80104</v>
      </c>
      <c r="C674" s="121" t="s">
        <v>103</v>
      </c>
      <c r="D674" s="121" t="s">
        <v>265</v>
      </c>
      <c r="E674" s="121" t="s">
        <v>275</v>
      </c>
      <c r="F674" s="122" t="n">
        <v>1000</v>
      </c>
      <c r="G674" s="123"/>
      <c r="H674" s="122" t="n">
        <v>3000</v>
      </c>
      <c r="I674" s="123"/>
      <c r="J674" s="122" t="n">
        <f aca="false">H674-F674</f>
        <v>2000</v>
      </c>
      <c r="K674" s="123" t="n">
        <f aca="false">I674-G674</f>
        <v>0</v>
      </c>
      <c r="L674" s="122" t="n">
        <v>3000</v>
      </c>
      <c r="M674" s="123"/>
      <c r="N674" s="120" t="s">
        <v>753</v>
      </c>
      <c r="O674" s="120" t="s">
        <v>753</v>
      </c>
      <c r="P674" s="120" t="s">
        <v>268</v>
      </c>
      <c r="Q674" s="120" t="s">
        <v>269</v>
      </c>
      <c r="R674" s="124" t="s">
        <v>270</v>
      </c>
      <c r="S674" s="125" t="s">
        <v>426</v>
      </c>
    </row>
    <row r="675" s="126" customFormat="true" ht="12" hidden="false" customHeight="true" outlineLevel="0" collapsed="false">
      <c r="A675" s="120" t="n">
        <v>801</v>
      </c>
      <c r="B675" s="120" t="n">
        <v>80104</v>
      </c>
      <c r="C675" s="120" t="s">
        <v>109</v>
      </c>
      <c r="D675" s="121" t="s">
        <v>265</v>
      </c>
      <c r="E675" s="121" t="s">
        <v>275</v>
      </c>
      <c r="F675" s="122" t="n">
        <v>40000000</v>
      </c>
      <c r="G675" s="123"/>
      <c r="H675" s="122" t="n">
        <v>40000000</v>
      </c>
      <c r="I675" s="123"/>
      <c r="J675" s="122" t="n">
        <f aca="false">H675-F675</f>
        <v>0</v>
      </c>
      <c r="K675" s="123" t="n">
        <f aca="false">I675-G675</f>
        <v>0</v>
      </c>
      <c r="L675" s="122" t="n">
        <v>43000000</v>
      </c>
      <c r="M675" s="123"/>
      <c r="N675" s="120" t="s">
        <v>411</v>
      </c>
      <c r="O675" s="120" t="s">
        <v>379</v>
      </c>
      <c r="P675" s="120" t="s">
        <v>268</v>
      </c>
      <c r="Q675" s="120" t="s">
        <v>269</v>
      </c>
      <c r="R675" s="124" t="s">
        <v>270</v>
      </c>
      <c r="S675" s="125" t="s">
        <v>755</v>
      </c>
    </row>
    <row r="676" s="126" customFormat="true" ht="12" hidden="false" customHeight="true" outlineLevel="0" collapsed="false">
      <c r="A676" s="120" t="n">
        <v>801</v>
      </c>
      <c r="B676" s="120" t="n">
        <v>80104</v>
      </c>
      <c r="C676" s="120" t="s">
        <v>109</v>
      </c>
      <c r="D676" s="121" t="s">
        <v>265</v>
      </c>
      <c r="E676" s="121" t="s">
        <v>275</v>
      </c>
      <c r="F676" s="122" t="n">
        <v>-40000000</v>
      </c>
      <c r="G676" s="123"/>
      <c r="H676" s="122" t="n">
        <v>-40000000</v>
      </c>
      <c r="I676" s="123"/>
      <c r="J676" s="122" t="n">
        <f aca="false">H676-F676</f>
        <v>0</v>
      </c>
      <c r="K676" s="123" t="n">
        <f aca="false">I676-G676</f>
        <v>0</v>
      </c>
      <c r="L676" s="122" t="n">
        <v>0</v>
      </c>
      <c r="M676" s="123"/>
      <c r="N676" s="120" t="s">
        <v>411</v>
      </c>
      <c r="O676" s="120" t="s">
        <v>379</v>
      </c>
      <c r="P676" s="120" t="s">
        <v>272</v>
      </c>
      <c r="Q676" s="120" t="s">
        <v>294</v>
      </c>
      <c r="R676" s="124" t="s">
        <v>295</v>
      </c>
      <c r="S676" s="125" t="s">
        <v>755</v>
      </c>
    </row>
    <row r="677" s="126" customFormat="true" ht="12" hidden="false" customHeight="true" outlineLevel="0" collapsed="false">
      <c r="A677" s="120" t="n">
        <v>801</v>
      </c>
      <c r="B677" s="120" t="n">
        <v>80104</v>
      </c>
      <c r="C677" s="121" t="s">
        <v>109</v>
      </c>
      <c r="D677" s="121" t="s">
        <v>265</v>
      </c>
      <c r="E677" s="121" t="s">
        <v>275</v>
      </c>
      <c r="F677" s="122" t="n">
        <v>9000000</v>
      </c>
      <c r="G677" s="123"/>
      <c r="H677" s="122" t="n">
        <v>9000000</v>
      </c>
      <c r="I677" s="123"/>
      <c r="J677" s="122" t="n">
        <f aca="false">H677-F677</f>
        <v>0</v>
      </c>
      <c r="K677" s="123" t="n">
        <f aca="false">I677-G677</f>
        <v>0</v>
      </c>
      <c r="L677" s="122" t="n">
        <v>9500000</v>
      </c>
      <c r="M677" s="123"/>
      <c r="N677" s="120" t="s">
        <v>411</v>
      </c>
      <c r="O677" s="120" t="s">
        <v>379</v>
      </c>
      <c r="P677" s="120" t="s">
        <v>268</v>
      </c>
      <c r="Q677" s="120" t="s">
        <v>269</v>
      </c>
      <c r="R677" s="124" t="s">
        <v>270</v>
      </c>
      <c r="S677" s="131" t="s">
        <v>756</v>
      </c>
    </row>
    <row r="678" s="126" customFormat="true" ht="12" hidden="false" customHeight="true" outlineLevel="0" collapsed="false">
      <c r="A678" s="120" t="n">
        <v>801</v>
      </c>
      <c r="B678" s="120" t="n">
        <v>80104</v>
      </c>
      <c r="C678" s="121" t="s">
        <v>109</v>
      </c>
      <c r="D678" s="121" t="s">
        <v>265</v>
      </c>
      <c r="E678" s="121" t="s">
        <v>275</v>
      </c>
      <c r="F678" s="122" t="n">
        <v>474000</v>
      </c>
      <c r="G678" s="123"/>
      <c r="H678" s="122" t="n">
        <v>650000</v>
      </c>
      <c r="I678" s="123"/>
      <c r="J678" s="122" t="n">
        <f aca="false">H678-F678</f>
        <v>176000</v>
      </c>
      <c r="K678" s="123" t="n">
        <f aca="false">I678-G678</f>
        <v>0</v>
      </c>
      <c r="L678" s="122" t="n">
        <v>592000</v>
      </c>
      <c r="M678" s="123"/>
      <c r="N678" s="120" t="s">
        <v>589</v>
      </c>
      <c r="O678" s="120" t="s">
        <v>589</v>
      </c>
      <c r="P678" s="120" t="s">
        <v>268</v>
      </c>
      <c r="Q678" s="120" t="s">
        <v>269</v>
      </c>
      <c r="R678" s="124" t="s">
        <v>270</v>
      </c>
      <c r="S678" s="125" t="s">
        <v>757</v>
      </c>
    </row>
    <row r="679" s="126" customFormat="true" ht="12" hidden="false" customHeight="true" outlineLevel="0" collapsed="false">
      <c r="A679" s="120" t="n">
        <v>801</v>
      </c>
      <c r="B679" s="120" t="n">
        <v>80104</v>
      </c>
      <c r="C679" s="121" t="s">
        <v>109</v>
      </c>
      <c r="D679" s="121" t="s">
        <v>265</v>
      </c>
      <c r="E679" s="121" t="s">
        <v>275</v>
      </c>
      <c r="F679" s="122" t="n">
        <v>0</v>
      </c>
      <c r="G679" s="123"/>
      <c r="H679" s="122" t="n">
        <v>4000</v>
      </c>
      <c r="I679" s="123"/>
      <c r="J679" s="122" t="n">
        <f aca="false">H679-F679</f>
        <v>4000</v>
      </c>
      <c r="K679" s="123" t="n">
        <f aca="false">I679-G679</f>
        <v>0</v>
      </c>
      <c r="L679" s="122" t="n">
        <v>2000</v>
      </c>
      <c r="M679" s="123"/>
      <c r="N679" s="120" t="s">
        <v>753</v>
      </c>
      <c r="O679" s="120" t="s">
        <v>753</v>
      </c>
      <c r="P679" s="120"/>
      <c r="Q679" s="120"/>
      <c r="R679" s="124"/>
      <c r="S679" s="125" t="s">
        <v>289</v>
      </c>
    </row>
    <row r="680" s="126" customFormat="true" ht="12" hidden="false" customHeight="true" outlineLevel="0" collapsed="false">
      <c r="A680" s="120" t="n">
        <v>801</v>
      </c>
      <c r="B680" s="120" t="n">
        <v>80104</v>
      </c>
      <c r="C680" s="121" t="s">
        <v>109</v>
      </c>
      <c r="D680" s="121" t="s">
        <v>265</v>
      </c>
      <c r="E680" s="121" t="s">
        <v>275</v>
      </c>
      <c r="F680" s="122" t="n">
        <v>85000</v>
      </c>
      <c r="G680" s="123"/>
      <c r="H680" s="122" t="n">
        <v>125000</v>
      </c>
      <c r="I680" s="123"/>
      <c r="J680" s="122" t="n">
        <f aca="false">H680-F680</f>
        <v>40000</v>
      </c>
      <c r="K680" s="123" t="n">
        <f aca="false">I680-G680</f>
        <v>0</v>
      </c>
      <c r="L680" s="122" t="n">
        <v>120000</v>
      </c>
      <c r="M680" s="123"/>
      <c r="N680" s="120" t="s">
        <v>754</v>
      </c>
      <c r="O680" s="120" t="s">
        <v>754</v>
      </c>
      <c r="P680" s="120" t="s">
        <v>268</v>
      </c>
      <c r="Q680" s="120" t="s">
        <v>269</v>
      </c>
      <c r="R680" s="124" t="s">
        <v>270</v>
      </c>
      <c r="S680" s="125" t="s">
        <v>758</v>
      </c>
    </row>
    <row r="681" s="126" customFormat="true" ht="12" hidden="false" customHeight="true" outlineLevel="0" collapsed="false">
      <c r="A681" s="120" t="n">
        <v>801</v>
      </c>
      <c r="B681" s="120" t="n">
        <v>80104</v>
      </c>
      <c r="C681" s="120" t="n">
        <v>2030</v>
      </c>
      <c r="D681" s="121" t="s">
        <v>399</v>
      </c>
      <c r="E681" s="121" t="s">
        <v>314</v>
      </c>
      <c r="F681" s="129" t="n">
        <v>14000</v>
      </c>
      <c r="G681" s="130"/>
      <c r="H681" s="129" t="n">
        <v>14000</v>
      </c>
      <c r="I681" s="130"/>
      <c r="J681" s="129" t="n">
        <f aca="false">H681-F681</f>
        <v>0</v>
      </c>
      <c r="K681" s="130" t="n">
        <f aca="false">I681-G681</f>
        <v>0</v>
      </c>
      <c r="L681" s="129" t="n">
        <v>0</v>
      </c>
      <c r="M681" s="130"/>
      <c r="N681" s="120" t="s">
        <v>281</v>
      </c>
      <c r="O681" s="120" t="s">
        <v>281</v>
      </c>
      <c r="P681" s="120" t="s">
        <v>299</v>
      </c>
      <c r="Q681" s="120" t="n">
        <v>1408</v>
      </c>
      <c r="R681" s="124" t="s">
        <v>382</v>
      </c>
      <c r="S681" s="125" t="s">
        <v>739</v>
      </c>
    </row>
    <row r="682" s="126" customFormat="true" ht="12" hidden="false" customHeight="true" outlineLevel="0" collapsed="false">
      <c r="A682" s="120" t="n">
        <v>801</v>
      </c>
      <c r="B682" s="120" t="n">
        <v>80104</v>
      </c>
      <c r="C682" s="120" t="n">
        <v>2030</v>
      </c>
      <c r="D682" s="121" t="s">
        <v>399</v>
      </c>
      <c r="E682" s="121" t="s">
        <v>314</v>
      </c>
      <c r="F682" s="122" t="n">
        <v>2500000</v>
      </c>
      <c r="G682" s="123"/>
      <c r="H682" s="122" t="n">
        <v>2500000</v>
      </c>
      <c r="I682" s="123"/>
      <c r="J682" s="122" t="n">
        <f aca="false">H682-F682</f>
        <v>0</v>
      </c>
      <c r="K682" s="123" t="n">
        <f aca="false">I682-G682</f>
        <v>0</v>
      </c>
      <c r="L682" s="122" t="n">
        <v>0</v>
      </c>
      <c r="M682" s="123"/>
      <c r="N682" s="120" t="s">
        <v>281</v>
      </c>
      <c r="O682" s="120" t="s">
        <v>281</v>
      </c>
      <c r="P682" s="120" t="s">
        <v>299</v>
      </c>
      <c r="Q682" s="120" t="n">
        <v>1019</v>
      </c>
      <c r="R682" s="124" t="s">
        <v>300</v>
      </c>
      <c r="S682" s="125" t="s">
        <v>755</v>
      </c>
    </row>
    <row r="683" s="126" customFormat="true" ht="12" hidden="false" customHeight="true" outlineLevel="0" collapsed="false">
      <c r="A683" s="120" t="n">
        <v>801</v>
      </c>
      <c r="B683" s="120" t="n">
        <v>80104</v>
      </c>
      <c r="C683" s="120" t="n">
        <v>2030</v>
      </c>
      <c r="D683" s="121" t="s">
        <v>399</v>
      </c>
      <c r="E683" s="121" t="s">
        <v>314</v>
      </c>
      <c r="F683" s="122" t="n">
        <v>40000000</v>
      </c>
      <c r="G683" s="123"/>
      <c r="H683" s="122" t="n">
        <v>40000000</v>
      </c>
      <c r="I683" s="123"/>
      <c r="J683" s="122" t="n">
        <f aca="false">H683-F683</f>
        <v>0</v>
      </c>
      <c r="K683" s="123" t="n">
        <f aca="false">I683-G683</f>
        <v>0</v>
      </c>
      <c r="L683" s="122" t="n">
        <v>0</v>
      </c>
      <c r="M683" s="123"/>
      <c r="N683" s="120" t="s">
        <v>281</v>
      </c>
      <c r="O683" s="120" t="s">
        <v>281</v>
      </c>
      <c r="P683" s="120" t="s">
        <v>272</v>
      </c>
      <c r="Q683" s="120" t="s">
        <v>294</v>
      </c>
      <c r="R683" s="124" t="s">
        <v>295</v>
      </c>
      <c r="S683" s="125" t="s">
        <v>755</v>
      </c>
    </row>
    <row r="684" s="126" customFormat="true" ht="12" hidden="false" customHeight="true" outlineLevel="0" collapsed="false">
      <c r="A684" s="120" t="n">
        <v>801</v>
      </c>
      <c r="B684" s="120" t="n">
        <v>80105</v>
      </c>
      <c r="C684" s="121" t="s">
        <v>82</v>
      </c>
      <c r="D684" s="121" t="s">
        <v>265</v>
      </c>
      <c r="E684" s="121" t="s">
        <v>275</v>
      </c>
      <c r="F684" s="122" t="n">
        <v>6000</v>
      </c>
      <c r="G684" s="123"/>
      <c r="H684" s="122" t="n">
        <v>9000</v>
      </c>
      <c r="I684" s="123"/>
      <c r="J684" s="122" t="n">
        <f aca="false">H684-F684</f>
        <v>3000</v>
      </c>
      <c r="K684" s="123" t="n">
        <f aca="false">I684-G684</f>
        <v>0</v>
      </c>
      <c r="L684" s="122" t="n">
        <v>9000</v>
      </c>
      <c r="M684" s="123"/>
      <c r="N684" s="120" t="s">
        <v>589</v>
      </c>
      <c r="O684" s="120" t="s">
        <v>589</v>
      </c>
      <c r="P684" s="120" t="s">
        <v>268</v>
      </c>
      <c r="Q684" s="120" t="s">
        <v>269</v>
      </c>
      <c r="R684" s="124" t="s">
        <v>270</v>
      </c>
      <c r="S684" s="125" t="s">
        <v>752</v>
      </c>
    </row>
    <row r="685" s="126" customFormat="true" ht="12" hidden="false" customHeight="true" outlineLevel="0" collapsed="false">
      <c r="A685" s="120" t="n">
        <v>801</v>
      </c>
      <c r="B685" s="120" t="n">
        <v>80105</v>
      </c>
      <c r="C685" s="121" t="s">
        <v>109</v>
      </c>
      <c r="D685" s="121" t="s">
        <v>265</v>
      </c>
      <c r="E685" s="121" t="s">
        <v>275</v>
      </c>
      <c r="F685" s="122" t="n">
        <v>2000</v>
      </c>
      <c r="G685" s="123"/>
      <c r="H685" s="122" t="n">
        <v>6000</v>
      </c>
      <c r="I685" s="123"/>
      <c r="J685" s="122" t="n">
        <f aca="false">H685-F685</f>
        <v>4000</v>
      </c>
      <c r="K685" s="123" t="n">
        <f aca="false">I685-G685</f>
        <v>0</v>
      </c>
      <c r="L685" s="122" t="n">
        <v>6000</v>
      </c>
      <c r="M685" s="123"/>
      <c r="N685" s="120" t="s">
        <v>589</v>
      </c>
      <c r="O685" s="120" t="s">
        <v>589</v>
      </c>
      <c r="P685" s="120" t="s">
        <v>268</v>
      </c>
      <c r="Q685" s="120" t="s">
        <v>269</v>
      </c>
      <c r="R685" s="124" t="s">
        <v>270</v>
      </c>
      <c r="S685" s="125" t="s">
        <v>289</v>
      </c>
    </row>
    <row r="686" s="126" customFormat="true" ht="12" hidden="false" customHeight="true" outlineLevel="0" collapsed="false">
      <c r="A686" s="120" t="n">
        <v>801</v>
      </c>
      <c r="B686" s="120" t="n">
        <v>80105</v>
      </c>
      <c r="C686" s="120" t="n">
        <v>2030</v>
      </c>
      <c r="D686" s="121" t="s">
        <v>399</v>
      </c>
      <c r="E686" s="121" t="s">
        <v>314</v>
      </c>
      <c r="F686" s="122" t="n">
        <v>97990</v>
      </c>
      <c r="G686" s="123"/>
      <c r="H686" s="122" t="n">
        <v>97990</v>
      </c>
      <c r="I686" s="123"/>
      <c r="J686" s="122" t="n">
        <f aca="false">H686-F686</f>
        <v>0</v>
      </c>
      <c r="K686" s="123" t="n">
        <f aca="false">I686-G686</f>
        <v>0</v>
      </c>
      <c r="L686" s="122" t="n">
        <v>0</v>
      </c>
      <c r="M686" s="123"/>
      <c r="N686" s="120" t="s">
        <v>281</v>
      </c>
      <c r="O686" s="120" t="s">
        <v>281</v>
      </c>
      <c r="P686" s="120" t="s">
        <v>299</v>
      </c>
      <c r="Q686" s="120" t="n">
        <v>1019</v>
      </c>
      <c r="R686" s="124" t="s">
        <v>300</v>
      </c>
      <c r="S686" s="125" t="s">
        <v>755</v>
      </c>
    </row>
    <row r="687" s="126" customFormat="true" ht="12" hidden="false" customHeight="true" outlineLevel="0" collapsed="false">
      <c r="A687" s="120" t="n">
        <v>801</v>
      </c>
      <c r="B687" s="120" t="n">
        <v>80115</v>
      </c>
      <c r="C687" s="120" t="s">
        <v>87</v>
      </c>
      <c r="D687" s="121" t="s">
        <v>283</v>
      </c>
      <c r="E687" s="121" t="s">
        <v>358</v>
      </c>
      <c r="F687" s="122"/>
      <c r="G687" s="123" t="n">
        <v>0</v>
      </c>
      <c r="H687" s="122"/>
      <c r="I687" s="123" t="n">
        <v>2000</v>
      </c>
      <c r="J687" s="122" t="n">
        <f aca="false">H687-F687</f>
        <v>0</v>
      </c>
      <c r="K687" s="123" t="n">
        <f aca="false">I687-G687</f>
        <v>2000</v>
      </c>
      <c r="L687" s="122"/>
      <c r="M687" s="123" t="n">
        <v>2000</v>
      </c>
      <c r="N687" s="120" t="s">
        <v>690</v>
      </c>
      <c r="O687" s="120" t="s">
        <v>690</v>
      </c>
      <c r="P687" s="120"/>
      <c r="Q687" s="120"/>
      <c r="R687" s="124"/>
      <c r="S687" s="125" t="s">
        <v>718</v>
      </c>
    </row>
    <row r="688" s="126" customFormat="true" ht="12" hidden="false" customHeight="true" outlineLevel="0" collapsed="false">
      <c r="A688" s="120" t="n">
        <v>801</v>
      </c>
      <c r="B688" s="120" t="n">
        <v>80115</v>
      </c>
      <c r="C688" s="120" t="s">
        <v>89</v>
      </c>
      <c r="D688" s="121" t="s">
        <v>283</v>
      </c>
      <c r="E688" s="121" t="s">
        <v>376</v>
      </c>
      <c r="F688" s="122"/>
      <c r="G688" s="123" t="n">
        <v>9000</v>
      </c>
      <c r="H688" s="122"/>
      <c r="I688" s="123" t="n">
        <v>9000</v>
      </c>
      <c r="J688" s="122" t="n">
        <f aca="false">H688-F688</f>
        <v>0</v>
      </c>
      <c r="K688" s="123" t="n">
        <f aca="false">I688-G688</f>
        <v>0</v>
      </c>
      <c r="L688" s="122"/>
      <c r="M688" s="123" t="n">
        <v>11000</v>
      </c>
      <c r="N688" s="120" t="s">
        <v>687</v>
      </c>
      <c r="O688" s="120" t="s">
        <v>687</v>
      </c>
      <c r="P688" s="120" t="s">
        <v>268</v>
      </c>
      <c r="Q688" s="120" t="s">
        <v>269</v>
      </c>
      <c r="R688" s="124" t="s">
        <v>270</v>
      </c>
      <c r="S688" s="125" t="s">
        <v>377</v>
      </c>
    </row>
    <row r="689" s="126" customFormat="true" ht="12" hidden="false" customHeight="true" outlineLevel="0" collapsed="false">
      <c r="A689" s="120" t="n">
        <v>801</v>
      </c>
      <c r="B689" s="120" t="n">
        <v>80115</v>
      </c>
      <c r="C689" s="120" t="s">
        <v>89</v>
      </c>
      <c r="D689" s="121" t="s">
        <v>283</v>
      </c>
      <c r="E689" s="121" t="s">
        <v>376</v>
      </c>
      <c r="F689" s="137"/>
      <c r="G689" s="138" t="n">
        <v>6000</v>
      </c>
      <c r="H689" s="137"/>
      <c r="I689" s="138" t="n">
        <v>7000</v>
      </c>
      <c r="J689" s="137" t="n">
        <f aca="false">H689-F689</f>
        <v>0</v>
      </c>
      <c r="K689" s="138" t="n">
        <f aca="false">I689-G689</f>
        <v>1000</v>
      </c>
      <c r="L689" s="137"/>
      <c r="M689" s="138" t="n">
        <v>7000</v>
      </c>
      <c r="N689" s="120" t="s">
        <v>759</v>
      </c>
      <c r="O689" s="120" t="s">
        <v>759</v>
      </c>
      <c r="P689" s="120" t="s">
        <v>268</v>
      </c>
      <c r="Q689" s="120" t="s">
        <v>269</v>
      </c>
      <c r="R689" s="124" t="s">
        <v>270</v>
      </c>
      <c r="S689" s="125" t="s">
        <v>377</v>
      </c>
    </row>
    <row r="690" s="126" customFormat="true" ht="12" hidden="false" customHeight="true" outlineLevel="0" collapsed="false">
      <c r="A690" s="120" t="n">
        <v>801</v>
      </c>
      <c r="B690" s="120" t="n">
        <v>80115</v>
      </c>
      <c r="C690" s="120" t="s">
        <v>89</v>
      </c>
      <c r="D690" s="121" t="s">
        <v>283</v>
      </c>
      <c r="E690" s="121" t="s">
        <v>376</v>
      </c>
      <c r="F690" s="122"/>
      <c r="G690" s="123" t="n">
        <v>7000</v>
      </c>
      <c r="H690" s="122"/>
      <c r="I690" s="123" t="n">
        <v>0</v>
      </c>
      <c r="J690" s="122" t="n">
        <f aca="false">H690-F690</f>
        <v>0</v>
      </c>
      <c r="K690" s="123" t="n">
        <f aca="false">I690-G690</f>
        <v>-7000</v>
      </c>
      <c r="L690" s="122"/>
      <c r="M690" s="123" t="n">
        <v>0</v>
      </c>
      <c r="N690" s="120" t="s">
        <v>688</v>
      </c>
      <c r="O690" s="120" t="s">
        <v>688</v>
      </c>
      <c r="P690" s="120" t="s">
        <v>268</v>
      </c>
      <c r="Q690" s="120" t="s">
        <v>269</v>
      </c>
      <c r="R690" s="124" t="s">
        <v>270</v>
      </c>
      <c r="S690" s="125" t="s">
        <v>377</v>
      </c>
    </row>
    <row r="691" s="126" customFormat="true" ht="12" hidden="false" customHeight="true" outlineLevel="0" collapsed="false">
      <c r="A691" s="120" t="n">
        <v>801</v>
      </c>
      <c r="B691" s="120" t="n">
        <v>80115</v>
      </c>
      <c r="C691" s="120" t="s">
        <v>89</v>
      </c>
      <c r="D691" s="121" t="s">
        <v>283</v>
      </c>
      <c r="E691" s="121" t="s">
        <v>376</v>
      </c>
      <c r="F691" s="122"/>
      <c r="G691" s="123" t="n">
        <v>4000</v>
      </c>
      <c r="H691" s="122"/>
      <c r="I691" s="123" t="n">
        <v>4000</v>
      </c>
      <c r="J691" s="122" t="n">
        <f aca="false">H691-F691</f>
        <v>0</v>
      </c>
      <c r="K691" s="123" t="n">
        <f aca="false">I691-G691</f>
        <v>0</v>
      </c>
      <c r="L691" s="122"/>
      <c r="M691" s="123" t="n">
        <v>4000</v>
      </c>
      <c r="N691" s="120" t="s">
        <v>760</v>
      </c>
      <c r="O691" s="120" t="s">
        <v>760</v>
      </c>
      <c r="P691" s="120" t="s">
        <v>268</v>
      </c>
      <c r="Q691" s="120" t="s">
        <v>269</v>
      </c>
      <c r="R691" s="124" t="s">
        <v>270</v>
      </c>
      <c r="S691" s="125" t="s">
        <v>377</v>
      </c>
    </row>
    <row r="692" s="126" customFormat="true" ht="12" hidden="false" customHeight="true" outlineLevel="0" collapsed="false">
      <c r="A692" s="120" t="n">
        <v>801</v>
      </c>
      <c r="B692" s="120" t="n">
        <v>80115</v>
      </c>
      <c r="C692" s="120" t="s">
        <v>91</v>
      </c>
      <c r="D692" s="121" t="s">
        <v>283</v>
      </c>
      <c r="E692" s="121" t="s">
        <v>275</v>
      </c>
      <c r="F692" s="122"/>
      <c r="G692" s="123" t="n">
        <v>0</v>
      </c>
      <c r="H692" s="122"/>
      <c r="I692" s="123" t="n">
        <v>2000</v>
      </c>
      <c r="J692" s="122" t="n">
        <f aca="false">H692-F692</f>
        <v>0</v>
      </c>
      <c r="K692" s="123" t="n">
        <f aca="false">I692-G692</f>
        <v>2000</v>
      </c>
      <c r="L692" s="122"/>
      <c r="M692" s="123" t="n">
        <v>2000</v>
      </c>
      <c r="N692" s="120" t="s">
        <v>695</v>
      </c>
      <c r="O692" s="120" t="s">
        <v>695</v>
      </c>
      <c r="P692" s="120"/>
      <c r="Q692" s="120"/>
      <c r="R692" s="124"/>
      <c r="S692" s="125" t="s">
        <v>761</v>
      </c>
    </row>
    <row r="693" s="126" customFormat="true" ht="12" hidden="false" customHeight="true" outlineLevel="0" collapsed="false">
      <c r="A693" s="120" t="n">
        <v>801</v>
      </c>
      <c r="B693" s="120" t="n">
        <v>80115</v>
      </c>
      <c r="C693" s="121" t="s">
        <v>99</v>
      </c>
      <c r="D693" s="121" t="s">
        <v>283</v>
      </c>
      <c r="E693" s="121" t="s">
        <v>275</v>
      </c>
      <c r="F693" s="122"/>
      <c r="G693" s="123" t="n">
        <v>0</v>
      </c>
      <c r="H693" s="122"/>
      <c r="I693" s="123" t="n">
        <v>10000</v>
      </c>
      <c r="J693" s="122" t="n">
        <f aca="false">H693-F693</f>
        <v>0</v>
      </c>
      <c r="K693" s="123" t="n">
        <f aca="false">I693-G693</f>
        <v>10000</v>
      </c>
      <c r="L693" s="122"/>
      <c r="M693" s="123" t="n">
        <v>0</v>
      </c>
      <c r="N693" s="120" t="s">
        <v>688</v>
      </c>
      <c r="O693" s="120" t="s">
        <v>688</v>
      </c>
      <c r="P693" s="120"/>
      <c r="Q693" s="120"/>
      <c r="R693" s="124"/>
      <c r="S693" s="125" t="s">
        <v>316</v>
      </c>
    </row>
    <row r="694" s="126" customFormat="true" ht="12" hidden="false" customHeight="true" outlineLevel="0" collapsed="false">
      <c r="A694" s="120" t="n">
        <v>801</v>
      </c>
      <c r="B694" s="120" t="n">
        <v>80115</v>
      </c>
      <c r="C694" s="121" t="s">
        <v>105</v>
      </c>
      <c r="D694" s="121" t="s">
        <v>283</v>
      </c>
      <c r="E694" s="121" t="s">
        <v>275</v>
      </c>
      <c r="F694" s="122"/>
      <c r="G694" s="123" t="n">
        <v>2000</v>
      </c>
      <c r="H694" s="122"/>
      <c r="I694" s="123" t="n">
        <v>16000</v>
      </c>
      <c r="J694" s="122" t="n">
        <f aca="false">H694-F694</f>
        <v>0</v>
      </c>
      <c r="K694" s="123" t="n">
        <f aca="false">I694-G694</f>
        <v>14000</v>
      </c>
      <c r="L694" s="122"/>
      <c r="M694" s="123" t="n">
        <v>0</v>
      </c>
      <c r="N694" s="120" t="s">
        <v>589</v>
      </c>
      <c r="O694" s="120" t="s">
        <v>589</v>
      </c>
      <c r="P694" s="120" t="s">
        <v>268</v>
      </c>
      <c r="Q694" s="120" t="s">
        <v>269</v>
      </c>
      <c r="R694" s="124" t="s">
        <v>270</v>
      </c>
      <c r="S694" s="125" t="s">
        <v>366</v>
      </c>
    </row>
    <row r="695" s="126" customFormat="true" ht="12" hidden="false" customHeight="true" outlineLevel="0" collapsed="false">
      <c r="A695" s="120" t="n">
        <v>801</v>
      </c>
      <c r="B695" s="120" t="n">
        <v>80115</v>
      </c>
      <c r="C695" s="120" t="s">
        <v>105</v>
      </c>
      <c r="D695" s="121" t="s">
        <v>283</v>
      </c>
      <c r="E695" s="121" t="s">
        <v>275</v>
      </c>
      <c r="F695" s="137"/>
      <c r="G695" s="138" t="n">
        <v>0</v>
      </c>
      <c r="H695" s="137"/>
      <c r="I695" s="138" t="n">
        <v>1000</v>
      </c>
      <c r="J695" s="137" t="n">
        <f aca="false">H695-F695</f>
        <v>0</v>
      </c>
      <c r="K695" s="138" t="n">
        <f aca="false">I695-G695</f>
        <v>1000</v>
      </c>
      <c r="L695" s="137"/>
      <c r="M695" s="138" t="n">
        <v>1000</v>
      </c>
      <c r="N695" s="120" t="s">
        <v>759</v>
      </c>
      <c r="O695" s="120" t="s">
        <v>759</v>
      </c>
      <c r="P695" s="120"/>
      <c r="Q695" s="120"/>
      <c r="R695" s="124"/>
      <c r="S695" s="125" t="s">
        <v>366</v>
      </c>
    </row>
    <row r="696" s="126" customFormat="true" ht="12" hidden="false" customHeight="true" outlineLevel="0" collapsed="false">
      <c r="A696" s="120" t="n">
        <v>801</v>
      </c>
      <c r="B696" s="120" t="n">
        <v>80115</v>
      </c>
      <c r="C696" s="120" t="s">
        <v>105</v>
      </c>
      <c r="D696" s="121" t="s">
        <v>283</v>
      </c>
      <c r="E696" s="121" t="s">
        <v>275</v>
      </c>
      <c r="F696" s="122"/>
      <c r="G696" s="123" t="n">
        <v>1000</v>
      </c>
      <c r="H696" s="122"/>
      <c r="I696" s="123" t="n">
        <v>0</v>
      </c>
      <c r="J696" s="122" t="n">
        <f aca="false">H696-F696</f>
        <v>0</v>
      </c>
      <c r="K696" s="123" t="n">
        <f aca="false">I696-G696</f>
        <v>-1000</v>
      </c>
      <c r="L696" s="122"/>
      <c r="M696" s="123" t="n">
        <v>1000</v>
      </c>
      <c r="N696" s="120" t="s">
        <v>762</v>
      </c>
      <c r="O696" s="120" t="s">
        <v>762</v>
      </c>
      <c r="P696" s="120" t="s">
        <v>268</v>
      </c>
      <c r="Q696" s="120" t="s">
        <v>269</v>
      </c>
      <c r="R696" s="124" t="s">
        <v>270</v>
      </c>
      <c r="S696" s="125" t="s">
        <v>727</v>
      </c>
    </row>
    <row r="697" s="126" customFormat="true" ht="12" hidden="false" customHeight="true" outlineLevel="0" collapsed="false">
      <c r="A697" s="120" t="n">
        <v>801</v>
      </c>
      <c r="B697" s="120" t="n">
        <v>80115</v>
      </c>
      <c r="C697" s="120" t="s">
        <v>105</v>
      </c>
      <c r="D697" s="121" t="s">
        <v>283</v>
      </c>
      <c r="E697" s="121" t="s">
        <v>275</v>
      </c>
      <c r="F697" s="122"/>
      <c r="G697" s="123" t="n">
        <v>0</v>
      </c>
      <c r="H697" s="122"/>
      <c r="I697" s="123" t="n">
        <v>3000</v>
      </c>
      <c r="J697" s="122" t="n">
        <f aca="false">H697-F697</f>
        <v>0</v>
      </c>
      <c r="K697" s="123" t="n">
        <f aca="false">I697-G697</f>
        <v>3000</v>
      </c>
      <c r="L697" s="122"/>
      <c r="M697" s="123" t="n">
        <v>3000</v>
      </c>
      <c r="N697" s="120" t="s">
        <v>690</v>
      </c>
      <c r="O697" s="120" t="s">
        <v>690</v>
      </c>
      <c r="P697" s="120"/>
      <c r="Q697" s="120"/>
      <c r="R697" s="124"/>
      <c r="S697" s="125" t="s">
        <v>366</v>
      </c>
    </row>
    <row r="698" s="126" customFormat="true" ht="12" hidden="false" customHeight="true" outlineLevel="0" collapsed="false">
      <c r="A698" s="120" t="n">
        <v>801</v>
      </c>
      <c r="B698" s="120" t="n">
        <v>80115</v>
      </c>
      <c r="C698" s="120" t="s">
        <v>109</v>
      </c>
      <c r="D698" s="121" t="s">
        <v>283</v>
      </c>
      <c r="E698" s="121" t="s">
        <v>275</v>
      </c>
      <c r="F698" s="122"/>
      <c r="G698" s="123" t="n">
        <v>6000</v>
      </c>
      <c r="H698" s="122"/>
      <c r="I698" s="123" t="n">
        <v>9000</v>
      </c>
      <c r="J698" s="122" t="n">
        <f aca="false">H698-F698</f>
        <v>0</v>
      </c>
      <c r="K698" s="123" t="n">
        <f aca="false">I698-G698</f>
        <v>3000</v>
      </c>
      <c r="L698" s="122"/>
      <c r="M698" s="123" t="n">
        <v>9000</v>
      </c>
      <c r="N698" s="120" t="s">
        <v>589</v>
      </c>
      <c r="O698" s="120" t="s">
        <v>589</v>
      </c>
      <c r="P698" s="120" t="s">
        <v>268</v>
      </c>
      <c r="Q698" s="120" t="s">
        <v>269</v>
      </c>
      <c r="R698" s="124" t="s">
        <v>270</v>
      </c>
      <c r="S698" s="125" t="s">
        <v>561</v>
      </c>
    </row>
    <row r="699" s="126" customFormat="true" ht="12" hidden="false" customHeight="true" outlineLevel="0" collapsed="false">
      <c r="A699" s="120" t="n">
        <v>801</v>
      </c>
      <c r="B699" s="120" t="n">
        <v>80115</v>
      </c>
      <c r="C699" s="121" t="s">
        <v>109</v>
      </c>
      <c r="D699" s="121" t="s">
        <v>283</v>
      </c>
      <c r="E699" s="121" t="s">
        <v>275</v>
      </c>
      <c r="F699" s="122"/>
      <c r="G699" s="123" t="n">
        <v>2000</v>
      </c>
      <c r="H699" s="122"/>
      <c r="I699" s="123" t="n">
        <v>9000</v>
      </c>
      <c r="J699" s="122" t="n">
        <f aca="false">H699-F699</f>
        <v>0</v>
      </c>
      <c r="K699" s="123" t="n">
        <f aca="false">I699-G699</f>
        <v>7000</v>
      </c>
      <c r="L699" s="122"/>
      <c r="M699" s="123" t="n">
        <v>2000</v>
      </c>
      <c r="N699" s="120" t="s">
        <v>686</v>
      </c>
      <c r="O699" s="120" t="s">
        <v>686</v>
      </c>
      <c r="P699" s="120" t="s">
        <v>268</v>
      </c>
      <c r="Q699" s="120" t="s">
        <v>269</v>
      </c>
      <c r="R699" s="124" t="s">
        <v>270</v>
      </c>
      <c r="S699" s="125" t="s">
        <v>289</v>
      </c>
    </row>
    <row r="700" s="126" customFormat="true" ht="12" hidden="false" customHeight="true" outlineLevel="0" collapsed="false">
      <c r="A700" s="120" t="n">
        <v>801</v>
      </c>
      <c r="B700" s="120" t="n">
        <v>80115</v>
      </c>
      <c r="C700" s="120" t="s">
        <v>109</v>
      </c>
      <c r="D700" s="121" t="s">
        <v>283</v>
      </c>
      <c r="E700" s="121" t="s">
        <v>275</v>
      </c>
      <c r="F700" s="122"/>
      <c r="G700" s="123" t="n">
        <v>4000</v>
      </c>
      <c r="H700" s="122"/>
      <c r="I700" s="123" t="n">
        <v>5000</v>
      </c>
      <c r="J700" s="122" t="n">
        <f aca="false">H700-F700</f>
        <v>0</v>
      </c>
      <c r="K700" s="123" t="n">
        <f aca="false">I700-G700</f>
        <v>1000</v>
      </c>
      <c r="L700" s="122"/>
      <c r="M700" s="123" t="n">
        <v>4000</v>
      </c>
      <c r="N700" s="120" t="s">
        <v>763</v>
      </c>
      <c r="O700" s="120" t="s">
        <v>763</v>
      </c>
      <c r="P700" s="120" t="s">
        <v>268</v>
      </c>
      <c r="Q700" s="120" t="s">
        <v>269</v>
      </c>
      <c r="R700" s="124" t="s">
        <v>270</v>
      </c>
      <c r="S700" s="125" t="s">
        <v>289</v>
      </c>
    </row>
    <row r="701" s="126" customFormat="true" ht="12" hidden="false" customHeight="true" outlineLevel="0" collapsed="false">
      <c r="A701" s="120" t="n">
        <v>801</v>
      </c>
      <c r="B701" s="120" t="n">
        <v>80115</v>
      </c>
      <c r="C701" s="120" t="s">
        <v>109</v>
      </c>
      <c r="D701" s="121" t="s">
        <v>283</v>
      </c>
      <c r="E701" s="121" t="s">
        <v>275</v>
      </c>
      <c r="F701" s="122"/>
      <c r="G701" s="123" t="n">
        <v>1800</v>
      </c>
      <c r="H701" s="122"/>
      <c r="I701" s="123" t="n">
        <v>1800</v>
      </c>
      <c r="J701" s="122" t="n">
        <f aca="false">H701-F701</f>
        <v>0</v>
      </c>
      <c r="K701" s="123" t="n">
        <f aca="false">I701-G701</f>
        <v>0</v>
      </c>
      <c r="L701" s="122"/>
      <c r="M701" s="123" t="n">
        <v>0</v>
      </c>
      <c r="N701" s="120" t="s">
        <v>763</v>
      </c>
      <c r="O701" s="120" t="s">
        <v>763</v>
      </c>
      <c r="P701" s="120" t="s">
        <v>272</v>
      </c>
      <c r="Q701" s="120" t="s">
        <v>294</v>
      </c>
      <c r="R701" s="124" t="s">
        <v>295</v>
      </c>
      <c r="S701" s="125" t="s">
        <v>764</v>
      </c>
    </row>
    <row r="702" s="126" customFormat="true" ht="12" hidden="false" customHeight="true" outlineLevel="0" collapsed="false">
      <c r="A702" s="120" t="n">
        <v>801</v>
      </c>
      <c r="B702" s="120" t="n">
        <v>80115</v>
      </c>
      <c r="C702" s="120" t="s">
        <v>109</v>
      </c>
      <c r="D702" s="121" t="s">
        <v>283</v>
      </c>
      <c r="E702" s="121" t="s">
        <v>275</v>
      </c>
      <c r="F702" s="122"/>
      <c r="G702" s="123" t="n">
        <v>1450</v>
      </c>
      <c r="H702" s="122"/>
      <c r="I702" s="123" t="n">
        <v>1450</v>
      </c>
      <c r="J702" s="122" t="n">
        <f aca="false">H702-F702</f>
        <v>0</v>
      </c>
      <c r="K702" s="123" t="n">
        <f aca="false">I702-G702</f>
        <v>0</v>
      </c>
      <c r="L702" s="122"/>
      <c r="M702" s="123" t="n">
        <v>0</v>
      </c>
      <c r="N702" s="120" t="s">
        <v>763</v>
      </c>
      <c r="O702" s="120" t="s">
        <v>763</v>
      </c>
      <c r="P702" s="120" t="s">
        <v>272</v>
      </c>
      <c r="Q702" s="120" t="s">
        <v>273</v>
      </c>
      <c r="R702" s="124" t="s">
        <v>274</v>
      </c>
      <c r="S702" s="125" t="s">
        <v>764</v>
      </c>
    </row>
    <row r="703" s="126" customFormat="true" ht="12" hidden="false" customHeight="true" outlineLevel="0" collapsed="false">
      <c r="A703" s="120" t="n">
        <v>801</v>
      </c>
      <c r="B703" s="120" t="n">
        <v>80115</v>
      </c>
      <c r="C703" s="120" t="s">
        <v>109</v>
      </c>
      <c r="D703" s="121" t="s">
        <v>283</v>
      </c>
      <c r="E703" s="121" t="s">
        <v>275</v>
      </c>
      <c r="F703" s="122"/>
      <c r="G703" s="123" t="n">
        <v>4000</v>
      </c>
      <c r="H703" s="122"/>
      <c r="I703" s="123" t="n">
        <v>6000</v>
      </c>
      <c r="J703" s="122" t="n">
        <f aca="false">H703-F703</f>
        <v>0</v>
      </c>
      <c r="K703" s="123" t="n">
        <f aca="false">I703-G703</f>
        <v>2000</v>
      </c>
      <c r="L703" s="122"/>
      <c r="M703" s="123" t="n">
        <v>6000</v>
      </c>
      <c r="N703" s="120" t="s">
        <v>765</v>
      </c>
      <c r="O703" s="120" t="s">
        <v>765</v>
      </c>
      <c r="P703" s="120" t="s">
        <v>268</v>
      </c>
      <c r="Q703" s="120" t="s">
        <v>269</v>
      </c>
      <c r="R703" s="124" t="s">
        <v>270</v>
      </c>
      <c r="S703" s="125" t="s">
        <v>289</v>
      </c>
    </row>
    <row r="704" s="126" customFormat="true" ht="12" hidden="false" customHeight="true" outlineLevel="0" collapsed="false">
      <c r="A704" s="120" t="n">
        <v>801</v>
      </c>
      <c r="B704" s="120" t="n">
        <v>80115</v>
      </c>
      <c r="C704" s="120" t="s">
        <v>109</v>
      </c>
      <c r="D704" s="121" t="s">
        <v>283</v>
      </c>
      <c r="E704" s="121" t="s">
        <v>275</v>
      </c>
      <c r="F704" s="137"/>
      <c r="G704" s="138" t="n">
        <v>3000</v>
      </c>
      <c r="H704" s="137"/>
      <c r="I704" s="138" t="n">
        <v>5000</v>
      </c>
      <c r="J704" s="137" t="n">
        <f aca="false">H704-F704</f>
        <v>0</v>
      </c>
      <c r="K704" s="138" t="n">
        <f aca="false">I704-G704</f>
        <v>2000</v>
      </c>
      <c r="L704" s="137"/>
      <c r="M704" s="138" t="n">
        <v>4000</v>
      </c>
      <c r="N704" s="120" t="s">
        <v>766</v>
      </c>
      <c r="O704" s="120" t="s">
        <v>766</v>
      </c>
      <c r="P704" s="120" t="s">
        <v>268</v>
      </c>
      <c r="Q704" s="120" t="s">
        <v>269</v>
      </c>
      <c r="R704" s="124" t="s">
        <v>270</v>
      </c>
      <c r="S704" s="125" t="s">
        <v>289</v>
      </c>
    </row>
    <row r="705" s="126" customFormat="true" ht="12" hidden="false" customHeight="true" outlineLevel="0" collapsed="false">
      <c r="A705" s="120" t="n">
        <v>801</v>
      </c>
      <c r="B705" s="120" t="n">
        <v>80115</v>
      </c>
      <c r="C705" s="120" t="s">
        <v>109</v>
      </c>
      <c r="D705" s="121" t="s">
        <v>283</v>
      </c>
      <c r="E705" s="121" t="s">
        <v>275</v>
      </c>
      <c r="F705" s="122"/>
      <c r="G705" s="123" t="n">
        <v>13000</v>
      </c>
      <c r="H705" s="122"/>
      <c r="I705" s="123" t="n">
        <v>15000</v>
      </c>
      <c r="J705" s="122" t="n">
        <f aca="false">H705-F705</f>
        <v>0</v>
      </c>
      <c r="K705" s="123" t="n">
        <f aca="false">I705-G705</f>
        <v>2000</v>
      </c>
      <c r="L705" s="122"/>
      <c r="M705" s="123" t="n">
        <v>16000</v>
      </c>
      <c r="N705" s="120" t="s">
        <v>687</v>
      </c>
      <c r="O705" s="120" t="s">
        <v>687</v>
      </c>
      <c r="P705" s="120" t="s">
        <v>268</v>
      </c>
      <c r="Q705" s="120" t="s">
        <v>269</v>
      </c>
      <c r="R705" s="124" t="s">
        <v>270</v>
      </c>
      <c r="S705" s="125" t="s">
        <v>561</v>
      </c>
    </row>
    <row r="706" s="126" customFormat="true" ht="12" hidden="false" customHeight="true" outlineLevel="0" collapsed="false">
      <c r="A706" s="120" t="n">
        <v>801</v>
      </c>
      <c r="B706" s="120" t="n">
        <v>80115</v>
      </c>
      <c r="C706" s="120" t="s">
        <v>109</v>
      </c>
      <c r="D706" s="121" t="s">
        <v>283</v>
      </c>
      <c r="E706" s="121" t="s">
        <v>275</v>
      </c>
      <c r="F706" s="122"/>
      <c r="G706" s="123" t="n">
        <v>8700</v>
      </c>
      <c r="H706" s="122"/>
      <c r="I706" s="123" t="n">
        <v>8700</v>
      </c>
      <c r="J706" s="122" t="n">
        <f aca="false">H706-F706</f>
        <v>0</v>
      </c>
      <c r="K706" s="123" t="n">
        <f aca="false">I706-G706</f>
        <v>0</v>
      </c>
      <c r="L706" s="122"/>
      <c r="M706" s="123" t="n">
        <v>0</v>
      </c>
      <c r="N706" s="120" t="s">
        <v>687</v>
      </c>
      <c r="O706" s="120" t="s">
        <v>687</v>
      </c>
      <c r="P706" s="120" t="s">
        <v>272</v>
      </c>
      <c r="Q706" s="120" t="s">
        <v>612</v>
      </c>
      <c r="R706" s="124" t="s">
        <v>476</v>
      </c>
      <c r="S706" s="125" t="s">
        <v>764</v>
      </c>
    </row>
    <row r="707" s="126" customFormat="true" ht="12" hidden="false" customHeight="true" outlineLevel="0" collapsed="false">
      <c r="A707" s="120" t="n">
        <v>801</v>
      </c>
      <c r="B707" s="120" t="n">
        <v>80115</v>
      </c>
      <c r="C707" s="120" t="s">
        <v>109</v>
      </c>
      <c r="D707" s="121" t="s">
        <v>283</v>
      </c>
      <c r="E707" s="121" t="s">
        <v>275</v>
      </c>
      <c r="F707" s="122"/>
      <c r="G707" s="123" t="n">
        <v>3300</v>
      </c>
      <c r="H707" s="122"/>
      <c r="I707" s="123" t="n">
        <v>3300</v>
      </c>
      <c r="J707" s="122" t="n">
        <f aca="false">H707-F707</f>
        <v>0</v>
      </c>
      <c r="K707" s="123" t="n">
        <f aca="false">I707-G707</f>
        <v>0</v>
      </c>
      <c r="L707" s="122"/>
      <c r="M707" s="123" t="n">
        <v>0</v>
      </c>
      <c r="N707" s="120" t="s">
        <v>687</v>
      </c>
      <c r="O707" s="120" t="s">
        <v>687</v>
      </c>
      <c r="P707" s="120" t="s">
        <v>272</v>
      </c>
      <c r="Q707" s="120" t="s">
        <v>273</v>
      </c>
      <c r="R707" s="124" t="s">
        <v>274</v>
      </c>
      <c r="S707" s="125" t="s">
        <v>764</v>
      </c>
    </row>
    <row r="708" s="126" customFormat="true" ht="12" hidden="false" customHeight="true" outlineLevel="0" collapsed="false">
      <c r="A708" s="120" t="n">
        <v>801</v>
      </c>
      <c r="B708" s="120" t="n">
        <v>80115</v>
      </c>
      <c r="C708" s="120" t="s">
        <v>109</v>
      </c>
      <c r="D708" s="121" t="s">
        <v>283</v>
      </c>
      <c r="E708" s="121" t="s">
        <v>275</v>
      </c>
      <c r="F708" s="122"/>
      <c r="G708" s="123" t="n">
        <v>8000</v>
      </c>
      <c r="H708" s="122"/>
      <c r="I708" s="123" t="n">
        <v>8000</v>
      </c>
      <c r="J708" s="122" t="n">
        <f aca="false">H708-F708</f>
        <v>0</v>
      </c>
      <c r="K708" s="123" t="n">
        <f aca="false">I708-G708</f>
        <v>0</v>
      </c>
      <c r="L708" s="122"/>
      <c r="M708" s="123" t="n">
        <v>9000</v>
      </c>
      <c r="N708" s="120" t="s">
        <v>767</v>
      </c>
      <c r="O708" s="120" t="s">
        <v>767</v>
      </c>
      <c r="P708" s="120" t="s">
        <v>268</v>
      </c>
      <c r="Q708" s="120" t="s">
        <v>269</v>
      </c>
      <c r="R708" s="124" t="s">
        <v>270</v>
      </c>
      <c r="S708" s="125" t="s">
        <v>764</v>
      </c>
    </row>
    <row r="709" s="126" customFormat="true" ht="12" hidden="false" customHeight="true" outlineLevel="0" collapsed="false">
      <c r="A709" s="120" t="n">
        <v>801</v>
      </c>
      <c r="B709" s="120" t="n">
        <v>80115</v>
      </c>
      <c r="C709" s="120" t="s">
        <v>109</v>
      </c>
      <c r="D709" s="121" t="s">
        <v>283</v>
      </c>
      <c r="E709" s="121" t="s">
        <v>275</v>
      </c>
      <c r="F709" s="137"/>
      <c r="G709" s="138" t="n">
        <v>6000</v>
      </c>
      <c r="H709" s="137"/>
      <c r="I709" s="138" t="n">
        <v>6000</v>
      </c>
      <c r="J709" s="137" t="n">
        <f aca="false">H709-F709</f>
        <v>0</v>
      </c>
      <c r="K709" s="138" t="n">
        <f aca="false">I709-G709</f>
        <v>0</v>
      </c>
      <c r="L709" s="137"/>
      <c r="M709" s="138" t="n">
        <v>6000</v>
      </c>
      <c r="N709" s="120" t="s">
        <v>759</v>
      </c>
      <c r="O709" s="120" t="s">
        <v>759</v>
      </c>
      <c r="P709" s="120" t="s">
        <v>268</v>
      </c>
      <c r="Q709" s="120" t="s">
        <v>269</v>
      </c>
      <c r="R709" s="124" t="s">
        <v>270</v>
      </c>
      <c r="S709" s="125" t="s">
        <v>380</v>
      </c>
    </row>
    <row r="710" s="126" customFormat="true" ht="12" hidden="false" customHeight="true" outlineLevel="0" collapsed="false">
      <c r="A710" s="120" t="n">
        <v>801</v>
      </c>
      <c r="B710" s="120" t="n">
        <v>80115</v>
      </c>
      <c r="C710" s="120" t="s">
        <v>109</v>
      </c>
      <c r="D710" s="121" t="s">
        <v>283</v>
      </c>
      <c r="E710" s="121" t="s">
        <v>275</v>
      </c>
      <c r="F710" s="122"/>
      <c r="G710" s="123" t="n">
        <v>3000</v>
      </c>
      <c r="H710" s="122"/>
      <c r="I710" s="123" t="n">
        <v>41000</v>
      </c>
      <c r="J710" s="122" t="n">
        <f aca="false">H710-F710</f>
        <v>0</v>
      </c>
      <c r="K710" s="123" t="n">
        <f aca="false">I710-G710</f>
        <v>38000</v>
      </c>
      <c r="L710" s="122"/>
      <c r="M710" s="123" t="n">
        <v>5000</v>
      </c>
      <c r="N710" s="120" t="s">
        <v>688</v>
      </c>
      <c r="O710" s="120" t="s">
        <v>688</v>
      </c>
      <c r="P710" s="120" t="s">
        <v>268</v>
      </c>
      <c r="Q710" s="120" t="s">
        <v>269</v>
      </c>
      <c r="R710" s="124" t="s">
        <v>270</v>
      </c>
      <c r="S710" s="125" t="s">
        <v>480</v>
      </c>
    </row>
    <row r="711" s="126" customFormat="true" ht="12" hidden="false" customHeight="true" outlineLevel="0" collapsed="false">
      <c r="A711" s="120" t="n">
        <v>801</v>
      </c>
      <c r="B711" s="120" t="n">
        <v>80115</v>
      </c>
      <c r="C711" s="120" t="s">
        <v>109</v>
      </c>
      <c r="D711" s="121" t="s">
        <v>283</v>
      </c>
      <c r="E711" s="121" t="s">
        <v>275</v>
      </c>
      <c r="F711" s="122"/>
      <c r="G711" s="123" t="n">
        <v>4000</v>
      </c>
      <c r="H711" s="122"/>
      <c r="I711" s="123" t="n">
        <v>8000</v>
      </c>
      <c r="J711" s="122" t="n">
        <f aca="false">H711-F711</f>
        <v>0</v>
      </c>
      <c r="K711" s="123" t="n">
        <f aca="false">I711-G711</f>
        <v>4000</v>
      </c>
      <c r="L711" s="122"/>
      <c r="M711" s="123" t="n">
        <v>7000</v>
      </c>
      <c r="N711" s="120" t="s">
        <v>762</v>
      </c>
      <c r="O711" s="120" t="s">
        <v>762</v>
      </c>
      <c r="P711" s="120" t="s">
        <v>268</v>
      </c>
      <c r="Q711" s="120" t="s">
        <v>269</v>
      </c>
      <c r="R711" s="124" t="s">
        <v>270</v>
      </c>
      <c r="S711" s="125" t="s">
        <v>480</v>
      </c>
    </row>
    <row r="712" s="126" customFormat="true" ht="12" hidden="false" customHeight="true" outlineLevel="0" collapsed="false">
      <c r="A712" s="120" t="n">
        <v>801</v>
      </c>
      <c r="B712" s="120" t="n">
        <v>80115</v>
      </c>
      <c r="C712" s="120" t="s">
        <v>109</v>
      </c>
      <c r="D712" s="121" t="s">
        <v>283</v>
      </c>
      <c r="E712" s="121" t="s">
        <v>275</v>
      </c>
      <c r="F712" s="122"/>
      <c r="G712" s="123" t="n">
        <v>40000</v>
      </c>
      <c r="H712" s="122"/>
      <c r="I712" s="123" t="n">
        <v>42000</v>
      </c>
      <c r="J712" s="122" t="n">
        <f aca="false">H712-F712</f>
        <v>0</v>
      </c>
      <c r="K712" s="123" t="n">
        <f aca="false">I712-G712</f>
        <v>2000</v>
      </c>
      <c r="L712" s="122"/>
      <c r="M712" s="123" t="n">
        <v>42000</v>
      </c>
      <c r="N712" s="120" t="s">
        <v>768</v>
      </c>
      <c r="O712" s="120" t="s">
        <v>768</v>
      </c>
      <c r="P712" s="120" t="s">
        <v>268</v>
      </c>
      <c r="Q712" s="120" t="s">
        <v>269</v>
      </c>
      <c r="R712" s="124" t="s">
        <v>270</v>
      </c>
      <c r="S712" s="125" t="s">
        <v>561</v>
      </c>
    </row>
    <row r="713" s="126" customFormat="true" ht="12" hidden="false" customHeight="true" outlineLevel="0" collapsed="false">
      <c r="A713" s="120" t="n">
        <v>801</v>
      </c>
      <c r="B713" s="120" t="n">
        <v>80115</v>
      </c>
      <c r="C713" s="120" t="s">
        <v>109</v>
      </c>
      <c r="D713" s="121" t="s">
        <v>283</v>
      </c>
      <c r="E713" s="121" t="s">
        <v>275</v>
      </c>
      <c r="F713" s="122"/>
      <c r="G713" s="123" t="n">
        <v>7000</v>
      </c>
      <c r="H713" s="122"/>
      <c r="I713" s="123" t="n">
        <v>21000</v>
      </c>
      <c r="J713" s="122" t="n">
        <f aca="false">H713-F713</f>
        <v>0</v>
      </c>
      <c r="K713" s="123" t="n">
        <f aca="false">I713-G713</f>
        <v>14000</v>
      </c>
      <c r="L713" s="122"/>
      <c r="M713" s="123" t="n">
        <v>10000</v>
      </c>
      <c r="N713" s="120" t="s">
        <v>760</v>
      </c>
      <c r="O713" s="120" t="s">
        <v>760</v>
      </c>
      <c r="P713" s="120" t="s">
        <v>268</v>
      </c>
      <c r="Q713" s="120" t="s">
        <v>269</v>
      </c>
      <c r="R713" s="124" t="s">
        <v>270</v>
      </c>
      <c r="S713" s="125" t="s">
        <v>380</v>
      </c>
    </row>
    <row r="714" s="126" customFormat="true" ht="12" hidden="false" customHeight="true" outlineLevel="0" collapsed="false">
      <c r="A714" s="120" t="n">
        <v>801</v>
      </c>
      <c r="B714" s="120" t="n">
        <v>80115</v>
      </c>
      <c r="C714" s="120" t="s">
        <v>109</v>
      </c>
      <c r="D714" s="121" t="s">
        <v>283</v>
      </c>
      <c r="E714" s="121" t="s">
        <v>275</v>
      </c>
      <c r="F714" s="122"/>
      <c r="G714" s="123" t="n">
        <v>0</v>
      </c>
      <c r="H714" s="122"/>
      <c r="I714" s="123" t="n">
        <v>5000</v>
      </c>
      <c r="J714" s="122" t="n">
        <f aca="false">H714-F714</f>
        <v>0</v>
      </c>
      <c r="K714" s="123" t="n">
        <f aca="false">I714-G714</f>
        <v>5000</v>
      </c>
      <c r="L714" s="122"/>
      <c r="M714" s="123" t="n">
        <v>4000</v>
      </c>
      <c r="N714" s="120" t="s">
        <v>769</v>
      </c>
      <c r="O714" s="120" t="s">
        <v>769</v>
      </c>
      <c r="P714" s="120"/>
      <c r="Q714" s="120"/>
      <c r="R714" s="124"/>
      <c r="S714" s="125" t="s">
        <v>289</v>
      </c>
    </row>
    <row r="715" s="126" customFormat="true" ht="12" hidden="false" customHeight="true" outlineLevel="0" collapsed="false">
      <c r="A715" s="120" t="n">
        <v>801</v>
      </c>
      <c r="B715" s="120" t="n">
        <v>80115</v>
      </c>
      <c r="C715" s="120" t="s">
        <v>109</v>
      </c>
      <c r="D715" s="121" t="s">
        <v>283</v>
      </c>
      <c r="E715" s="121" t="s">
        <v>275</v>
      </c>
      <c r="F715" s="122"/>
      <c r="G715" s="123" t="n">
        <v>0</v>
      </c>
      <c r="H715" s="122"/>
      <c r="I715" s="123" t="n">
        <v>7000</v>
      </c>
      <c r="J715" s="122" t="n">
        <f aca="false">H715-F715</f>
        <v>0</v>
      </c>
      <c r="K715" s="123" t="n">
        <v>8000</v>
      </c>
      <c r="L715" s="122"/>
      <c r="M715" s="123" t="n">
        <v>1000</v>
      </c>
      <c r="N715" s="120" t="s">
        <v>690</v>
      </c>
      <c r="O715" s="120" t="s">
        <v>690</v>
      </c>
      <c r="P715" s="120"/>
      <c r="Q715" s="120"/>
      <c r="R715" s="124"/>
      <c r="S715" s="125" t="s">
        <v>289</v>
      </c>
    </row>
    <row r="716" s="126" customFormat="true" ht="12" hidden="false" customHeight="true" outlineLevel="0" collapsed="false">
      <c r="A716" s="120" t="n">
        <v>801</v>
      </c>
      <c r="B716" s="120" t="n">
        <v>80115</v>
      </c>
      <c r="C716" s="120" t="s">
        <v>109</v>
      </c>
      <c r="D716" s="121" t="s">
        <v>283</v>
      </c>
      <c r="E716" s="121" t="s">
        <v>275</v>
      </c>
      <c r="F716" s="122"/>
      <c r="G716" s="123" t="n">
        <v>15000</v>
      </c>
      <c r="H716" s="122"/>
      <c r="I716" s="123" t="n">
        <v>19000</v>
      </c>
      <c r="J716" s="122" t="n">
        <f aca="false">H716-F716</f>
        <v>0</v>
      </c>
      <c r="K716" s="123" t="n">
        <f aca="false">I716-G716</f>
        <v>4000</v>
      </c>
      <c r="L716" s="122"/>
      <c r="M716" s="123" t="n">
        <v>15000</v>
      </c>
      <c r="N716" s="120" t="s">
        <v>770</v>
      </c>
      <c r="O716" s="120" t="s">
        <v>770</v>
      </c>
      <c r="P716" s="120" t="s">
        <v>268</v>
      </c>
      <c r="Q716" s="120" t="s">
        <v>269</v>
      </c>
      <c r="R716" s="124" t="s">
        <v>270</v>
      </c>
      <c r="S716" s="125" t="s">
        <v>771</v>
      </c>
    </row>
    <row r="717" s="126" customFormat="true" ht="12" hidden="false" customHeight="true" outlineLevel="0" collapsed="false">
      <c r="A717" s="120" t="n">
        <v>801</v>
      </c>
      <c r="B717" s="120" t="n">
        <v>80115</v>
      </c>
      <c r="C717" s="120" t="s">
        <v>109</v>
      </c>
      <c r="D717" s="121" t="s">
        <v>283</v>
      </c>
      <c r="E717" s="121" t="s">
        <v>275</v>
      </c>
      <c r="F717" s="122"/>
      <c r="G717" s="123" t="n">
        <v>0</v>
      </c>
      <c r="H717" s="122"/>
      <c r="I717" s="123" t="n">
        <v>4000</v>
      </c>
      <c r="J717" s="122" t="n">
        <f aca="false">H717-F717</f>
        <v>0</v>
      </c>
      <c r="K717" s="123" t="n">
        <f aca="false">I717-G717</f>
        <v>4000</v>
      </c>
      <c r="L717" s="122"/>
      <c r="M717" s="123" t="n">
        <v>3000</v>
      </c>
      <c r="N717" s="120" t="s">
        <v>772</v>
      </c>
      <c r="O717" s="120" t="s">
        <v>772</v>
      </c>
      <c r="P717" s="120"/>
      <c r="Q717" s="120"/>
      <c r="R717" s="124"/>
      <c r="S717" s="125" t="s">
        <v>289</v>
      </c>
    </row>
    <row r="718" s="126" customFormat="true" ht="12" hidden="false" customHeight="true" outlineLevel="0" collapsed="false">
      <c r="A718" s="120" t="n">
        <v>801</v>
      </c>
      <c r="B718" s="120" t="n">
        <v>80115</v>
      </c>
      <c r="C718" s="120" t="s">
        <v>109</v>
      </c>
      <c r="D718" s="121" t="s">
        <v>283</v>
      </c>
      <c r="E718" s="121" t="s">
        <v>275</v>
      </c>
      <c r="F718" s="122"/>
      <c r="G718" s="123" t="n">
        <v>3000</v>
      </c>
      <c r="H718" s="122"/>
      <c r="I718" s="123" t="n">
        <v>5000</v>
      </c>
      <c r="J718" s="122" t="n">
        <f aca="false">H718-F718</f>
        <v>0</v>
      </c>
      <c r="K718" s="123" t="n">
        <f aca="false">I718-G718</f>
        <v>2000</v>
      </c>
      <c r="L718" s="122"/>
      <c r="M718" s="123" t="n">
        <v>5000</v>
      </c>
      <c r="N718" s="120" t="s">
        <v>773</v>
      </c>
      <c r="O718" s="120" t="s">
        <v>773</v>
      </c>
      <c r="P718" s="120" t="s">
        <v>268</v>
      </c>
      <c r="Q718" s="120" t="s">
        <v>269</v>
      </c>
      <c r="R718" s="124" t="s">
        <v>270</v>
      </c>
      <c r="S718" s="125" t="s">
        <v>732</v>
      </c>
    </row>
    <row r="719" s="126" customFormat="true" ht="12" hidden="false" customHeight="true" outlineLevel="0" collapsed="false">
      <c r="A719" s="120" t="n">
        <v>801</v>
      </c>
      <c r="B719" s="120" t="n">
        <v>80115</v>
      </c>
      <c r="C719" s="120" t="s">
        <v>109</v>
      </c>
      <c r="D719" s="121" t="s">
        <v>283</v>
      </c>
      <c r="E719" s="121" t="s">
        <v>275</v>
      </c>
      <c r="F719" s="122"/>
      <c r="G719" s="123" t="n">
        <v>3000</v>
      </c>
      <c r="H719" s="122"/>
      <c r="I719" s="123" t="n">
        <v>5000</v>
      </c>
      <c r="J719" s="122" t="n">
        <f aca="false">H719-F719</f>
        <v>0</v>
      </c>
      <c r="K719" s="123" t="n">
        <f aca="false">I719-G719</f>
        <v>2000</v>
      </c>
      <c r="L719" s="122"/>
      <c r="M719" s="123" t="n">
        <v>4000</v>
      </c>
      <c r="N719" s="120" t="s">
        <v>694</v>
      </c>
      <c r="O719" s="120" t="s">
        <v>694</v>
      </c>
      <c r="P719" s="120" t="s">
        <v>268</v>
      </c>
      <c r="Q719" s="120" t="s">
        <v>269</v>
      </c>
      <c r="R719" s="124" t="s">
        <v>270</v>
      </c>
      <c r="S719" s="125" t="s">
        <v>732</v>
      </c>
    </row>
    <row r="720" s="126" customFormat="true" ht="12" hidden="false" customHeight="true" outlineLevel="0" collapsed="false">
      <c r="A720" s="120" t="n">
        <v>801</v>
      </c>
      <c r="B720" s="120" t="n">
        <v>80115</v>
      </c>
      <c r="C720" s="120" t="s">
        <v>109</v>
      </c>
      <c r="D720" s="121" t="s">
        <v>283</v>
      </c>
      <c r="E720" s="121" t="s">
        <v>275</v>
      </c>
      <c r="F720" s="122"/>
      <c r="G720" s="123" t="n">
        <v>3000</v>
      </c>
      <c r="H720" s="122"/>
      <c r="I720" s="123" t="n">
        <v>3000</v>
      </c>
      <c r="J720" s="122" t="n">
        <f aca="false">H720-F720</f>
        <v>0</v>
      </c>
      <c r="K720" s="123" t="n">
        <f aca="false">I720-G720</f>
        <v>0</v>
      </c>
      <c r="L720" s="122"/>
      <c r="M720" s="123" t="n">
        <v>3000</v>
      </c>
      <c r="N720" s="120" t="s">
        <v>695</v>
      </c>
      <c r="O720" s="120" t="s">
        <v>695</v>
      </c>
      <c r="P720" s="120" t="s">
        <v>268</v>
      </c>
      <c r="Q720" s="120" t="s">
        <v>269</v>
      </c>
      <c r="R720" s="124" t="s">
        <v>270</v>
      </c>
      <c r="S720" s="125" t="s">
        <v>480</v>
      </c>
    </row>
    <row r="721" s="126" customFormat="true" ht="12" hidden="false" customHeight="true" outlineLevel="0" collapsed="false">
      <c r="A721" s="120" t="n">
        <v>801</v>
      </c>
      <c r="B721" s="120" t="n">
        <v>80115</v>
      </c>
      <c r="C721" s="120" t="s">
        <v>109</v>
      </c>
      <c r="D721" s="121" t="s">
        <v>283</v>
      </c>
      <c r="E721" s="121" t="s">
        <v>275</v>
      </c>
      <c r="F721" s="122"/>
      <c r="G721" s="123" t="n">
        <v>7000</v>
      </c>
      <c r="H721" s="122"/>
      <c r="I721" s="123" t="n">
        <v>8000</v>
      </c>
      <c r="J721" s="122" t="n">
        <f aca="false">H721-F721</f>
        <v>0</v>
      </c>
      <c r="K721" s="123" t="n">
        <f aca="false">I721-G721</f>
        <v>1000</v>
      </c>
      <c r="L721" s="122"/>
      <c r="M721" s="123" t="n">
        <v>8000</v>
      </c>
      <c r="N721" s="120" t="s">
        <v>774</v>
      </c>
      <c r="O721" s="120" t="s">
        <v>774</v>
      </c>
      <c r="P721" s="120" t="s">
        <v>268</v>
      </c>
      <c r="Q721" s="120" t="s">
        <v>269</v>
      </c>
      <c r="R721" s="124" t="s">
        <v>270</v>
      </c>
      <c r="S721" s="125" t="s">
        <v>289</v>
      </c>
    </row>
    <row r="722" s="126" customFormat="true" ht="12" hidden="false" customHeight="true" outlineLevel="0" collapsed="false">
      <c r="A722" s="120" t="n">
        <v>801</v>
      </c>
      <c r="B722" s="120" t="n">
        <v>80115</v>
      </c>
      <c r="C722" s="120" t="n">
        <v>2057</v>
      </c>
      <c r="D722" s="121" t="s">
        <v>297</v>
      </c>
      <c r="E722" s="121" t="s">
        <v>298</v>
      </c>
      <c r="F722" s="122"/>
      <c r="G722" s="123" t="n">
        <v>18740</v>
      </c>
      <c r="H722" s="122"/>
      <c r="I722" s="123" t="n">
        <v>18740</v>
      </c>
      <c r="J722" s="122" t="n">
        <f aca="false">H722-F722</f>
        <v>0</v>
      </c>
      <c r="K722" s="123" t="n">
        <f aca="false">I722-G722</f>
        <v>0</v>
      </c>
      <c r="L722" s="122"/>
      <c r="M722" s="123" t="n">
        <v>0</v>
      </c>
      <c r="N722" s="120" t="s">
        <v>281</v>
      </c>
      <c r="O722" s="120" t="s">
        <v>281</v>
      </c>
      <c r="P722" s="120" t="s">
        <v>268</v>
      </c>
      <c r="Q722" s="120" t="s">
        <v>269</v>
      </c>
      <c r="R722" s="124" t="s">
        <v>270</v>
      </c>
      <c r="S722" s="125" t="s">
        <v>775</v>
      </c>
    </row>
    <row r="723" s="126" customFormat="true" ht="12" hidden="false" customHeight="true" outlineLevel="0" collapsed="false">
      <c r="A723" s="120" t="n">
        <v>801</v>
      </c>
      <c r="B723" s="120" t="n">
        <v>80115</v>
      </c>
      <c r="C723" s="120" t="n">
        <v>2057</v>
      </c>
      <c r="D723" s="121" t="s">
        <v>297</v>
      </c>
      <c r="E723" s="121" t="s">
        <v>298</v>
      </c>
      <c r="F723" s="122"/>
      <c r="G723" s="123" t="n">
        <v>-37100</v>
      </c>
      <c r="H723" s="122"/>
      <c r="I723" s="123" t="n">
        <v>-37100</v>
      </c>
      <c r="J723" s="122" t="n">
        <f aca="false">H723-F723</f>
        <v>0</v>
      </c>
      <c r="K723" s="123" t="n">
        <f aca="false">I723-G723</f>
        <v>0</v>
      </c>
      <c r="L723" s="122"/>
      <c r="M723" s="123" t="n">
        <v>0</v>
      </c>
      <c r="N723" s="120" t="s">
        <v>281</v>
      </c>
      <c r="O723" s="120" t="s">
        <v>281</v>
      </c>
      <c r="P723" s="120" t="s">
        <v>299</v>
      </c>
      <c r="Q723" s="120" t="n">
        <v>2037</v>
      </c>
      <c r="R723" s="124" t="s">
        <v>600</v>
      </c>
      <c r="S723" s="125" t="s">
        <v>776</v>
      </c>
    </row>
    <row r="724" s="126" customFormat="true" ht="12" hidden="false" customHeight="true" outlineLevel="0" collapsed="false">
      <c r="A724" s="120" t="n">
        <v>801</v>
      </c>
      <c r="B724" s="120" t="n">
        <v>80115</v>
      </c>
      <c r="C724" s="120" t="n">
        <v>2057</v>
      </c>
      <c r="D724" s="121" t="s">
        <v>297</v>
      </c>
      <c r="E724" s="121" t="s">
        <v>298</v>
      </c>
      <c r="F724" s="122"/>
      <c r="G724" s="123" t="n">
        <v>350570</v>
      </c>
      <c r="H724" s="122"/>
      <c r="I724" s="123" t="n">
        <v>350570</v>
      </c>
      <c r="J724" s="122" t="n">
        <f aca="false">H724-F724</f>
        <v>0</v>
      </c>
      <c r="K724" s="123" t="n">
        <f aca="false">I724-G724</f>
        <v>0</v>
      </c>
      <c r="L724" s="122"/>
      <c r="M724" s="123" t="n">
        <v>0</v>
      </c>
      <c r="N724" s="120" t="s">
        <v>281</v>
      </c>
      <c r="O724" s="120" t="s">
        <v>281</v>
      </c>
      <c r="P724" s="120" t="s">
        <v>268</v>
      </c>
      <c r="Q724" s="120" t="s">
        <v>269</v>
      </c>
      <c r="R724" s="124" t="s">
        <v>270</v>
      </c>
      <c r="S724" s="125" t="s">
        <v>776</v>
      </c>
    </row>
    <row r="725" s="126" customFormat="true" ht="12" hidden="false" customHeight="true" outlineLevel="0" collapsed="false">
      <c r="A725" s="120" t="n">
        <v>801</v>
      </c>
      <c r="B725" s="120" t="n">
        <v>80115</v>
      </c>
      <c r="C725" s="120" t="n">
        <v>2057</v>
      </c>
      <c r="D725" s="121" t="s">
        <v>297</v>
      </c>
      <c r="E725" s="121" t="s">
        <v>298</v>
      </c>
      <c r="F725" s="122"/>
      <c r="G725" s="123" t="n">
        <v>23100</v>
      </c>
      <c r="H725" s="122"/>
      <c r="I725" s="123" t="n">
        <v>23100</v>
      </c>
      <c r="J725" s="122" t="n">
        <f aca="false">H725-F725</f>
        <v>0</v>
      </c>
      <c r="K725" s="123" t="n">
        <f aca="false">I725-G725</f>
        <v>0</v>
      </c>
      <c r="L725" s="122"/>
      <c r="M725" s="123" t="n">
        <v>0</v>
      </c>
      <c r="N725" s="120" t="s">
        <v>281</v>
      </c>
      <c r="O725" s="120" t="s">
        <v>281</v>
      </c>
      <c r="P725" s="120" t="s">
        <v>268</v>
      </c>
      <c r="Q725" s="120" t="s">
        <v>269</v>
      </c>
      <c r="R725" s="124" t="s">
        <v>270</v>
      </c>
      <c r="S725" s="125" t="s">
        <v>777</v>
      </c>
    </row>
    <row r="726" s="126" customFormat="true" ht="12" hidden="false" customHeight="true" outlineLevel="0" collapsed="false">
      <c r="A726" s="120" t="n">
        <v>801</v>
      </c>
      <c r="B726" s="120" t="n">
        <v>80115</v>
      </c>
      <c r="C726" s="120" t="n">
        <v>2057</v>
      </c>
      <c r="D726" s="121" t="s">
        <v>297</v>
      </c>
      <c r="E726" s="121" t="s">
        <v>298</v>
      </c>
      <c r="F726" s="129"/>
      <c r="G726" s="130" t="n">
        <v>0</v>
      </c>
      <c r="H726" s="129"/>
      <c r="I726" s="130" t="n">
        <v>0</v>
      </c>
      <c r="J726" s="129" t="n">
        <f aca="false">H726-F726</f>
        <v>0</v>
      </c>
      <c r="K726" s="130" t="n">
        <f aca="false">I726-G726</f>
        <v>0</v>
      </c>
      <c r="L726" s="129"/>
      <c r="M726" s="130" t="n">
        <v>338800</v>
      </c>
      <c r="N726" s="120" t="s">
        <v>281</v>
      </c>
      <c r="O726" s="120" t="s">
        <v>281</v>
      </c>
      <c r="P726" s="120"/>
      <c r="Q726" s="120"/>
      <c r="R726" s="124"/>
      <c r="S726" s="125" t="s">
        <v>743</v>
      </c>
    </row>
    <row r="727" s="126" customFormat="true" ht="12" hidden="false" customHeight="true" outlineLevel="0" collapsed="false">
      <c r="A727" s="120" t="n">
        <v>801</v>
      </c>
      <c r="B727" s="120" t="n">
        <v>80115</v>
      </c>
      <c r="C727" s="120" t="n">
        <v>2059</v>
      </c>
      <c r="D727" s="121" t="s">
        <v>297</v>
      </c>
      <c r="E727" s="121" t="s">
        <v>298</v>
      </c>
      <c r="F727" s="122"/>
      <c r="G727" s="123" t="n">
        <v>1210</v>
      </c>
      <c r="H727" s="122"/>
      <c r="I727" s="123" t="n">
        <v>1210</v>
      </c>
      <c r="J727" s="122" t="n">
        <f aca="false">H727-F727</f>
        <v>0</v>
      </c>
      <c r="K727" s="123" t="n">
        <f aca="false">I727-G727</f>
        <v>0</v>
      </c>
      <c r="L727" s="122"/>
      <c r="M727" s="123" t="n">
        <v>0</v>
      </c>
      <c r="N727" s="120" t="s">
        <v>281</v>
      </c>
      <c r="O727" s="120" t="s">
        <v>281</v>
      </c>
      <c r="P727" s="120" t="s">
        <v>268</v>
      </c>
      <c r="Q727" s="120" t="s">
        <v>269</v>
      </c>
      <c r="R727" s="124" t="s">
        <v>270</v>
      </c>
      <c r="S727" s="125" t="s">
        <v>775</v>
      </c>
    </row>
    <row r="728" s="126" customFormat="true" ht="12" hidden="false" customHeight="true" outlineLevel="0" collapsed="false">
      <c r="A728" s="120" t="n">
        <v>801</v>
      </c>
      <c r="B728" s="120" t="n">
        <v>80115</v>
      </c>
      <c r="C728" s="120" t="n">
        <v>2059</v>
      </c>
      <c r="D728" s="121" t="s">
        <v>297</v>
      </c>
      <c r="E728" s="121" t="s">
        <v>298</v>
      </c>
      <c r="F728" s="129"/>
      <c r="G728" s="130" t="n">
        <v>0</v>
      </c>
      <c r="H728" s="129"/>
      <c r="I728" s="130" t="n">
        <v>0</v>
      </c>
      <c r="J728" s="129" t="n">
        <f aca="false">H728-F728</f>
        <v>0</v>
      </c>
      <c r="K728" s="130" t="n">
        <f aca="false">I728-G728</f>
        <v>0</v>
      </c>
      <c r="L728" s="129"/>
      <c r="M728" s="130" t="n">
        <v>72100</v>
      </c>
      <c r="N728" s="120" t="s">
        <v>281</v>
      </c>
      <c r="O728" s="120" t="s">
        <v>281</v>
      </c>
      <c r="P728" s="120"/>
      <c r="Q728" s="120"/>
      <c r="R728" s="124"/>
      <c r="S728" s="125" t="s">
        <v>743</v>
      </c>
    </row>
    <row r="729" s="126" customFormat="true" ht="12" hidden="false" customHeight="true" outlineLevel="0" collapsed="false">
      <c r="A729" s="120" t="n">
        <v>801</v>
      </c>
      <c r="B729" s="120" t="n">
        <v>80115</v>
      </c>
      <c r="C729" s="120" t="n">
        <v>2130</v>
      </c>
      <c r="D729" s="121" t="s">
        <v>778</v>
      </c>
      <c r="E729" s="121" t="s">
        <v>314</v>
      </c>
      <c r="F729" s="129"/>
      <c r="G729" s="130" t="n">
        <v>24000</v>
      </c>
      <c r="H729" s="129"/>
      <c r="I729" s="130" t="n">
        <v>24000</v>
      </c>
      <c r="J729" s="129" t="n">
        <f aca="false">H729-F729</f>
        <v>0</v>
      </c>
      <c r="K729" s="130" t="n">
        <f aca="false">I729-G729</f>
        <v>0</v>
      </c>
      <c r="L729" s="129"/>
      <c r="M729" s="130" t="n">
        <v>0</v>
      </c>
      <c r="N729" s="120" t="s">
        <v>281</v>
      </c>
      <c r="O729" s="120" t="s">
        <v>281</v>
      </c>
      <c r="P729" s="120" t="s">
        <v>299</v>
      </c>
      <c r="Q729" s="120" t="n">
        <v>1408</v>
      </c>
      <c r="R729" s="124" t="s">
        <v>382</v>
      </c>
      <c r="S729" s="125" t="s">
        <v>739</v>
      </c>
    </row>
    <row r="730" s="126" customFormat="true" ht="12" hidden="false" customHeight="true" outlineLevel="0" collapsed="false">
      <c r="A730" s="120" t="n">
        <v>801</v>
      </c>
      <c r="B730" s="120" t="n">
        <v>80115</v>
      </c>
      <c r="C730" s="120" t="n">
        <v>2700</v>
      </c>
      <c r="D730" s="121" t="s">
        <v>283</v>
      </c>
      <c r="E730" s="121" t="s">
        <v>275</v>
      </c>
      <c r="F730" s="129"/>
      <c r="G730" s="130" t="n">
        <v>66600</v>
      </c>
      <c r="H730" s="129"/>
      <c r="I730" s="130" t="n">
        <v>66600</v>
      </c>
      <c r="J730" s="129" t="n">
        <f aca="false">H730-F730</f>
        <v>0</v>
      </c>
      <c r="K730" s="130" t="n">
        <f aca="false">I730-G730</f>
        <v>0</v>
      </c>
      <c r="L730" s="129"/>
      <c r="M730" s="130" t="n">
        <v>0</v>
      </c>
      <c r="N730" s="120" t="s">
        <v>281</v>
      </c>
      <c r="O730" s="120" t="s">
        <v>281</v>
      </c>
      <c r="P730" s="120" t="s">
        <v>272</v>
      </c>
      <c r="Q730" s="120" t="s">
        <v>392</v>
      </c>
      <c r="R730" s="124" t="s">
        <v>287</v>
      </c>
      <c r="S730" s="125" t="s">
        <v>779</v>
      </c>
    </row>
    <row r="731" s="126" customFormat="true" ht="12" hidden="false" customHeight="true" outlineLevel="0" collapsed="false">
      <c r="A731" s="120" t="n">
        <v>801</v>
      </c>
      <c r="B731" s="120" t="n">
        <v>80115</v>
      </c>
      <c r="C731" s="120" t="n">
        <v>2701</v>
      </c>
      <c r="D731" s="121" t="s">
        <v>283</v>
      </c>
      <c r="E731" s="121" t="s">
        <v>391</v>
      </c>
      <c r="F731" s="122"/>
      <c r="G731" s="123" t="n">
        <v>68100</v>
      </c>
      <c r="H731" s="122"/>
      <c r="I731" s="123" t="n">
        <v>68100</v>
      </c>
      <c r="J731" s="122" t="n">
        <f aca="false">H731-F731</f>
        <v>0</v>
      </c>
      <c r="K731" s="123" t="n">
        <f aca="false">I731-G731</f>
        <v>0</v>
      </c>
      <c r="L731" s="122"/>
      <c r="M731" s="123" t="n">
        <v>0</v>
      </c>
      <c r="N731" s="120" t="s">
        <v>281</v>
      </c>
      <c r="O731" s="120" t="s">
        <v>281</v>
      </c>
      <c r="P731" s="120" t="s">
        <v>268</v>
      </c>
      <c r="Q731" s="120" t="s">
        <v>269</v>
      </c>
      <c r="R731" s="124" t="s">
        <v>270</v>
      </c>
      <c r="S731" s="125" t="s">
        <v>745</v>
      </c>
    </row>
    <row r="732" s="126" customFormat="true" ht="12" hidden="false" customHeight="true" outlineLevel="0" collapsed="false">
      <c r="A732" s="120" t="n">
        <v>801</v>
      </c>
      <c r="B732" s="120" t="n">
        <v>80115</v>
      </c>
      <c r="C732" s="120" t="n">
        <v>2701</v>
      </c>
      <c r="D732" s="121" t="s">
        <v>283</v>
      </c>
      <c r="E732" s="121" t="s">
        <v>391</v>
      </c>
      <c r="F732" s="122"/>
      <c r="G732" s="123" t="n">
        <v>2107640</v>
      </c>
      <c r="H732" s="122"/>
      <c r="I732" s="123" t="n">
        <v>2107640</v>
      </c>
      <c r="J732" s="122" t="n">
        <f aca="false">H732-F732</f>
        <v>0</v>
      </c>
      <c r="K732" s="123" t="n">
        <f aca="false">I732-G732</f>
        <v>0</v>
      </c>
      <c r="L732" s="122"/>
      <c r="M732" s="123" t="n">
        <f aca="false">193950+305000+421400+279300+286900+285700+309000</f>
        <v>2081250</v>
      </c>
      <c r="N732" s="120" t="s">
        <v>281</v>
      </c>
      <c r="O732" s="120" t="s">
        <v>281</v>
      </c>
      <c r="P732" s="120" t="s">
        <v>268</v>
      </c>
      <c r="Q732" s="120" t="s">
        <v>269</v>
      </c>
      <c r="R732" s="124" t="s">
        <v>270</v>
      </c>
      <c r="S732" s="125" t="s">
        <v>746</v>
      </c>
    </row>
    <row r="733" s="126" customFormat="true" ht="12" hidden="false" customHeight="true" outlineLevel="0" collapsed="false">
      <c r="A733" s="120" t="n">
        <v>801</v>
      </c>
      <c r="B733" s="120" t="n">
        <v>80115</v>
      </c>
      <c r="C733" s="120" t="n">
        <v>2701</v>
      </c>
      <c r="D733" s="121" t="s">
        <v>283</v>
      </c>
      <c r="E733" s="121" t="s">
        <v>391</v>
      </c>
      <c r="F733" s="122"/>
      <c r="G733" s="123" t="n">
        <v>0</v>
      </c>
      <c r="H733" s="122"/>
      <c r="I733" s="123" t="n">
        <v>0</v>
      </c>
      <c r="J733" s="122" t="n">
        <f aca="false">H733-F733</f>
        <v>0</v>
      </c>
      <c r="K733" s="123" t="n">
        <f aca="false">I733-G733</f>
        <v>0</v>
      </c>
      <c r="L733" s="122"/>
      <c r="M733" s="123" t="n">
        <f aca="false">55000+5000+50000+30000+50000+60000+50000+55000+60000+5000</f>
        <v>420000</v>
      </c>
      <c r="N733" s="120" t="s">
        <v>281</v>
      </c>
      <c r="O733" s="120" t="s">
        <v>281</v>
      </c>
      <c r="P733" s="120"/>
      <c r="Q733" s="120"/>
      <c r="R733" s="124"/>
      <c r="S733" s="125" t="s">
        <v>747</v>
      </c>
    </row>
    <row r="734" s="126" customFormat="true" ht="12" hidden="false" customHeight="true" outlineLevel="0" collapsed="false">
      <c r="A734" s="120" t="n">
        <v>801</v>
      </c>
      <c r="B734" s="120" t="n">
        <v>80115</v>
      </c>
      <c r="C734" s="120" t="n">
        <v>2703</v>
      </c>
      <c r="D734" s="121" t="s">
        <v>283</v>
      </c>
      <c r="E734" s="121" t="s">
        <v>391</v>
      </c>
      <c r="F734" s="122"/>
      <c r="G734" s="123" t="n">
        <v>50000</v>
      </c>
      <c r="H734" s="122"/>
      <c r="I734" s="123" t="n">
        <v>50000</v>
      </c>
      <c r="J734" s="122" t="n">
        <f aca="false">H734-F734</f>
        <v>0</v>
      </c>
      <c r="K734" s="123" t="n">
        <f aca="false">I734-G734</f>
        <v>0</v>
      </c>
      <c r="L734" s="122"/>
      <c r="M734" s="123" t="n">
        <v>0</v>
      </c>
      <c r="N734" s="120" t="s">
        <v>281</v>
      </c>
      <c r="O734" s="120" t="s">
        <v>281</v>
      </c>
      <c r="P734" s="120" t="s">
        <v>272</v>
      </c>
      <c r="Q734" s="120" t="s">
        <v>347</v>
      </c>
      <c r="R734" s="124" t="s">
        <v>291</v>
      </c>
      <c r="S734" s="125" t="s">
        <v>780</v>
      </c>
    </row>
    <row r="735" s="126" customFormat="true" ht="12" hidden="false" customHeight="true" outlineLevel="0" collapsed="false">
      <c r="A735" s="120" t="n">
        <v>801</v>
      </c>
      <c r="B735" s="120" t="n">
        <v>80115</v>
      </c>
      <c r="C735" s="120" t="n">
        <v>2703</v>
      </c>
      <c r="D735" s="121" t="s">
        <v>283</v>
      </c>
      <c r="E735" s="121" t="s">
        <v>391</v>
      </c>
      <c r="F735" s="122"/>
      <c r="G735" s="123" t="n">
        <v>47000</v>
      </c>
      <c r="H735" s="122"/>
      <c r="I735" s="123" t="n">
        <v>47000</v>
      </c>
      <c r="J735" s="122" t="n">
        <f aca="false">H735-F735</f>
        <v>0</v>
      </c>
      <c r="K735" s="123" t="n">
        <f aca="false">I735-G735</f>
        <v>0</v>
      </c>
      <c r="L735" s="122"/>
      <c r="M735" s="123" t="n">
        <v>0</v>
      </c>
      <c r="N735" s="120" t="s">
        <v>281</v>
      </c>
      <c r="O735" s="120" t="s">
        <v>281</v>
      </c>
      <c r="P735" s="120" t="s">
        <v>272</v>
      </c>
      <c r="Q735" s="120" t="s">
        <v>642</v>
      </c>
      <c r="R735" s="124" t="s">
        <v>319</v>
      </c>
      <c r="S735" s="125" t="s">
        <v>780</v>
      </c>
    </row>
    <row r="736" s="126" customFormat="true" ht="12" hidden="false" customHeight="true" outlineLevel="0" collapsed="false">
      <c r="A736" s="120" t="n">
        <v>801</v>
      </c>
      <c r="B736" s="120" t="n">
        <v>80116</v>
      </c>
      <c r="C736" s="120" t="n">
        <v>2057</v>
      </c>
      <c r="D736" s="121" t="s">
        <v>297</v>
      </c>
      <c r="E736" s="121" t="s">
        <v>298</v>
      </c>
      <c r="F736" s="129"/>
      <c r="G736" s="130" t="n">
        <v>0</v>
      </c>
      <c r="H736" s="129"/>
      <c r="I736" s="130" t="n">
        <v>0</v>
      </c>
      <c r="J736" s="129" t="n">
        <f aca="false">H736-F736</f>
        <v>0</v>
      </c>
      <c r="K736" s="130" t="n">
        <f aca="false">I736-G736</f>
        <v>0</v>
      </c>
      <c r="L736" s="129"/>
      <c r="M736" s="130" t="n">
        <v>63430</v>
      </c>
      <c r="N736" s="120" t="s">
        <v>281</v>
      </c>
      <c r="O736" s="120" t="s">
        <v>281</v>
      </c>
      <c r="P736" s="120"/>
      <c r="Q736" s="120"/>
      <c r="R736" s="124"/>
      <c r="S736" s="125" t="s">
        <v>743</v>
      </c>
    </row>
    <row r="737" s="126" customFormat="true" ht="12" hidden="false" customHeight="true" outlineLevel="0" collapsed="false">
      <c r="A737" s="120" t="n">
        <v>801</v>
      </c>
      <c r="B737" s="120" t="n">
        <v>80116</v>
      </c>
      <c r="C737" s="120" t="n">
        <v>2059</v>
      </c>
      <c r="D737" s="121" t="s">
        <v>297</v>
      </c>
      <c r="E737" s="121" t="s">
        <v>298</v>
      </c>
      <c r="F737" s="129"/>
      <c r="G737" s="130" t="n">
        <v>0</v>
      </c>
      <c r="H737" s="129"/>
      <c r="I737" s="130" t="n">
        <v>0</v>
      </c>
      <c r="J737" s="129" t="n">
        <f aca="false">H737-F737</f>
        <v>0</v>
      </c>
      <c r="K737" s="130" t="n">
        <f aca="false">I737-G737</f>
        <v>0</v>
      </c>
      <c r="L737" s="129"/>
      <c r="M737" s="130" t="n">
        <v>13440</v>
      </c>
      <c r="N737" s="120" t="s">
        <v>281</v>
      </c>
      <c r="O737" s="120" t="s">
        <v>281</v>
      </c>
      <c r="P737" s="120"/>
      <c r="Q737" s="120"/>
      <c r="R737" s="124"/>
      <c r="S737" s="125" t="s">
        <v>743</v>
      </c>
    </row>
    <row r="738" s="126" customFormat="true" ht="12" hidden="false" customHeight="true" outlineLevel="0" collapsed="false">
      <c r="A738" s="120" t="n">
        <v>801</v>
      </c>
      <c r="B738" s="120" t="n">
        <v>80120</v>
      </c>
      <c r="C738" s="121" t="s">
        <v>78</v>
      </c>
      <c r="D738" s="121" t="s">
        <v>283</v>
      </c>
      <c r="E738" s="121" t="s">
        <v>358</v>
      </c>
      <c r="F738" s="122"/>
      <c r="G738" s="123" t="n">
        <v>2000</v>
      </c>
      <c r="H738" s="122"/>
      <c r="I738" s="123" t="n">
        <v>0</v>
      </c>
      <c r="J738" s="122" t="n">
        <f aca="false">H738-F738</f>
        <v>0</v>
      </c>
      <c r="K738" s="123" t="n">
        <f aca="false">I738-G738</f>
        <v>-2000</v>
      </c>
      <c r="L738" s="122"/>
      <c r="M738" s="123" t="n">
        <v>0</v>
      </c>
      <c r="N738" s="120" t="s">
        <v>589</v>
      </c>
      <c r="O738" s="120" t="s">
        <v>589</v>
      </c>
      <c r="P738" s="120" t="s">
        <v>268</v>
      </c>
      <c r="Q738" s="120" t="s">
        <v>269</v>
      </c>
      <c r="R738" s="124" t="s">
        <v>270</v>
      </c>
      <c r="S738" s="125" t="s">
        <v>541</v>
      </c>
    </row>
    <row r="739" s="126" customFormat="true" ht="12" hidden="false" customHeight="true" outlineLevel="0" collapsed="false">
      <c r="A739" s="120" t="n">
        <v>801</v>
      </c>
      <c r="B739" s="120" t="n">
        <v>80120</v>
      </c>
      <c r="C739" s="120" t="s">
        <v>87</v>
      </c>
      <c r="D739" s="121" t="s">
        <v>283</v>
      </c>
      <c r="E739" s="121" t="s">
        <v>358</v>
      </c>
      <c r="F739" s="122"/>
      <c r="G739" s="123" t="n">
        <v>1000</v>
      </c>
      <c r="H739" s="122"/>
      <c r="I739" s="123" t="n">
        <v>1000</v>
      </c>
      <c r="J739" s="122" t="n">
        <f aca="false">H739-F739</f>
        <v>0</v>
      </c>
      <c r="K739" s="123" t="n">
        <f aca="false">I739-G739</f>
        <v>0</v>
      </c>
      <c r="L739" s="122"/>
      <c r="M739" s="123" t="n">
        <v>1000</v>
      </c>
      <c r="N739" s="120" t="s">
        <v>668</v>
      </c>
      <c r="O739" s="120" t="s">
        <v>668</v>
      </c>
      <c r="P739" s="120" t="s">
        <v>268</v>
      </c>
      <c r="Q739" s="120" t="s">
        <v>269</v>
      </c>
      <c r="R739" s="124" t="s">
        <v>270</v>
      </c>
      <c r="S739" s="125" t="s">
        <v>718</v>
      </c>
    </row>
    <row r="740" s="126" customFormat="true" ht="12" hidden="false" customHeight="true" outlineLevel="0" collapsed="false">
      <c r="A740" s="120" t="n">
        <v>801</v>
      </c>
      <c r="B740" s="120" t="n">
        <v>80120</v>
      </c>
      <c r="C740" s="120" t="s">
        <v>87</v>
      </c>
      <c r="D740" s="121" t="s">
        <v>283</v>
      </c>
      <c r="E740" s="121" t="s">
        <v>358</v>
      </c>
      <c r="F740" s="122"/>
      <c r="G740" s="123" t="n">
        <v>2000</v>
      </c>
      <c r="H740" s="122"/>
      <c r="I740" s="123" t="n">
        <v>2000</v>
      </c>
      <c r="J740" s="122" t="n">
        <f aca="false">H740-F740</f>
        <v>0</v>
      </c>
      <c r="K740" s="123" t="n">
        <f aca="false">I740-G740</f>
        <v>0</v>
      </c>
      <c r="L740" s="122"/>
      <c r="M740" s="123" t="n">
        <v>2000</v>
      </c>
      <c r="N740" s="120" t="s">
        <v>589</v>
      </c>
      <c r="O740" s="120" t="s">
        <v>589</v>
      </c>
      <c r="P740" s="120" t="s">
        <v>268</v>
      </c>
      <c r="Q740" s="120" t="s">
        <v>269</v>
      </c>
      <c r="R740" s="124" t="s">
        <v>270</v>
      </c>
      <c r="S740" s="125" t="s">
        <v>781</v>
      </c>
    </row>
    <row r="741" s="126" customFormat="true" ht="12" hidden="false" customHeight="true" outlineLevel="0" collapsed="false">
      <c r="A741" s="120" t="n">
        <v>801</v>
      </c>
      <c r="B741" s="120" t="n">
        <v>80120</v>
      </c>
      <c r="C741" s="121" t="s">
        <v>89</v>
      </c>
      <c r="D741" s="121" t="s">
        <v>283</v>
      </c>
      <c r="E741" s="121" t="s">
        <v>376</v>
      </c>
      <c r="F741" s="122"/>
      <c r="G741" s="123" t="n">
        <v>9000</v>
      </c>
      <c r="H741" s="122"/>
      <c r="I741" s="123" t="n">
        <v>9000</v>
      </c>
      <c r="J741" s="122" t="n">
        <f aca="false">H741-F741</f>
        <v>0</v>
      </c>
      <c r="K741" s="123" t="n">
        <f aca="false">I741-G741</f>
        <v>0</v>
      </c>
      <c r="L741" s="122"/>
      <c r="M741" s="123" t="n">
        <v>9000</v>
      </c>
      <c r="N741" s="120" t="s">
        <v>782</v>
      </c>
      <c r="O741" s="120" t="s">
        <v>782</v>
      </c>
      <c r="P741" s="120" t="s">
        <v>268</v>
      </c>
      <c r="Q741" s="120" t="s">
        <v>269</v>
      </c>
      <c r="R741" s="124" t="s">
        <v>270</v>
      </c>
      <c r="S741" s="125" t="s">
        <v>377</v>
      </c>
    </row>
    <row r="742" s="126" customFormat="true" ht="12" hidden="false" customHeight="true" outlineLevel="0" collapsed="false">
      <c r="A742" s="120" t="n">
        <v>801</v>
      </c>
      <c r="B742" s="120" t="n">
        <v>80120</v>
      </c>
      <c r="C742" s="120" t="s">
        <v>89</v>
      </c>
      <c r="D742" s="121" t="s">
        <v>283</v>
      </c>
      <c r="E742" s="121" t="s">
        <v>376</v>
      </c>
      <c r="F742" s="122"/>
      <c r="G742" s="123" t="n">
        <v>11000</v>
      </c>
      <c r="H742" s="122"/>
      <c r="I742" s="123" t="n">
        <v>11000</v>
      </c>
      <c r="J742" s="122" t="n">
        <f aca="false">H742-F742</f>
        <v>0</v>
      </c>
      <c r="K742" s="123" t="n">
        <f aca="false">I742-G742</f>
        <v>0</v>
      </c>
      <c r="L742" s="122"/>
      <c r="M742" s="123" t="n">
        <v>15000</v>
      </c>
      <c r="N742" s="120" t="s">
        <v>783</v>
      </c>
      <c r="O742" s="120" t="s">
        <v>783</v>
      </c>
      <c r="P742" s="120" t="s">
        <v>268</v>
      </c>
      <c r="Q742" s="120" t="s">
        <v>269</v>
      </c>
      <c r="R742" s="124" t="s">
        <v>270</v>
      </c>
      <c r="S742" s="125" t="s">
        <v>377</v>
      </c>
    </row>
    <row r="743" s="126" customFormat="true" ht="12" hidden="false" customHeight="true" outlineLevel="0" collapsed="false">
      <c r="A743" s="120" t="n">
        <v>801</v>
      </c>
      <c r="B743" s="120" t="n">
        <v>80120</v>
      </c>
      <c r="C743" s="121" t="s">
        <v>89</v>
      </c>
      <c r="D743" s="121" t="s">
        <v>283</v>
      </c>
      <c r="E743" s="121" t="s">
        <v>376</v>
      </c>
      <c r="F743" s="122"/>
      <c r="G743" s="123" t="n">
        <v>15000</v>
      </c>
      <c r="H743" s="122"/>
      <c r="I743" s="123" t="n">
        <v>16000</v>
      </c>
      <c r="J743" s="122" t="n">
        <f aca="false">H743-F743</f>
        <v>0</v>
      </c>
      <c r="K743" s="123" t="n">
        <f aca="false">I743-G743</f>
        <v>1000</v>
      </c>
      <c r="L743" s="122"/>
      <c r="M743" s="123" t="n">
        <v>17000</v>
      </c>
      <c r="N743" s="120" t="s">
        <v>589</v>
      </c>
      <c r="O743" s="120" t="s">
        <v>589</v>
      </c>
      <c r="P743" s="120" t="s">
        <v>268</v>
      </c>
      <c r="Q743" s="120" t="s">
        <v>269</v>
      </c>
      <c r="R743" s="124" t="s">
        <v>270</v>
      </c>
      <c r="S743" s="125" t="s">
        <v>377</v>
      </c>
    </row>
    <row r="744" s="126" customFormat="true" ht="12" hidden="false" customHeight="true" outlineLevel="0" collapsed="false">
      <c r="A744" s="120" t="n">
        <v>801</v>
      </c>
      <c r="B744" s="120" t="n">
        <v>80120</v>
      </c>
      <c r="C744" s="120" t="s">
        <v>89</v>
      </c>
      <c r="D744" s="121" t="s">
        <v>283</v>
      </c>
      <c r="E744" s="121" t="s">
        <v>376</v>
      </c>
      <c r="F744" s="122"/>
      <c r="G744" s="123" t="n">
        <v>8000</v>
      </c>
      <c r="H744" s="122"/>
      <c r="I744" s="123" t="n">
        <v>3000</v>
      </c>
      <c r="J744" s="122" t="n">
        <f aca="false">H744-F744</f>
        <v>0</v>
      </c>
      <c r="K744" s="123" t="n">
        <f aca="false">I744-G744</f>
        <v>-5000</v>
      </c>
      <c r="L744" s="122"/>
      <c r="M744" s="123" t="n">
        <v>0</v>
      </c>
      <c r="N744" s="120" t="s">
        <v>784</v>
      </c>
      <c r="O744" s="120" t="s">
        <v>784</v>
      </c>
      <c r="P744" s="120" t="s">
        <v>268</v>
      </c>
      <c r="Q744" s="120" t="s">
        <v>269</v>
      </c>
      <c r="R744" s="124" t="s">
        <v>270</v>
      </c>
      <c r="S744" s="125" t="s">
        <v>377</v>
      </c>
    </row>
    <row r="745" s="126" customFormat="true" ht="12" hidden="false" customHeight="true" outlineLevel="0" collapsed="false">
      <c r="A745" s="120" t="n">
        <v>801</v>
      </c>
      <c r="B745" s="120" t="n">
        <v>80120</v>
      </c>
      <c r="C745" s="121" t="s">
        <v>89</v>
      </c>
      <c r="D745" s="121" t="s">
        <v>283</v>
      </c>
      <c r="E745" s="121" t="s">
        <v>376</v>
      </c>
      <c r="F745" s="122"/>
      <c r="G745" s="123" t="n">
        <v>12000</v>
      </c>
      <c r="H745" s="122"/>
      <c r="I745" s="123" t="n">
        <v>12000</v>
      </c>
      <c r="J745" s="122" t="n">
        <f aca="false">H745-F745</f>
        <v>0</v>
      </c>
      <c r="K745" s="123" t="n">
        <f aca="false">I745-G745</f>
        <v>0</v>
      </c>
      <c r="L745" s="122"/>
      <c r="M745" s="123" t="n">
        <v>12000</v>
      </c>
      <c r="N745" s="120" t="s">
        <v>785</v>
      </c>
      <c r="O745" s="120" t="s">
        <v>785</v>
      </c>
      <c r="P745" s="120" t="s">
        <v>268</v>
      </c>
      <c r="Q745" s="120" t="s">
        <v>269</v>
      </c>
      <c r="R745" s="124" t="s">
        <v>270</v>
      </c>
      <c r="S745" s="125" t="s">
        <v>377</v>
      </c>
    </row>
    <row r="746" s="126" customFormat="true" ht="12" hidden="false" customHeight="true" outlineLevel="0" collapsed="false">
      <c r="A746" s="120" t="n">
        <v>801</v>
      </c>
      <c r="B746" s="120" t="n">
        <v>80120</v>
      </c>
      <c r="C746" s="121" t="s">
        <v>89</v>
      </c>
      <c r="D746" s="121" t="s">
        <v>283</v>
      </c>
      <c r="E746" s="121" t="s">
        <v>376</v>
      </c>
      <c r="F746" s="122"/>
      <c r="G746" s="123" t="n">
        <v>2000</v>
      </c>
      <c r="H746" s="122"/>
      <c r="I746" s="123" t="n">
        <v>0</v>
      </c>
      <c r="J746" s="122" t="n">
        <f aca="false">H746-F746</f>
        <v>0</v>
      </c>
      <c r="K746" s="123" t="n">
        <f aca="false">I746-G746</f>
        <v>-2000</v>
      </c>
      <c r="L746" s="122"/>
      <c r="M746" s="123" t="n">
        <v>0</v>
      </c>
      <c r="N746" s="120" t="s">
        <v>684</v>
      </c>
      <c r="O746" s="120" t="s">
        <v>684</v>
      </c>
      <c r="P746" s="120" t="s">
        <v>268</v>
      </c>
      <c r="Q746" s="120" t="s">
        <v>269</v>
      </c>
      <c r="R746" s="124" t="s">
        <v>270</v>
      </c>
      <c r="S746" s="125" t="s">
        <v>377</v>
      </c>
    </row>
    <row r="747" s="126" customFormat="true" ht="12" hidden="false" customHeight="true" outlineLevel="0" collapsed="false">
      <c r="A747" s="120" t="n">
        <v>801</v>
      </c>
      <c r="B747" s="120" t="n">
        <v>80120</v>
      </c>
      <c r="C747" s="120" t="s">
        <v>89</v>
      </c>
      <c r="D747" s="121" t="s">
        <v>283</v>
      </c>
      <c r="E747" s="121" t="s">
        <v>376</v>
      </c>
      <c r="F747" s="122"/>
      <c r="G747" s="123" t="n">
        <v>10000</v>
      </c>
      <c r="H747" s="122"/>
      <c r="I747" s="123" t="n">
        <v>7000</v>
      </c>
      <c r="J747" s="122" t="n">
        <f aca="false">H747-F747</f>
        <v>0</v>
      </c>
      <c r="K747" s="123" t="n">
        <f aca="false">I747-G747</f>
        <v>-3000</v>
      </c>
      <c r="L747" s="122"/>
      <c r="M747" s="123" t="n">
        <v>7000</v>
      </c>
      <c r="N747" s="120" t="s">
        <v>786</v>
      </c>
      <c r="O747" s="120" t="s">
        <v>786</v>
      </c>
      <c r="P747" s="120" t="s">
        <v>268</v>
      </c>
      <c r="Q747" s="120" t="s">
        <v>269</v>
      </c>
      <c r="R747" s="124" t="s">
        <v>270</v>
      </c>
      <c r="S747" s="125" t="s">
        <v>377</v>
      </c>
    </row>
    <row r="748" s="126" customFormat="true" ht="12" hidden="false" customHeight="true" outlineLevel="0" collapsed="false">
      <c r="A748" s="120" t="n">
        <v>801</v>
      </c>
      <c r="B748" s="120" t="n">
        <v>80120</v>
      </c>
      <c r="C748" s="120" t="s">
        <v>103</v>
      </c>
      <c r="D748" s="121" t="s">
        <v>283</v>
      </c>
      <c r="E748" s="121" t="s">
        <v>275</v>
      </c>
      <c r="F748" s="122"/>
      <c r="G748" s="123" t="n">
        <v>1000</v>
      </c>
      <c r="H748" s="122"/>
      <c r="I748" s="123" t="n">
        <v>6000</v>
      </c>
      <c r="J748" s="122" t="n">
        <f aca="false">H748-F748</f>
        <v>0</v>
      </c>
      <c r="K748" s="123" t="n">
        <f aca="false">I748-G748</f>
        <v>5000</v>
      </c>
      <c r="L748" s="122"/>
      <c r="M748" s="123" t="n">
        <v>2000</v>
      </c>
      <c r="N748" s="120" t="s">
        <v>668</v>
      </c>
      <c r="O748" s="120" t="s">
        <v>668</v>
      </c>
      <c r="P748" s="120" t="s">
        <v>268</v>
      </c>
      <c r="Q748" s="120" t="s">
        <v>269</v>
      </c>
      <c r="R748" s="124" t="s">
        <v>270</v>
      </c>
      <c r="S748" s="125" t="s">
        <v>426</v>
      </c>
    </row>
    <row r="749" s="126" customFormat="true" ht="12" hidden="false" customHeight="true" outlineLevel="0" collapsed="false">
      <c r="A749" s="120" t="n">
        <v>801</v>
      </c>
      <c r="B749" s="120" t="n">
        <v>80120</v>
      </c>
      <c r="C749" s="121" t="s">
        <v>103</v>
      </c>
      <c r="D749" s="121" t="s">
        <v>283</v>
      </c>
      <c r="E749" s="121" t="s">
        <v>275</v>
      </c>
      <c r="F749" s="122"/>
      <c r="G749" s="123" t="n">
        <v>4000</v>
      </c>
      <c r="H749" s="122"/>
      <c r="I749" s="123" t="n">
        <v>0</v>
      </c>
      <c r="J749" s="122" t="n">
        <f aca="false">H749-F749</f>
        <v>0</v>
      </c>
      <c r="K749" s="123" t="n">
        <f aca="false">I749-G749</f>
        <v>-4000</v>
      </c>
      <c r="L749" s="122"/>
      <c r="M749" s="123" t="n">
        <v>0</v>
      </c>
      <c r="N749" s="120" t="s">
        <v>787</v>
      </c>
      <c r="O749" s="120" t="s">
        <v>787</v>
      </c>
      <c r="P749" s="120" t="s">
        <v>268</v>
      </c>
      <c r="Q749" s="120" t="s">
        <v>269</v>
      </c>
      <c r="R749" s="124" t="s">
        <v>270</v>
      </c>
      <c r="S749" s="125" t="s">
        <v>426</v>
      </c>
    </row>
    <row r="750" s="126" customFormat="true" ht="12" hidden="false" customHeight="true" outlineLevel="0" collapsed="false">
      <c r="A750" s="120" t="n">
        <v>801</v>
      </c>
      <c r="B750" s="120" t="n">
        <v>80120</v>
      </c>
      <c r="C750" s="121" t="s">
        <v>103</v>
      </c>
      <c r="D750" s="121" t="s">
        <v>283</v>
      </c>
      <c r="E750" s="121" t="s">
        <v>275</v>
      </c>
      <c r="F750" s="122"/>
      <c r="G750" s="123" t="n">
        <v>1000</v>
      </c>
      <c r="H750" s="122"/>
      <c r="I750" s="123" t="n">
        <v>1000</v>
      </c>
      <c r="J750" s="122" t="n">
        <f aca="false">H750-F750</f>
        <v>0</v>
      </c>
      <c r="K750" s="123" t="n">
        <f aca="false">I750-G750</f>
        <v>0</v>
      </c>
      <c r="L750" s="122"/>
      <c r="M750" s="123" t="n">
        <v>1000</v>
      </c>
      <c r="N750" s="120" t="s">
        <v>725</v>
      </c>
      <c r="O750" s="120" t="s">
        <v>725</v>
      </c>
      <c r="P750" s="120" t="s">
        <v>268</v>
      </c>
      <c r="Q750" s="120" t="s">
        <v>269</v>
      </c>
      <c r="R750" s="124" t="s">
        <v>270</v>
      </c>
      <c r="S750" s="125" t="s">
        <v>426</v>
      </c>
    </row>
    <row r="751" s="126" customFormat="true" ht="12" hidden="false" customHeight="true" outlineLevel="0" collapsed="false">
      <c r="A751" s="120" t="n">
        <v>801</v>
      </c>
      <c r="B751" s="120" t="n">
        <v>80120</v>
      </c>
      <c r="C751" s="121" t="s">
        <v>105</v>
      </c>
      <c r="D751" s="121" t="s">
        <v>283</v>
      </c>
      <c r="E751" s="121" t="s">
        <v>275</v>
      </c>
      <c r="F751" s="122"/>
      <c r="G751" s="123" t="n">
        <v>3000</v>
      </c>
      <c r="H751" s="122"/>
      <c r="I751" s="123" t="n">
        <v>3000</v>
      </c>
      <c r="J751" s="122" t="n">
        <f aca="false">H751-F751</f>
        <v>0</v>
      </c>
      <c r="K751" s="123" t="n">
        <f aca="false">I751-G751</f>
        <v>0</v>
      </c>
      <c r="L751" s="122"/>
      <c r="M751" s="123" t="n">
        <v>3000</v>
      </c>
      <c r="N751" s="120" t="s">
        <v>782</v>
      </c>
      <c r="O751" s="120" t="s">
        <v>782</v>
      </c>
      <c r="P751" s="120" t="s">
        <v>268</v>
      </c>
      <c r="Q751" s="120" t="s">
        <v>269</v>
      </c>
      <c r="R751" s="124" t="s">
        <v>270</v>
      </c>
      <c r="S751" s="125" t="s">
        <v>727</v>
      </c>
    </row>
    <row r="752" s="126" customFormat="true" ht="12" hidden="false" customHeight="true" outlineLevel="0" collapsed="false">
      <c r="A752" s="120" t="n">
        <v>801</v>
      </c>
      <c r="B752" s="120" t="n">
        <v>80120</v>
      </c>
      <c r="C752" s="121" t="s">
        <v>105</v>
      </c>
      <c r="D752" s="121" t="s">
        <v>283</v>
      </c>
      <c r="E752" s="121" t="s">
        <v>275</v>
      </c>
      <c r="F752" s="122"/>
      <c r="G752" s="123" t="n">
        <v>5000</v>
      </c>
      <c r="H752" s="122"/>
      <c r="I752" s="123" t="n">
        <v>5000</v>
      </c>
      <c r="J752" s="122" t="n">
        <f aca="false">H752-F752</f>
        <v>0</v>
      </c>
      <c r="K752" s="123" t="n">
        <f aca="false">I752-G752</f>
        <v>0</v>
      </c>
      <c r="L752" s="122"/>
      <c r="M752" s="123" t="n">
        <v>0</v>
      </c>
      <c r="N752" s="120" t="s">
        <v>589</v>
      </c>
      <c r="O752" s="120" t="s">
        <v>589</v>
      </c>
      <c r="P752" s="120" t="s">
        <v>268</v>
      </c>
      <c r="Q752" s="120" t="s">
        <v>269</v>
      </c>
      <c r="R752" s="124" t="s">
        <v>270</v>
      </c>
      <c r="S752" s="125" t="s">
        <v>366</v>
      </c>
    </row>
    <row r="753" s="126" customFormat="true" ht="12" hidden="false" customHeight="true" outlineLevel="0" collapsed="false">
      <c r="A753" s="120" t="n">
        <v>801</v>
      </c>
      <c r="B753" s="120" t="n">
        <v>80120</v>
      </c>
      <c r="C753" s="121" t="s">
        <v>105</v>
      </c>
      <c r="D753" s="121" t="s">
        <v>283</v>
      </c>
      <c r="E753" s="121" t="s">
        <v>275</v>
      </c>
      <c r="F753" s="122"/>
      <c r="G753" s="123" t="n">
        <v>40000</v>
      </c>
      <c r="H753" s="122"/>
      <c r="I753" s="123" t="n">
        <v>40000</v>
      </c>
      <c r="J753" s="122" t="n">
        <f aca="false">H753-F753</f>
        <v>0</v>
      </c>
      <c r="K753" s="123" t="n">
        <f aca="false">I753-G753</f>
        <v>0</v>
      </c>
      <c r="L753" s="122"/>
      <c r="M753" s="123" t="n">
        <v>0</v>
      </c>
      <c r="N753" s="120" t="s">
        <v>589</v>
      </c>
      <c r="O753" s="120" t="s">
        <v>589</v>
      </c>
      <c r="P753" s="120" t="s">
        <v>272</v>
      </c>
      <c r="Q753" s="120" t="s">
        <v>294</v>
      </c>
      <c r="R753" s="124" t="s">
        <v>295</v>
      </c>
      <c r="S753" s="125" t="s">
        <v>479</v>
      </c>
    </row>
    <row r="754" s="126" customFormat="true" ht="12" hidden="false" customHeight="true" outlineLevel="0" collapsed="false">
      <c r="A754" s="120" t="n">
        <v>801</v>
      </c>
      <c r="B754" s="120" t="n">
        <v>80120</v>
      </c>
      <c r="C754" s="120" t="s">
        <v>105</v>
      </c>
      <c r="D754" s="121" t="s">
        <v>283</v>
      </c>
      <c r="E754" s="121" t="s">
        <v>275</v>
      </c>
      <c r="F754" s="122"/>
      <c r="G754" s="123" t="n">
        <v>2000</v>
      </c>
      <c r="H754" s="122"/>
      <c r="I754" s="123" t="n">
        <v>2000</v>
      </c>
      <c r="J754" s="122" t="n">
        <f aca="false">H754-F754</f>
        <v>0</v>
      </c>
      <c r="K754" s="123" t="n">
        <f aca="false">I754-G754</f>
        <v>0</v>
      </c>
      <c r="L754" s="122"/>
      <c r="M754" s="123" t="n">
        <v>2000</v>
      </c>
      <c r="N754" s="120" t="s">
        <v>788</v>
      </c>
      <c r="O754" s="120" t="s">
        <v>788</v>
      </c>
      <c r="P754" s="120" t="s">
        <v>268</v>
      </c>
      <c r="Q754" s="120" t="s">
        <v>269</v>
      </c>
      <c r="R754" s="124" t="s">
        <v>270</v>
      </c>
      <c r="S754" s="125" t="s">
        <v>727</v>
      </c>
    </row>
    <row r="755" s="126" customFormat="true" ht="12" hidden="false" customHeight="true" outlineLevel="0" collapsed="false">
      <c r="A755" s="120" t="n">
        <v>801</v>
      </c>
      <c r="B755" s="120" t="n">
        <v>80120</v>
      </c>
      <c r="C755" s="121" t="s">
        <v>105</v>
      </c>
      <c r="D755" s="121" t="s">
        <v>283</v>
      </c>
      <c r="E755" s="121" t="s">
        <v>275</v>
      </c>
      <c r="F755" s="122"/>
      <c r="G755" s="123" t="n">
        <v>14793</v>
      </c>
      <c r="H755" s="122"/>
      <c r="I755" s="123" t="n">
        <v>14793</v>
      </c>
      <c r="J755" s="122" t="n">
        <f aca="false">H755-F755</f>
        <v>0</v>
      </c>
      <c r="K755" s="123" t="n">
        <f aca="false">I755-G755</f>
        <v>0</v>
      </c>
      <c r="L755" s="122"/>
      <c r="M755" s="123" t="n">
        <v>0</v>
      </c>
      <c r="N755" s="120" t="s">
        <v>684</v>
      </c>
      <c r="O755" s="120" t="s">
        <v>684</v>
      </c>
      <c r="P755" s="120" t="s">
        <v>272</v>
      </c>
      <c r="Q755" s="120" t="s">
        <v>318</v>
      </c>
      <c r="R755" s="124" t="s">
        <v>319</v>
      </c>
      <c r="S755" s="125" t="s">
        <v>479</v>
      </c>
    </row>
    <row r="756" s="126" customFormat="true" ht="12" hidden="false" customHeight="true" outlineLevel="0" collapsed="false">
      <c r="A756" s="120" t="n">
        <v>801</v>
      </c>
      <c r="B756" s="120" t="n">
        <v>80120</v>
      </c>
      <c r="C756" s="121" t="s">
        <v>105</v>
      </c>
      <c r="D756" s="121" t="s">
        <v>283</v>
      </c>
      <c r="E756" s="121" t="s">
        <v>275</v>
      </c>
      <c r="F756" s="122"/>
      <c r="G756" s="123" t="n">
        <v>0</v>
      </c>
      <c r="H756" s="122"/>
      <c r="I756" s="123" t="n">
        <v>5000</v>
      </c>
      <c r="J756" s="122" t="n">
        <f aca="false">H756-F756</f>
        <v>0</v>
      </c>
      <c r="K756" s="123" t="n">
        <f aca="false">I756-G756</f>
        <v>5000</v>
      </c>
      <c r="L756" s="122"/>
      <c r="M756" s="123" t="n">
        <v>1000</v>
      </c>
      <c r="N756" s="120" t="s">
        <v>692</v>
      </c>
      <c r="O756" s="120" t="s">
        <v>692</v>
      </c>
      <c r="P756" s="120"/>
      <c r="Q756" s="120"/>
      <c r="R756" s="124"/>
      <c r="S756" s="125" t="s">
        <v>727</v>
      </c>
    </row>
    <row r="757" s="126" customFormat="true" ht="12" hidden="false" customHeight="true" outlineLevel="0" collapsed="false">
      <c r="A757" s="120" t="n">
        <v>801</v>
      </c>
      <c r="B757" s="120" t="n">
        <v>80120</v>
      </c>
      <c r="C757" s="121" t="s">
        <v>105</v>
      </c>
      <c r="D757" s="121" t="s">
        <v>283</v>
      </c>
      <c r="E757" s="121" t="s">
        <v>275</v>
      </c>
      <c r="F757" s="122"/>
      <c r="G757" s="123" t="n">
        <v>1000</v>
      </c>
      <c r="H757" s="122"/>
      <c r="I757" s="123" t="n">
        <v>1000</v>
      </c>
      <c r="J757" s="122" t="n">
        <f aca="false">H757-F757</f>
        <v>0</v>
      </c>
      <c r="K757" s="123" t="n">
        <f aca="false">I757-G757</f>
        <v>0</v>
      </c>
      <c r="L757" s="122"/>
      <c r="M757" s="123" t="n">
        <v>1000</v>
      </c>
      <c r="N757" s="120" t="s">
        <v>693</v>
      </c>
      <c r="O757" s="120" t="s">
        <v>693</v>
      </c>
      <c r="P757" s="120" t="s">
        <v>268</v>
      </c>
      <c r="Q757" s="120" t="s">
        <v>269</v>
      </c>
      <c r="R757" s="124" t="s">
        <v>270</v>
      </c>
      <c r="S757" s="125" t="s">
        <v>277</v>
      </c>
    </row>
    <row r="758" s="126" customFormat="true" ht="12" hidden="false" customHeight="true" outlineLevel="0" collapsed="false">
      <c r="A758" s="120" t="n">
        <v>801</v>
      </c>
      <c r="B758" s="120" t="n">
        <v>80120</v>
      </c>
      <c r="C758" s="120" t="s">
        <v>109</v>
      </c>
      <c r="D758" s="121" t="s">
        <v>283</v>
      </c>
      <c r="E758" s="121" t="s">
        <v>275</v>
      </c>
      <c r="F758" s="122"/>
      <c r="G758" s="123" t="n">
        <v>3000</v>
      </c>
      <c r="H758" s="122"/>
      <c r="I758" s="123" t="n">
        <v>4000</v>
      </c>
      <c r="J758" s="122" t="n">
        <f aca="false">H758-F758</f>
        <v>0</v>
      </c>
      <c r="K758" s="123" t="n">
        <f aca="false">I758-G758</f>
        <v>1000</v>
      </c>
      <c r="L758" s="122"/>
      <c r="M758" s="123" t="n">
        <v>4000</v>
      </c>
      <c r="N758" s="120" t="s">
        <v>668</v>
      </c>
      <c r="O758" s="120" t="s">
        <v>668</v>
      </c>
      <c r="P758" s="120" t="s">
        <v>268</v>
      </c>
      <c r="Q758" s="120" t="s">
        <v>269</v>
      </c>
      <c r="R758" s="124" t="s">
        <v>270</v>
      </c>
      <c r="S758" s="125" t="s">
        <v>561</v>
      </c>
    </row>
    <row r="759" s="126" customFormat="true" ht="12" hidden="false" customHeight="true" outlineLevel="0" collapsed="false">
      <c r="A759" s="120" t="n">
        <v>801</v>
      </c>
      <c r="B759" s="120" t="n">
        <v>80120</v>
      </c>
      <c r="C759" s="121" t="s">
        <v>109</v>
      </c>
      <c r="D759" s="121" t="s">
        <v>283</v>
      </c>
      <c r="E759" s="121" t="s">
        <v>275</v>
      </c>
      <c r="F759" s="122"/>
      <c r="G759" s="123" t="n">
        <v>3000</v>
      </c>
      <c r="H759" s="122"/>
      <c r="I759" s="123" t="n">
        <v>6000</v>
      </c>
      <c r="J759" s="122" t="n">
        <f aca="false">H759-F759</f>
        <v>0</v>
      </c>
      <c r="K759" s="123" t="n">
        <f aca="false">I759-G759</f>
        <v>3000</v>
      </c>
      <c r="L759" s="122"/>
      <c r="M759" s="123" t="n">
        <v>4000</v>
      </c>
      <c r="N759" s="120" t="s">
        <v>782</v>
      </c>
      <c r="O759" s="120" t="s">
        <v>782</v>
      </c>
      <c r="P759" s="120" t="s">
        <v>268</v>
      </c>
      <c r="Q759" s="120" t="s">
        <v>269</v>
      </c>
      <c r="R759" s="124" t="s">
        <v>270</v>
      </c>
      <c r="S759" s="125" t="s">
        <v>561</v>
      </c>
    </row>
    <row r="760" s="126" customFormat="true" ht="12" hidden="false" customHeight="true" outlineLevel="0" collapsed="false">
      <c r="A760" s="120" t="n">
        <v>801</v>
      </c>
      <c r="B760" s="120" t="n">
        <v>80120</v>
      </c>
      <c r="C760" s="120" t="s">
        <v>109</v>
      </c>
      <c r="D760" s="121" t="s">
        <v>283</v>
      </c>
      <c r="E760" s="121" t="s">
        <v>275</v>
      </c>
      <c r="F760" s="122"/>
      <c r="G760" s="123" t="n">
        <v>3000</v>
      </c>
      <c r="H760" s="122"/>
      <c r="I760" s="123" t="n">
        <v>4000</v>
      </c>
      <c r="J760" s="122" t="n">
        <f aca="false">H760-F760</f>
        <v>0</v>
      </c>
      <c r="K760" s="123" t="s">
        <v>789</v>
      </c>
      <c r="L760" s="122"/>
      <c r="M760" s="123" t="n">
        <v>4000</v>
      </c>
      <c r="N760" s="120" t="s">
        <v>783</v>
      </c>
      <c r="O760" s="120" t="s">
        <v>783</v>
      </c>
      <c r="P760" s="120" t="s">
        <v>268</v>
      </c>
      <c r="Q760" s="120" t="s">
        <v>269</v>
      </c>
      <c r="R760" s="124" t="s">
        <v>270</v>
      </c>
      <c r="S760" s="125" t="s">
        <v>480</v>
      </c>
    </row>
    <row r="761" s="126" customFormat="true" ht="12" hidden="false" customHeight="true" outlineLevel="0" collapsed="false">
      <c r="A761" s="120" t="n">
        <v>801</v>
      </c>
      <c r="B761" s="120" t="n">
        <v>80120</v>
      </c>
      <c r="C761" s="120" t="s">
        <v>109</v>
      </c>
      <c r="D761" s="121" t="s">
        <v>283</v>
      </c>
      <c r="E761" s="121" t="s">
        <v>275</v>
      </c>
      <c r="F761" s="122"/>
      <c r="G761" s="123" t="n">
        <v>3000</v>
      </c>
      <c r="H761" s="122"/>
      <c r="I761" s="123" t="n">
        <v>4000</v>
      </c>
      <c r="J761" s="122" t="n">
        <f aca="false">H761-F761</f>
        <v>0</v>
      </c>
      <c r="K761" s="123" t="n">
        <f aca="false">I761-G761</f>
        <v>1000</v>
      </c>
      <c r="L761" s="122"/>
      <c r="M761" s="123" t="n">
        <v>4000</v>
      </c>
      <c r="N761" s="120" t="s">
        <v>790</v>
      </c>
      <c r="O761" s="120" t="s">
        <v>790</v>
      </c>
      <c r="P761" s="120" t="s">
        <v>268</v>
      </c>
      <c r="Q761" s="120" t="s">
        <v>269</v>
      </c>
      <c r="R761" s="124" t="s">
        <v>270</v>
      </c>
      <c r="S761" s="125" t="s">
        <v>289</v>
      </c>
    </row>
    <row r="762" s="126" customFormat="true" ht="12" hidden="false" customHeight="true" outlineLevel="0" collapsed="false">
      <c r="A762" s="120" t="n">
        <v>801</v>
      </c>
      <c r="B762" s="120" t="n">
        <v>80120</v>
      </c>
      <c r="C762" s="120" t="s">
        <v>109</v>
      </c>
      <c r="D762" s="121" t="s">
        <v>283</v>
      </c>
      <c r="E762" s="121" t="s">
        <v>275</v>
      </c>
      <c r="F762" s="122"/>
      <c r="G762" s="123" t="n">
        <v>16000</v>
      </c>
      <c r="H762" s="122"/>
      <c r="I762" s="123" t="n">
        <v>15000</v>
      </c>
      <c r="J762" s="122" t="n">
        <f aca="false">H762-F762</f>
        <v>0</v>
      </c>
      <c r="K762" s="123" t="n">
        <f aca="false">I762-G762</f>
        <v>-1000</v>
      </c>
      <c r="L762" s="122"/>
      <c r="M762" s="123" t="n">
        <v>18000</v>
      </c>
      <c r="N762" s="120" t="s">
        <v>589</v>
      </c>
      <c r="O762" s="120" t="s">
        <v>589</v>
      </c>
      <c r="P762" s="120" t="s">
        <v>268</v>
      </c>
      <c r="Q762" s="120" t="s">
        <v>269</v>
      </c>
      <c r="R762" s="124" t="s">
        <v>270</v>
      </c>
      <c r="S762" s="125" t="s">
        <v>480</v>
      </c>
    </row>
    <row r="763" s="126" customFormat="true" ht="12" hidden="false" customHeight="true" outlineLevel="0" collapsed="false">
      <c r="A763" s="120" t="n">
        <v>801</v>
      </c>
      <c r="B763" s="120" t="n">
        <v>80120</v>
      </c>
      <c r="C763" s="121" t="s">
        <v>109</v>
      </c>
      <c r="D763" s="121" t="s">
        <v>283</v>
      </c>
      <c r="E763" s="121" t="s">
        <v>275</v>
      </c>
      <c r="F763" s="122"/>
      <c r="G763" s="123" t="n">
        <v>3000</v>
      </c>
      <c r="H763" s="122"/>
      <c r="I763" s="123" t="n">
        <v>6000</v>
      </c>
      <c r="J763" s="122" t="n">
        <f aca="false">H763-F763</f>
        <v>0</v>
      </c>
      <c r="K763" s="123" t="n">
        <f aca="false">I763-G763</f>
        <v>3000</v>
      </c>
      <c r="L763" s="122"/>
      <c r="M763" s="123" t="n">
        <v>5000</v>
      </c>
      <c r="N763" s="120" t="s">
        <v>791</v>
      </c>
      <c r="O763" s="120" t="s">
        <v>791</v>
      </c>
      <c r="P763" s="120" t="s">
        <v>268</v>
      </c>
      <c r="Q763" s="120" t="s">
        <v>269</v>
      </c>
      <c r="R763" s="124" t="s">
        <v>270</v>
      </c>
      <c r="S763" s="131" t="s">
        <v>289</v>
      </c>
    </row>
    <row r="764" s="126" customFormat="true" ht="12" hidden="false" customHeight="true" outlineLevel="0" collapsed="false">
      <c r="A764" s="120" t="n">
        <v>801</v>
      </c>
      <c r="B764" s="120" t="n">
        <v>80120</v>
      </c>
      <c r="C764" s="121" t="s">
        <v>109</v>
      </c>
      <c r="D764" s="121" t="s">
        <v>283</v>
      </c>
      <c r="E764" s="121" t="s">
        <v>275</v>
      </c>
      <c r="F764" s="122"/>
      <c r="G764" s="123" t="n">
        <v>7000</v>
      </c>
      <c r="H764" s="122"/>
      <c r="I764" s="123" t="n">
        <v>12000</v>
      </c>
      <c r="J764" s="122" t="n">
        <f aca="false">H764-F764</f>
        <v>0</v>
      </c>
      <c r="K764" s="123" t="n">
        <f aca="false">I764-G764</f>
        <v>5000</v>
      </c>
      <c r="L764" s="122"/>
      <c r="M764" s="123" t="n">
        <v>11000</v>
      </c>
      <c r="N764" s="120" t="s">
        <v>792</v>
      </c>
      <c r="O764" s="120" t="s">
        <v>792</v>
      </c>
      <c r="P764" s="120" t="s">
        <v>268</v>
      </c>
      <c r="Q764" s="120" t="s">
        <v>269</v>
      </c>
      <c r="R764" s="124" t="s">
        <v>270</v>
      </c>
      <c r="S764" s="125" t="s">
        <v>289</v>
      </c>
    </row>
    <row r="765" s="126" customFormat="true" ht="12" hidden="false" customHeight="true" outlineLevel="0" collapsed="false">
      <c r="A765" s="120" t="n">
        <v>801</v>
      </c>
      <c r="B765" s="120" t="n">
        <v>80120</v>
      </c>
      <c r="C765" s="120" t="s">
        <v>109</v>
      </c>
      <c r="D765" s="121" t="s">
        <v>283</v>
      </c>
      <c r="E765" s="121" t="s">
        <v>275</v>
      </c>
      <c r="F765" s="122"/>
      <c r="G765" s="123" t="n">
        <v>4000</v>
      </c>
      <c r="H765" s="122"/>
      <c r="I765" s="123" t="n">
        <v>6000</v>
      </c>
      <c r="J765" s="122" t="n">
        <f aca="false">H765-F765</f>
        <v>0</v>
      </c>
      <c r="K765" s="123" t="n">
        <f aca="false">I765-G765</f>
        <v>2000</v>
      </c>
      <c r="L765" s="122"/>
      <c r="M765" s="123" t="n">
        <v>6000</v>
      </c>
      <c r="N765" s="120" t="s">
        <v>784</v>
      </c>
      <c r="O765" s="120" t="s">
        <v>784</v>
      </c>
      <c r="P765" s="120" t="s">
        <v>268</v>
      </c>
      <c r="Q765" s="120" t="s">
        <v>269</v>
      </c>
      <c r="R765" s="124" t="s">
        <v>270</v>
      </c>
      <c r="S765" s="125" t="s">
        <v>561</v>
      </c>
    </row>
    <row r="766" s="126" customFormat="true" ht="12" hidden="false" customHeight="true" outlineLevel="0" collapsed="false">
      <c r="A766" s="120" t="n">
        <v>801</v>
      </c>
      <c r="B766" s="120" t="n">
        <v>80120</v>
      </c>
      <c r="C766" s="121" t="s">
        <v>109</v>
      </c>
      <c r="D766" s="121" t="s">
        <v>283</v>
      </c>
      <c r="E766" s="121" t="s">
        <v>275</v>
      </c>
      <c r="F766" s="122"/>
      <c r="G766" s="123" t="n">
        <v>10000</v>
      </c>
      <c r="H766" s="122"/>
      <c r="I766" s="123" t="n">
        <v>10000</v>
      </c>
      <c r="J766" s="122" t="n">
        <f aca="false">H766-F766</f>
        <v>0</v>
      </c>
      <c r="K766" s="123" t="n">
        <f aca="false">I766-G766</f>
        <v>0</v>
      </c>
      <c r="L766" s="122"/>
      <c r="M766" s="123" t="n">
        <v>10000</v>
      </c>
      <c r="N766" s="120" t="s">
        <v>785</v>
      </c>
      <c r="O766" s="120" t="s">
        <v>785</v>
      </c>
      <c r="P766" s="120" t="s">
        <v>268</v>
      </c>
      <c r="Q766" s="120" t="s">
        <v>269</v>
      </c>
      <c r="R766" s="124" t="s">
        <v>270</v>
      </c>
      <c r="S766" s="125" t="s">
        <v>289</v>
      </c>
    </row>
    <row r="767" s="126" customFormat="true" ht="12" hidden="false" customHeight="true" outlineLevel="0" collapsed="false">
      <c r="A767" s="120" t="n">
        <v>801</v>
      </c>
      <c r="B767" s="120" t="n">
        <v>80120</v>
      </c>
      <c r="C767" s="120" t="s">
        <v>109</v>
      </c>
      <c r="D767" s="121" t="s">
        <v>283</v>
      </c>
      <c r="E767" s="121" t="s">
        <v>275</v>
      </c>
      <c r="F767" s="122"/>
      <c r="G767" s="123" t="n">
        <v>2000</v>
      </c>
      <c r="H767" s="122"/>
      <c r="I767" s="123" t="n">
        <v>6000</v>
      </c>
      <c r="J767" s="122" t="n">
        <f aca="false">H767-F767</f>
        <v>0</v>
      </c>
      <c r="K767" s="123" t="n">
        <f aca="false">I767-G767</f>
        <v>4000</v>
      </c>
      <c r="L767" s="122"/>
      <c r="M767" s="123" t="n">
        <v>2000</v>
      </c>
      <c r="N767" s="120" t="s">
        <v>788</v>
      </c>
      <c r="O767" s="120" t="s">
        <v>788</v>
      </c>
      <c r="P767" s="120" t="s">
        <v>268</v>
      </c>
      <c r="Q767" s="120" t="s">
        <v>269</v>
      </c>
      <c r="R767" s="124" t="s">
        <v>270</v>
      </c>
      <c r="S767" s="125" t="s">
        <v>480</v>
      </c>
    </row>
    <row r="768" s="126" customFormat="true" ht="12" hidden="false" customHeight="true" outlineLevel="0" collapsed="false">
      <c r="A768" s="120" t="n">
        <v>801</v>
      </c>
      <c r="B768" s="120" t="n">
        <v>80120</v>
      </c>
      <c r="C768" s="121" t="s">
        <v>109</v>
      </c>
      <c r="D768" s="121" t="s">
        <v>283</v>
      </c>
      <c r="E768" s="121" t="s">
        <v>275</v>
      </c>
      <c r="F768" s="122"/>
      <c r="G768" s="123" t="n">
        <v>3000</v>
      </c>
      <c r="H768" s="122"/>
      <c r="I768" s="123" t="n">
        <v>4000</v>
      </c>
      <c r="J768" s="122" t="n">
        <f aca="false">H768-F768</f>
        <v>0</v>
      </c>
      <c r="K768" s="123" t="n">
        <f aca="false">I768-G768</f>
        <v>1000</v>
      </c>
      <c r="L768" s="122"/>
      <c r="M768" s="123" t="n">
        <v>4000</v>
      </c>
      <c r="N768" s="120" t="s">
        <v>793</v>
      </c>
      <c r="O768" s="120" t="s">
        <v>793</v>
      </c>
      <c r="P768" s="120" t="s">
        <v>268</v>
      </c>
      <c r="Q768" s="120" t="s">
        <v>269</v>
      </c>
      <c r="R768" s="124" t="s">
        <v>270</v>
      </c>
      <c r="S768" s="125" t="s">
        <v>289</v>
      </c>
    </row>
    <row r="769" s="126" customFormat="true" ht="12" hidden="false" customHeight="true" outlineLevel="0" collapsed="false">
      <c r="A769" s="120" t="n">
        <v>801</v>
      </c>
      <c r="B769" s="120" t="n">
        <v>80120</v>
      </c>
      <c r="C769" s="121" t="s">
        <v>109</v>
      </c>
      <c r="D769" s="121" t="s">
        <v>283</v>
      </c>
      <c r="E769" s="121" t="s">
        <v>275</v>
      </c>
      <c r="F769" s="122"/>
      <c r="G769" s="123" t="n">
        <v>2000</v>
      </c>
      <c r="H769" s="122"/>
      <c r="I769" s="123" t="n">
        <v>4000</v>
      </c>
      <c r="J769" s="122" t="n">
        <f aca="false">H769-F769</f>
        <v>0</v>
      </c>
      <c r="K769" s="123" t="n">
        <f aca="false">I769-G769</f>
        <v>2000</v>
      </c>
      <c r="L769" s="122"/>
      <c r="M769" s="123" t="n">
        <v>5000</v>
      </c>
      <c r="N769" s="120" t="s">
        <v>787</v>
      </c>
      <c r="O769" s="120" t="s">
        <v>787</v>
      </c>
      <c r="P769" s="120" t="s">
        <v>268</v>
      </c>
      <c r="Q769" s="120" t="s">
        <v>269</v>
      </c>
      <c r="R769" s="124" t="s">
        <v>270</v>
      </c>
      <c r="S769" s="125" t="s">
        <v>480</v>
      </c>
    </row>
    <row r="770" s="126" customFormat="true" ht="12" hidden="false" customHeight="true" outlineLevel="0" collapsed="false">
      <c r="A770" s="120" t="n">
        <v>801</v>
      </c>
      <c r="B770" s="120" t="n">
        <v>80120</v>
      </c>
      <c r="C770" s="121" t="s">
        <v>109</v>
      </c>
      <c r="D770" s="121" t="s">
        <v>283</v>
      </c>
      <c r="E770" s="121" t="s">
        <v>275</v>
      </c>
      <c r="F770" s="122"/>
      <c r="G770" s="123" t="n">
        <v>3000</v>
      </c>
      <c r="H770" s="122"/>
      <c r="I770" s="123" t="n">
        <v>5000</v>
      </c>
      <c r="J770" s="122" t="n">
        <f aca="false">H770-F770</f>
        <v>0</v>
      </c>
      <c r="K770" s="123" t="n">
        <f aca="false">I770-G770</f>
        <v>2000</v>
      </c>
      <c r="L770" s="122"/>
      <c r="M770" s="123" t="n">
        <v>5000</v>
      </c>
      <c r="N770" s="120" t="s">
        <v>794</v>
      </c>
      <c r="O770" s="120" t="s">
        <v>794</v>
      </c>
      <c r="P770" s="120" t="s">
        <v>268</v>
      </c>
      <c r="Q770" s="120" t="s">
        <v>269</v>
      </c>
      <c r="R770" s="124" t="s">
        <v>270</v>
      </c>
      <c r="S770" s="125" t="s">
        <v>732</v>
      </c>
    </row>
    <row r="771" s="126" customFormat="true" ht="12" hidden="false" customHeight="true" outlineLevel="0" collapsed="false">
      <c r="A771" s="120" t="n">
        <v>801</v>
      </c>
      <c r="B771" s="120" t="n">
        <v>80120</v>
      </c>
      <c r="C771" s="120" t="s">
        <v>109</v>
      </c>
      <c r="D771" s="121" t="s">
        <v>283</v>
      </c>
      <c r="E771" s="121" t="s">
        <v>275</v>
      </c>
      <c r="F771" s="122"/>
      <c r="G771" s="123" t="n">
        <v>2000</v>
      </c>
      <c r="H771" s="122"/>
      <c r="I771" s="123" t="n">
        <v>3000</v>
      </c>
      <c r="J771" s="122" t="n">
        <f aca="false">H771-F771</f>
        <v>0</v>
      </c>
      <c r="K771" s="123" t="n">
        <f aca="false">I771-G771</f>
        <v>1000</v>
      </c>
      <c r="L771" s="122"/>
      <c r="M771" s="123" t="n">
        <v>4000</v>
      </c>
      <c r="N771" s="120" t="s">
        <v>683</v>
      </c>
      <c r="O771" s="120" t="s">
        <v>683</v>
      </c>
      <c r="P771" s="120" t="s">
        <v>268</v>
      </c>
      <c r="Q771" s="120" t="s">
        <v>269</v>
      </c>
      <c r="R771" s="124" t="s">
        <v>270</v>
      </c>
      <c r="S771" s="125" t="s">
        <v>289</v>
      </c>
    </row>
    <row r="772" s="126" customFormat="true" ht="12" hidden="false" customHeight="true" outlineLevel="0" collapsed="false">
      <c r="A772" s="120" t="n">
        <v>801</v>
      </c>
      <c r="B772" s="120" t="n">
        <v>80120</v>
      </c>
      <c r="C772" s="120" t="s">
        <v>109</v>
      </c>
      <c r="D772" s="121" t="s">
        <v>283</v>
      </c>
      <c r="E772" s="121" t="s">
        <v>275</v>
      </c>
      <c r="F772" s="122"/>
      <c r="G772" s="123" t="n">
        <v>3000</v>
      </c>
      <c r="H772" s="122"/>
      <c r="I772" s="123" t="n">
        <v>3000</v>
      </c>
      <c r="J772" s="122" t="n">
        <f aca="false">H772-F772</f>
        <v>0</v>
      </c>
      <c r="K772" s="123" t="n">
        <f aca="false">I772-G772</f>
        <v>0</v>
      </c>
      <c r="L772" s="122"/>
      <c r="M772" s="123" t="n">
        <v>3000</v>
      </c>
      <c r="N772" s="120" t="s">
        <v>795</v>
      </c>
      <c r="O772" s="120" t="s">
        <v>795</v>
      </c>
      <c r="P772" s="120" t="s">
        <v>268</v>
      </c>
      <c r="Q772" s="120" t="s">
        <v>269</v>
      </c>
      <c r="R772" s="124" t="s">
        <v>270</v>
      </c>
      <c r="S772" s="125" t="s">
        <v>480</v>
      </c>
    </row>
    <row r="773" s="126" customFormat="true" ht="12" hidden="false" customHeight="true" outlineLevel="0" collapsed="false">
      <c r="A773" s="120" t="n">
        <v>801</v>
      </c>
      <c r="B773" s="120" t="n">
        <v>80120</v>
      </c>
      <c r="C773" s="121" t="s">
        <v>109</v>
      </c>
      <c r="D773" s="121" t="s">
        <v>283</v>
      </c>
      <c r="E773" s="121" t="s">
        <v>275</v>
      </c>
      <c r="F773" s="122"/>
      <c r="G773" s="123" t="n">
        <v>1000</v>
      </c>
      <c r="H773" s="122"/>
      <c r="I773" s="123" t="n">
        <v>2000</v>
      </c>
      <c r="J773" s="122" t="n">
        <f aca="false">H773-F773</f>
        <v>0</v>
      </c>
      <c r="K773" s="123" t="n">
        <f aca="false">I773-G773</f>
        <v>1000</v>
      </c>
      <c r="L773" s="122"/>
      <c r="M773" s="123" t="n">
        <v>2000</v>
      </c>
      <c r="N773" s="120" t="s">
        <v>796</v>
      </c>
      <c r="O773" s="120" t="s">
        <v>796</v>
      </c>
      <c r="P773" s="120" t="s">
        <v>268</v>
      </c>
      <c r="Q773" s="120" t="s">
        <v>269</v>
      </c>
      <c r="R773" s="124" t="s">
        <v>270</v>
      </c>
      <c r="S773" s="125" t="s">
        <v>732</v>
      </c>
    </row>
    <row r="774" s="126" customFormat="true" ht="12" hidden="false" customHeight="true" outlineLevel="0" collapsed="false">
      <c r="A774" s="120" t="n">
        <v>801</v>
      </c>
      <c r="B774" s="120" t="n">
        <v>80120</v>
      </c>
      <c r="C774" s="120" t="s">
        <v>109</v>
      </c>
      <c r="D774" s="121" t="s">
        <v>283</v>
      </c>
      <c r="E774" s="121" t="s">
        <v>275</v>
      </c>
      <c r="F774" s="122"/>
      <c r="G774" s="123" t="n">
        <v>3000</v>
      </c>
      <c r="H774" s="122"/>
      <c r="I774" s="123" t="n">
        <v>4000</v>
      </c>
      <c r="J774" s="122" t="n">
        <f aca="false">H774-F774</f>
        <v>0</v>
      </c>
      <c r="K774" s="123" t="n">
        <f aca="false">I774-G774</f>
        <v>1000</v>
      </c>
      <c r="L774" s="122"/>
      <c r="M774" s="123" t="n">
        <v>4000</v>
      </c>
      <c r="N774" s="120" t="s">
        <v>797</v>
      </c>
      <c r="O774" s="120" t="s">
        <v>797</v>
      </c>
      <c r="P774" s="120" t="s">
        <v>268</v>
      </c>
      <c r="Q774" s="120" t="s">
        <v>269</v>
      </c>
      <c r="R774" s="124" t="s">
        <v>270</v>
      </c>
      <c r="S774" s="125" t="s">
        <v>480</v>
      </c>
    </row>
    <row r="775" s="126" customFormat="true" ht="12" hidden="false" customHeight="true" outlineLevel="0" collapsed="false">
      <c r="A775" s="120" t="n">
        <v>801</v>
      </c>
      <c r="B775" s="120" t="n">
        <v>80120</v>
      </c>
      <c r="C775" s="121" t="s">
        <v>109</v>
      </c>
      <c r="D775" s="121" t="s">
        <v>283</v>
      </c>
      <c r="E775" s="121" t="s">
        <v>275</v>
      </c>
      <c r="F775" s="122"/>
      <c r="G775" s="123" t="n">
        <v>2000</v>
      </c>
      <c r="H775" s="122"/>
      <c r="I775" s="123" t="n">
        <v>6000</v>
      </c>
      <c r="J775" s="122" t="n">
        <f aca="false">H775-F775</f>
        <v>0</v>
      </c>
      <c r="K775" s="123" t="n">
        <f aca="false">I775-G775</f>
        <v>4000</v>
      </c>
      <c r="L775" s="122"/>
      <c r="M775" s="123" t="n">
        <v>6000</v>
      </c>
      <c r="N775" s="120" t="s">
        <v>684</v>
      </c>
      <c r="O775" s="120" t="s">
        <v>684</v>
      </c>
      <c r="P775" s="120" t="s">
        <v>268</v>
      </c>
      <c r="Q775" s="120" t="s">
        <v>269</v>
      </c>
      <c r="R775" s="124" t="s">
        <v>270</v>
      </c>
      <c r="S775" s="125" t="s">
        <v>289</v>
      </c>
    </row>
    <row r="776" s="126" customFormat="true" ht="12" hidden="false" customHeight="true" outlineLevel="0" collapsed="false">
      <c r="A776" s="120" t="n">
        <v>801</v>
      </c>
      <c r="B776" s="120" t="n">
        <v>80120</v>
      </c>
      <c r="C776" s="120" t="s">
        <v>109</v>
      </c>
      <c r="D776" s="121" t="s">
        <v>283</v>
      </c>
      <c r="E776" s="121" t="s">
        <v>275</v>
      </c>
      <c r="F776" s="122"/>
      <c r="G776" s="123" t="n">
        <v>9000</v>
      </c>
      <c r="H776" s="122"/>
      <c r="I776" s="123" t="n">
        <v>7000</v>
      </c>
      <c r="J776" s="122" t="n">
        <f aca="false">H776-F776</f>
        <v>0</v>
      </c>
      <c r="K776" s="123" t="n">
        <f aca="false">I776-G776</f>
        <v>-2000</v>
      </c>
      <c r="L776" s="122"/>
      <c r="M776" s="123" t="n">
        <v>8000</v>
      </c>
      <c r="N776" s="120" t="s">
        <v>786</v>
      </c>
      <c r="O776" s="120" t="s">
        <v>786</v>
      </c>
      <c r="P776" s="120" t="s">
        <v>268</v>
      </c>
      <c r="Q776" s="120" t="s">
        <v>269</v>
      </c>
      <c r="R776" s="124" t="s">
        <v>270</v>
      </c>
      <c r="S776" s="125" t="s">
        <v>561</v>
      </c>
    </row>
    <row r="777" s="126" customFormat="true" ht="12" hidden="false" customHeight="true" outlineLevel="0" collapsed="false">
      <c r="A777" s="120" t="n">
        <v>801</v>
      </c>
      <c r="B777" s="120" t="n">
        <v>80120</v>
      </c>
      <c r="C777" s="120" t="s">
        <v>109</v>
      </c>
      <c r="D777" s="121" t="s">
        <v>283</v>
      </c>
      <c r="E777" s="121" t="s">
        <v>275</v>
      </c>
      <c r="F777" s="137"/>
      <c r="G777" s="138" t="n">
        <v>8369</v>
      </c>
      <c r="H777" s="137"/>
      <c r="I777" s="138" t="n">
        <v>8369</v>
      </c>
      <c r="J777" s="137" t="n">
        <f aca="false">H777-F777</f>
        <v>0</v>
      </c>
      <c r="K777" s="138" t="n">
        <f aca="false">I777-G777</f>
        <v>0</v>
      </c>
      <c r="L777" s="137"/>
      <c r="M777" s="138" t="n">
        <v>0</v>
      </c>
      <c r="N777" s="120" t="s">
        <v>685</v>
      </c>
      <c r="O777" s="120" t="s">
        <v>685</v>
      </c>
      <c r="P777" s="120" t="s">
        <v>272</v>
      </c>
      <c r="Q777" s="120" t="s">
        <v>294</v>
      </c>
      <c r="R777" s="124" t="s">
        <v>295</v>
      </c>
      <c r="S777" s="125" t="s">
        <v>798</v>
      </c>
    </row>
    <row r="778" s="126" customFormat="true" ht="12" hidden="false" customHeight="true" outlineLevel="0" collapsed="false">
      <c r="A778" s="120" t="n">
        <v>801</v>
      </c>
      <c r="B778" s="120" t="n">
        <v>80120</v>
      </c>
      <c r="C778" s="120" t="s">
        <v>109</v>
      </c>
      <c r="D778" s="121" t="s">
        <v>283</v>
      </c>
      <c r="E778" s="121" t="s">
        <v>275</v>
      </c>
      <c r="F778" s="122"/>
      <c r="G778" s="123" t="n">
        <v>2000</v>
      </c>
      <c r="H778" s="122"/>
      <c r="I778" s="123" t="n">
        <v>4000</v>
      </c>
      <c r="J778" s="122" t="n">
        <f aca="false">H778-F778</f>
        <v>0</v>
      </c>
      <c r="K778" s="123" t="n">
        <f aca="false">I778-G778</f>
        <v>2000</v>
      </c>
      <c r="L778" s="122"/>
      <c r="M778" s="123" t="n">
        <v>15000</v>
      </c>
      <c r="N778" s="120" t="s">
        <v>685</v>
      </c>
      <c r="O778" s="120" t="s">
        <v>685</v>
      </c>
      <c r="P778" s="120" t="s">
        <v>268</v>
      </c>
      <c r="Q778" s="120" t="s">
        <v>269</v>
      </c>
      <c r="R778" s="124" t="s">
        <v>270</v>
      </c>
      <c r="S778" s="125" t="s">
        <v>799</v>
      </c>
    </row>
    <row r="779" s="126" customFormat="true" ht="12" hidden="false" customHeight="true" outlineLevel="0" collapsed="false">
      <c r="A779" s="120" t="n">
        <v>801</v>
      </c>
      <c r="B779" s="120" t="n">
        <v>80120</v>
      </c>
      <c r="C779" s="120" t="s">
        <v>109</v>
      </c>
      <c r="D779" s="121" t="s">
        <v>283</v>
      </c>
      <c r="E779" s="121" t="s">
        <v>275</v>
      </c>
      <c r="F779" s="122"/>
      <c r="G779" s="123" t="n">
        <v>1000</v>
      </c>
      <c r="H779" s="122"/>
      <c r="I779" s="123" t="n">
        <v>0</v>
      </c>
      <c r="J779" s="122" t="n">
        <f aca="false">H779-F779</f>
        <v>0</v>
      </c>
      <c r="K779" s="123" t="n">
        <f aca="false">I779-G779</f>
        <v>-1000</v>
      </c>
      <c r="L779" s="122"/>
      <c r="M779" s="123" t="n">
        <v>0</v>
      </c>
      <c r="N779" s="120" t="s">
        <v>691</v>
      </c>
      <c r="O779" s="120" t="s">
        <v>691</v>
      </c>
      <c r="P779" s="120" t="s">
        <v>268</v>
      </c>
      <c r="Q779" s="120" t="s">
        <v>269</v>
      </c>
      <c r="R779" s="124" t="s">
        <v>270</v>
      </c>
      <c r="S779" s="125" t="s">
        <v>289</v>
      </c>
    </row>
    <row r="780" s="126" customFormat="true" ht="12" hidden="false" customHeight="true" outlineLevel="0" collapsed="false">
      <c r="A780" s="120" t="n">
        <v>801</v>
      </c>
      <c r="B780" s="120" t="n">
        <v>80120</v>
      </c>
      <c r="C780" s="121" t="s">
        <v>109</v>
      </c>
      <c r="D780" s="121" t="s">
        <v>283</v>
      </c>
      <c r="E780" s="121" t="s">
        <v>275</v>
      </c>
      <c r="F780" s="122"/>
      <c r="G780" s="123" t="n">
        <v>3000</v>
      </c>
      <c r="H780" s="122"/>
      <c r="I780" s="123" t="n">
        <v>3000</v>
      </c>
      <c r="J780" s="122" t="n">
        <f aca="false">H780-F780</f>
        <v>0</v>
      </c>
      <c r="K780" s="123" t="n">
        <f aca="false">I780-G780</f>
        <v>0</v>
      </c>
      <c r="L780" s="122"/>
      <c r="M780" s="123" t="n">
        <v>3000</v>
      </c>
      <c r="N780" s="120" t="s">
        <v>692</v>
      </c>
      <c r="O780" s="120" t="s">
        <v>692</v>
      </c>
      <c r="P780" s="120" t="s">
        <v>268</v>
      </c>
      <c r="Q780" s="120" t="s">
        <v>269</v>
      </c>
      <c r="R780" s="124" t="s">
        <v>270</v>
      </c>
      <c r="S780" s="125" t="s">
        <v>480</v>
      </c>
    </row>
    <row r="781" s="126" customFormat="true" ht="12" hidden="false" customHeight="true" outlineLevel="0" collapsed="false">
      <c r="A781" s="120" t="n">
        <v>801</v>
      </c>
      <c r="B781" s="120" t="n">
        <v>80120</v>
      </c>
      <c r="C781" s="121" t="s">
        <v>109</v>
      </c>
      <c r="D781" s="121" t="s">
        <v>283</v>
      </c>
      <c r="E781" s="121" t="s">
        <v>275</v>
      </c>
      <c r="F781" s="122"/>
      <c r="G781" s="123" t="n">
        <v>3000</v>
      </c>
      <c r="H781" s="122"/>
      <c r="I781" s="123" t="n">
        <v>4000</v>
      </c>
      <c r="J781" s="122" t="n">
        <f aca="false">H781-F781</f>
        <v>0</v>
      </c>
      <c r="K781" s="123" t="n">
        <f aca="false">I781-G781</f>
        <v>1000</v>
      </c>
      <c r="L781" s="122"/>
      <c r="M781" s="123" t="n">
        <v>4000</v>
      </c>
      <c r="N781" s="120" t="s">
        <v>693</v>
      </c>
      <c r="O781" s="120" t="s">
        <v>693</v>
      </c>
      <c r="P781" s="120" t="s">
        <v>268</v>
      </c>
      <c r="Q781" s="120" t="s">
        <v>269</v>
      </c>
      <c r="R781" s="124" t="s">
        <v>270</v>
      </c>
      <c r="S781" s="125" t="s">
        <v>289</v>
      </c>
    </row>
    <row r="782" s="126" customFormat="true" ht="12" hidden="false" customHeight="true" outlineLevel="0" collapsed="false">
      <c r="A782" s="120" t="n">
        <v>801</v>
      </c>
      <c r="B782" s="120" t="n">
        <v>80120</v>
      </c>
      <c r="C782" s="120" t="n">
        <v>2057</v>
      </c>
      <c r="D782" s="121" t="s">
        <v>297</v>
      </c>
      <c r="E782" s="121" t="s">
        <v>298</v>
      </c>
      <c r="F782" s="122"/>
      <c r="G782" s="123" t="n">
        <v>37810</v>
      </c>
      <c r="H782" s="122"/>
      <c r="I782" s="123" t="n">
        <v>37810</v>
      </c>
      <c r="J782" s="122" t="n">
        <f aca="false">H782-F782</f>
        <v>0</v>
      </c>
      <c r="K782" s="123" t="n">
        <f aca="false">I782-G782</f>
        <v>0</v>
      </c>
      <c r="L782" s="122"/>
      <c r="M782" s="123" t="n">
        <v>0</v>
      </c>
      <c r="N782" s="120" t="s">
        <v>281</v>
      </c>
      <c r="O782" s="120" t="s">
        <v>281</v>
      </c>
      <c r="P782" s="120" t="s">
        <v>268</v>
      </c>
      <c r="Q782" s="120" t="s">
        <v>269</v>
      </c>
      <c r="R782" s="124" t="s">
        <v>270</v>
      </c>
      <c r="S782" s="125" t="s">
        <v>777</v>
      </c>
    </row>
    <row r="783" s="126" customFormat="true" ht="12" hidden="false" customHeight="true" outlineLevel="0" collapsed="false">
      <c r="A783" s="120" t="n">
        <v>801</v>
      </c>
      <c r="B783" s="120" t="n">
        <v>80120</v>
      </c>
      <c r="C783" s="120" t="n">
        <v>2057</v>
      </c>
      <c r="D783" s="121" t="s">
        <v>297</v>
      </c>
      <c r="E783" s="121" t="s">
        <v>298</v>
      </c>
      <c r="F783" s="122"/>
      <c r="G783" s="123" t="n">
        <v>211300</v>
      </c>
      <c r="H783" s="122"/>
      <c r="I783" s="123" t="n">
        <v>211300</v>
      </c>
      <c r="J783" s="122" t="n">
        <f aca="false">H783-F783</f>
        <v>0</v>
      </c>
      <c r="K783" s="123" t="n">
        <f aca="false">I783-G783</f>
        <v>0</v>
      </c>
      <c r="L783" s="122"/>
      <c r="M783" s="123" t="n">
        <v>0</v>
      </c>
      <c r="N783" s="120" t="s">
        <v>281</v>
      </c>
      <c r="O783" s="120" t="s">
        <v>281</v>
      </c>
      <c r="P783" s="120" t="s">
        <v>310</v>
      </c>
      <c r="Q783" s="120" t="s">
        <v>269</v>
      </c>
      <c r="R783" s="124" t="s">
        <v>270</v>
      </c>
      <c r="S783" s="125" t="s">
        <v>741</v>
      </c>
    </row>
    <row r="784" s="126" customFormat="true" ht="12" hidden="false" customHeight="true" outlineLevel="0" collapsed="false">
      <c r="A784" s="120" t="n">
        <v>801</v>
      </c>
      <c r="B784" s="120" t="n">
        <v>80120</v>
      </c>
      <c r="C784" s="120" t="n">
        <v>2059</v>
      </c>
      <c r="D784" s="121" t="s">
        <v>297</v>
      </c>
      <c r="E784" s="121" t="s">
        <v>298</v>
      </c>
      <c r="F784" s="122"/>
      <c r="G784" s="123" t="n">
        <v>37280</v>
      </c>
      <c r="H784" s="122"/>
      <c r="I784" s="123" t="n">
        <v>37280</v>
      </c>
      <c r="J784" s="122" t="n">
        <f aca="false">H784-F784</f>
        <v>0</v>
      </c>
      <c r="K784" s="123" t="n">
        <f aca="false">I784-G784</f>
        <v>0</v>
      </c>
      <c r="L784" s="122"/>
      <c r="M784" s="123" t="n">
        <v>0</v>
      </c>
      <c r="N784" s="120" t="s">
        <v>281</v>
      </c>
      <c r="O784" s="120" t="s">
        <v>281</v>
      </c>
      <c r="P784" s="120" t="s">
        <v>310</v>
      </c>
      <c r="Q784" s="120" t="s">
        <v>269</v>
      </c>
      <c r="R784" s="124" t="s">
        <v>270</v>
      </c>
      <c r="S784" s="125" t="s">
        <v>741</v>
      </c>
    </row>
    <row r="785" s="126" customFormat="true" ht="12" hidden="false" customHeight="true" outlineLevel="0" collapsed="false">
      <c r="A785" s="120" t="n">
        <v>801</v>
      </c>
      <c r="B785" s="120" t="n">
        <v>80120</v>
      </c>
      <c r="C785" s="120" t="n">
        <v>2130</v>
      </c>
      <c r="D785" s="121" t="s">
        <v>778</v>
      </c>
      <c r="E785" s="121" t="s">
        <v>314</v>
      </c>
      <c r="F785" s="129"/>
      <c r="G785" s="130" t="n">
        <v>36000</v>
      </c>
      <c r="H785" s="129"/>
      <c r="I785" s="130" t="n">
        <v>36000</v>
      </c>
      <c r="J785" s="129" t="n">
        <f aca="false">H785-F785</f>
        <v>0</v>
      </c>
      <c r="K785" s="130" t="n">
        <f aca="false">I785-G785</f>
        <v>0</v>
      </c>
      <c r="L785" s="129"/>
      <c r="M785" s="130" t="n">
        <v>0</v>
      </c>
      <c r="N785" s="120" t="s">
        <v>281</v>
      </c>
      <c r="O785" s="120" t="s">
        <v>281</v>
      </c>
      <c r="P785" s="120" t="s">
        <v>299</v>
      </c>
      <c r="Q785" s="120" t="n">
        <v>1408</v>
      </c>
      <c r="R785" s="124" t="s">
        <v>382</v>
      </c>
      <c r="S785" s="125" t="s">
        <v>739</v>
      </c>
    </row>
    <row r="786" s="126" customFormat="true" ht="12" hidden="false" customHeight="true" outlineLevel="0" collapsed="false">
      <c r="A786" s="120" t="n">
        <v>801</v>
      </c>
      <c r="B786" s="120" t="n">
        <v>80120</v>
      </c>
      <c r="C786" s="120" t="n">
        <v>2700</v>
      </c>
      <c r="D786" s="121" t="s">
        <v>283</v>
      </c>
      <c r="E786" s="121" t="s">
        <v>275</v>
      </c>
      <c r="F786" s="122"/>
      <c r="G786" s="123" t="n">
        <v>1510</v>
      </c>
      <c r="H786" s="122"/>
      <c r="I786" s="123" t="n">
        <v>1510</v>
      </c>
      <c r="J786" s="122" t="n">
        <f aca="false">H786-F786</f>
        <v>0</v>
      </c>
      <c r="K786" s="123" t="n">
        <f aca="false">I786-G786</f>
        <v>0</v>
      </c>
      <c r="L786" s="122"/>
      <c r="M786" s="123" t="n">
        <v>0</v>
      </c>
      <c r="N786" s="120" t="s">
        <v>281</v>
      </c>
      <c r="O786" s="120" t="s">
        <v>281</v>
      </c>
      <c r="P786" s="120" t="s">
        <v>272</v>
      </c>
      <c r="Q786" s="120" t="s">
        <v>475</v>
      </c>
      <c r="R786" s="124" t="s">
        <v>476</v>
      </c>
      <c r="S786" s="125" t="s">
        <v>800</v>
      </c>
    </row>
    <row r="787" s="126" customFormat="true" ht="12" hidden="false" customHeight="true" outlineLevel="0" collapsed="false">
      <c r="A787" s="120" t="n">
        <v>801</v>
      </c>
      <c r="B787" s="120" t="n">
        <v>80120</v>
      </c>
      <c r="C787" s="120" t="n">
        <v>2700</v>
      </c>
      <c r="D787" s="121" t="s">
        <v>283</v>
      </c>
      <c r="E787" s="121" t="s">
        <v>275</v>
      </c>
      <c r="F787" s="122"/>
      <c r="G787" s="123" t="n">
        <v>145545</v>
      </c>
      <c r="H787" s="122"/>
      <c r="I787" s="123" t="n">
        <v>145545</v>
      </c>
      <c r="J787" s="122" t="n">
        <f aca="false">H787-F787</f>
        <v>0</v>
      </c>
      <c r="K787" s="123" t="n">
        <f aca="false">I787-G787</f>
        <v>0</v>
      </c>
      <c r="L787" s="122"/>
      <c r="M787" s="123" t="n">
        <v>0</v>
      </c>
      <c r="N787" s="120" t="s">
        <v>281</v>
      </c>
      <c r="O787" s="120" t="s">
        <v>281</v>
      </c>
      <c r="P787" s="120" t="s">
        <v>272</v>
      </c>
      <c r="Q787" s="120" t="s">
        <v>801</v>
      </c>
      <c r="R787" s="124" t="s">
        <v>308</v>
      </c>
      <c r="S787" s="125" t="s">
        <v>802</v>
      </c>
    </row>
    <row r="788" s="126" customFormat="true" ht="12" hidden="false" customHeight="true" outlineLevel="0" collapsed="false">
      <c r="A788" s="120" t="n">
        <v>801</v>
      </c>
      <c r="B788" s="120" t="n">
        <v>80120</v>
      </c>
      <c r="C788" s="120" t="n">
        <v>2700</v>
      </c>
      <c r="D788" s="121" t="s">
        <v>283</v>
      </c>
      <c r="E788" s="121" t="s">
        <v>275</v>
      </c>
      <c r="F788" s="122"/>
      <c r="G788" s="123" t="n">
        <v>200000</v>
      </c>
      <c r="H788" s="122"/>
      <c r="I788" s="123" t="n">
        <v>200000</v>
      </c>
      <c r="J788" s="122" t="n">
        <f aca="false">H788-F788</f>
        <v>0</v>
      </c>
      <c r="K788" s="123" t="n">
        <f aca="false">I788-G788</f>
        <v>0</v>
      </c>
      <c r="L788" s="122"/>
      <c r="M788" s="123" t="n">
        <v>200000</v>
      </c>
      <c r="N788" s="120" t="s">
        <v>281</v>
      </c>
      <c r="O788" s="120" t="s">
        <v>281</v>
      </c>
      <c r="P788" s="120" t="s">
        <v>268</v>
      </c>
      <c r="Q788" s="120" t="s">
        <v>269</v>
      </c>
      <c r="R788" s="124" t="s">
        <v>270</v>
      </c>
      <c r="S788" s="125" t="s">
        <v>802</v>
      </c>
    </row>
    <row r="789" s="126" customFormat="true" ht="12" hidden="false" customHeight="true" outlineLevel="0" collapsed="false">
      <c r="A789" s="120" t="n">
        <v>801</v>
      </c>
      <c r="B789" s="120" t="n">
        <v>80120</v>
      </c>
      <c r="C789" s="120" t="n">
        <v>2701</v>
      </c>
      <c r="D789" s="121" t="s">
        <v>283</v>
      </c>
      <c r="E789" s="121" t="s">
        <v>391</v>
      </c>
      <c r="F789" s="122"/>
      <c r="G789" s="123" t="n">
        <v>19000</v>
      </c>
      <c r="H789" s="122"/>
      <c r="I789" s="123" t="n">
        <v>19000</v>
      </c>
      <c r="J789" s="122" t="n">
        <f aca="false">H789-F789</f>
        <v>0</v>
      </c>
      <c r="K789" s="123" t="n">
        <f aca="false">I789-G789</f>
        <v>0</v>
      </c>
      <c r="L789" s="122"/>
      <c r="M789" s="123" t="n">
        <v>0</v>
      </c>
      <c r="N789" s="120" t="s">
        <v>281</v>
      </c>
      <c r="O789" s="120" t="s">
        <v>281</v>
      </c>
      <c r="P789" s="120" t="s">
        <v>268</v>
      </c>
      <c r="Q789" s="120" t="s">
        <v>269</v>
      </c>
      <c r="R789" s="124" t="s">
        <v>270</v>
      </c>
      <c r="S789" s="125" t="s">
        <v>745</v>
      </c>
    </row>
    <row r="790" s="126" customFormat="true" ht="12" hidden="false" customHeight="true" outlineLevel="0" collapsed="false">
      <c r="A790" s="120" t="n">
        <v>801</v>
      </c>
      <c r="B790" s="120" t="n">
        <v>80120</v>
      </c>
      <c r="C790" s="120" t="n">
        <v>2701</v>
      </c>
      <c r="D790" s="121" t="s">
        <v>283</v>
      </c>
      <c r="E790" s="121" t="s">
        <v>391</v>
      </c>
      <c r="F790" s="122"/>
      <c r="G790" s="123" t="n">
        <v>30000</v>
      </c>
      <c r="H790" s="122"/>
      <c r="I790" s="123" t="n">
        <v>30000</v>
      </c>
      <c r="J790" s="122" t="n">
        <f aca="false">H790-F790</f>
        <v>0</v>
      </c>
      <c r="K790" s="123" t="n">
        <f aca="false">I790-G790</f>
        <v>0</v>
      </c>
      <c r="L790" s="122"/>
      <c r="M790" s="123" t="n">
        <v>0</v>
      </c>
      <c r="N790" s="120" t="s">
        <v>281</v>
      </c>
      <c r="O790" s="120" t="s">
        <v>281</v>
      </c>
      <c r="P790" s="120" t="s">
        <v>272</v>
      </c>
      <c r="Q790" s="120" t="s">
        <v>700</v>
      </c>
      <c r="R790" s="124" t="s">
        <v>295</v>
      </c>
      <c r="S790" s="125" t="s">
        <v>745</v>
      </c>
    </row>
    <row r="791" s="126" customFormat="true" ht="12" hidden="false" customHeight="true" outlineLevel="0" collapsed="false">
      <c r="A791" s="120" t="n">
        <v>801</v>
      </c>
      <c r="B791" s="120" t="n">
        <v>80120</v>
      </c>
      <c r="C791" s="127" t="n">
        <v>2701</v>
      </c>
      <c r="D791" s="121" t="s">
        <v>283</v>
      </c>
      <c r="E791" s="121" t="s">
        <v>391</v>
      </c>
      <c r="F791" s="122"/>
      <c r="G791" s="123" t="n">
        <v>130</v>
      </c>
      <c r="H791" s="122"/>
      <c r="I791" s="123" t="n">
        <v>130</v>
      </c>
      <c r="J791" s="122" t="n">
        <f aca="false">H791-F791</f>
        <v>0</v>
      </c>
      <c r="K791" s="123" t="n">
        <f aca="false">I791-G791</f>
        <v>0</v>
      </c>
      <c r="L791" s="122"/>
      <c r="M791" s="123" t="n">
        <v>0</v>
      </c>
      <c r="N791" s="120" t="s">
        <v>281</v>
      </c>
      <c r="O791" s="120" t="s">
        <v>281</v>
      </c>
      <c r="P791" s="120" t="s">
        <v>272</v>
      </c>
      <c r="Q791" s="120" t="s">
        <v>566</v>
      </c>
      <c r="R791" s="124" t="s">
        <v>567</v>
      </c>
      <c r="S791" s="125" t="s">
        <v>745</v>
      </c>
    </row>
    <row r="792" s="126" customFormat="true" ht="12" hidden="false" customHeight="true" outlineLevel="0" collapsed="false">
      <c r="A792" s="120" t="n">
        <v>801</v>
      </c>
      <c r="B792" s="120" t="n">
        <v>80120</v>
      </c>
      <c r="C792" s="120" t="n">
        <v>2701</v>
      </c>
      <c r="D792" s="121" t="s">
        <v>283</v>
      </c>
      <c r="E792" s="121" t="s">
        <v>391</v>
      </c>
      <c r="F792" s="122"/>
      <c r="G792" s="123" t="n">
        <v>11940</v>
      </c>
      <c r="H792" s="122"/>
      <c r="I792" s="123" t="n">
        <v>11940</v>
      </c>
      <c r="J792" s="122" t="n">
        <f aca="false">H792-F792</f>
        <v>0</v>
      </c>
      <c r="K792" s="123" t="n">
        <f aca="false">I792-G792</f>
        <v>0</v>
      </c>
      <c r="L792" s="122"/>
      <c r="M792" s="123" t="n">
        <f aca="false">20000+101700+325000+240000+138600+144000+57000</f>
        <v>1026300</v>
      </c>
      <c r="N792" s="120" t="s">
        <v>281</v>
      </c>
      <c r="O792" s="120" t="s">
        <v>281</v>
      </c>
      <c r="P792" s="120" t="s">
        <v>272</v>
      </c>
      <c r="Q792" s="120" t="s">
        <v>392</v>
      </c>
      <c r="R792" s="124" t="s">
        <v>287</v>
      </c>
      <c r="S792" s="125" t="s">
        <v>746</v>
      </c>
    </row>
    <row r="793" s="126" customFormat="true" ht="12" hidden="false" customHeight="true" outlineLevel="0" collapsed="false">
      <c r="A793" s="120" t="n">
        <v>801</v>
      </c>
      <c r="B793" s="120" t="n">
        <v>80120</v>
      </c>
      <c r="C793" s="120" t="n">
        <v>2701</v>
      </c>
      <c r="D793" s="121" t="s">
        <v>283</v>
      </c>
      <c r="E793" s="121" t="s">
        <v>391</v>
      </c>
      <c r="F793" s="122"/>
      <c r="G793" s="123" t="n">
        <v>30000</v>
      </c>
      <c r="H793" s="122"/>
      <c r="I793" s="123" t="n">
        <v>30000</v>
      </c>
      <c r="J793" s="122" t="n">
        <f aca="false">H793-F793</f>
        <v>0</v>
      </c>
      <c r="K793" s="123" t="n">
        <f aca="false">I793-G793</f>
        <v>0</v>
      </c>
      <c r="L793" s="122"/>
      <c r="M793" s="123" t="n">
        <v>0</v>
      </c>
      <c r="N793" s="120" t="s">
        <v>281</v>
      </c>
      <c r="O793" s="120" t="s">
        <v>281</v>
      </c>
      <c r="P793" s="120" t="s">
        <v>272</v>
      </c>
      <c r="Q793" s="120" t="s">
        <v>475</v>
      </c>
      <c r="R793" s="124" t="s">
        <v>476</v>
      </c>
      <c r="S793" s="125" t="s">
        <v>746</v>
      </c>
    </row>
    <row r="794" s="126" customFormat="true" ht="12" hidden="false" customHeight="true" outlineLevel="0" collapsed="false">
      <c r="A794" s="120" t="n">
        <v>801</v>
      </c>
      <c r="B794" s="120" t="n">
        <v>80120</v>
      </c>
      <c r="C794" s="120" t="n">
        <v>2701</v>
      </c>
      <c r="D794" s="121" t="s">
        <v>283</v>
      </c>
      <c r="E794" s="121" t="s">
        <v>391</v>
      </c>
      <c r="F794" s="122"/>
      <c r="G794" s="123" t="n">
        <v>836860</v>
      </c>
      <c r="H794" s="122"/>
      <c r="I794" s="123" t="n">
        <v>836860</v>
      </c>
      <c r="J794" s="122" t="n">
        <f aca="false">H794-F794</f>
        <v>0</v>
      </c>
      <c r="K794" s="123" t="n">
        <f aca="false">I794-G794</f>
        <v>0</v>
      </c>
      <c r="L794" s="122"/>
      <c r="M794" s="123" t="n">
        <v>0</v>
      </c>
      <c r="N794" s="120" t="s">
        <v>281</v>
      </c>
      <c r="O794" s="120" t="s">
        <v>281</v>
      </c>
      <c r="P794" s="120" t="s">
        <v>268</v>
      </c>
      <c r="Q794" s="120" t="s">
        <v>269</v>
      </c>
      <c r="R794" s="124" t="s">
        <v>270</v>
      </c>
      <c r="S794" s="125" t="s">
        <v>746</v>
      </c>
    </row>
    <row r="795" s="126" customFormat="true" ht="12" hidden="false" customHeight="true" outlineLevel="0" collapsed="false">
      <c r="A795" s="120" t="n">
        <v>801</v>
      </c>
      <c r="B795" s="120" t="n">
        <v>80120</v>
      </c>
      <c r="C795" s="120" t="n">
        <v>2701</v>
      </c>
      <c r="D795" s="121" t="s">
        <v>283</v>
      </c>
      <c r="E795" s="121" t="s">
        <v>391</v>
      </c>
      <c r="F795" s="122"/>
      <c r="G795" s="123" t="n">
        <v>230400</v>
      </c>
      <c r="H795" s="122"/>
      <c r="I795" s="123" t="n">
        <v>230400</v>
      </c>
      <c r="J795" s="122" t="n">
        <f aca="false">H795-F795</f>
        <v>0</v>
      </c>
      <c r="K795" s="123" t="n">
        <f aca="false">I795-G795</f>
        <v>0</v>
      </c>
      <c r="L795" s="122"/>
      <c r="M795" s="123" t="n">
        <v>0</v>
      </c>
      <c r="N795" s="120" t="s">
        <v>281</v>
      </c>
      <c r="O795" s="120" t="s">
        <v>281</v>
      </c>
      <c r="P795" s="120" t="s">
        <v>272</v>
      </c>
      <c r="Q795" s="120" t="s">
        <v>642</v>
      </c>
      <c r="R795" s="124" t="s">
        <v>319</v>
      </c>
      <c r="S795" s="125" t="s">
        <v>746</v>
      </c>
    </row>
    <row r="796" s="126" customFormat="true" ht="12" hidden="false" customHeight="true" outlineLevel="0" collapsed="false">
      <c r="A796" s="120" t="n">
        <v>801</v>
      </c>
      <c r="B796" s="120" t="n">
        <v>80120</v>
      </c>
      <c r="C796" s="120" t="n">
        <v>2701</v>
      </c>
      <c r="D796" s="121" t="s">
        <v>283</v>
      </c>
      <c r="E796" s="121" t="s">
        <v>391</v>
      </c>
      <c r="F796" s="122"/>
      <c r="G796" s="123" t="n">
        <v>0</v>
      </c>
      <c r="H796" s="122"/>
      <c r="I796" s="123" t="n">
        <v>0</v>
      </c>
      <c r="J796" s="122" t="n">
        <f aca="false">H796-F796</f>
        <v>0</v>
      </c>
      <c r="K796" s="123" t="n">
        <f aca="false">I796-G796</f>
        <v>0</v>
      </c>
      <c r="L796" s="122"/>
      <c r="M796" s="123" t="n">
        <f aca="false">40000+50000+30000+20000</f>
        <v>140000</v>
      </c>
      <c r="N796" s="120" t="s">
        <v>281</v>
      </c>
      <c r="O796" s="120" t="s">
        <v>281</v>
      </c>
      <c r="P796" s="120"/>
      <c r="Q796" s="120"/>
      <c r="R796" s="124"/>
      <c r="S796" s="125" t="s">
        <v>747</v>
      </c>
    </row>
    <row r="797" s="126" customFormat="true" ht="12" hidden="false" customHeight="true" outlineLevel="0" collapsed="false">
      <c r="A797" s="120" t="n">
        <v>801</v>
      </c>
      <c r="B797" s="120" t="n">
        <v>80121</v>
      </c>
      <c r="C797" s="120" t="s">
        <v>109</v>
      </c>
      <c r="D797" s="121" t="s">
        <v>283</v>
      </c>
      <c r="E797" s="121" t="s">
        <v>275</v>
      </c>
      <c r="F797" s="122"/>
      <c r="G797" s="123" t="n">
        <v>0</v>
      </c>
      <c r="H797" s="122"/>
      <c r="I797" s="123" t="n">
        <v>3000</v>
      </c>
      <c r="J797" s="122" t="n">
        <f aca="false">H797-F797</f>
        <v>0</v>
      </c>
      <c r="K797" s="123" t="n">
        <f aca="false">I797-G797</f>
        <v>3000</v>
      </c>
      <c r="L797" s="122"/>
      <c r="M797" s="123" t="n">
        <v>4000</v>
      </c>
      <c r="N797" s="120" t="s">
        <v>589</v>
      </c>
      <c r="O797" s="120" t="s">
        <v>589</v>
      </c>
      <c r="P797" s="120" t="s">
        <v>268</v>
      </c>
      <c r="Q797" s="120" t="s">
        <v>269</v>
      </c>
      <c r="R797" s="124" t="s">
        <v>270</v>
      </c>
      <c r="S797" s="125" t="s">
        <v>480</v>
      </c>
    </row>
    <row r="798" s="126" customFormat="true" ht="12" hidden="false" customHeight="true" outlineLevel="0" collapsed="false">
      <c r="A798" s="120" t="n">
        <v>801</v>
      </c>
      <c r="B798" s="120" t="n">
        <v>80132</v>
      </c>
      <c r="C798" s="120" t="s">
        <v>109</v>
      </c>
      <c r="D798" s="121" t="s">
        <v>265</v>
      </c>
      <c r="E798" s="121" t="s">
        <v>275</v>
      </c>
      <c r="F798" s="122" t="n">
        <v>65000</v>
      </c>
      <c r="G798" s="123"/>
      <c r="H798" s="122" t="n">
        <v>69000</v>
      </c>
      <c r="I798" s="123"/>
      <c r="J798" s="122" t="n">
        <f aca="false">H798-F798</f>
        <v>4000</v>
      </c>
      <c r="K798" s="123" t="n">
        <f aca="false">I798-G798</f>
        <v>0</v>
      </c>
      <c r="L798" s="122" t="n">
        <v>67000</v>
      </c>
      <c r="M798" s="123"/>
      <c r="N798" s="120" t="s">
        <v>803</v>
      </c>
      <c r="O798" s="120" t="s">
        <v>803</v>
      </c>
      <c r="P798" s="120" t="s">
        <v>268</v>
      </c>
      <c r="Q798" s="120" t="s">
        <v>269</v>
      </c>
      <c r="R798" s="124" t="s">
        <v>270</v>
      </c>
      <c r="S798" s="125" t="s">
        <v>561</v>
      </c>
    </row>
    <row r="799" s="126" customFormat="true" ht="12" hidden="false" customHeight="true" outlineLevel="0" collapsed="false">
      <c r="A799" s="120" t="n">
        <v>801</v>
      </c>
      <c r="B799" s="120" t="n">
        <v>80132</v>
      </c>
      <c r="C799" s="120" t="s">
        <v>109</v>
      </c>
      <c r="D799" s="121" t="s">
        <v>283</v>
      </c>
      <c r="E799" s="121" t="s">
        <v>275</v>
      </c>
      <c r="F799" s="122"/>
      <c r="G799" s="123" t="n">
        <v>2000</v>
      </c>
      <c r="H799" s="122"/>
      <c r="I799" s="123" t="n">
        <v>3000</v>
      </c>
      <c r="J799" s="122" t="n">
        <f aca="false">H799-F799</f>
        <v>0</v>
      </c>
      <c r="K799" s="123" t="n">
        <f aca="false">I799-G799</f>
        <v>1000</v>
      </c>
      <c r="L799" s="122"/>
      <c r="M799" s="123" t="n">
        <v>3000</v>
      </c>
      <c r="N799" s="120" t="s">
        <v>804</v>
      </c>
      <c r="O799" s="120" t="s">
        <v>804</v>
      </c>
      <c r="P799" s="120" t="s">
        <v>268</v>
      </c>
      <c r="Q799" s="120" t="s">
        <v>269</v>
      </c>
      <c r="R799" s="124" t="s">
        <v>270</v>
      </c>
      <c r="S799" s="125" t="s">
        <v>732</v>
      </c>
    </row>
    <row r="800" s="126" customFormat="true" ht="12" hidden="false" customHeight="true" outlineLevel="0" collapsed="false">
      <c r="A800" s="120" t="n">
        <v>801</v>
      </c>
      <c r="B800" s="120" t="n">
        <v>80132</v>
      </c>
      <c r="C800" s="120" t="s">
        <v>109</v>
      </c>
      <c r="D800" s="121" t="s">
        <v>283</v>
      </c>
      <c r="E800" s="121" t="s">
        <v>275</v>
      </c>
      <c r="F800" s="122"/>
      <c r="G800" s="123" t="n">
        <v>8000</v>
      </c>
      <c r="H800" s="122"/>
      <c r="I800" s="123" t="n">
        <v>11000</v>
      </c>
      <c r="J800" s="122" t="n">
        <f aca="false">H800-F800</f>
        <v>0</v>
      </c>
      <c r="K800" s="123" t="n">
        <f aca="false">I800-G800</f>
        <v>3000</v>
      </c>
      <c r="L800" s="122"/>
      <c r="M800" s="123" t="n">
        <v>10000</v>
      </c>
      <c r="N800" s="120" t="s">
        <v>804</v>
      </c>
      <c r="O800" s="120" t="s">
        <v>804</v>
      </c>
      <c r="P800" s="120" t="s">
        <v>268</v>
      </c>
      <c r="Q800" s="120" t="s">
        <v>269</v>
      </c>
      <c r="R800" s="124" t="s">
        <v>270</v>
      </c>
      <c r="S800" s="125" t="s">
        <v>805</v>
      </c>
    </row>
    <row r="801" s="126" customFormat="true" ht="12" hidden="false" customHeight="true" outlineLevel="0" collapsed="false">
      <c r="A801" s="120" t="n">
        <v>801</v>
      </c>
      <c r="B801" s="120" t="n">
        <v>80132</v>
      </c>
      <c r="C801" s="120" t="s">
        <v>109</v>
      </c>
      <c r="D801" s="121" t="s">
        <v>283</v>
      </c>
      <c r="E801" s="121" t="s">
        <v>275</v>
      </c>
      <c r="F801" s="122"/>
      <c r="G801" s="123" t="n">
        <v>6000</v>
      </c>
      <c r="H801" s="122"/>
      <c r="I801" s="123" t="n">
        <v>6000</v>
      </c>
      <c r="J801" s="122" t="n">
        <f aca="false">H801-F801</f>
        <v>0</v>
      </c>
      <c r="K801" s="123" t="n">
        <f aca="false">I801-G801</f>
        <v>0</v>
      </c>
      <c r="L801" s="122"/>
      <c r="M801" s="123" t="n">
        <v>6000</v>
      </c>
      <c r="N801" s="120" t="s">
        <v>806</v>
      </c>
      <c r="O801" s="120" t="s">
        <v>806</v>
      </c>
      <c r="P801" s="120" t="s">
        <v>268</v>
      </c>
      <c r="Q801" s="120" t="s">
        <v>269</v>
      </c>
      <c r="R801" s="124" t="s">
        <v>270</v>
      </c>
      <c r="S801" s="125" t="s">
        <v>480</v>
      </c>
    </row>
    <row r="802" s="126" customFormat="true" ht="12" hidden="false" customHeight="true" outlineLevel="0" collapsed="false">
      <c r="A802" s="120" t="n">
        <v>801</v>
      </c>
      <c r="B802" s="120" t="n">
        <v>80132</v>
      </c>
      <c r="C802" s="120" t="n">
        <v>2120</v>
      </c>
      <c r="D802" s="121" t="s">
        <v>807</v>
      </c>
      <c r="E802" s="121" t="s">
        <v>500</v>
      </c>
      <c r="F802" s="122"/>
      <c r="G802" s="123" t="n">
        <v>55000</v>
      </c>
      <c r="H802" s="122"/>
      <c r="I802" s="123" t="n">
        <v>55000</v>
      </c>
      <c r="J802" s="122" t="n">
        <f aca="false">H802-F802</f>
        <v>0</v>
      </c>
      <c r="K802" s="123" t="n">
        <f aca="false">I802-G802</f>
        <v>0</v>
      </c>
      <c r="L802" s="122"/>
      <c r="M802" s="123" t="n">
        <v>0</v>
      </c>
      <c r="N802" s="120" t="s">
        <v>281</v>
      </c>
      <c r="O802" s="120" t="s">
        <v>281</v>
      </c>
      <c r="P802" s="120" t="s">
        <v>299</v>
      </c>
      <c r="Q802" s="120" t="s">
        <v>303</v>
      </c>
      <c r="R802" s="124" t="s">
        <v>304</v>
      </c>
      <c r="S802" s="125" t="s">
        <v>808</v>
      </c>
    </row>
    <row r="803" s="126" customFormat="true" ht="12" hidden="false" customHeight="true" outlineLevel="0" collapsed="false">
      <c r="A803" s="120" t="n">
        <v>801</v>
      </c>
      <c r="B803" s="120" t="n">
        <v>80132</v>
      </c>
      <c r="C803" s="120" t="n">
        <v>2700</v>
      </c>
      <c r="D803" s="121" t="s">
        <v>265</v>
      </c>
      <c r="E803" s="121" t="s">
        <v>275</v>
      </c>
      <c r="F803" s="122" t="n">
        <v>133300</v>
      </c>
      <c r="G803" s="123"/>
      <c r="H803" s="122" t="n">
        <v>133300</v>
      </c>
      <c r="I803" s="123"/>
      <c r="J803" s="122" t="n">
        <f aca="false">H803-F803</f>
        <v>0</v>
      </c>
      <c r="K803" s="123" t="n">
        <f aca="false">I803-G803</f>
        <v>0</v>
      </c>
      <c r="L803" s="122" t="n">
        <v>0</v>
      </c>
      <c r="M803" s="123"/>
      <c r="N803" s="120" t="s">
        <v>281</v>
      </c>
      <c r="O803" s="120" t="s">
        <v>281</v>
      </c>
      <c r="P803" s="120" t="s">
        <v>272</v>
      </c>
      <c r="Q803" s="120" t="s">
        <v>347</v>
      </c>
      <c r="R803" s="124" t="s">
        <v>291</v>
      </c>
      <c r="S803" s="125" t="s">
        <v>809</v>
      </c>
    </row>
    <row r="804" s="126" customFormat="true" ht="12" hidden="false" customHeight="true" outlineLevel="0" collapsed="false">
      <c r="A804" s="120" t="n">
        <v>801</v>
      </c>
      <c r="B804" s="120" t="n">
        <v>80132</v>
      </c>
      <c r="C804" s="120" t="n">
        <v>2701</v>
      </c>
      <c r="D804" s="121" t="s">
        <v>283</v>
      </c>
      <c r="E804" s="121" t="s">
        <v>391</v>
      </c>
      <c r="F804" s="122"/>
      <c r="G804" s="123" t="n">
        <v>130000</v>
      </c>
      <c r="H804" s="122"/>
      <c r="I804" s="123" t="n">
        <v>130000</v>
      </c>
      <c r="J804" s="122" t="n">
        <f aca="false">H804-F804</f>
        <v>0</v>
      </c>
      <c r="K804" s="123" t="n">
        <f aca="false">I804-G804</f>
        <v>0</v>
      </c>
      <c r="L804" s="122"/>
      <c r="M804" s="123" t="n">
        <v>0</v>
      </c>
      <c r="N804" s="120" t="s">
        <v>281</v>
      </c>
      <c r="O804" s="120" t="s">
        <v>281</v>
      </c>
      <c r="P804" s="120" t="s">
        <v>272</v>
      </c>
      <c r="Q804" s="120" t="s">
        <v>579</v>
      </c>
      <c r="R804" s="124" t="s">
        <v>580</v>
      </c>
      <c r="S804" s="125" t="s">
        <v>746</v>
      </c>
    </row>
    <row r="805" s="126" customFormat="true" ht="12" hidden="false" customHeight="true" outlineLevel="0" collapsed="false">
      <c r="A805" s="120" t="n">
        <v>801</v>
      </c>
      <c r="B805" s="120" t="n">
        <v>80132</v>
      </c>
      <c r="C805" s="120" t="n">
        <v>2701</v>
      </c>
      <c r="D805" s="121" t="s">
        <v>283</v>
      </c>
      <c r="E805" s="121" t="s">
        <v>391</v>
      </c>
      <c r="F805" s="122"/>
      <c r="G805" s="123" t="n">
        <v>578000</v>
      </c>
      <c r="H805" s="122"/>
      <c r="I805" s="123" t="n">
        <v>578000</v>
      </c>
      <c r="J805" s="122" t="n">
        <f aca="false">H805-F805</f>
        <v>0</v>
      </c>
      <c r="K805" s="123" t="n">
        <f aca="false">I805-G805</f>
        <v>0</v>
      </c>
      <c r="L805" s="122"/>
      <c r="M805" s="123" t="n">
        <f aca="false">200000+22000</f>
        <v>222000</v>
      </c>
      <c r="N805" s="120" t="s">
        <v>281</v>
      </c>
      <c r="O805" s="120" t="s">
        <v>281</v>
      </c>
      <c r="P805" s="120" t="s">
        <v>268</v>
      </c>
      <c r="Q805" s="120" t="s">
        <v>269</v>
      </c>
      <c r="R805" s="124" t="s">
        <v>270</v>
      </c>
      <c r="S805" s="125" t="s">
        <v>746</v>
      </c>
    </row>
    <row r="806" s="126" customFormat="true" ht="12" hidden="false" customHeight="true" outlineLevel="0" collapsed="false">
      <c r="A806" s="120" t="n">
        <v>801</v>
      </c>
      <c r="B806" s="120" t="n">
        <v>80132</v>
      </c>
      <c r="C806" s="120" t="n">
        <v>2701</v>
      </c>
      <c r="D806" s="121" t="s">
        <v>283</v>
      </c>
      <c r="E806" s="121" t="s">
        <v>391</v>
      </c>
      <c r="F806" s="122"/>
      <c r="G806" s="123" t="n">
        <v>0</v>
      </c>
      <c r="H806" s="122"/>
      <c r="I806" s="123" t="n">
        <v>0</v>
      </c>
      <c r="J806" s="122" t="n">
        <f aca="false">H806-F806</f>
        <v>0</v>
      </c>
      <c r="K806" s="123" t="n">
        <f aca="false">I806-G806</f>
        <v>0</v>
      </c>
      <c r="L806" s="122"/>
      <c r="M806" s="123" t="n">
        <v>100000</v>
      </c>
      <c r="N806" s="120" t="s">
        <v>281</v>
      </c>
      <c r="O806" s="120" t="s">
        <v>281</v>
      </c>
      <c r="P806" s="120"/>
      <c r="Q806" s="120"/>
      <c r="R806" s="124"/>
      <c r="S806" s="125" t="s">
        <v>747</v>
      </c>
    </row>
    <row r="807" s="126" customFormat="true" ht="12" hidden="false" customHeight="true" outlineLevel="0" collapsed="false">
      <c r="A807" s="120" t="n">
        <v>801</v>
      </c>
      <c r="B807" s="120" t="n">
        <v>80134</v>
      </c>
      <c r="C807" s="120" t="s">
        <v>103</v>
      </c>
      <c r="D807" s="121" t="s">
        <v>283</v>
      </c>
      <c r="E807" s="121" t="s">
        <v>275</v>
      </c>
      <c r="F807" s="122"/>
      <c r="G807" s="123" t="n">
        <v>0</v>
      </c>
      <c r="H807" s="122"/>
      <c r="I807" s="123" t="n">
        <v>4000</v>
      </c>
      <c r="J807" s="122" t="n">
        <f aca="false">H807-F807</f>
        <v>0</v>
      </c>
      <c r="K807" s="123" t="n">
        <f aca="false">I807-G807</f>
        <v>4000</v>
      </c>
      <c r="L807" s="122"/>
      <c r="M807" s="123" t="n">
        <v>3000</v>
      </c>
      <c r="N807" s="120" t="s">
        <v>810</v>
      </c>
      <c r="O807" s="120" t="s">
        <v>810</v>
      </c>
      <c r="P807" s="120"/>
      <c r="Q807" s="120"/>
      <c r="R807" s="124"/>
      <c r="S807" s="125" t="s">
        <v>811</v>
      </c>
    </row>
    <row r="808" s="126" customFormat="true" ht="12" hidden="false" customHeight="true" outlineLevel="0" collapsed="false">
      <c r="A808" s="120" t="n">
        <v>801</v>
      </c>
      <c r="B808" s="120" t="n">
        <v>80134</v>
      </c>
      <c r="C808" s="120" t="s">
        <v>109</v>
      </c>
      <c r="D808" s="121" t="s">
        <v>283</v>
      </c>
      <c r="E808" s="121" t="s">
        <v>275</v>
      </c>
      <c r="F808" s="122"/>
      <c r="G808" s="123" t="n">
        <v>3000</v>
      </c>
      <c r="H808" s="122"/>
      <c r="I808" s="123" t="n">
        <v>8000</v>
      </c>
      <c r="J808" s="122" t="n">
        <f aca="false">H808-F808</f>
        <v>0</v>
      </c>
      <c r="K808" s="123" t="n">
        <f aca="false">I808-G808</f>
        <v>5000</v>
      </c>
      <c r="L808" s="122"/>
      <c r="M808" s="123" t="n">
        <v>5000</v>
      </c>
      <c r="N808" s="120" t="s">
        <v>812</v>
      </c>
      <c r="O808" s="120" t="s">
        <v>812</v>
      </c>
      <c r="P808" s="120" t="s">
        <v>268</v>
      </c>
      <c r="Q808" s="120" t="s">
        <v>269</v>
      </c>
      <c r="R808" s="124" t="s">
        <v>270</v>
      </c>
      <c r="S808" s="125" t="s">
        <v>289</v>
      </c>
    </row>
    <row r="809" s="126" customFormat="true" ht="12" hidden="false" customHeight="true" outlineLevel="0" collapsed="false">
      <c r="A809" s="120" t="n">
        <v>801</v>
      </c>
      <c r="B809" s="120" t="n">
        <v>80134</v>
      </c>
      <c r="C809" s="120" t="n">
        <v>2057</v>
      </c>
      <c r="D809" s="121" t="s">
        <v>297</v>
      </c>
      <c r="E809" s="121" t="s">
        <v>298</v>
      </c>
      <c r="F809" s="122"/>
      <c r="G809" s="123" t="n">
        <v>20880</v>
      </c>
      <c r="H809" s="122"/>
      <c r="I809" s="123" t="n">
        <v>20880</v>
      </c>
      <c r="J809" s="122" t="n">
        <f aca="false">H809-F809</f>
        <v>0</v>
      </c>
      <c r="K809" s="123" t="n">
        <f aca="false">I809-G809</f>
        <v>0</v>
      </c>
      <c r="L809" s="122"/>
      <c r="M809" s="123" t="n">
        <v>0</v>
      </c>
      <c r="N809" s="120" t="s">
        <v>281</v>
      </c>
      <c r="O809" s="120" t="s">
        <v>281</v>
      </c>
      <c r="P809" s="120" t="s">
        <v>268</v>
      </c>
      <c r="Q809" s="120" t="s">
        <v>269</v>
      </c>
      <c r="R809" s="124" t="s">
        <v>270</v>
      </c>
      <c r="S809" s="125" t="s">
        <v>776</v>
      </c>
    </row>
    <row r="810" s="126" customFormat="true" ht="12" hidden="false" customHeight="true" outlineLevel="0" collapsed="false">
      <c r="A810" s="120" t="n">
        <v>801</v>
      </c>
      <c r="B810" s="120" t="n">
        <v>80134</v>
      </c>
      <c r="C810" s="120" t="n">
        <v>2057</v>
      </c>
      <c r="D810" s="121" t="s">
        <v>297</v>
      </c>
      <c r="E810" s="121" t="s">
        <v>298</v>
      </c>
      <c r="F810" s="129"/>
      <c r="G810" s="130" t="n">
        <v>0</v>
      </c>
      <c r="H810" s="129"/>
      <c r="I810" s="130" t="n">
        <v>0</v>
      </c>
      <c r="J810" s="129" t="n">
        <f aca="false">H810-F810</f>
        <v>0</v>
      </c>
      <c r="K810" s="130" t="n">
        <f aca="false">I810-G810</f>
        <v>0</v>
      </c>
      <c r="L810" s="129"/>
      <c r="M810" s="130" t="n">
        <v>118000</v>
      </c>
      <c r="N810" s="120" t="s">
        <v>281</v>
      </c>
      <c r="O810" s="120" t="s">
        <v>281</v>
      </c>
      <c r="P810" s="120"/>
      <c r="Q810" s="120"/>
      <c r="R810" s="124"/>
      <c r="S810" s="125" t="s">
        <v>743</v>
      </c>
    </row>
    <row r="811" s="126" customFormat="true" ht="12" hidden="false" customHeight="true" outlineLevel="0" collapsed="false">
      <c r="A811" s="120" t="n">
        <v>801</v>
      </c>
      <c r="B811" s="120" t="n">
        <v>80134</v>
      </c>
      <c r="C811" s="120" t="n">
        <v>2059</v>
      </c>
      <c r="D811" s="121" t="s">
        <v>297</v>
      </c>
      <c r="E811" s="121" t="s">
        <v>298</v>
      </c>
      <c r="F811" s="129"/>
      <c r="G811" s="130" t="n">
        <v>0</v>
      </c>
      <c r="H811" s="129"/>
      <c r="I811" s="130" t="n">
        <v>0</v>
      </c>
      <c r="J811" s="129" t="n">
        <f aca="false">H811-F811</f>
        <v>0</v>
      </c>
      <c r="K811" s="130" t="n">
        <f aca="false">I811-G811</f>
        <v>0</v>
      </c>
      <c r="L811" s="129"/>
      <c r="M811" s="130" t="n">
        <v>25000</v>
      </c>
      <c r="N811" s="120" t="s">
        <v>281</v>
      </c>
      <c r="O811" s="120" t="s">
        <v>281</v>
      </c>
      <c r="P811" s="120"/>
      <c r="Q811" s="120"/>
      <c r="R811" s="124"/>
      <c r="S811" s="125" t="s">
        <v>743</v>
      </c>
    </row>
    <row r="812" s="126" customFormat="true" ht="12" hidden="false" customHeight="true" outlineLevel="0" collapsed="false">
      <c r="A812" s="120" t="n">
        <v>801</v>
      </c>
      <c r="B812" s="120" t="n">
        <v>80134</v>
      </c>
      <c r="C812" s="120" t="n">
        <v>2130</v>
      </c>
      <c r="D812" s="121" t="s">
        <v>778</v>
      </c>
      <c r="E812" s="121" t="s">
        <v>314</v>
      </c>
      <c r="F812" s="129"/>
      <c r="G812" s="130" t="n">
        <v>11000</v>
      </c>
      <c r="H812" s="129"/>
      <c r="I812" s="130" t="n">
        <v>11000</v>
      </c>
      <c r="J812" s="129" t="n">
        <f aca="false">H812-F812</f>
        <v>0</v>
      </c>
      <c r="K812" s="130" t="n">
        <f aca="false">I812-G812</f>
        <v>0</v>
      </c>
      <c r="L812" s="129"/>
      <c r="M812" s="130" t="n">
        <v>0</v>
      </c>
      <c r="N812" s="120" t="s">
        <v>281</v>
      </c>
      <c r="O812" s="120" t="s">
        <v>281</v>
      </c>
      <c r="P812" s="120" t="s">
        <v>299</v>
      </c>
      <c r="Q812" s="120" t="n">
        <v>1408</v>
      </c>
      <c r="R812" s="124" t="s">
        <v>382</v>
      </c>
      <c r="S812" s="125" t="s">
        <v>739</v>
      </c>
    </row>
    <row r="813" s="126" customFormat="true" ht="12" hidden="false" customHeight="true" outlineLevel="0" collapsed="false">
      <c r="A813" s="120" t="n">
        <v>801</v>
      </c>
      <c r="B813" s="120" t="n">
        <v>80134</v>
      </c>
      <c r="C813" s="120" t="n">
        <v>2701</v>
      </c>
      <c r="D813" s="121" t="s">
        <v>283</v>
      </c>
      <c r="E813" s="121" t="s">
        <v>391</v>
      </c>
      <c r="F813" s="122"/>
      <c r="G813" s="123" t="n">
        <v>328000</v>
      </c>
      <c r="H813" s="122"/>
      <c r="I813" s="123" t="n">
        <v>328000</v>
      </c>
      <c r="J813" s="122" t="n">
        <f aca="false">H813-F813</f>
        <v>0</v>
      </c>
      <c r="K813" s="123" t="n">
        <f aca="false">I813-G813</f>
        <v>0</v>
      </c>
      <c r="L813" s="122"/>
      <c r="M813" s="123" t="n">
        <v>110000</v>
      </c>
      <c r="N813" s="120" t="s">
        <v>281</v>
      </c>
      <c r="O813" s="120" t="s">
        <v>281</v>
      </c>
      <c r="P813" s="120" t="s">
        <v>268</v>
      </c>
      <c r="Q813" s="120" t="s">
        <v>269</v>
      </c>
      <c r="R813" s="124" t="s">
        <v>270</v>
      </c>
      <c r="S813" s="125" t="s">
        <v>746</v>
      </c>
    </row>
    <row r="814" s="126" customFormat="true" ht="12" hidden="false" customHeight="true" outlineLevel="0" collapsed="false">
      <c r="A814" s="120" t="n">
        <v>801</v>
      </c>
      <c r="B814" s="120" t="n">
        <v>80134</v>
      </c>
      <c r="C814" s="120" t="n">
        <v>2701</v>
      </c>
      <c r="D814" s="121" t="s">
        <v>283</v>
      </c>
      <c r="E814" s="121" t="s">
        <v>391</v>
      </c>
      <c r="F814" s="122"/>
      <c r="G814" s="123" t="n">
        <v>0</v>
      </c>
      <c r="H814" s="122"/>
      <c r="I814" s="123" t="n">
        <v>0</v>
      </c>
      <c r="J814" s="122" t="n">
        <f aca="false">H814-F814</f>
        <v>0</v>
      </c>
      <c r="K814" s="123" t="n">
        <f aca="false">I814-G814</f>
        <v>0</v>
      </c>
      <c r="L814" s="122"/>
      <c r="M814" s="123" t="n">
        <f aca="false">90000+10000</f>
        <v>100000</v>
      </c>
      <c r="N814" s="120" t="s">
        <v>281</v>
      </c>
      <c r="O814" s="120" t="s">
        <v>281</v>
      </c>
      <c r="P814" s="120"/>
      <c r="Q814" s="120"/>
      <c r="R814" s="124"/>
      <c r="S814" s="125" t="s">
        <v>747</v>
      </c>
    </row>
    <row r="815" s="126" customFormat="true" ht="12" hidden="false" customHeight="true" outlineLevel="0" collapsed="false">
      <c r="A815" s="120" t="n">
        <v>801</v>
      </c>
      <c r="B815" s="120" t="n">
        <v>80140</v>
      </c>
      <c r="C815" s="120" t="s">
        <v>109</v>
      </c>
      <c r="D815" s="121" t="s">
        <v>283</v>
      </c>
      <c r="E815" s="121" t="s">
        <v>275</v>
      </c>
      <c r="F815" s="122"/>
      <c r="G815" s="123" t="n">
        <v>18000</v>
      </c>
      <c r="H815" s="122"/>
      <c r="I815" s="123" t="n">
        <v>18000</v>
      </c>
      <c r="J815" s="122" t="n">
        <f aca="false">H815-F815</f>
        <v>0</v>
      </c>
      <c r="K815" s="123" t="n">
        <f aca="false">I815-G815</f>
        <v>0</v>
      </c>
      <c r="L815" s="122"/>
      <c r="M815" s="123" t="n">
        <v>90000</v>
      </c>
      <c r="N815" s="120" t="s">
        <v>813</v>
      </c>
      <c r="O815" s="120" t="s">
        <v>813</v>
      </c>
      <c r="P815" s="120" t="s">
        <v>268</v>
      </c>
      <c r="Q815" s="120" t="s">
        <v>269</v>
      </c>
      <c r="R815" s="124" t="s">
        <v>270</v>
      </c>
      <c r="S815" s="125" t="s">
        <v>289</v>
      </c>
    </row>
    <row r="816" s="126" customFormat="true" ht="12" hidden="false" customHeight="true" outlineLevel="0" collapsed="false">
      <c r="A816" s="120" t="n">
        <v>801</v>
      </c>
      <c r="B816" s="120" t="n">
        <v>80140</v>
      </c>
      <c r="C816" s="120" t="s">
        <v>109</v>
      </c>
      <c r="D816" s="121" t="s">
        <v>283</v>
      </c>
      <c r="E816" s="121" t="s">
        <v>275</v>
      </c>
      <c r="F816" s="122"/>
      <c r="G816" s="123" t="n">
        <v>480000</v>
      </c>
      <c r="H816" s="122"/>
      <c r="I816" s="123" t="n">
        <v>500000</v>
      </c>
      <c r="J816" s="122" t="n">
        <f aca="false">H816-F816</f>
        <v>0</v>
      </c>
      <c r="K816" s="123" t="n">
        <f aca="false">I816-G816</f>
        <v>20000</v>
      </c>
      <c r="L816" s="122"/>
      <c r="M816" s="123" t="n">
        <v>500000</v>
      </c>
      <c r="N816" s="120" t="s">
        <v>814</v>
      </c>
      <c r="O816" s="120" t="s">
        <v>814</v>
      </c>
      <c r="P816" s="120" t="s">
        <v>268</v>
      </c>
      <c r="Q816" s="120" t="s">
        <v>269</v>
      </c>
      <c r="R816" s="124" t="s">
        <v>270</v>
      </c>
      <c r="S816" s="125" t="s">
        <v>815</v>
      </c>
    </row>
    <row r="817" s="126" customFormat="true" ht="12" hidden="false" customHeight="true" outlineLevel="0" collapsed="false">
      <c r="A817" s="120" t="n">
        <v>801</v>
      </c>
      <c r="B817" s="120" t="n">
        <v>80140</v>
      </c>
      <c r="C817" s="120" t="n">
        <v>2057</v>
      </c>
      <c r="D817" s="121" t="s">
        <v>297</v>
      </c>
      <c r="E817" s="121" t="s">
        <v>298</v>
      </c>
      <c r="F817" s="122"/>
      <c r="G817" s="123" t="n">
        <v>-60000</v>
      </c>
      <c r="H817" s="122"/>
      <c r="I817" s="123" t="n">
        <v>-60000</v>
      </c>
      <c r="J817" s="122" t="n">
        <f aca="false">H817-F817</f>
        <v>0</v>
      </c>
      <c r="K817" s="123" t="n">
        <f aca="false">I817-G817</f>
        <v>0</v>
      </c>
      <c r="L817" s="122"/>
      <c r="M817" s="123" t="n">
        <v>0</v>
      </c>
      <c r="N817" s="120" t="s">
        <v>281</v>
      </c>
      <c r="O817" s="120" t="s">
        <v>281</v>
      </c>
      <c r="P817" s="120" t="s">
        <v>299</v>
      </c>
      <c r="Q817" s="120" t="n">
        <v>2037</v>
      </c>
      <c r="R817" s="124" t="s">
        <v>600</v>
      </c>
      <c r="S817" s="125" t="s">
        <v>776</v>
      </c>
    </row>
    <row r="818" s="126" customFormat="true" ht="12" hidden="false" customHeight="true" outlineLevel="0" collapsed="false">
      <c r="A818" s="120" t="n">
        <v>801</v>
      </c>
      <c r="B818" s="120" t="n">
        <v>80140</v>
      </c>
      <c r="C818" s="120" t="n">
        <v>2057</v>
      </c>
      <c r="D818" s="121" t="s">
        <v>297</v>
      </c>
      <c r="E818" s="121" t="s">
        <v>298</v>
      </c>
      <c r="F818" s="122"/>
      <c r="G818" s="123" t="n">
        <v>179630</v>
      </c>
      <c r="H818" s="122"/>
      <c r="I818" s="123" t="n">
        <v>179630</v>
      </c>
      <c r="J818" s="122" t="n">
        <f aca="false">H818-F818</f>
        <v>0</v>
      </c>
      <c r="K818" s="123" t="n">
        <f aca="false">I818-G818</f>
        <v>0</v>
      </c>
      <c r="L818" s="122"/>
      <c r="M818" s="123" t="n">
        <v>0</v>
      </c>
      <c r="N818" s="120" t="s">
        <v>281</v>
      </c>
      <c r="O818" s="120" t="s">
        <v>281</v>
      </c>
      <c r="P818" s="120" t="s">
        <v>268</v>
      </c>
      <c r="Q818" s="120" t="s">
        <v>269</v>
      </c>
      <c r="R818" s="124" t="s">
        <v>270</v>
      </c>
      <c r="S818" s="125" t="s">
        <v>776</v>
      </c>
    </row>
    <row r="819" s="126" customFormat="true" ht="12" hidden="false" customHeight="true" outlineLevel="0" collapsed="false">
      <c r="A819" s="120" t="n">
        <v>801</v>
      </c>
      <c r="B819" s="120" t="n">
        <v>80140</v>
      </c>
      <c r="C819" s="120" t="n">
        <v>2701</v>
      </c>
      <c r="D819" s="121" t="s">
        <v>283</v>
      </c>
      <c r="E819" s="121" t="s">
        <v>391</v>
      </c>
      <c r="F819" s="122"/>
      <c r="G819" s="123" t="n">
        <v>127900</v>
      </c>
      <c r="H819" s="122"/>
      <c r="I819" s="123" t="n">
        <v>127900</v>
      </c>
      <c r="J819" s="122" t="n">
        <f aca="false">H819-F819</f>
        <v>0</v>
      </c>
      <c r="K819" s="123" t="n">
        <f aca="false">I819-G819</f>
        <v>0</v>
      </c>
      <c r="L819" s="122"/>
      <c r="M819" s="123" t="n">
        <v>0</v>
      </c>
      <c r="N819" s="120" t="s">
        <v>281</v>
      </c>
      <c r="O819" s="120" t="s">
        <v>281</v>
      </c>
      <c r="P819" s="120" t="s">
        <v>310</v>
      </c>
      <c r="Q819" s="120" t="s">
        <v>269</v>
      </c>
      <c r="R819" s="124" t="s">
        <v>270</v>
      </c>
      <c r="S819" s="125" t="s">
        <v>746</v>
      </c>
    </row>
    <row r="820" s="126" customFormat="true" ht="12" hidden="false" customHeight="true" outlineLevel="0" collapsed="false">
      <c r="A820" s="120" t="n">
        <v>801</v>
      </c>
      <c r="B820" s="120" t="n">
        <v>80140</v>
      </c>
      <c r="C820" s="120" t="n">
        <v>2701</v>
      </c>
      <c r="D820" s="121" t="s">
        <v>283</v>
      </c>
      <c r="E820" s="121" t="s">
        <v>391</v>
      </c>
      <c r="F820" s="122"/>
      <c r="G820" s="123" t="n">
        <v>18000</v>
      </c>
      <c r="H820" s="122"/>
      <c r="I820" s="123" t="n">
        <v>18000</v>
      </c>
      <c r="J820" s="122" t="n">
        <f aca="false">H820-F820</f>
        <v>0</v>
      </c>
      <c r="K820" s="123" t="n">
        <f aca="false">I820-G820</f>
        <v>0</v>
      </c>
      <c r="L820" s="122"/>
      <c r="M820" s="123" t="n">
        <v>0</v>
      </c>
      <c r="N820" s="120" t="s">
        <v>281</v>
      </c>
      <c r="O820" s="120" t="s">
        <v>281</v>
      </c>
      <c r="P820" s="120" t="s">
        <v>272</v>
      </c>
      <c r="Q820" s="120" t="s">
        <v>642</v>
      </c>
      <c r="R820" s="124" t="s">
        <v>319</v>
      </c>
      <c r="S820" s="125" t="s">
        <v>746</v>
      </c>
    </row>
    <row r="821" s="126" customFormat="true" ht="12" hidden="false" customHeight="true" outlineLevel="0" collapsed="false">
      <c r="A821" s="120" t="n">
        <v>801</v>
      </c>
      <c r="B821" s="120" t="n">
        <v>80148</v>
      </c>
      <c r="C821" s="121" t="s">
        <v>84</v>
      </c>
      <c r="D821" s="121" t="s">
        <v>265</v>
      </c>
      <c r="E821" s="121" t="s">
        <v>275</v>
      </c>
      <c r="F821" s="122" t="n">
        <v>30020000</v>
      </c>
      <c r="G821" s="123"/>
      <c r="H821" s="122" t="n">
        <v>28155000</v>
      </c>
      <c r="I821" s="123"/>
      <c r="J821" s="122" t="n">
        <f aca="false">H821-F821</f>
        <v>-1865000</v>
      </c>
      <c r="K821" s="123" t="n">
        <f aca="false">I821-G821</f>
        <v>0</v>
      </c>
      <c r="L821" s="122" t="n">
        <v>31578000</v>
      </c>
      <c r="M821" s="123"/>
      <c r="N821" s="120" t="s">
        <v>589</v>
      </c>
      <c r="O821" s="120" t="s">
        <v>589</v>
      </c>
      <c r="P821" s="120" t="s">
        <v>268</v>
      </c>
      <c r="Q821" s="120" t="s">
        <v>269</v>
      </c>
      <c r="R821" s="124" t="s">
        <v>270</v>
      </c>
      <c r="S821" s="125" t="s">
        <v>816</v>
      </c>
    </row>
    <row r="822" s="126" customFormat="true" ht="12" hidden="false" customHeight="true" outlineLevel="0" collapsed="false">
      <c r="A822" s="120" t="n">
        <v>801</v>
      </c>
      <c r="B822" s="120" t="n">
        <v>80148</v>
      </c>
      <c r="C822" s="121" t="s">
        <v>84</v>
      </c>
      <c r="D822" s="121" t="s">
        <v>283</v>
      </c>
      <c r="E822" s="121" t="s">
        <v>275</v>
      </c>
      <c r="F822" s="122"/>
      <c r="G822" s="123" t="n">
        <v>25000</v>
      </c>
      <c r="H822" s="122"/>
      <c r="I822" s="123" t="n">
        <v>344000</v>
      </c>
      <c r="J822" s="122" t="n">
        <f aca="false">H822-F822</f>
        <v>0</v>
      </c>
      <c r="K822" s="123" t="n">
        <f aca="false">I822-G822</f>
        <v>319000</v>
      </c>
      <c r="L822" s="122"/>
      <c r="M822" s="123" t="n">
        <v>25000</v>
      </c>
      <c r="N822" s="120" t="s">
        <v>589</v>
      </c>
      <c r="O822" s="120" t="s">
        <v>589</v>
      </c>
      <c r="P822" s="120" t="s">
        <v>268</v>
      </c>
      <c r="Q822" s="120" t="s">
        <v>269</v>
      </c>
      <c r="R822" s="124" t="s">
        <v>270</v>
      </c>
      <c r="S822" s="125" t="s">
        <v>816</v>
      </c>
    </row>
    <row r="823" s="126" customFormat="true" ht="12" hidden="false" customHeight="true" outlineLevel="0" collapsed="false">
      <c r="A823" s="120" t="n">
        <v>801</v>
      </c>
      <c r="B823" s="120" t="n">
        <v>80148</v>
      </c>
      <c r="C823" s="121" t="s">
        <v>84</v>
      </c>
      <c r="D823" s="121" t="s">
        <v>265</v>
      </c>
      <c r="E823" s="121" t="s">
        <v>275</v>
      </c>
      <c r="F823" s="122" t="n">
        <v>200000</v>
      </c>
      <c r="G823" s="123"/>
      <c r="H823" s="122" t="n">
        <v>200000</v>
      </c>
      <c r="I823" s="123"/>
      <c r="J823" s="122" t="n">
        <f aca="false">H823-F823</f>
        <v>0</v>
      </c>
      <c r="K823" s="123" t="n">
        <f aca="false">I823-G823</f>
        <v>0</v>
      </c>
      <c r="L823" s="122" t="n">
        <v>235000</v>
      </c>
      <c r="M823" s="123"/>
      <c r="N823" s="120" t="s">
        <v>753</v>
      </c>
      <c r="O823" s="120" t="s">
        <v>753</v>
      </c>
      <c r="P823" s="120" t="s">
        <v>268</v>
      </c>
      <c r="Q823" s="120" t="s">
        <v>269</v>
      </c>
      <c r="R823" s="124" t="s">
        <v>270</v>
      </c>
      <c r="S823" s="125" t="s">
        <v>816</v>
      </c>
    </row>
    <row r="824" s="126" customFormat="true" ht="12" hidden="false" customHeight="true" outlineLevel="0" collapsed="false">
      <c r="A824" s="120" t="n">
        <v>801</v>
      </c>
      <c r="B824" s="120" t="n">
        <v>80148</v>
      </c>
      <c r="C824" s="121" t="s">
        <v>84</v>
      </c>
      <c r="D824" s="121" t="s">
        <v>265</v>
      </c>
      <c r="E824" s="121" t="s">
        <v>275</v>
      </c>
      <c r="F824" s="122" t="n">
        <v>25000</v>
      </c>
      <c r="G824" s="123"/>
      <c r="H824" s="122" t="n">
        <v>25000</v>
      </c>
      <c r="I824" s="123"/>
      <c r="J824" s="122" t="n">
        <f aca="false">H824-F824</f>
        <v>0</v>
      </c>
      <c r="K824" s="123" t="n">
        <f aca="false">I824-G824</f>
        <v>0</v>
      </c>
      <c r="L824" s="122" t="n">
        <v>0</v>
      </c>
      <c r="M824" s="123"/>
      <c r="N824" s="120" t="s">
        <v>753</v>
      </c>
      <c r="O824" s="120" t="s">
        <v>753</v>
      </c>
      <c r="P824" s="120" t="s">
        <v>272</v>
      </c>
      <c r="Q824" s="120" t="s">
        <v>286</v>
      </c>
      <c r="R824" s="124" t="s">
        <v>287</v>
      </c>
      <c r="S824" s="125" t="s">
        <v>816</v>
      </c>
    </row>
    <row r="825" s="126" customFormat="true" ht="12" hidden="false" customHeight="true" outlineLevel="0" collapsed="false">
      <c r="A825" s="120" t="n">
        <v>801</v>
      </c>
      <c r="B825" s="120" t="n">
        <v>80148</v>
      </c>
      <c r="C825" s="121" t="s">
        <v>84</v>
      </c>
      <c r="D825" s="121" t="s">
        <v>283</v>
      </c>
      <c r="E825" s="121" t="s">
        <v>275</v>
      </c>
      <c r="F825" s="122"/>
      <c r="G825" s="123" t="n">
        <v>6000</v>
      </c>
      <c r="H825" s="122"/>
      <c r="I825" s="123" t="n">
        <v>12000</v>
      </c>
      <c r="J825" s="122" t="n">
        <f aca="false">H825-F825</f>
        <v>0</v>
      </c>
      <c r="K825" s="123" t="n">
        <f aca="false">I825-G825</f>
        <v>6000</v>
      </c>
      <c r="L825" s="122"/>
      <c r="M825" s="123" t="n">
        <v>14000</v>
      </c>
      <c r="N825" s="121" t="s">
        <v>749</v>
      </c>
      <c r="O825" s="121" t="s">
        <v>749</v>
      </c>
      <c r="P825" s="120" t="s">
        <v>268</v>
      </c>
      <c r="Q825" s="120" t="s">
        <v>269</v>
      </c>
      <c r="R825" s="124" t="s">
        <v>270</v>
      </c>
      <c r="S825" s="125" t="s">
        <v>816</v>
      </c>
    </row>
    <row r="826" s="126" customFormat="true" ht="12" hidden="false" customHeight="true" outlineLevel="0" collapsed="false">
      <c r="A826" s="120" t="n">
        <v>801</v>
      </c>
      <c r="B826" s="120" t="n">
        <v>80148</v>
      </c>
      <c r="C826" s="121" t="s">
        <v>84</v>
      </c>
      <c r="D826" s="121" t="s">
        <v>265</v>
      </c>
      <c r="E826" s="121" t="s">
        <v>275</v>
      </c>
      <c r="F826" s="122" t="n">
        <v>250000</v>
      </c>
      <c r="G826" s="123"/>
      <c r="H826" s="122" t="n">
        <v>303000</v>
      </c>
      <c r="I826" s="123"/>
      <c r="J826" s="122" t="n">
        <f aca="false">H826-F826</f>
        <v>53000</v>
      </c>
      <c r="K826" s="123" t="n">
        <f aca="false">I826-G826</f>
        <v>0</v>
      </c>
      <c r="L826" s="122" t="n">
        <v>330000</v>
      </c>
      <c r="M826" s="123"/>
      <c r="N826" s="120" t="s">
        <v>734</v>
      </c>
      <c r="O826" s="120" t="s">
        <v>734</v>
      </c>
      <c r="P826" s="120" t="s">
        <v>268</v>
      </c>
      <c r="Q826" s="120" t="s">
        <v>269</v>
      </c>
      <c r="R826" s="124" t="s">
        <v>270</v>
      </c>
      <c r="S826" s="125" t="s">
        <v>816</v>
      </c>
    </row>
    <row r="827" s="126" customFormat="true" ht="12" hidden="false" customHeight="true" outlineLevel="0" collapsed="false">
      <c r="A827" s="120" t="n">
        <v>801</v>
      </c>
      <c r="B827" s="120" t="n">
        <v>80148</v>
      </c>
      <c r="C827" s="121" t="s">
        <v>84</v>
      </c>
      <c r="D827" s="121" t="s">
        <v>265</v>
      </c>
      <c r="E827" s="121" t="s">
        <v>275</v>
      </c>
      <c r="F827" s="122" t="n">
        <v>90000</v>
      </c>
      <c r="G827" s="123"/>
      <c r="H827" s="122" t="n">
        <v>90000</v>
      </c>
      <c r="I827" s="123"/>
      <c r="J827" s="122" t="n">
        <f aca="false">H827-F827</f>
        <v>0</v>
      </c>
      <c r="K827" s="123" t="n">
        <f aca="false">I827-G827</f>
        <v>0</v>
      </c>
      <c r="L827" s="122" t="n">
        <v>164000</v>
      </c>
      <c r="M827" s="123"/>
      <c r="N827" s="120" t="s">
        <v>726</v>
      </c>
      <c r="O827" s="120" t="s">
        <v>726</v>
      </c>
      <c r="P827" s="120" t="s">
        <v>268</v>
      </c>
      <c r="Q827" s="120" t="s">
        <v>269</v>
      </c>
      <c r="R827" s="124" t="s">
        <v>270</v>
      </c>
      <c r="S827" s="125" t="s">
        <v>816</v>
      </c>
    </row>
    <row r="828" s="126" customFormat="true" ht="12" hidden="false" customHeight="true" outlineLevel="0" collapsed="false">
      <c r="A828" s="120" t="n">
        <v>801</v>
      </c>
      <c r="B828" s="120" t="n">
        <v>80148</v>
      </c>
      <c r="C828" s="121" t="s">
        <v>84</v>
      </c>
      <c r="D828" s="121" t="s">
        <v>265</v>
      </c>
      <c r="E828" s="121" t="s">
        <v>275</v>
      </c>
      <c r="F828" s="122" t="n">
        <v>190000</v>
      </c>
      <c r="G828" s="123"/>
      <c r="H828" s="122" t="n">
        <v>190000</v>
      </c>
      <c r="I828" s="123"/>
      <c r="J828" s="122" t="n">
        <f aca="false">H828-F828</f>
        <v>0</v>
      </c>
      <c r="K828" s="123" t="n">
        <f aca="false">I828-G828</f>
        <v>0</v>
      </c>
      <c r="L828" s="122" t="n">
        <v>190000</v>
      </c>
      <c r="M828" s="123"/>
      <c r="N828" s="120" t="s">
        <v>754</v>
      </c>
      <c r="O828" s="120" t="s">
        <v>754</v>
      </c>
      <c r="P828" s="120" t="s">
        <v>268</v>
      </c>
      <c r="Q828" s="120" t="s">
        <v>269</v>
      </c>
      <c r="R828" s="124" t="s">
        <v>270</v>
      </c>
      <c r="S828" s="125" t="s">
        <v>816</v>
      </c>
    </row>
    <row r="829" s="126" customFormat="true" ht="12" hidden="false" customHeight="true" outlineLevel="0" collapsed="false">
      <c r="A829" s="120" t="n">
        <v>801</v>
      </c>
      <c r="B829" s="120" t="n">
        <v>80148</v>
      </c>
      <c r="C829" s="121" t="s">
        <v>84</v>
      </c>
      <c r="D829" s="121" t="s">
        <v>265</v>
      </c>
      <c r="E829" s="121" t="s">
        <v>275</v>
      </c>
      <c r="F829" s="122" t="n">
        <v>37000</v>
      </c>
      <c r="G829" s="123"/>
      <c r="H829" s="122" t="n">
        <v>45000</v>
      </c>
      <c r="I829" s="123"/>
      <c r="J829" s="122" t="n">
        <f aca="false">H829-F829</f>
        <v>8000</v>
      </c>
      <c r="K829" s="123" t="n">
        <f aca="false">I829-G829</f>
        <v>0</v>
      </c>
      <c r="L829" s="122" t="n">
        <v>42000</v>
      </c>
      <c r="M829" s="123"/>
      <c r="N829" s="120" t="s">
        <v>722</v>
      </c>
      <c r="O829" s="120" t="s">
        <v>722</v>
      </c>
      <c r="P829" s="120" t="s">
        <v>268</v>
      </c>
      <c r="Q829" s="120" t="s">
        <v>269</v>
      </c>
      <c r="R829" s="124" t="s">
        <v>270</v>
      </c>
      <c r="S829" s="125" t="s">
        <v>816</v>
      </c>
    </row>
    <row r="830" s="126" customFormat="true" ht="12" hidden="false" customHeight="true" outlineLevel="0" collapsed="false">
      <c r="A830" s="120" t="n">
        <v>801</v>
      </c>
      <c r="B830" s="120" t="n">
        <v>80148</v>
      </c>
      <c r="C830" s="120" t="s">
        <v>84</v>
      </c>
      <c r="D830" s="121" t="s">
        <v>265</v>
      </c>
      <c r="E830" s="121" t="s">
        <v>275</v>
      </c>
      <c r="F830" s="122" t="n">
        <v>280000</v>
      </c>
      <c r="G830" s="123"/>
      <c r="H830" s="122" t="n">
        <v>0</v>
      </c>
      <c r="I830" s="123"/>
      <c r="J830" s="122" t="n">
        <f aca="false">H830-F830</f>
        <v>-280000</v>
      </c>
      <c r="K830" s="123" t="n">
        <f aca="false">I830-G830</f>
        <v>0</v>
      </c>
      <c r="L830" s="122" t="n">
        <v>0</v>
      </c>
      <c r="M830" s="123"/>
      <c r="N830" s="120" t="s">
        <v>735</v>
      </c>
      <c r="O830" s="120" t="s">
        <v>735</v>
      </c>
      <c r="P830" s="120" t="s">
        <v>268</v>
      </c>
      <c r="Q830" s="120" t="s">
        <v>269</v>
      </c>
      <c r="R830" s="124" t="s">
        <v>270</v>
      </c>
      <c r="S830" s="125" t="s">
        <v>816</v>
      </c>
    </row>
    <row r="831" s="126" customFormat="true" ht="12" hidden="false" customHeight="true" outlineLevel="0" collapsed="false">
      <c r="A831" s="120" t="n">
        <v>801</v>
      </c>
      <c r="B831" s="120" t="n">
        <v>80148</v>
      </c>
      <c r="C831" s="120" t="s">
        <v>84</v>
      </c>
      <c r="D831" s="121" t="s">
        <v>265</v>
      </c>
      <c r="E831" s="121" t="s">
        <v>275</v>
      </c>
      <c r="F831" s="122" t="n">
        <v>0</v>
      </c>
      <c r="G831" s="123"/>
      <c r="H831" s="122" t="n">
        <v>90000</v>
      </c>
      <c r="I831" s="123"/>
      <c r="J831" s="122" t="n">
        <f aca="false">H831-F831</f>
        <v>90000</v>
      </c>
      <c r="K831" s="123" t="n">
        <f aca="false">I831-G831</f>
        <v>0</v>
      </c>
      <c r="L831" s="122" t="n">
        <v>340000</v>
      </c>
      <c r="M831" s="123"/>
      <c r="N831" s="120" t="s">
        <v>736</v>
      </c>
      <c r="O831" s="120" t="s">
        <v>736</v>
      </c>
      <c r="P831" s="120"/>
      <c r="Q831" s="120"/>
      <c r="R831" s="124"/>
      <c r="S831" s="125" t="s">
        <v>816</v>
      </c>
    </row>
    <row r="832" s="126" customFormat="true" ht="12" hidden="false" customHeight="true" outlineLevel="0" collapsed="false">
      <c r="A832" s="120" t="n">
        <v>801</v>
      </c>
      <c r="B832" s="120" t="n">
        <v>80148</v>
      </c>
      <c r="C832" s="121" t="s">
        <v>84</v>
      </c>
      <c r="D832" s="121" t="s">
        <v>265</v>
      </c>
      <c r="E832" s="121" t="s">
        <v>275</v>
      </c>
      <c r="F832" s="122" t="n">
        <v>120000</v>
      </c>
      <c r="G832" s="123"/>
      <c r="H832" s="122" t="n">
        <v>97000</v>
      </c>
      <c r="I832" s="123"/>
      <c r="J832" s="122" t="n">
        <f aca="false">H832-F832</f>
        <v>-23000</v>
      </c>
      <c r="K832" s="123" t="n">
        <f aca="false">I832-G832</f>
        <v>0</v>
      </c>
      <c r="L832" s="122" t="n">
        <v>0</v>
      </c>
      <c r="M832" s="123"/>
      <c r="N832" s="120" t="s">
        <v>738</v>
      </c>
      <c r="O832" s="120" t="s">
        <v>738</v>
      </c>
      <c r="P832" s="120" t="s">
        <v>268</v>
      </c>
      <c r="Q832" s="120" t="s">
        <v>269</v>
      </c>
      <c r="R832" s="124" t="s">
        <v>270</v>
      </c>
      <c r="S832" s="125" t="s">
        <v>816</v>
      </c>
    </row>
    <row r="833" s="126" customFormat="true" ht="12" hidden="false" customHeight="true" outlineLevel="0" collapsed="false">
      <c r="A833" s="120" t="n">
        <v>801</v>
      </c>
      <c r="B833" s="120" t="n">
        <v>80148</v>
      </c>
      <c r="C833" s="120" t="s">
        <v>91</v>
      </c>
      <c r="D833" s="121" t="s">
        <v>283</v>
      </c>
      <c r="E833" s="121" t="s">
        <v>275</v>
      </c>
      <c r="F833" s="122"/>
      <c r="G833" s="123" t="n">
        <v>338000</v>
      </c>
      <c r="H833" s="122"/>
      <c r="I833" s="123" t="n">
        <v>345000</v>
      </c>
      <c r="J833" s="122" t="n">
        <f aca="false">H833-F833</f>
        <v>0</v>
      </c>
      <c r="K833" s="123" t="n">
        <f aca="false">I833-G833</f>
        <v>7000</v>
      </c>
      <c r="L833" s="122"/>
      <c r="M833" s="123" t="n">
        <v>360000</v>
      </c>
      <c r="N833" s="120" t="s">
        <v>817</v>
      </c>
      <c r="O833" s="120" t="s">
        <v>817</v>
      </c>
      <c r="P833" s="120" t="s">
        <v>268</v>
      </c>
      <c r="Q833" s="120" t="s">
        <v>269</v>
      </c>
      <c r="R833" s="124" t="s">
        <v>270</v>
      </c>
      <c r="S833" s="125" t="s">
        <v>816</v>
      </c>
    </row>
    <row r="834" s="126" customFormat="true" ht="12" hidden="false" customHeight="true" outlineLevel="0" collapsed="false">
      <c r="A834" s="120" t="n">
        <v>801</v>
      </c>
      <c r="B834" s="120" t="n">
        <v>80148</v>
      </c>
      <c r="C834" s="121" t="s">
        <v>91</v>
      </c>
      <c r="D834" s="121" t="s">
        <v>265</v>
      </c>
      <c r="E834" s="121" t="s">
        <v>275</v>
      </c>
      <c r="F834" s="122" t="n">
        <v>2915000</v>
      </c>
      <c r="G834" s="123"/>
      <c r="H834" s="122" t="n">
        <v>3713000</v>
      </c>
      <c r="I834" s="123"/>
      <c r="J834" s="122" t="n">
        <f aca="false">H834-F834</f>
        <v>798000</v>
      </c>
      <c r="K834" s="123" t="n">
        <f aca="false">I834-G834</f>
        <v>0</v>
      </c>
      <c r="L834" s="122" t="n">
        <v>5137000</v>
      </c>
      <c r="M834" s="123"/>
      <c r="N834" s="120" t="s">
        <v>589</v>
      </c>
      <c r="O834" s="120" t="s">
        <v>589</v>
      </c>
      <c r="P834" s="120" t="s">
        <v>268</v>
      </c>
      <c r="Q834" s="120" t="s">
        <v>269</v>
      </c>
      <c r="R834" s="124" t="s">
        <v>270</v>
      </c>
      <c r="S834" s="125" t="s">
        <v>816</v>
      </c>
    </row>
    <row r="835" s="126" customFormat="true" ht="12" hidden="false" customHeight="true" outlineLevel="0" collapsed="false">
      <c r="A835" s="120" t="n">
        <v>801</v>
      </c>
      <c r="B835" s="120" t="n">
        <v>80148</v>
      </c>
      <c r="C835" s="121" t="s">
        <v>91</v>
      </c>
      <c r="D835" s="121" t="s">
        <v>283</v>
      </c>
      <c r="E835" s="121" t="s">
        <v>275</v>
      </c>
      <c r="F835" s="122"/>
      <c r="G835" s="123" t="n">
        <v>1132000</v>
      </c>
      <c r="H835" s="122"/>
      <c r="I835" s="123" t="n">
        <v>1153000</v>
      </c>
      <c r="J835" s="122" t="n">
        <f aca="false">H835-F835</f>
        <v>0</v>
      </c>
      <c r="K835" s="123" t="n">
        <f aca="false">I835-G835</f>
        <v>21000</v>
      </c>
      <c r="L835" s="122"/>
      <c r="M835" s="123" t="n">
        <v>668000</v>
      </c>
      <c r="N835" s="120" t="s">
        <v>589</v>
      </c>
      <c r="O835" s="120" t="s">
        <v>589</v>
      </c>
      <c r="P835" s="120" t="s">
        <v>268</v>
      </c>
      <c r="Q835" s="120" t="s">
        <v>269</v>
      </c>
      <c r="R835" s="124" t="s">
        <v>270</v>
      </c>
      <c r="S835" s="125" t="s">
        <v>816</v>
      </c>
    </row>
    <row r="836" s="126" customFormat="true" ht="12" hidden="false" customHeight="true" outlineLevel="0" collapsed="false">
      <c r="A836" s="120" t="n">
        <v>801</v>
      </c>
      <c r="B836" s="120" t="n">
        <v>80148</v>
      </c>
      <c r="C836" s="120" t="s">
        <v>91</v>
      </c>
      <c r="D836" s="121" t="s">
        <v>283</v>
      </c>
      <c r="E836" s="121" t="s">
        <v>275</v>
      </c>
      <c r="F836" s="122"/>
      <c r="G836" s="123" t="n">
        <v>110000</v>
      </c>
      <c r="H836" s="122"/>
      <c r="I836" s="123" t="n">
        <v>110000</v>
      </c>
      <c r="J836" s="122" t="n">
        <f aca="false">H836-F836</f>
        <v>0</v>
      </c>
      <c r="K836" s="123" t="n">
        <f aca="false">I836-G836</f>
        <v>0</v>
      </c>
      <c r="L836" s="122"/>
      <c r="M836" s="123" t="n">
        <v>120000</v>
      </c>
      <c r="N836" s="120" t="s">
        <v>810</v>
      </c>
      <c r="O836" s="120" t="s">
        <v>810</v>
      </c>
      <c r="P836" s="120" t="s">
        <v>268</v>
      </c>
      <c r="Q836" s="120" t="s">
        <v>269</v>
      </c>
      <c r="R836" s="124" t="s">
        <v>270</v>
      </c>
      <c r="S836" s="125" t="s">
        <v>816</v>
      </c>
    </row>
    <row r="837" s="126" customFormat="true" ht="12" hidden="false" customHeight="true" outlineLevel="0" collapsed="false">
      <c r="A837" s="120" t="n">
        <v>801</v>
      </c>
      <c r="B837" s="120" t="n">
        <v>80148</v>
      </c>
      <c r="C837" s="120" t="s">
        <v>91</v>
      </c>
      <c r="D837" s="121" t="s">
        <v>283</v>
      </c>
      <c r="E837" s="121" t="s">
        <v>275</v>
      </c>
      <c r="F837" s="122"/>
      <c r="G837" s="123" t="n">
        <v>130000</v>
      </c>
      <c r="H837" s="122"/>
      <c r="I837" s="123" t="n">
        <v>150000</v>
      </c>
      <c r="J837" s="122" t="n">
        <f aca="false">H837-F837</f>
        <v>0</v>
      </c>
      <c r="K837" s="123" t="n">
        <f aca="false">I837-G837</f>
        <v>20000</v>
      </c>
      <c r="L837" s="122"/>
      <c r="M837" s="123" t="n">
        <v>160000</v>
      </c>
      <c r="N837" s="120" t="s">
        <v>818</v>
      </c>
      <c r="O837" s="120" t="s">
        <v>818</v>
      </c>
      <c r="P837" s="120" t="s">
        <v>268</v>
      </c>
      <c r="Q837" s="120" t="s">
        <v>269</v>
      </c>
      <c r="R837" s="124" t="s">
        <v>270</v>
      </c>
      <c r="S837" s="125" t="s">
        <v>816</v>
      </c>
    </row>
    <row r="838" s="126" customFormat="true" ht="12" hidden="false" customHeight="true" outlineLevel="0" collapsed="false">
      <c r="A838" s="120" t="n">
        <v>801</v>
      </c>
      <c r="B838" s="120" t="n">
        <v>80148</v>
      </c>
      <c r="C838" s="120" t="s">
        <v>91</v>
      </c>
      <c r="D838" s="121" t="s">
        <v>283</v>
      </c>
      <c r="E838" s="121" t="s">
        <v>275</v>
      </c>
      <c r="F838" s="122"/>
      <c r="G838" s="123" t="n">
        <v>100000</v>
      </c>
      <c r="H838" s="122"/>
      <c r="I838" s="123" t="n">
        <v>100000</v>
      </c>
      <c r="J838" s="122" t="n">
        <f aca="false">H838-F838</f>
        <v>0</v>
      </c>
      <c r="K838" s="123" t="n">
        <f aca="false">I838-G838</f>
        <v>0</v>
      </c>
      <c r="L838" s="122"/>
      <c r="M838" s="123" t="n">
        <v>100000</v>
      </c>
      <c r="N838" s="120" t="s">
        <v>819</v>
      </c>
      <c r="O838" s="120" t="s">
        <v>819</v>
      </c>
      <c r="P838" s="120" t="s">
        <v>268</v>
      </c>
      <c r="Q838" s="120" t="s">
        <v>269</v>
      </c>
      <c r="R838" s="124" t="s">
        <v>270</v>
      </c>
      <c r="S838" s="125" t="s">
        <v>816</v>
      </c>
    </row>
    <row r="839" s="126" customFormat="true" ht="12" hidden="false" customHeight="true" outlineLevel="0" collapsed="false">
      <c r="A839" s="120" t="n">
        <v>801</v>
      </c>
      <c r="B839" s="120" t="n">
        <v>80148</v>
      </c>
      <c r="C839" s="120" t="s">
        <v>91</v>
      </c>
      <c r="D839" s="121" t="s">
        <v>283</v>
      </c>
      <c r="E839" s="121" t="s">
        <v>275</v>
      </c>
      <c r="F839" s="122"/>
      <c r="G839" s="123" t="n">
        <v>84000</v>
      </c>
      <c r="H839" s="122"/>
      <c r="I839" s="123" t="n">
        <v>100000</v>
      </c>
      <c r="J839" s="122" t="n">
        <f aca="false">H839-F839</f>
        <v>0</v>
      </c>
      <c r="K839" s="123" t="n">
        <f aca="false">I839-G839</f>
        <v>16000</v>
      </c>
      <c r="L839" s="122"/>
      <c r="M839" s="123" t="n">
        <v>100000</v>
      </c>
      <c r="N839" s="120" t="s">
        <v>748</v>
      </c>
      <c r="O839" s="120" t="s">
        <v>748</v>
      </c>
      <c r="P839" s="120" t="s">
        <v>268</v>
      </c>
      <c r="Q839" s="120" t="s">
        <v>269</v>
      </c>
      <c r="R839" s="124" t="s">
        <v>270</v>
      </c>
      <c r="S839" s="125" t="s">
        <v>816</v>
      </c>
    </row>
    <row r="840" s="126" customFormat="true" ht="12" hidden="false" customHeight="true" outlineLevel="0" collapsed="false">
      <c r="A840" s="120" t="n">
        <v>801</v>
      </c>
      <c r="B840" s="120" t="n">
        <v>80148</v>
      </c>
      <c r="C840" s="120" t="s">
        <v>91</v>
      </c>
      <c r="D840" s="121" t="s">
        <v>283</v>
      </c>
      <c r="E840" s="121" t="s">
        <v>275</v>
      </c>
      <c r="F840" s="122"/>
      <c r="G840" s="123" t="n">
        <v>220000</v>
      </c>
      <c r="H840" s="122"/>
      <c r="I840" s="123" t="n">
        <v>220000</v>
      </c>
      <c r="J840" s="122" t="n">
        <f aca="false">H840-F840</f>
        <v>0</v>
      </c>
      <c r="K840" s="123" t="n">
        <f aca="false">I840-G840</f>
        <v>0</v>
      </c>
      <c r="L840" s="122"/>
      <c r="M840" s="123" t="n">
        <v>230000</v>
      </c>
      <c r="N840" s="120" t="s">
        <v>820</v>
      </c>
      <c r="O840" s="120" t="s">
        <v>820</v>
      </c>
      <c r="P840" s="120" t="s">
        <v>268</v>
      </c>
      <c r="Q840" s="120" t="s">
        <v>269</v>
      </c>
      <c r="R840" s="124" t="s">
        <v>270</v>
      </c>
      <c r="S840" s="125" t="s">
        <v>816</v>
      </c>
    </row>
    <row r="841" s="126" customFormat="true" ht="12" hidden="false" customHeight="true" outlineLevel="0" collapsed="false">
      <c r="A841" s="120" t="n">
        <v>801</v>
      </c>
      <c r="B841" s="120" t="n">
        <v>80148</v>
      </c>
      <c r="C841" s="120" t="s">
        <v>91</v>
      </c>
      <c r="D841" s="121" t="s">
        <v>283</v>
      </c>
      <c r="E841" s="121" t="s">
        <v>275</v>
      </c>
      <c r="F841" s="122"/>
      <c r="G841" s="123" t="n">
        <v>185000</v>
      </c>
      <c r="H841" s="122"/>
      <c r="I841" s="123" t="n">
        <v>185000</v>
      </c>
      <c r="J841" s="122" t="n">
        <f aca="false">H841-F841</f>
        <v>0</v>
      </c>
      <c r="K841" s="123" t="n">
        <f aca="false">I841-G841</f>
        <v>0</v>
      </c>
      <c r="L841" s="122"/>
      <c r="M841" s="123" t="n">
        <v>225000</v>
      </c>
      <c r="N841" s="121" t="s">
        <v>749</v>
      </c>
      <c r="O841" s="121" t="s">
        <v>749</v>
      </c>
      <c r="P841" s="120" t="s">
        <v>268</v>
      </c>
      <c r="Q841" s="120" t="s">
        <v>269</v>
      </c>
      <c r="R841" s="124" t="s">
        <v>270</v>
      </c>
      <c r="S841" s="125" t="s">
        <v>816</v>
      </c>
    </row>
    <row r="842" s="126" customFormat="true" ht="12" hidden="false" customHeight="true" outlineLevel="0" collapsed="false">
      <c r="A842" s="120" t="n">
        <v>801</v>
      </c>
      <c r="B842" s="120" t="n">
        <v>80148</v>
      </c>
      <c r="C842" s="120" t="s">
        <v>91</v>
      </c>
      <c r="D842" s="121" t="s">
        <v>283</v>
      </c>
      <c r="E842" s="121" t="s">
        <v>275</v>
      </c>
      <c r="F842" s="122"/>
      <c r="G842" s="123" t="n">
        <v>208000</v>
      </c>
      <c r="H842" s="122"/>
      <c r="I842" s="123" t="n">
        <v>208000</v>
      </c>
      <c r="J842" s="122" t="n">
        <f aca="false">H842-F842</f>
        <v>0</v>
      </c>
      <c r="K842" s="123" t="n">
        <f aca="false">I842-G842</f>
        <v>0</v>
      </c>
      <c r="L842" s="122"/>
      <c r="M842" s="123" t="n">
        <v>234000</v>
      </c>
      <c r="N842" s="120" t="s">
        <v>821</v>
      </c>
      <c r="O842" s="120" t="s">
        <v>821</v>
      </c>
      <c r="P842" s="120" t="s">
        <v>268</v>
      </c>
      <c r="Q842" s="120" t="s">
        <v>269</v>
      </c>
      <c r="R842" s="124" t="s">
        <v>270</v>
      </c>
      <c r="S842" s="125" t="s">
        <v>816</v>
      </c>
    </row>
    <row r="843" s="126" customFormat="true" ht="12" hidden="false" customHeight="true" outlineLevel="0" collapsed="false">
      <c r="A843" s="120" t="n">
        <v>801</v>
      </c>
      <c r="B843" s="120" t="n">
        <v>80148</v>
      </c>
      <c r="C843" s="120" t="s">
        <v>91</v>
      </c>
      <c r="D843" s="121" t="s">
        <v>283</v>
      </c>
      <c r="E843" s="121" t="s">
        <v>275</v>
      </c>
      <c r="F843" s="122"/>
      <c r="G843" s="123" t="n">
        <v>170000</v>
      </c>
      <c r="H843" s="122"/>
      <c r="I843" s="123" t="n">
        <v>170000</v>
      </c>
      <c r="J843" s="122" t="n">
        <f aca="false">H843-F843</f>
        <v>0</v>
      </c>
      <c r="K843" s="123" t="n">
        <f aca="false">I843-G843</f>
        <v>0</v>
      </c>
      <c r="L843" s="122"/>
      <c r="M843" s="123" t="n">
        <v>266000</v>
      </c>
      <c r="N843" s="120" t="s">
        <v>686</v>
      </c>
      <c r="O843" s="120" t="s">
        <v>686</v>
      </c>
      <c r="P843" s="120" t="s">
        <v>268</v>
      </c>
      <c r="Q843" s="120" t="s">
        <v>269</v>
      </c>
      <c r="R843" s="124" t="s">
        <v>270</v>
      </c>
      <c r="S843" s="125" t="s">
        <v>816</v>
      </c>
    </row>
    <row r="844" s="126" customFormat="true" ht="12" hidden="false" customHeight="true" outlineLevel="0" collapsed="false">
      <c r="A844" s="120" t="n">
        <v>801</v>
      </c>
      <c r="B844" s="120" t="n">
        <v>80148</v>
      </c>
      <c r="C844" s="120" t="s">
        <v>91</v>
      </c>
      <c r="D844" s="121" t="s">
        <v>283</v>
      </c>
      <c r="E844" s="121" t="s">
        <v>275</v>
      </c>
      <c r="F844" s="122"/>
      <c r="G844" s="123" t="n">
        <v>488000</v>
      </c>
      <c r="H844" s="122"/>
      <c r="I844" s="123" t="n">
        <v>488000</v>
      </c>
      <c r="J844" s="122" t="n">
        <f aca="false">H844-F844</f>
        <v>0</v>
      </c>
      <c r="K844" s="123" t="n">
        <f aca="false">I844-G844</f>
        <v>0</v>
      </c>
      <c r="L844" s="122"/>
      <c r="M844" s="123" t="n">
        <v>550000</v>
      </c>
      <c r="N844" s="120" t="s">
        <v>687</v>
      </c>
      <c r="O844" s="120" t="s">
        <v>687</v>
      </c>
      <c r="P844" s="120" t="s">
        <v>268</v>
      </c>
      <c r="Q844" s="120" t="s">
        <v>269</v>
      </c>
      <c r="R844" s="124" t="s">
        <v>270</v>
      </c>
      <c r="S844" s="125" t="s">
        <v>816</v>
      </c>
    </row>
    <row r="845" s="126" customFormat="true" ht="12" hidden="false" customHeight="true" outlineLevel="0" collapsed="false">
      <c r="A845" s="120" t="n">
        <v>801</v>
      </c>
      <c r="B845" s="120" t="n">
        <v>80148</v>
      </c>
      <c r="C845" s="120" t="s">
        <v>91</v>
      </c>
      <c r="D845" s="121" t="s">
        <v>283</v>
      </c>
      <c r="E845" s="121" t="s">
        <v>275</v>
      </c>
      <c r="F845" s="122"/>
      <c r="G845" s="123" t="n">
        <v>117000</v>
      </c>
      <c r="H845" s="122"/>
      <c r="I845" s="123" t="n">
        <v>98000</v>
      </c>
      <c r="J845" s="122" t="n">
        <f aca="false">H845-F845</f>
        <v>0</v>
      </c>
      <c r="K845" s="123" t="n">
        <f aca="false">I845-G845</f>
        <v>-19000</v>
      </c>
      <c r="L845" s="122"/>
      <c r="M845" s="123" t="n">
        <v>125000</v>
      </c>
      <c r="N845" s="120" t="s">
        <v>762</v>
      </c>
      <c r="O845" s="120" t="s">
        <v>762</v>
      </c>
      <c r="P845" s="120" t="s">
        <v>268</v>
      </c>
      <c r="Q845" s="120" t="s">
        <v>269</v>
      </c>
      <c r="R845" s="124" t="s">
        <v>270</v>
      </c>
      <c r="S845" s="125" t="s">
        <v>816</v>
      </c>
    </row>
    <row r="846" s="126" customFormat="true" ht="12" hidden="false" customHeight="true" outlineLevel="0" collapsed="false">
      <c r="A846" s="120" t="n">
        <v>801</v>
      </c>
      <c r="B846" s="120" t="n">
        <v>80148</v>
      </c>
      <c r="C846" s="120" t="s">
        <v>91</v>
      </c>
      <c r="D846" s="121" t="s">
        <v>283</v>
      </c>
      <c r="E846" s="121" t="s">
        <v>275</v>
      </c>
      <c r="F846" s="122"/>
      <c r="G846" s="123" t="n">
        <v>360000</v>
      </c>
      <c r="H846" s="122"/>
      <c r="I846" s="123" t="n">
        <v>360000</v>
      </c>
      <c r="J846" s="122" t="n">
        <f aca="false">H846-F846</f>
        <v>0</v>
      </c>
      <c r="K846" s="123" t="n">
        <f aca="false">I846-G846</f>
        <v>0</v>
      </c>
      <c r="L846" s="122"/>
      <c r="M846" s="123" t="n">
        <v>370000</v>
      </c>
      <c r="N846" s="120" t="s">
        <v>689</v>
      </c>
      <c r="O846" s="120" t="s">
        <v>689</v>
      </c>
      <c r="P846" s="120" t="s">
        <v>268</v>
      </c>
      <c r="Q846" s="120" t="s">
        <v>269</v>
      </c>
      <c r="R846" s="124" t="s">
        <v>270</v>
      </c>
      <c r="S846" s="125" t="s">
        <v>816</v>
      </c>
    </row>
    <row r="847" s="126" customFormat="true" ht="12" hidden="false" customHeight="true" outlineLevel="0" collapsed="false">
      <c r="A847" s="120" t="n">
        <v>801</v>
      </c>
      <c r="B847" s="120" t="n">
        <v>80148</v>
      </c>
      <c r="C847" s="120" t="s">
        <v>91</v>
      </c>
      <c r="D847" s="121" t="s">
        <v>283</v>
      </c>
      <c r="E847" s="121" t="s">
        <v>275</v>
      </c>
      <c r="F847" s="122"/>
      <c r="G847" s="123" t="n">
        <v>300000</v>
      </c>
      <c r="H847" s="122"/>
      <c r="I847" s="123" t="n">
        <v>300000</v>
      </c>
      <c r="J847" s="122" t="n">
        <f aca="false">H847-F847</f>
        <v>0</v>
      </c>
      <c r="K847" s="123" t="n">
        <f aca="false">I847-G847</f>
        <v>0</v>
      </c>
      <c r="L847" s="122"/>
      <c r="M847" s="123" t="n">
        <v>410000</v>
      </c>
      <c r="N847" s="120" t="s">
        <v>760</v>
      </c>
      <c r="O847" s="120" t="s">
        <v>760</v>
      </c>
      <c r="P847" s="120" t="s">
        <v>268</v>
      </c>
      <c r="Q847" s="120" t="s">
        <v>269</v>
      </c>
      <c r="R847" s="124" t="s">
        <v>270</v>
      </c>
      <c r="S847" s="125" t="s">
        <v>816</v>
      </c>
    </row>
    <row r="848" s="126" customFormat="true" ht="12" hidden="false" customHeight="true" outlineLevel="0" collapsed="false">
      <c r="A848" s="120" t="n">
        <v>801</v>
      </c>
      <c r="B848" s="120" t="n">
        <v>80148</v>
      </c>
      <c r="C848" s="121" t="s">
        <v>91</v>
      </c>
      <c r="D848" s="121" t="s">
        <v>265</v>
      </c>
      <c r="E848" s="121" t="s">
        <v>275</v>
      </c>
      <c r="F848" s="122" t="n">
        <v>480000</v>
      </c>
      <c r="G848" s="123"/>
      <c r="H848" s="122" t="n">
        <v>624000</v>
      </c>
      <c r="I848" s="123"/>
      <c r="J848" s="122" t="n">
        <f aca="false">H848-F848</f>
        <v>144000</v>
      </c>
      <c r="K848" s="123" t="n">
        <f aca="false">I848-G848</f>
        <v>0</v>
      </c>
      <c r="L848" s="122" t="n">
        <v>630000</v>
      </c>
      <c r="M848" s="123"/>
      <c r="N848" s="120" t="s">
        <v>734</v>
      </c>
      <c r="O848" s="120" t="s">
        <v>734</v>
      </c>
      <c r="P848" s="120" t="s">
        <v>268</v>
      </c>
      <c r="Q848" s="120" t="s">
        <v>269</v>
      </c>
      <c r="R848" s="124" t="s">
        <v>270</v>
      </c>
      <c r="S848" s="125" t="s">
        <v>816</v>
      </c>
    </row>
    <row r="849" s="126" customFormat="true" ht="12" hidden="false" customHeight="true" outlineLevel="0" collapsed="false">
      <c r="A849" s="120" t="n">
        <v>801</v>
      </c>
      <c r="B849" s="120" t="n">
        <v>80148</v>
      </c>
      <c r="C849" s="121" t="s">
        <v>91</v>
      </c>
      <c r="D849" s="121" t="s">
        <v>265</v>
      </c>
      <c r="E849" s="121" t="s">
        <v>275</v>
      </c>
      <c r="F849" s="122" t="n">
        <v>320000</v>
      </c>
      <c r="G849" s="123"/>
      <c r="H849" s="122" t="n">
        <v>320000</v>
      </c>
      <c r="I849" s="123"/>
      <c r="J849" s="122" t="n">
        <f aca="false">H849-F849</f>
        <v>0</v>
      </c>
      <c r="K849" s="123" t="n">
        <f aca="false">I849-G849</f>
        <v>0</v>
      </c>
      <c r="L849" s="122" t="n">
        <v>721000</v>
      </c>
      <c r="M849" s="123"/>
      <c r="N849" s="120" t="s">
        <v>726</v>
      </c>
      <c r="O849" s="120" t="s">
        <v>726</v>
      </c>
      <c r="P849" s="120" t="s">
        <v>268</v>
      </c>
      <c r="Q849" s="120" t="s">
        <v>269</v>
      </c>
      <c r="R849" s="124" t="s">
        <v>270</v>
      </c>
      <c r="S849" s="125" t="s">
        <v>816</v>
      </c>
    </row>
    <row r="850" s="126" customFormat="true" ht="12" hidden="false" customHeight="true" outlineLevel="0" collapsed="false">
      <c r="A850" s="120" t="n">
        <v>801</v>
      </c>
      <c r="B850" s="120" t="n">
        <v>80148</v>
      </c>
      <c r="C850" s="121" t="s">
        <v>91</v>
      </c>
      <c r="D850" s="121" t="s">
        <v>265</v>
      </c>
      <c r="E850" s="121" t="s">
        <v>275</v>
      </c>
      <c r="F850" s="122" t="n">
        <v>190000</v>
      </c>
      <c r="G850" s="123"/>
      <c r="H850" s="122" t="n">
        <v>190000</v>
      </c>
      <c r="I850" s="123"/>
      <c r="J850" s="122" t="n">
        <f aca="false">H850-F850</f>
        <v>0</v>
      </c>
      <c r="K850" s="123" t="n">
        <f aca="false">I850-G850</f>
        <v>0</v>
      </c>
      <c r="L850" s="122" t="n">
        <v>290000</v>
      </c>
      <c r="M850" s="123"/>
      <c r="N850" s="120" t="s">
        <v>754</v>
      </c>
      <c r="O850" s="120" t="s">
        <v>754</v>
      </c>
      <c r="P850" s="120" t="s">
        <v>268</v>
      </c>
      <c r="Q850" s="120" t="s">
        <v>269</v>
      </c>
      <c r="R850" s="124" t="s">
        <v>270</v>
      </c>
      <c r="S850" s="125" t="s">
        <v>816</v>
      </c>
    </row>
    <row r="851" s="126" customFormat="true" ht="12" hidden="false" customHeight="true" outlineLevel="0" collapsed="false">
      <c r="A851" s="120" t="n">
        <v>801</v>
      </c>
      <c r="B851" s="120" t="n">
        <v>80148</v>
      </c>
      <c r="C851" s="120" t="s">
        <v>91</v>
      </c>
      <c r="D851" s="121" t="s">
        <v>265</v>
      </c>
      <c r="E851" s="121" t="s">
        <v>275</v>
      </c>
      <c r="F851" s="122" t="n">
        <v>420000</v>
      </c>
      <c r="G851" s="123"/>
      <c r="H851" s="122" t="n">
        <v>0</v>
      </c>
      <c r="I851" s="123"/>
      <c r="J851" s="122" t="n">
        <f aca="false">H851-F851</f>
        <v>-420000</v>
      </c>
      <c r="K851" s="123" t="n">
        <f aca="false">I851-G851</f>
        <v>0</v>
      </c>
      <c r="L851" s="122" t="n">
        <v>0</v>
      </c>
      <c r="M851" s="123"/>
      <c r="N851" s="120" t="s">
        <v>735</v>
      </c>
      <c r="O851" s="120" t="s">
        <v>735</v>
      </c>
      <c r="P851" s="120" t="s">
        <v>268</v>
      </c>
      <c r="Q851" s="120" t="s">
        <v>269</v>
      </c>
      <c r="R851" s="124" t="s">
        <v>270</v>
      </c>
      <c r="S851" s="125" t="s">
        <v>816</v>
      </c>
    </row>
    <row r="852" s="126" customFormat="true" ht="12" hidden="false" customHeight="true" outlineLevel="0" collapsed="false">
      <c r="A852" s="120" t="n">
        <v>801</v>
      </c>
      <c r="B852" s="120" t="n">
        <v>80148</v>
      </c>
      <c r="C852" s="121" t="s">
        <v>91</v>
      </c>
      <c r="D852" s="121" t="s">
        <v>265</v>
      </c>
      <c r="E852" s="121" t="s">
        <v>275</v>
      </c>
      <c r="F852" s="122" t="n">
        <v>200000</v>
      </c>
      <c r="G852" s="123"/>
      <c r="H852" s="122" t="n">
        <v>181000</v>
      </c>
      <c r="I852" s="123"/>
      <c r="J852" s="122" t="n">
        <f aca="false">H852-F852</f>
        <v>-19000</v>
      </c>
      <c r="K852" s="123" t="n">
        <f aca="false">I852-G852</f>
        <v>0</v>
      </c>
      <c r="L852" s="122" t="n">
        <v>0</v>
      </c>
      <c r="M852" s="123"/>
      <c r="N852" s="120" t="s">
        <v>738</v>
      </c>
      <c r="O852" s="120" t="s">
        <v>738</v>
      </c>
      <c r="P852" s="120" t="s">
        <v>268</v>
      </c>
      <c r="Q852" s="120" t="s">
        <v>269</v>
      </c>
      <c r="R852" s="124" t="s">
        <v>270</v>
      </c>
      <c r="S852" s="125" t="s">
        <v>816</v>
      </c>
    </row>
    <row r="853" s="126" customFormat="true" ht="12" hidden="false" customHeight="true" outlineLevel="0" collapsed="false">
      <c r="A853" s="120" t="n">
        <v>801</v>
      </c>
      <c r="B853" s="120" t="n">
        <v>80148</v>
      </c>
      <c r="C853" s="120" t="s">
        <v>91</v>
      </c>
      <c r="D853" s="121" t="s">
        <v>283</v>
      </c>
      <c r="E853" s="121" t="s">
        <v>275</v>
      </c>
      <c r="F853" s="122"/>
      <c r="G853" s="123" t="n">
        <v>180000</v>
      </c>
      <c r="H853" s="122"/>
      <c r="I853" s="123" t="n">
        <v>196000</v>
      </c>
      <c r="J853" s="122" t="n">
        <f aca="false">H853-F853</f>
        <v>0</v>
      </c>
      <c r="K853" s="123" t="n">
        <f aca="false">I853-G853</f>
        <v>16000</v>
      </c>
      <c r="L853" s="122"/>
      <c r="M853" s="123" t="n">
        <v>210000</v>
      </c>
      <c r="N853" s="120" t="s">
        <v>812</v>
      </c>
      <c r="O853" s="120" t="s">
        <v>812</v>
      </c>
      <c r="P853" s="120" t="s">
        <v>268</v>
      </c>
      <c r="Q853" s="120" t="s">
        <v>269</v>
      </c>
      <c r="R853" s="124" t="s">
        <v>270</v>
      </c>
      <c r="S853" s="125" t="s">
        <v>816</v>
      </c>
    </row>
    <row r="854" s="126" customFormat="true" ht="12" hidden="false" customHeight="true" outlineLevel="0" collapsed="false">
      <c r="A854" s="120" t="n">
        <v>801</v>
      </c>
      <c r="B854" s="120" t="n">
        <v>80148</v>
      </c>
      <c r="C854" s="121" t="s">
        <v>99</v>
      </c>
      <c r="D854" s="121" t="s">
        <v>265</v>
      </c>
      <c r="E854" s="121" t="s">
        <v>275</v>
      </c>
      <c r="F854" s="122" t="n">
        <v>1000</v>
      </c>
      <c r="G854" s="123"/>
      <c r="H854" s="122" t="n">
        <v>4000</v>
      </c>
      <c r="I854" s="123"/>
      <c r="J854" s="122" t="n">
        <f aca="false">H854-F854</f>
        <v>3000</v>
      </c>
      <c r="K854" s="123" t="n">
        <f aca="false">I854-G854</f>
        <v>0</v>
      </c>
      <c r="L854" s="122" t="n">
        <v>3000</v>
      </c>
      <c r="M854" s="123"/>
      <c r="N854" s="120" t="s">
        <v>589</v>
      </c>
      <c r="O854" s="120" t="s">
        <v>589</v>
      </c>
      <c r="P854" s="120" t="s">
        <v>268</v>
      </c>
      <c r="Q854" s="120" t="s">
        <v>269</v>
      </c>
      <c r="R854" s="124" t="s">
        <v>270</v>
      </c>
      <c r="S854" s="125" t="s">
        <v>316</v>
      </c>
    </row>
    <row r="855" s="126" customFormat="true" ht="12" hidden="false" customHeight="true" outlineLevel="0" collapsed="false">
      <c r="A855" s="120" t="n">
        <v>801</v>
      </c>
      <c r="B855" s="120" t="n">
        <v>80148</v>
      </c>
      <c r="C855" s="121" t="s">
        <v>99</v>
      </c>
      <c r="D855" s="121" t="s">
        <v>283</v>
      </c>
      <c r="E855" s="121" t="s">
        <v>275</v>
      </c>
      <c r="F855" s="122"/>
      <c r="G855" s="123" t="n">
        <v>1000</v>
      </c>
      <c r="H855" s="122"/>
      <c r="I855" s="123" t="n">
        <v>2000</v>
      </c>
      <c r="J855" s="122" t="n">
        <f aca="false">H855-F855</f>
        <v>0</v>
      </c>
      <c r="K855" s="123" t="n">
        <f aca="false">I855-G855</f>
        <v>1000</v>
      </c>
      <c r="L855" s="122"/>
      <c r="M855" s="123" t="n">
        <v>2000</v>
      </c>
      <c r="N855" s="120" t="s">
        <v>589</v>
      </c>
      <c r="O855" s="120" t="s">
        <v>589</v>
      </c>
      <c r="P855" s="120" t="s">
        <v>268</v>
      </c>
      <c r="Q855" s="120" t="s">
        <v>269</v>
      </c>
      <c r="R855" s="124" t="s">
        <v>270</v>
      </c>
      <c r="S855" s="125" t="s">
        <v>316</v>
      </c>
    </row>
    <row r="856" s="126" customFormat="true" ht="12" hidden="false" customHeight="true" outlineLevel="0" collapsed="false">
      <c r="A856" s="120" t="n">
        <v>801</v>
      </c>
      <c r="B856" s="120" t="n">
        <v>80148</v>
      </c>
      <c r="C856" s="120" t="s">
        <v>99</v>
      </c>
      <c r="D856" s="121" t="s">
        <v>283</v>
      </c>
      <c r="E856" s="121" t="s">
        <v>275</v>
      </c>
      <c r="F856" s="122"/>
      <c r="G856" s="123" t="n">
        <v>3000</v>
      </c>
      <c r="H856" s="122"/>
      <c r="I856" s="123" t="n">
        <v>3000</v>
      </c>
      <c r="J856" s="122" t="n">
        <f aca="false">H856-F856</f>
        <v>0</v>
      </c>
      <c r="K856" s="123" t="n">
        <f aca="false">I856-G856</f>
        <v>0</v>
      </c>
      <c r="L856" s="122"/>
      <c r="M856" s="123" t="n">
        <v>3000</v>
      </c>
      <c r="N856" s="120" t="s">
        <v>689</v>
      </c>
      <c r="O856" s="120" t="s">
        <v>689</v>
      </c>
      <c r="P856" s="120" t="s">
        <v>268</v>
      </c>
      <c r="Q856" s="120" t="s">
        <v>269</v>
      </c>
      <c r="R856" s="124" t="s">
        <v>270</v>
      </c>
      <c r="S856" s="125" t="s">
        <v>276</v>
      </c>
    </row>
    <row r="857" s="126" customFormat="true" ht="12" hidden="false" customHeight="true" outlineLevel="0" collapsed="false">
      <c r="A857" s="120" t="n">
        <v>801</v>
      </c>
      <c r="B857" s="120" t="n">
        <v>80148</v>
      </c>
      <c r="C857" s="121" t="s">
        <v>103</v>
      </c>
      <c r="D857" s="121" t="s">
        <v>265</v>
      </c>
      <c r="E857" s="121" t="s">
        <v>275</v>
      </c>
      <c r="F857" s="122" t="n">
        <v>2000</v>
      </c>
      <c r="G857" s="123"/>
      <c r="H857" s="122" t="n">
        <v>30000</v>
      </c>
      <c r="I857" s="123"/>
      <c r="J857" s="122" t="n">
        <f aca="false">H857-F857</f>
        <v>28000</v>
      </c>
      <c r="K857" s="123" t="n">
        <f aca="false">I857-G857</f>
        <v>0</v>
      </c>
      <c r="L857" s="122" t="n">
        <v>5000</v>
      </c>
      <c r="M857" s="123"/>
      <c r="N857" s="120" t="s">
        <v>589</v>
      </c>
      <c r="O857" s="120" t="s">
        <v>589</v>
      </c>
      <c r="P857" s="120" t="s">
        <v>268</v>
      </c>
      <c r="Q857" s="120" t="s">
        <v>269</v>
      </c>
      <c r="R857" s="124" t="s">
        <v>270</v>
      </c>
      <c r="S857" s="125" t="s">
        <v>426</v>
      </c>
    </row>
    <row r="858" s="126" customFormat="true" ht="12" hidden="false" customHeight="true" outlineLevel="0" collapsed="false">
      <c r="A858" s="120" t="n">
        <v>801</v>
      </c>
      <c r="B858" s="120" t="n">
        <v>80153</v>
      </c>
      <c r="C858" s="120" t="n">
        <v>2010</v>
      </c>
      <c r="D858" s="121" t="s">
        <v>509</v>
      </c>
      <c r="E858" s="121" t="s">
        <v>385</v>
      </c>
      <c r="F858" s="144" t="n">
        <v>7183994.01</v>
      </c>
      <c r="G858" s="130"/>
      <c r="H858" s="144" t="n">
        <v>7183994.01</v>
      </c>
      <c r="I858" s="130"/>
      <c r="J858" s="144" t="n">
        <f aca="false">H858-F858</f>
        <v>0</v>
      </c>
      <c r="K858" s="130" t="n">
        <f aca="false">I858-G858</f>
        <v>0</v>
      </c>
      <c r="L858" s="144" t="n">
        <v>0</v>
      </c>
      <c r="M858" s="130"/>
      <c r="N858" s="120" t="s">
        <v>281</v>
      </c>
      <c r="O858" s="120" t="s">
        <v>281</v>
      </c>
      <c r="P858" s="120" t="s">
        <v>299</v>
      </c>
      <c r="Q858" s="120" t="s">
        <v>303</v>
      </c>
      <c r="R858" s="124" t="s">
        <v>304</v>
      </c>
      <c r="S858" s="125" t="s">
        <v>696</v>
      </c>
    </row>
    <row r="859" s="126" customFormat="true" ht="12" hidden="false" customHeight="true" outlineLevel="0" collapsed="false">
      <c r="A859" s="120" t="n">
        <v>801</v>
      </c>
      <c r="B859" s="120" t="n">
        <v>80153</v>
      </c>
      <c r="C859" s="120" t="n">
        <v>2110</v>
      </c>
      <c r="D859" s="121" t="s">
        <v>384</v>
      </c>
      <c r="E859" s="121" t="s">
        <v>385</v>
      </c>
      <c r="F859" s="129"/>
      <c r="G859" s="139" t="n">
        <v>509764.72</v>
      </c>
      <c r="H859" s="129"/>
      <c r="I859" s="139" t="n">
        <v>509764.72</v>
      </c>
      <c r="J859" s="129" t="n">
        <f aca="false">H859-F859</f>
        <v>0</v>
      </c>
      <c r="K859" s="139" t="n">
        <f aca="false">I859-G859</f>
        <v>0</v>
      </c>
      <c r="L859" s="129"/>
      <c r="M859" s="139" t="n">
        <v>0</v>
      </c>
      <c r="N859" s="120" t="s">
        <v>281</v>
      </c>
      <c r="O859" s="120" t="s">
        <v>281</v>
      </c>
      <c r="P859" s="120" t="s">
        <v>299</v>
      </c>
      <c r="Q859" s="120" t="s">
        <v>303</v>
      </c>
      <c r="R859" s="124" t="s">
        <v>304</v>
      </c>
      <c r="S859" s="125" t="s">
        <v>696</v>
      </c>
    </row>
    <row r="860" s="126" customFormat="true" ht="12" hidden="false" customHeight="true" outlineLevel="0" collapsed="false">
      <c r="A860" s="120" t="n">
        <v>801</v>
      </c>
      <c r="B860" s="120" t="n">
        <v>80195</v>
      </c>
      <c r="C860" s="121" t="s">
        <v>76</v>
      </c>
      <c r="D860" s="121" t="s">
        <v>265</v>
      </c>
      <c r="E860" s="121" t="s">
        <v>358</v>
      </c>
      <c r="F860" s="122" t="n">
        <v>53000</v>
      </c>
      <c r="G860" s="123"/>
      <c r="H860" s="122" t="n">
        <v>10000</v>
      </c>
      <c r="I860" s="123"/>
      <c r="J860" s="122" t="n">
        <f aca="false">H860-F860</f>
        <v>-43000</v>
      </c>
      <c r="K860" s="123" t="n">
        <f aca="false">I860-G860</f>
        <v>0</v>
      </c>
      <c r="L860" s="122" t="n">
        <v>70000</v>
      </c>
      <c r="M860" s="123"/>
      <c r="N860" s="120" t="s">
        <v>589</v>
      </c>
      <c r="O860" s="120" t="s">
        <v>589</v>
      </c>
      <c r="P860" s="120" t="s">
        <v>268</v>
      </c>
      <c r="Q860" s="120" t="s">
        <v>269</v>
      </c>
      <c r="R860" s="124" t="s">
        <v>270</v>
      </c>
      <c r="S860" s="125" t="s">
        <v>590</v>
      </c>
    </row>
    <row r="861" s="126" customFormat="true" ht="12" hidden="false" customHeight="true" outlineLevel="0" collapsed="false">
      <c r="A861" s="120" t="n">
        <v>801</v>
      </c>
      <c r="B861" s="120" t="n">
        <v>80195</v>
      </c>
      <c r="C861" s="121" t="s">
        <v>99</v>
      </c>
      <c r="D861" s="121" t="s">
        <v>265</v>
      </c>
      <c r="E861" s="121" t="s">
        <v>275</v>
      </c>
      <c r="F861" s="122" t="n">
        <v>10000</v>
      </c>
      <c r="G861" s="123"/>
      <c r="H861" s="122" t="n">
        <v>40000</v>
      </c>
      <c r="I861" s="123"/>
      <c r="J861" s="122" t="n">
        <f aca="false">H861-F861</f>
        <v>30000</v>
      </c>
      <c r="K861" s="123" t="n">
        <f aca="false">I861-G861</f>
        <v>0</v>
      </c>
      <c r="L861" s="122" t="n">
        <v>30000</v>
      </c>
      <c r="M861" s="123"/>
      <c r="N861" s="120" t="s">
        <v>589</v>
      </c>
      <c r="O861" s="120" t="s">
        <v>589</v>
      </c>
      <c r="P861" s="120" t="s">
        <v>268</v>
      </c>
      <c r="Q861" s="120" t="s">
        <v>269</v>
      </c>
      <c r="R861" s="124" t="s">
        <v>270</v>
      </c>
      <c r="S861" s="125" t="s">
        <v>316</v>
      </c>
    </row>
    <row r="862" s="126" customFormat="true" ht="12" hidden="false" customHeight="true" outlineLevel="0" collapsed="false">
      <c r="A862" s="120" t="n">
        <v>801</v>
      </c>
      <c r="B862" s="120" t="n">
        <v>80195</v>
      </c>
      <c r="C862" s="121" t="s">
        <v>105</v>
      </c>
      <c r="D862" s="121" t="s">
        <v>265</v>
      </c>
      <c r="E862" s="121" t="s">
        <v>275</v>
      </c>
      <c r="F862" s="122" t="n">
        <v>300000</v>
      </c>
      <c r="G862" s="123"/>
      <c r="H862" s="122" t="n">
        <v>10000</v>
      </c>
      <c r="I862" s="123"/>
      <c r="J862" s="122" t="n">
        <f aca="false">H862-F862</f>
        <v>-290000</v>
      </c>
      <c r="K862" s="123" t="n">
        <f aca="false">I862-G862</f>
        <v>0</v>
      </c>
      <c r="L862" s="122" t="n">
        <v>300000</v>
      </c>
      <c r="M862" s="123"/>
      <c r="N862" s="120" t="s">
        <v>589</v>
      </c>
      <c r="O862" s="120" t="s">
        <v>589</v>
      </c>
      <c r="P862" s="120" t="s">
        <v>268</v>
      </c>
      <c r="Q862" s="120" t="s">
        <v>269</v>
      </c>
      <c r="R862" s="124" t="s">
        <v>270</v>
      </c>
      <c r="S862" s="125" t="s">
        <v>277</v>
      </c>
    </row>
    <row r="863" s="126" customFormat="true" ht="12" hidden="false" customHeight="true" outlineLevel="0" collapsed="false">
      <c r="A863" s="120" t="n">
        <v>801</v>
      </c>
      <c r="B863" s="120" t="n">
        <v>80195</v>
      </c>
      <c r="C863" s="121" t="s">
        <v>109</v>
      </c>
      <c r="D863" s="121" t="s">
        <v>265</v>
      </c>
      <c r="E863" s="121" t="s">
        <v>275</v>
      </c>
      <c r="F863" s="122" t="n">
        <v>60000</v>
      </c>
      <c r="G863" s="123"/>
      <c r="H863" s="122" t="n">
        <v>28000</v>
      </c>
      <c r="I863" s="123"/>
      <c r="J863" s="122" t="n">
        <f aca="false">H863-F863</f>
        <v>-32000</v>
      </c>
      <c r="K863" s="123" t="n">
        <f aca="false">I863-G863</f>
        <v>0</v>
      </c>
      <c r="L863" s="122" t="n">
        <v>51000</v>
      </c>
      <c r="M863" s="123"/>
      <c r="N863" s="120" t="s">
        <v>589</v>
      </c>
      <c r="O863" s="120" t="s">
        <v>589</v>
      </c>
      <c r="P863" s="120" t="s">
        <v>268</v>
      </c>
      <c r="Q863" s="120" t="s">
        <v>269</v>
      </c>
      <c r="R863" s="124" t="s">
        <v>270</v>
      </c>
      <c r="S863" s="125" t="s">
        <v>289</v>
      </c>
    </row>
    <row r="864" s="126" customFormat="true" ht="12" hidden="false" customHeight="true" outlineLevel="0" collapsed="false">
      <c r="A864" s="120" t="n">
        <v>801</v>
      </c>
      <c r="B864" s="120" t="n">
        <v>80195</v>
      </c>
      <c r="C864" s="120" t="n">
        <v>2020</v>
      </c>
      <c r="D864" s="121" t="s">
        <v>822</v>
      </c>
      <c r="E864" s="121" t="s">
        <v>500</v>
      </c>
      <c r="F864" s="129" t="n">
        <v>30000</v>
      </c>
      <c r="G864" s="130"/>
      <c r="H864" s="129" t="n">
        <v>30000</v>
      </c>
      <c r="I864" s="130"/>
      <c r="J864" s="122" t="n">
        <f aca="false">H864-F864</f>
        <v>0</v>
      </c>
      <c r="K864" s="123" t="n">
        <f aca="false">I864-G864</f>
        <v>0</v>
      </c>
      <c r="L864" s="122" t="n">
        <v>0</v>
      </c>
      <c r="M864" s="123"/>
      <c r="N864" s="120" t="s">
        <v>281</v>
      </c>
      <c r="O864" s="120" t="s">
        <v>281</v>
      </c>
      <c r="P864" s="120" t="s">
        <v>299</v>
      </c>
      <c r="Q864" s="120" t="n">
        <v>2490</v>
      </c>
      <c r="R864" s="124" t="s">
        <v>486</v>
      </c>
      <c r="S864" s="125" t="s">
        <v>823</v>
      </c>
    </row>
    <row r="865" s="126" customFormat="true" ht="12" hidden="false" customHeight="true" outlineLevel="0" collapsed="false">
      <c r="A865" s="120" t="n">
        <v>801</v>
      </c>
      <c r="B865" s="120" t="n">
        <v>80195</v>
      </c>
      <c r="C865" s="120" t="n">
        <v>2020</v>
      </c>
      <c r="D865" s="121" t="s">
        <v>822</v>
      </c>
      <c r="E865" s="121" t="s">
        <v>500</v>
      </c>
      <c r="F865" s="129" t="n">
        <v>10000</v>
      </c>
      <c r="G865" s="130"/>
      <c r="H865" s="129" t="n">
        <v>10000</v>
      </c>
      <c r="I865" s="130"/>
      <c r="J865" s="122" t="n">
        <f aca="false">H865-F865</f>
        <v>0</v>
      </c>
      <c r="K865" s="123" t="n">
        <f aca="false">I865-G865</f>
        <v>0</v>
      </c>
      <c r="L865" s="122" t="n">
        <v>0</v>
      </c>
      <c r="M865" s="123"/>
      <c r="N865" s="120" t="s">
        <v>281</v>
      </c>
      <c r="O865" s="120" t="s">
        <v>281</v>
      </c>
      <c r="P865" s="120" t="s">
        <v>299</v>
      </c>
      <c r="Q865" s="120" t="n">
        <v>2036</v>
      </c>
      <c r="R865" s="124" t="s">
        <v>600</v>
      </c>
      <c r="S865" s="125" t="s">
        <v>823</v>
      </c>
    </row>
    <row r="866" s="126" customFormat="true" ht="12" hidden="false" customHeight="true" outlineLevel="0" collapsed="false">
      <c r="A866" s="120" t="n">
        <v>801</v>
      </c>
      <c r="B866" s="120" t="n">
        <v>80195</v>
      </c>
      <c r="C866" s="120" t="n">
        <v>2020</v>
      </c>
      <c r="D866" s="121" t="s">
        <v>822</v>
      </c>
      <c r="E866" s="121" t="s">
        <v>500</v>
      </c>
      <c r="F866" s="122" t="n">
        <f aca="false">114864+34140</f>
        <v>149004</v>
      </c>
      <c r="G866" s="123"/>
      <c r="H866" s="122" t="n">
        <f aca="false">114864+34140</f>
        <v>149004</v>
      </c>
      <c r="I866" s="123"/>
      <c r="J866" s="122" t="n">
        <f aca="false">H866-F866</f>
        <v>0</v>
      </c>
      <c r="K866" s="123" t="n">
        <f aca="false">I866-G866</f>
        <v>0</v>
      </c>
      <c r="L866" s="122" t="n">
        <v>0</v>
      </c>
      <c r="M866" s="123"/>
      <c r="N866" s="120" t="s">
        <v>281</v>
      </c>
      <c r="O866" s="120" t="s">
        <v>281</v>
      </c>
      <c r="P866" s="120" t="s">
        <v>299</v>
      </c>
      <c r="Q866" s="120" t="n">
        <v>1553</v>
      </c>
      <c r="R866" s="124" t="s">
        <v>605</v>
      </c>
      <c r="S866" s="125" t="s">
        <v>824</v>
      </c>
    </row>
    <row r="867" s="126" customFormat="true" ht="12" hidden="false" customHeight="true" outlineLevel="0" collapsed="false">
      <c r="A867" s="120" t="n">
        <v>801</v>
      </c>
      <c r="B867" s="120" t="n">
        <v>80195</v>
      </c>
      <c r="C867" s="120" t="n">
        <v>2057</v>
      </c>
      <c r="D867" s="121" t="s">
        <v>297</v>
      </c>
      <c r="E867" s="121" t="s">
        <v>298</v>
      </c>
      <c r="F867" s="122"/>
      <c r="G867" s="123" t="n">
        <v>709190</v>
      </c>
      <c r="H867" s="122"/>
      <c r="I867" s="123" t="n">
        <v>709190</v>
      </c>
      <c r="J867" s="122" t="n">
        <f aca="false">H867-F867</f>
        <v>0</v>
      </c>
      <c r="K867" s="123" t="n">
        <f aca="false">I867-G867</f>
        <v>0</v>
      </c>
      <c r="L867" s="122"/>
      <c r="M867" s="123" t="n">
        <v>0</v>
      </c>
      <c r="N867" s="120" t="s">
        <v>281</v>
      </c>
      <c r="O867" s="120" t="s">
        <v>281</v>
      </c>
      <c r="P867" s="120" t="s">
        <v>268</v>
      </c>
      <c r="Q867" s="120" t="s">
        <v>269</v>
      </c>
      <c r="R867" s="124" t="s">
        <v>270</v>
      </c>
      <c r="S867" s="125" t="s">
        <v>775</v>
      </c>
    </row>
    <row r="868" s="126" customFormat="true" ht="12" hidden="false" customHeight="true" outlineLevel="0" collapsed="false">
      <c r="A868" s="120" t="n">
        <v>801</v>
      </c>
      <c r="B868" s="120" t="n">
        <v>80195</v>
      </c>
      <c r="C868" s="120" t="n">
        <v>2057</v>
      </c>
      <c r="D868" s="121" t="s">
        <v>297</v>
      </c>
      <c r="E868" s="121" t="s">
        <v>298</v>
      </c>
      <c r="F868" s="122"/>
      <c r="G868" s="123" t="n">
        <v>97100</v>
      </c>
      <c r="H868" s="122"/>
      <c r="I868" s="123" t="n">
        <v>97100</v>
      </c>
      <c r="J868" s="122" t="n">
        <f aca="false">H868-F868</f>
        <v>0</v>
      </c>
      <c r="K868" s="123" t="n">
        <f aca="false">I868-G868</f>
        <v>0</v>
      </c>
      <c r="L868" s="122"/>
      <c r="M868" s="123" t="n">
        <v>0</v>
      </c>
      <c r="N868" s="120" t="s">
        <v>281</v>
      </c>
      <c r="O868" s="120" t="s">
        <v>281</v>
      </c>
      <c r="P868" s="120" t="s">
        <v>299</v>
      </c>
      <c r="Q868" s="120" t="n">
        <v>2037</v>
      </c>
      <c r="R868" s="124" t="s">
        <v>600</v>
      </c>
      <c r="S868" s="125" t="s">
        <v>776</v>
      </c>
    </row>
    <row r="869" s="126" customFormat="true" ht="12" hidden="false" customHeight="true" outlineLevel="0" collapsed="false">
      <c r="A869" s="120" t="n">
        <v>801</v>
      </c>
      <c r="B869" s="120" t="n">
        <v>80195</v>
      </c>
      <c r="C869" s="120" t="n">
        <v>2057</v>
      </c>
      <c r="D869" s="121" t="s">
        <v>297</v>
      </c>
      <c r="E869" s="121" t="s">
        <v>298</v>
      </c>
      <c r="F869" s="122"/>
      <c r="G869" s="123" t="n">
        <v>191200</v>
      </c>
      <c r="H869" s="122"/>
      <c r="I869" s="123" t="n">
        <v>191200</v>
      </c>
      <c r="J869" s="122" t="n">
        <f aca="false">H869-F869</f>
        <v>0</v>
      </c>
      <c r="K869" s="123" t="n">
        <f aca="false">I869-G869</f>
        <v>0</v>
      </c>
      <c r="L869" s="122"/>
      <c r="M869" s="123" t="n">
        <v>0</v>
      </c>
      <c r="N869" s="120" t="s">
        <v>281</v>
      </c>
      <c r="O869" s="120" t="s">
        <v>281</v>
      </c>
      <c r="P869" s="120" t="s">
        <v>299</v>
      </c>
      <c r="Q869" s="120" t="n">
        <v>2036</v>
      </c>
      <c r="R869" s="124" t="s">
        <v>600</v>
      </c>
      <c r="S869" s="125" t="s">
        <v>776</v>
      </c>
    </row>
    <row r="870" s="126" customFormat="true" ht="12" hidden="false" customHeight="true" outlineLevel="0" collapsed="false">
      <c r="A870" s="120" t="n">
        <v>801</v>
      </c>
      <c r="B870" s="120" t="n">
        <v>80195</v>
      </c>
      <c r="C870" s="120" t="n">
        <v>2057</v>
      </c>
      <c r="D870" s="121" t="s">
        <v>297</v>
      </c>
      <c r="E870" s="121" t="s">
        <v>298</v>
      </c>
      <c r="F870" s="122"/>
      <c r="G870" s="123" t="n">
        <v>3828880</v>
      </c>
      <c r="H870" s="122"/>
      <c r="I870" s="123" t="n">
        <v>3828880</v>
      </c>
      <c r="J870" s="122" t="n">
        <f aca="false">H870-F870</f>
        <v>0</v>
      </c>
      <c r="K870" s="123" t="n">
        <f aca="false">I870-G870</f>
        <v>0</v>
      </c>
      <c r="L870" s="122"/>
      <c r="M870" s="123" t="n">
        <v>0</v>
      </c>
      <c r="N870" s="120" t="s">
        <v>281</v>
      </c>
      <c r="O870" s="120" t="s">
        <v>281</v>
      </c>
      <c r="P870" s="120" t="s">
        <v>268</v>
      </c>
      <c r="Q870" s="120" t="s">
        <v>269</v>
      </c>
      <c r="R870" s="124" t="s">
        <v>270</v>
      </c>
      <c r="S870" s="125" t="s">
        <v>776</v>
      </c>
    </row>
    <row r="871" s="126" customFormat="true" ht="12" hidden="false" customHeight="true" outlineLevel="0" collapsed="false">
      <c r="A871" s="120" t="n">
        <v>801</v>
      </c>
      <c r="B871" s="120" t="n">
        <v>80195</v>
      </c>
      <c r="C871" s="120" t="n">
        <v>2057</v>
      </c>
      <c r="D871" s="121" t="s">
        <v>297</v>
      </c>
      <c r="E871" s="121" t="s">
        <v>298</v>
      </c>
      <c r="F871" s="122"/>
      <c r="G871" s="123" t="n">
        <v>29870</v>
      </c>
      <c r="H871" s="122"/>
      <c r="I871" s="123" t="n">
        <v>29870</v>
      </c>
      <c r="J871" s="122" t="n">
        <f aca="false">H871-F871</f>
        <v>0</v>
      </c>
      <c r="K871" s="123" t="n">
        <f aca="false">I871-G871</f>
        <v>0</v>
      </c>
      <c r="L871" s="122"/>
      <c r="M871" s="123" t="n">
        <v>0</v>
      </c>
      <c r="N871" s="120" t="s">
        <v>281</v>
      </c>
      <c r="O871" s="120" t="s">
        <v>281</v>
      </c>
      <c r="P871" s="120" t="s">
        <v>268</v>
      </c>
      <c r="Q871" s="120" t="s">
        <v>269</v>
      </c>
      <c r="R871" s="124" t="s">
        <v>270</v>
      </c>
      <c r="S871" s="125" t="s">
        <v>777</v>
      </c>
    </row>
    <row r="872" s="126" customFormat="true" ht="12" hidden="false" customHeight="true" outlineLevel="0" collapsed="false">
      <c r="A872" s="120" t="n">
        <v>801</v>
      </c>
      <c r="B872" s="120" t="n">
        <v>80195</v>
      </c>
      <c r="C872" s="120" t="n">
        <v>2057</v>
      </c>
      <c r="D872" s="121" t="s">
        <v>325</v>
      </c>
      <c r="E872" s="121" t="s">
        <v>298</v>
      </c>
      <c r="F872" s="122" t="n">
        <v>36350</v>
      </c>
      <c r="G872" s="123"/>
      <c r="H872" s="122" t="n">
        <v>36350</v>
      </c>
      <c r="I872" s="123"/>
      <c r="J872" s="122" t="n">
        <f aca="false">H872-F872</f>
        <v>0</v>
      </c>
      <c r="K872" s="123" t="n">
        <f aca="false">I872-G872</f>
        <v>0</v>
      </c>
      <c r="L872" s="122" t="n">
        <v>0</v>
      </c>
      <c r="M872" s="123"/>
      <c r="N872" s="120" t="s">
        <v>281</v>
      </c>
      <c r="O872" s="120" t="s">
        <v>281</v>
      </c>
      <c r="P872" s="120" t="s">
        <v>268</v>
      </c>
      <c r="Q872" s="120" t="s">
        <v>269</v>
      </c>
      <c r="R872" s="124" t="s">
        <v>270</v>
      </c>
      <c r="S872" s="125" t="s">
        <v>742</v>
      </c>
    </row>
    <row r="873" s="126" customFormat="true" ht="12" hidden="false" customHeight="true" outlineLevel="0" collapsed="false">
      <c r="A873" s="120" t="n">
        <v>801</v>
      </c>
      <c r="B873" s="120" t="n">
        <v>80195</v>
      </c>
      <c r="C873" s="120" t="n">
        <v>2059</v>
      </c>
      <c r="D873" s="121" t="s">
        <v>297</v>
      </c>
      <c r="E873" s="121" t="s">
        <v>298</v>
      </c>
      <c r="F873" s="122"/>
      <c r="G873" s="123" t="n">
        <v>42140</v>
      </c>
      <c r="H873" s="122"/>
      <c r="I873" s="123" t="n">
        <v>42140</v>
      </c>
      <c r="J873" s="122" t="n">
        <f aca="false">H873-F873</f>
        <v>0</v>
      </c>
      <c r="K873" s="123" t="n">
        <f aca="false">I873-G873</f>
        <v>0</v>
      </c>
      <c r="L873" s="122"/>
      <c r="M873" s="123" t="n">
        <v>0</v>
      </c>
      <c r="N873" s="120" t="s">
        <v>281</v>
      </c>
      <c r="O873" s="120" t="s">
        <v>281</v>
      </c>
      <c r="P873" s="120" t="s">
        <v>268</v>
      </c>
      <c r="Q873" s="120" t="s">
        <v>269</v>
      </c>
      <c r="R873" s="124" t="s">
        <v>270</v>
      </c>
      <c r="S873" s="125" t="s">
        <v>775</v>
      </c>
    </row>
    <row r="874" s="126" customFormat="true" ht="12" hidden="false" customHeight="true" outlineLevel="0" collapsed="false">
      <c r="A874" s="120" t="n">
        <v>801</v>
      </c>
      <c r="B874" s="120" t="n">
        <v>80195</v>
      </c>
      <c r="C874" s="120" t="n">
        <v>2059</v>
      </c>
      <c r="D874" s="121" t="s">
        <v>297</v>
      </c>
      <c r="E874" s="121" t="s">
        <v>298</v>
      </c>
      <c r="F874" s="122"/>
      <c r="G874" s="123" t="n">
        <v>20200</v>
      </c>
      <c r="H874" s="122"/>
      <c r="I874" s="123" t="n">
        <v>20200</v>
      </c>
      <c r="J874" s="122" t="n">
        <f aca="false">H874-F874</f>
        <v>0</v>
      </c>
      <c r="K874" s="123" t="n">
        <f aca="false">I874-G874</f>
        <v>0</v>
      </c>
      <c r="L874" s="122"/>
      <c r="M874" s="123" t="n">
        <v>0</v>
      </c>
      <c r="N874" s="120" t="s">
        <v>281</v>
      </c>
      <c r="O874" s="120" t="s">
        <v>281</v>
      </c>
      <c r="P874" s="120" t="s">
        <v>299</v>
      </c>
      <c r="Q874" s="120" t="n">
        <v>2036</v>
      </c>
      <c r="R874" s="124" t="s">
        <v>600</v>
      </c>
      <c r="S874" s="125" t="s">
        <v>776</v>
      </c>
    </row>
    <row r="875" s="126" customFormat="true" ht="12" hidden="false" customHeight="true" outlineLevel="0" collapsed="false">
      <c r="A875" s="120" t="n">
        <v>801</v>
      </c>
      <c r="B875" s="120" t="n">
        <v>80195</v>
      </c>
      <c r="C875" s="120" t="n">
        <v>2059</v>
      </c>
      <c r="D875" s="121" t="s">
        <v>297</v>
      </c>
      <c r="E875" s="121" t="s">
        <v>298</v>
      </c>
      <c r="F875" s="122"/>
      <c r="G875" s="123" t="n">
        <v>257850</v>
      </c>
      <c r="H875" s="122"/>
      <c r="I875" s="123" t="n">
        <v>257850</v>
      </c>
      <c r="J875" s="122" t="n">
        <f aca="false">H875-F875</f>
        <v>0</v>
      </c>
      <c r="K875" s="123" t="n">
        <f aca="false">I875-G875</f>
        <v>0</v>
      </c>
      <c r="L875" s="122"/>
      <c r="M875" s="123" t="n">
        <v>0</v>
      </c>
      <c r="N875" s="120" t="s">
        <v>281</v>
      </c>
      <c r="O875" s="120" t="s">
        <v>281</v>
      </c>
      <c r="P875" s="120" t="s">
        <v>268</v>
      </c>
      <c r="Q875" s="120" t="s">
        <v>269</v>
      </c>
      <c r="R875" s="124" t="s">
        <v>270</v>
      </c>
      <c r="S875" s="125" t="s">
        <v>776</v>
      </c>
    </row>
    <row r="876" s="126" customFormat="true" ht="12" hidden="false" customHeight="true" outlineLevel="0" collapsed="false">
      <c r="A876" s="120" t="n">
        <v>801</v>
      </c>
      <c r="B876" s="120" t="n">
        <v>80195</v>
      </c>
      <c r="C876" s="120" t="n">
        <v>2059</v>
      </c>
      <c r="D876" s="121" t="s">
        <v>297</v>
      </c>
      <c r="E876" s="121" t="s">
        <v>298</v>
      </c>
      <c r="F876" s="122"/>
      <c r="G876" s="123" t="n">
        <v>29870</v>
      </c>
      <c r="H876" s="122"/>
      <c r="I876" s="123" t="n">
        <v>29870</v>
      </c>
      <c r="J876" s="122" t="n">
        <f aca="false">H876-F876</f>
        <v>0</v>
      </c>
      <c r="K876" s="123" t="n">
        <f aca="false">I876-G876</f>
        <v>0</v>
      </c>
      <c r="L876" s="122"/>
      <c r="M876" s="123" t="n">
        <v>0</v>
      </c>
      <c r="N876" s="120" t="s">
        <v>281</v>
      </c>
      <c r="O876" s="120" t="s">
        <v>281</v>
      </c>
      <c r="P876" s="120" t="s">
        <v>268</v>
      </c>
      <c r="Q876" s="120" t="s">
        <v>269</v>
      </c>
      <c r="R876" s="124" t="s">
        <v>270</v>
      </c>
      <c r="S876" s="125" t="s">
        <v>777</v>
      </c>
    </row>
    <row r="877" s="126" customFormat="true" ht="12" hidden="false" customHeight="true" outlineLevel="0" collapsed="false">
      <c r="A877" s="120" t="n">
        <v>801</v>
      </c>
      <c r="B877" s="120" t="n">
        <v>80195</v>
      </c>
      <c r="C877" s="120" t="n">
        <v>2120</v>
      </c>
      <c r="D877" s="121" t="s">
        <v>825</v>
      </c>
      <c r="E877" s="121" t="s">
        <v>500</v>
      </c>
      <c r="F877" s="122"/>
      <c r="G877" s="123" t="n">
        <v>2375640</v>
      </c>
      <c r="H877" s="122"/>
      <c r="I877" s="123" t="n">
        <v>2375640</v>
      </c>
      <c r="J877" s="122" t="n">
        <f aca="false">H877-F877</f>
        <v>0</v>
      </c>
      <c r="K877" s="123" t="n">
        <f aca="false">I877-G877</f>
        <v>0</v>
      </c>
      <c r="L877" s="122"/>
      <c r="M877" s="123" t="n">
        <v>0</v>
      </c>
      <c r="N877" s="120" t="s">
        <v>281</v>
      </c>
      <c r="O877" s="120" t="s">
        <v>281</v>
      </c>
      <c r="P877" s="120" t="s">
        <v>299</v>
      </c>
      <c r="Q877" s="120" t="n">
        <v>1260</v>
      </c>
      <c r="R877" s="124" t="s">
        <v>341</v>
      </c>
      <c r="S877" s="125" t="s">
        <v>826</v>
      </c>
    </row>
    <row r="878" s="126" customFormat="true" ht="12" hidden="false" customHeight="true" outlineLevel="0" collapsed="false">
      <c r="A878" s="120" t="n">
        <v>801</v>
      </c>
      <c r="B878" s="120" t="n">
        <v>80195</v>
      </c>
      <c r="C878" s="120" t="n">
        <v>2400</v>
      </c>
      <c r="D878" s="121" t="s">
        <v>283</v>
      </c>
      <c r="E878" s="121" t="s">
        <v>275</v>
      </c>
      <c r="F878" s="122"/>
      <c r="G878" s="123" t="n">
        <v>0</v>
      </c>
      <c r="H878" s="122"/>
      <c r="I878" s="123" t="n">
        <v>0</v>
      </c>
      <c r="J878" s="122" t="n">
        <f aca="false">H878-F878</f>
        <v>0</v>
      </c>
      <c r="K878" s="123" t="n">
        <f aca="false">I878-G878</f>
        <v>0</v>
      </c>
      <c r="L878" s="122"/>
      <c r="M878" s="123" t="n">
        <v>1000000</v>
      </c>
      <c r="N878" s="120" t="s">
        <v>281</v>
      </c>
      <c r="O878" s="120" t="s">
        <v>281</v>
      </c>
      <c r="P878" s="120"/>
      <c r="Q878" s="120"/>
      <c r="R878" s="124"/>
      <c r="S878" s="125" t="s">
        <v>827</v>
      </c>
    </row>
    <row r="879" s="126" customFormat="true" ht="12" hidden="false" customHeight="true" outlineLevel="0" collapsed="false">
      <c r="A879" s="120" t="n">
        <v>801</v>
      </c>
      <c r="B879" s="120" t="n">
        <v>80195</v>
      </c>
      <c r="C879" s="120" t="n">
        <v>2701</v>
      </c>
      <c r="D879" s="121" t="s">
        <v>265</v>
      </c>
      <c r="E879" s="121" t="s">
        <v>391</v>
      </c>
      <c r="F879" s="122" t="n">
        <v>68400</v>
      </c>
      <c r="G879" s="123"/>
      <c r="H879" s="122" t="n">
        <v>68400</v>
      </c>
      <c r="I879" s="123"/>
      <c r="J879" s="122" t="n">
        <f aca="false">H879-F879</f>
        <v>0</v>
      </c>
      <c r="K879" s="123" t="n">
        <f aca="false">I879-G879</f>
        <v>0</v>
      </c>
      <c r="L879" s="122" t="n">
        <v>0</v>
      </c>
      <c r="M879" s="123"/>
      <c r="N879" s="120" t="s">
        <v>281</v>
      </c>
      <c r="O879" s="120" t="s">
        <v>281</v>
      </c>
      <c r="P879" s="120" t="s">
        <v>268</v>
      </c>
      <c r="Q879" s="120" t="s">
        <v>269</v>
      </c>
      <c r="R879" s="124" t="s">
        <v>270</v>
      </c>
      <c r="S879" s="125" t="s">
        <v>745</v>
      </c>
    </row>
    <row r="880" s="126" customFormat="true" ht="12" hidden="false" customHeight="true" outlineLevel="0" collapsed="false">
      <c r="A880" s="120" t="n">
        <v>801</v>
      </c>
      <c r="B880" s="120" t="n">
        <v>80195</v>
      </c>
      <c r="C880" s="120" t="n">
        <v>2701</v>
      </c>
      <c r="D880" s="121" t="s">
        <v>265</v>
      </c>
      <c r="E880" s="121" t="s">
        <v>391</v>
      </c>
      <c r="F880" s="122" t="n">
        <v>126600</v>
      </c>
      <c r="G880" s="123"/>
      <c r="H880" s="122" t="n">
        <v>126600</v>
      </c>
      <c r="I880" s="123"/>
      <c r="J880" s="122" t="n">
        <f aca="false">H880-F880</f>
        <v>0</v>
      </c>
      <c r="K880" s="123" t="n">
        <f aca="false">I880-G880</f>
        <v>0</v>
      </c>
      <c r="L880" s="122" t="n">
        <v>135900</v>
      </c>
      <c r="M880" s="123"/>
      <c r="N880" s="120" t="s">
        <v>281</v>
      </c>
      <c r="O880" s="120" t="s">
        <v>281</v>
      </c>
      <c r="P880" s="120" t="s">
        <v>268</v>
      </c>
      <c r="Q880" s="120" t="s">
        <v>269</v>
      </c>
      <c r="R880" s="124" t="s">
        <v>270</v>
      </c>
      <c r="S880" s="125" t="s">
        <v>746</v>
      </c>
    </row>
    <row r="881" s="126" customFormat="true" ht="12" hidden="false" customHeight="true" outlineLevel="0" collapsed="false">
      <c r="A881" s="120" t="n">
        <v>801</v>
      </c>
      <c r="B881" s="120" t="n">
        <v>80195</v>
      </c>
      <c r="C881" s="120" t="n">
        <v>2701</v>
      </c>
      <c r="D881" s="121" t="s">
        <v>265</v>
      </c>
      <c r="E881" s="121" t="s">
        <v>391</v>
      </c>
      <c r="F881" s="122" t="n">
        <v>45400</v>
      </c>
      <c r="G881" s="123"/>
      <c r="H881" s="122" t="n">
        <v>45400</v>
      </c>
      <c r="I881" s="123"/>
      <c r="J881" s="122" t="n">
        <f aca="false">H881-F881</f>
        <v>0</v>
      </c>
      <c r="K881" s="123" t="n">
        <f aca="false">I881-G881</f>
        <v>0</v>
      </c>
      <c r="L881" s="122" t="n">
        <v>0</v>
      </c>
      <c r="M881" s="123"/>
      <c r="N881" s="120" t="s">
        <v>281</v>
      </c>
      <c r="O881" s="120" t="s">
        <v>281</v>
      </c>
      <c r="P881" s="120" t="s">
        <v>272</v>
      </c>
      <c r="Q881" s="120" t="s">
        <v>475</v>
      </c>
      <c r="R881" s="124" t="s">
        <v>476</v>
      </c>
      <c r="S881" s="125" t="s">
        <v>746</v>
      </c>
    </row>
    <row r="882" s="126" customFormat="true" ht="12" hidden="false" customHeight="true" outlineLevel="0" collapsed="false">
      <c r="A882" s="120" t="n">
        <v>801</v>
      </c>
      <c r="B882" s="120" t="n">
        <v>80195</v>
      </c>
      <c r="C882" s="120" t="n">
        <v>6257</v>
      </c>
      <c r="D882" s="121" t="s">
        <v>325</v>
      </c>
      <c r="E882" s="121" t="s">
        <v>298</v>
      </c>
      <c r="F882" s="122" t="n">
        <v>-197000</v>
      </c>
      <c r="G882" s="123"/>
      <c r="H882" s="122" t="n">
        <v>-197000</v>
      </c>
      <c r="I882" s="123"/>
      <c r="J882" s="122" t="n">
        <f aca="false">H882-F882</f>
        <v>0</v>
      </c>
      <c r="K882" s="123" t="n">
        <f aca="false">I882-G882</f>
        <v>0</v>
      </c>
      <c r="L882" s="122" t="n">
        <v>0</v>
      </c>
      <c r="M882" s="123"/>
      <c r="N882" s="120" t="s">
        <v>281</v>
      </c>
      <c r="O882" s="120" t="s">
        <v>281</v>
      </c>
      <c r="P882" s="120" t="s">
        <v>299</v>
      </c>
      <c r="Q882" s="120" t="n">
        <v>2245</v>
      </c>
      <c r="R882" s="124" t="s">
        <v>441</v>
      </c>
      <c r="S882" s="125" t="s">
        <v>828</v>
      </c>
    </row>
    <row r="883" s="126" customFormat="true" ht="12" hidden="false" customHeight="true" outlineLevel="0" collapsed="false">
      <c r="A883" s="120" t="n">
        <v>801</v>
      </c>
      <c r="B883" s="120" t="n">
        <v>80195</v>
      </c>
      <c r="C883" s="120" t="n">
        <v>6257</v>
      </c>
      <c r="D883" s="121" t="s">
        <v>325</v>
      </c>
      <c r="E883" s="121" t="s">
        <v>298</v>
      </c>
      <c r="F883" s="122" t="n">
        <v>948366</v>
      </c>
      <c r="G883" s="123"/>
      <c r="H883" s="122" t="n">
        <v>948366</v>
      </c>
      <c r="I883" s="123"/>
      <c r="J883" s="122" t="n">
        <f aca="false">H883-F883</f>
        <v>0</v>
      </c>
      <c r="K883" s="123" t="n">
        <f aca="false">I883-G883</f>
        <v>0</v>
      </c>
      <c r="L883" s="122" t="n">
        <v>0</v>
      </c>
      <c r="M883" s="123"/>
      <c r="N883" s="120" t="s">
        <v>281</v>
      </c>
      <c r="O883" s="120" t="s">
        <v>281</v>
      </c>
      <c r="P883" s="120" t="s">
        <v>268</v>
      </c>
      <c r="Q883" s="120" t="s">
        <v>269</v>
      </c>
      <c r="R883" s="124" t="s">
        <v>270</v>
      </c>
      <c r="S883" s="125" t="s">
        <v>828</v>
      </c>
    </row>
    <row r="884" s="126" customFormat="true" ht="12" hidden="false" customHeight="true" outlineLevel="0" collapsed="false">
      <c r="A884" s="120" t="n">
        <v>801</v>
      </c>
      <c r="B884" s="120" t="n">
        <v>80195</v>
      </c>
      <c r="C884" s="120" t="n">
        <v>6257</v>
      </c>
      <c r="D884" s="121" t="s">
        <v>325</v>
      </c>
      <c r="E884" s="121" t="s">
        <v>298</v>
      </c>
      <c r="F884" s="122" t="n">
        <v>526000</v>
      </c>
      <c r="G884" s="123"/>
      <c r="H884" s="122" t="n">
        <v>526000</v>
      </c>
      <c r="I884" s="123"/>
      <c r="J884" s="122" t="n">
        <f aca="false">H884-F884</f>
        <v>0</v>
      </c>
      <c r="K884" s="123" t="n">
        <f aca="false">I884-G884</f>
        <v>0</v>
      </c>
      <c r="L884" s="122" t="n">
        <v>0</v>
      </c>
      <c r="M884" s="123"/>
      <c r="N884" s="120" t="s">
        <v>281</v>
      </c>
      <c r="O884" s="120" t="s">
        <v>281</v>
      </c>
      <c r="P884" s="120" t="s">
        <v>310</v>
      </c>
      <c r="Q884" s="120" t="s">
        <v>269</v>
      </c>
      <c r="R884" s="124" t="s">
        <v>270</v>
      </c>
      <c r="S884" s="125" t="s">
        <v>829</v>
      </c>
    </row>
    <row r="885" s="126" customFormat="true" ht="12" hidden="false" customHeight="true" outlineLevel="0" collapsed="false">
      <c r="A885" s="120" t="n">
        <v>851</v>
      </c>
      <c r="B885" s="120" t="n">
        <v>85111</v>
      </c>
      <c r="C885" s="120" t="n">
        <v>6690</v>
      </c>
      <c r="D885" s="121" t="s">
        <v>283</v>
      </c>
      <c r="E885" s="121" t="s">
        <v>275</v>
      </c>
      <c r="F885" s="122"/>
      <c r="G885" s="123" t="n">
        <v>187129</v>
      </c>
      <c r="H885" s="122"/>
      <c r="I885" s="123" t="n">
        <v>187129</v>
      </c>
      <c r="J885" s="122" t="n">
        <f aca="false">H885-F885</f>
        <v>0</v>
      </c>
      <c r="K885" s="123" t="n">
        <f aca="false">I885-G885</f>
        <v>0</v>
      </c>
      <c r="L885" s="122"/>
      <c r="M885" s="123" t="n">
        <v>0</v>
      </c>
      <c r="N885" s="120" t="s">
        <v>663</v>
      </c>
      <c r="O885" s="120" t="s">
        <v>379</v>
      </c>
      <c r="P885" s="120" t="s">
        <v>272</v>
      </c>
      <c r="Q885" s="120" t="s">
        <v>318</v>
      </c>
      <c r="R885" s="124" t="s">
        <v>319</v>
      </c>
      <c r="S885" s="125" t="s">
        <v>830</v>
      </c>
    </row>
    <row r="886" s="126" customFormat="true" ht="12" hidden="false" customHeight="true" outlineLevel="0" collapsed="false">
      <c r="A886" s="120" t="n">
        <v>851</v>
      </c>
      <c r="B886" s="120" t="n">
        <v>85111</v>
      </c>
      <c r="C886" s="120" t="n">
        <v>6690</v>
      </c>
      <c r="D886" s="121" t="s">
        <v>283</v>
      </c>
      <c r="E886" s="121" t="s">
        <v>275</v>
      </c>
      <c r="F886" s="122"/>
      <c r="G886" s="123" t="n">
        <v>25000</v>
      </c>
      <c r="H886" s="122"/>
      <c r="I886" s="123" t="n">
        <v>7000</v>
      </c>
      <c r="J886" s="122" t="n">
        <f aca="false">H886-F886</f>
        <v>0</v>
      </c>
      <c r="K886" s="123" t="n">
        <f aca="false">I886-G886</f>
        <v>-18000</v>
      </c>
      <c r="L886" s="122"/>
      <c r="M886" s="123" t="n">
        <v>15000</v>
      </c>
      <c r="N886" s="120" t="s">
        <v>663</v>
      </c>
      <c r="O886" s="120" t="s">
        <v>379</v>
      </c>
      <c r="P886" s="120" t="s">
        <v>268</v>
      </c>
      <c r="Q886" s="120" t="s">
        <v>269</v>
      </c>
      <c r="R886" s="124" t="s">
        <v>270</v>
      </c>
      <c r="S886" s="125" t="s">
        <v>445</v>
      </c>
    </row>
    <row r="887" s="126" customFormat="true" ht="12" hidden="false" customHeight="true" outlineLevel="0" collapsed="false">
      <c r="A887" s="120" t="n">
        <v>851</v>
      </c>
      <c r="B887" s="120" t="n">
        <v>85117</v>
      </c>
      <c r="C887" s="120" t="n">
        <v>6690</v>
      </c>
      <c r="D887" s="121" t="s">
        <v>283</v>
      </c>
      <c r="E887" s="121" t="s">
        <v>275</v>
      </c>
      <c r="F887" s="122"/>
      <c r="G887" s="123" t="n">
        <v>0</v>
      </c>
      <c r="H887" s="122"/>
      <c r="I887" s="123" t="n">
        <v>0</v>
      </c>
      <c r="J887" s="122" t="n">
        <f aca="false">H887-F887</f>
        <v>0</v>
      </c>
      <c r="K887" s="123" t="n">
        <f aca="false">I887-G887</f>
        <v>0</v>
      </c>
      <c r="L887" s="122"/>
      <c r="M887" s="123" t="n">
        <v>5000</v>
      </c>
      <c r="N887" s="120" t="s">
        <v>663</v>
      </c>
      <c r="O887" s="120" t="s">
        <v>379</v>
      </c>
      <c r="P887" s="120"/>
      <c r="Q887" s="120"/>
      <c r="R887" s="124"/>
      <c r="S887" s="125" t="s">
        <v>445</v>
      </c>
    </row>
    <row r="888" s="126" customFormat="true" ht="12" hidden="false" customHeight="true" outlineLevel="0" collapsed="false">
      <c r="A888" s="120" t="n">
        <v>851</v>
      </c>
      <c r="B888" s="120" t="n">
        <v>85149</v>
      </c>
      <c r="C888" s="120" t="n">
        <v>2533</v>
      </c>
      <c r="D888" s="121" t="s">
        <v>569</v>
      </c>
      <c r="E888" s="121" t="s">
        <v>391</v>
      </c>
      <c r="F888" s="122" t="n">
        <v>284400</v>
      </c>
      <c r="G888" s="123"/>
      <c r="H888" s="122" t="n">
        <v>284400</v>
      </c>
      <c r="I888" s="123"/>
      <c r="J888" s="122" t="n">
        <f aca="false">H888-F888</f>
        <v>0</v>
      </c>
      <c r="K888" s="123" t="n">
        <f aca="false">I888-G888</f>
        <v>0</v>
      </c>
      <c r="L888" s="122" t="n">
        <v>0</v>
      </c>
      <c r="M888" s="123"/>
      <c r="N888" s="120" t="s">
        <v>281</v>
      </c>
      <c r="O888" s="120" t="s">
        <v>281</v>
      </c>
      <c r="P888" s="120" t="s">
        <v>299</v>
      </c>
      <c r="Q888" s="120" t="n">
        <v>1019</v>
      </c>
      <c r="R888" s="124" t="s">
        <v>300</v>
      </c>
      <c r="S888" s="125" t="s">
        <v>570</v>
      </c>
    </row>
    <row r="889" s="126" customFormat="true" ht="12" hidden="false" customHeight="true" outlineLevel="0" collapsed="false">
      <c r="A889" s="120" t="n">
        <v>851</v>
      </c>
      <c r="B889" s="120" t="n">
        <v>85149</v>
      </c>
      <c r="C889" s="120" t="n">
        <v>2710</v>
      </c>
      <c r="D889" s="121" t="s">
        <v>831</v>
      </c>
      <c r="E889" s="121" t="s">
        <v>280</v>
      </c>
      <c r="F889" s="129"/>
      <c r="G889" s="130" t="n">
        <v>29272</v>
      </c>
      <c r="H889" s="129"/>
      <c r="I889" s="130" t="n">
        <v>29272</v>
      </c>
      <c r="J889" s="122" t="n">
        <f aca="false">H889-F889</f>
        <v>0</v>
      </c>
      <c r="K889" s="123" t="n">
        <f aca="false">I889-G889</f>
        <v>0</v>
      </c>
      <c r="L889" s="122"/>
      <c r="M889" s="123" t="n">
        <v>0</v>
      </c>
      <c r="N889" s="120" t="s">
        <v>281</v>
      </c>
      <c r="O889" s="120" t="s">
        <v>281</v>
      </c>
      <c r="P889" s="120" t="s">
        <v>299</v>
      </c>
      <c r="Q889" s="120" t="n">
        <v>2375</v>
      </c>
      <c r="R889" s="124" t="s">
        <v>602</v>
      </c>
      <c r="S889" s="125" t="s">
        <v>832</v>
      </c>
    </row>
    <row r="890" s="126" customFormat="true" ht="12" hidden="false" customHeight="true" outlineLevel="0" collapsed="false">
      <c r="A890" s="120" t="n">
        <v>851</v>
      </c>
      <c r="B890" s="120" t="n">
        <v>85154</v>
      </c>
      <c r="C890" s="120" t="n">
        <v>2950</v>
      </c>
      <c r="D890" s="121" t="s">
        <v>265</v>
      </c>
      <c r="E890" s="121" t="s">
        <v>275</v>
      </c>
      <c r="F890" s="122" t="n">
        <v>0</v>
      </c>
      <c r="G890" s="130"/>
      <c r="H890" s="122" t="n">
        <v>26000</v>
      </c>
      <c r="I890" s="130"/>
      <c r="J890" s="122" t="n">
        <f aca="false">H890-F890</f>
        <v>26000</v>
      </c>
      <c r="K890" s="130" t="n">
        <f aca="false">I890-G890</f>
        <v>0</v>
      </c>
      <c r="L890" s="122" t="n">
        <v>0</v>
      </c>
      <c r="M890" s="130"/>
      <c r="N890" s="120" t="s">
        <v>418</v>
      </c>
      <c r="O890" s="120" t="s">
        <v>379</v>
      </c>
      <c r="P890" s="120"/>
      <c r="Q890" s="120"/>
      <c r="R890" s="124"/>
      <c r="S890" s="125" t="s">
        <v>445</v>
      </c>
    </row>
    <row r="891" s="126" customFormat="true" ht="12" hidden="false" customHeight="true" outlineLevel="0" collapsed="false">
      <c r="A891" s="120" t="n">
        <v>851</v>
      </c>
      <c r="B891" s="120" t="n">
        <v>85156</v>
      </c>
      <c r="C891" s="120" t="s">
        <v>103</v>
      </c>
      <c r="D891" s="121" t="s">
        <v>283</v>
      </c>
      <c r="E891" s="121" t="s">
        <v>275</v>
      </c>
      <c r="F891" s="122"/>
      <c r="G891" s="123" t="n">
        <v>0</v>
      </c>
      <c r="H891" s="122"/>
      <c r="I891" s="123" t="n">
        <v>350000</v>
      </c>
      <c r="J891" s="122" t="n">
        <f aca="false">H891-F891</f>
        <v>0</v>
      </c>
      <c r="K891" s="123" t="n">
        <f aca="false">I891-G891</f>
        <v>350000</v>
      </c>
      <c r="L891" s="122"/>
      <c r="M891" s="123" t="n">
        <v>300000</v>
      </c>
      <c r="N891" s="120" t="s">
        <v>833</v>
      </c>
      <c r="O891" s="120" t="s">
        <v>833</v>
      </c>
      <c r="P891" s="120"/>
      <c r="Q891" s="120"/>
      <c r="R891" s="124"/>
      <c r="S891" s="125" t="s">
        <v>834</v>
      </c>
    </row>
    <row r="892" s="126" customFormat="true" ht="12" hidden="false" customHeight="true" outlineLevel="0" collapsed="false">
      <c r="A892" s="120" t="n">
        <v>851</v>
      </c>
      <c r="B892" s="120" t="n">
        <v>85156</v>
      </c>
      <c r="C892" s="120" t="n">
        <v>2110</v>
      </c>
      <c r="D892" s="121" t="s">
        <v>384</v>
      </c>
      <c r="E892" s="121" t="s">
        <v>385</v>
      </c>
      <c r="F892" s="129"/>
      <c r="G892" s="139" t="n">
        <v>-9129.11</v>
      </c>
      <c r="H892" s="129"/>
      <c r="I892" s="139" t="n">
        <v>-9129.11</v>
      </c>
      <c r="J892" s="129" t="n">
        <f aca="false">H892-F892</f>
        <v>0</v>
      </c>
      <c r="K892" s="139" t="n">
        <f aca="false">I892-G892</f>
        <v>0</v>
      </c>
      <c r="L892" s="129"/>
      <c r="M892" s="132" t="n">
        <v>0</v>
      </c>
      <c r="N892" s="120" t="s">
        <v>281</v>
      </c>
      <c r="O892" s="120" t="s">
        <v>281</v>
      </c>
      <c r="P892" s="120" t="s">
        <v>299</v>
      </c>
      <c r="Q892" s="120" t="n">
        <v>1295</v>
      </c>
      <c r="R892" s="124" t="s">
        <v>291</v>
      </c>
      <c r="S892" s="125" t="s">
        <v>835</v>
      </c>
    </row>
    <row r="893" s="126" customFormat="true" ht="12" hidden="false" customHeight="true" outlineLevel="0" collapsed="false">
      <c r="A893" s="120" t="n">
        <v>851</v>
      </c>
      <c r="B893" s="120" t="n">
        <v>85156</v>
      </c>
      <c r="C893" s="120" t="n">
        <v>2110</v>
      </c>
      <c r="D893" s="121" t="s">
        <v>384</v>
      </c>
      <c r="E893" s="121" t="s">
        <v>385</v>
      </c>
      <c r="F893" s="129"/>
      <c r="G893" s="139" t="n">
        <v>10613.8</v>
      </c>
      <c r="H893" s="129"/>
      <c r="I893" s="139" t="n">
        <v>10613.8</v>
      </c>
      <c r="J893" s="129" t="n">
        <f aca="false">H893-F893</f>
        <v>0</v>
      </c>
      <c r="K893" s="139" t="n">
        <f aca="false">I893-G893</f>
        <v>0</v>
      </c>
      <c r="L893" s="129"/>
      <c r="M893" s="132" t="n">
        <v>0</v>
      </c>
      <c r="N893" s="120" t="s">
        <v>281</v>
      </c>
      <c r="O893" s="120" t="s">
        <v>281</v>
      </c>
      <c r="P893" s="120" t="s">
        <v>299</v>
      </c>
      <c r="Q893" s="120" t="n">
        <v>156</v>
      </c>
      <c r="R893" s="124" t="s">
        <v>627</v>
      </c>
      <c r="S893" s="125" t="s">
        <v>835</v>
      </c>
    </row>
    <row r="894" s="126" customFormat="true" ht="12" hidden="false" customHeight="true" outlineLevel="0" collapsed="false">
      <c r="A894" s="120" t="n">
        <v>851</v>
      </c>
      <c r="B894" s="120" t="n">
        <v>85156</v>
      </c>
      <c r="C894" s="120" t="n">
        <v>2950</v>
      </c>
      <c r="D894" s="121" t="s">
        <v>283</v>
      </c>
      <c r="E894" s="121" t="s">
        <v>275</v>
      </c>
      <c r="F894" s="122"/>
      <c r="G894" s="139" t="n">
        <v>101061.65</v>
      </c>
      <c r="H894" s="122"/>
      <c r="I894" s="139" t="n">
        <v>101061.65</v>
      </c>
      <c r="J894" s="122" t="n">
        <f aca="false">H894-F894</f>
        <v>0</v>
      </c>
      <c r="K894" s="139" t="n">
        <f aca="false">I894-G894</f>
        <v>0</v>
      </c>
      <c r="L894" s="122"/>
      <c r="M894" s="139" t="n">
        <v>0</v>
      </c>
      <c r="N894" s="120" t="s">
        <v>556</v>
      </c>
      <c r="O894" s="120" t="s">
        <v>379</v>
      </c>
      <c r="P894" s="120" t="s">
        <v>299</v>
      </c>
      <c r="Q894" s="120" t="s">
        <v>631</v>
      </c>
      <c r="R894" s="124" t="s">
        <v>300</v>
      </c>
      <c r="S894" s="125" t="s">
        <v>445</v>
      </c>
    </row>
    <row r="895" s="126" customFormat="true" ht="12" hidden="false" customHeight="true" outlineLevel="0" collapsed="false">
      <c r="A895" s="120" t="n">
        <v>851</v>
      </c>
      <c r="B895" s="120" t="n">
        <v>85156</v>
      </c>
      <c r="C895" s="120" t="n">
        <v>2950</v>
      </c>
      <c r="D895" s="121" t="s">
        <v>283</v>
      </c>
      <c r="E895" s="121" t="s">
        <v>275</v>
      </c>
      <c r="F895" s="122"/>
      <c r="G895" s="139" t="n">
        <v>23234.55</v>
      </c>
      <c r="H895" s="122"/>
      <c r="I895" s="139" t="n">
        <v>23234.55</v>
      </c>
      <c r="J895" s="122" t="n">
        <f aca="false">H895-F895</f>
        <v>0</v>
      </c>
      <c r="K895" s="139" t="n">
        <f aca="false">I895-G895</f>
        <v>0</v>
      </c>
      <c r="L895" s="122"/>
      <c r="M895" s="139" t="n">
        <v>0</v>
      </c>
      <c r="N895" s="120" t="s">
        <v>556</v>
      </c>
      <c r="O895" s="120" t="s">
        <v>379</v>
      </c>
      <c r="P895" s="120" t="s">
        <v>299</v>
      </c>
      <c r="Q895" s="120" t="s">
        <v>439</v>
      </c>
      <c r="R895" s="124" t="s">
        <v>440</v>
      </c>
      <c r="S895" s="125" t="s">
        <v>445</v>
      </c>
    </row>
    <row r="896" s="126" customFormat="true" ht="12" hidden="false" customHeight="true" outlineLevel="0" collapsed="false">
      <c r="A896" s="120" t="n">
        <v>851</v>
      </c>
      <c r="B896" s="120" t="n">
        <v>85156</v>
      </c>
      <c r="C896" s="120" t="n">
        <v>2950</v>
      </c>
      <c r="D896" s="121" t="s">
        <v>283</v>
      </c>
      <c r="E896" s="121" t="s">
        <v>275</v>
      </c>
      <c r="F896" s="122"/>
      <c r="G896" s="139" t="n">
        <v>84598.25</v>
      </c>
      <c r="H896" s="122"/>
      <c r="I896" s="139" t="n">
        <v>84598.25</v>
      </c>
      <c r="J896" s="122" t="n">
        <f aca="false">H896-F896</f>
        <v>0</v>
      </c>
      <c r="K896" s="139" t="n">
        <f aca="false">I896-G896</f>
        <v>0</v>
      </c>
      <c r="L896" s="122"/>
      <c r="M896" s="139" t="n">
        <v>0</v>
      </c>
      <c r="N896" s="120" t="s">
        <v>556</v>
      </c>
      <c r="O896" s="120" t="s">
        <v>379</v>
      </c>
      <c r="P896" s="120" t="s">
        <v>299</v>
      </c>
      <c r="Q896" s="120" t="s">
        <v>303</v>
      </c>
      <c r="R896" s="124" t="s">
        <v>304</v>
      </c>
      <c r="S896" s="125" t="s">
        <v>445</v>
      </c>
    </row>
    <row r="897" s="126" customFormat="true" ht="12" hidden="false" customHeight="true" outlineLevel="0" collapsed="false">
      <c r="A897" s="120" t="n">
        <v>851</v>
      </c>
      <c r="B897" s="120" t="n">
        <v>85158</v>
      </c>
      <c r="C897" s="120" t="s">
        <v>78</v>
      </c>
      <c r="D897" s="121" t="s">
        <v>265</v>
      </c>
      <c r="E897" s="121" t="s">
        <v>358</v>
      </c>
      <c r="F897" s="122" t="n">
        <v>20000</v>
      </c>
      <c r="G897" s="123"/>
      <c r="H897" s="122" t="n">
        <v>16000</v>
      </c>
      <c r="I897" s="123"/>
      <c r="J897" s="122" t="n">
        <f aca="false">H897-F897</f>
        <v>-4000</v>
      </c>
      <c r="K897" s="123" t="n">
        <f aca="false">I897-G897</f>
        <v>0</v>
      </c>
      <c r="L897" s="122" t="n">
        <v>20000</v>
      </c>
      <c r="M897" s="123"/>
      <c r="N897" s="120" t="s">
        <v>836</v>
      </c>
      <c r="O897" s="120" t="s">
        <v>836</v>
      </c>
      <c r="P897" s="120" t="s">
        <v>268</v>
      </c>
      <c r="Q897" s="120" t="s">
        <v>269</v>
      </c>
      <c r="R897" s="124" t="s">
        <v>270</v>
      </c>
      <c r="S897" s="125" t="s">
        <v>592</v>
      </c>
    </row>
    <row r="898" s="126" customFormat="true" ht="12" hidden="false" customHeight="true" outlineLevel="0" collapsed="false">
      <c r="A898" s="120" t="n">
        <v>851</v>
      </c>
      <c r="B898" s="120" t="n">
        <v>85158</v>
      </c>
      <c r="C898" s="120" t="s">
        <v>91</v>
      </c>
      <c r="D898" s="121" t="s">
        <v>265</v>
      </c>
      <c r="E898" s="121" t="s">
        <v>275</v>
      </c>
      <c r="F898" s="122" t="n">
        <v>800000</v>
      </c>
      <c r="G898" s="123"/>
      <c r="H898" s="122" t="n">
        <v>800000</v>
      </c>
      <c r="I898" s="123"/>
      <c r="J898" s="122" t="n">
        <f aca="false">H898-F898</f>
        <v>0</v>
      </c>
      <c r="K898" s="123" t="n">
        <f aca="false">I898-G898</f>
        <v>0</v>
      </c>
      <c r="L898" s="122" t="n">
        <v>810000</v>
      </c>
      <c r="M898" s="123"/>
      <c r="N898" s="120" t="s">
        <v>836</v>
      </c>
      <c r="O898" s="120" t="s">
        <v>836</v>
      </c>
      <c r="P898" s="120" t="s">
        <v>268</v>
      </c>
      <c r="Q898" s="120" t="s">
        <v>269</v>
      </c>
      <c r="R898" s="124" t="s">
        <v>270</v>
      </c>
      <c r="S898" s="125" t="s">
        <v>837</v>
      </c>
    </row>
    <row r="899" s="126" customFormat="true" ht="12" hidden="false" customHeight="true" outlineLevel="0" collapsed="false">
      <c r="A899" s="120" t="n">
        <v>851</v>
      </c>
      <c r="B899" s="120" t="n">
        <v>85158</v>
      </c>
      <c r="C899" s="120" t="s">
        <v>103</v>
      </c>
      <c r="D899" s="121" t="s">
        <v>265</v>
      </c>
      <c r="E899" s="121" t="s">
        <v>275</v>
      </c>
      <c r="F899" s="122" t="n">
        <v>1000</v>
      </c>
      <c r="G899" s="123"/>
      <c r="H899" s="122" t="n">
        <v>1000</v>
      </c>
      <c r="I899" s="123"/>
      <c r="J899" s="122" t="n">
        <f aca="false">H899-F899</f>
        <v>0</v>
      </c>
      <c r="K899" s="123" t="n">
        <f aca="false">I899-G899</f>
        <v>0</v>
      </c>
      <c r="L899" s="122" t="n">
        <v>1000</v>
      </c>
      <c r="M899" s="123"/>
      <c r="N899" s="120" t="s">
        <v>836</v>
      </c>
      <c r="O899" s="120" t="s">
        <v>836</v>
      </c>
      <c r="P899" s="120" t="s">
        <v>268</v>
      </c>
      <c r="Q899" s="120" t="s">
        <v>269</v>
      </c>
      <c r="R899" s="124" t="s">
        <v>270</v>
      </c>
      <c r="S899" s="125" t="s">
        <v>838</v>
      </c>
    </row>
    <row r="900" s="126" customFormat="true" ht="12" hidden="false" customHeight="true" outlineLevel="0" collapsed="false">
      <c r="A900" s="120" t="n">
        <v>851</v>
      </c>
      <c r="B900" s="120" t="n">
        <v>85158</v>
      </c>
      <c r="C900" s="120" t="s">
        <v>109</v>
      </c>
      <c r="D900" s="121" t="s">
        <v>265</v>
      </c>
      <c r="E900" s="121" t="s">
        <v>275</v>
      </c>
      <c r="F900" s="122" t="n">
        <v>3000</v>
      </c>
      <c r="G900" s="123"/>
      <c r="H900" s="122" t="n">
        <v>3000</v>
      </c>
      <c r="I900" s="123"/>
      <c r="J900" s="122" t="n">
        <f aca="false">H900-F900</f>
        <v>0</v>
      </c>
      <c r="K900" s="123" t="n">
        <f aca="false">I900-G900</f>
        <v>0</v>
      </c>
      <c r="L900" s="122" t="n">
        <v>3000</v>
      </c>
      <c r="M900" s="123"/>
      <c r="N900" s="120" t="s">
        <v>836</v>
      </c>
      <c r="O900" s="120" t="s">
        <v>836</v>
      </c>
      <c r="P900" s="120" t="s">
        <v>268</v>
      </c>
      <c r="Q900" s="120" t="s">
        <v>269</v>
      </c>
      <c r="R900" s="124" t="s">
        <v>270</v>
      </c>
      <c r="S900" s="125" t="s">
        <v>732</v>
      </c>
    </row>
    <row r="901" s="126" customFormat="true" ht="12" hidden="false" customHeight="true" outlineLevel="0" collapsed="false">
      <c r="A901" s="120" t="n">
        <v>851</v>
      </c>
      <c r="B901" s="120" t="n">
        <v>85158</v>
      </c>
      <c r="C901" s="120" t="n">
        <v>2310</v>
      </c>
      <c r="D901" s="121" t="s">
        <v>839</v>
      </c>
      <c r="E901" s="121" t="s">
        <v>280</v>
      </c>
      <c r="F901" s="122" t="n">
        <v>17060</v>
      </c>
      <c r="G901" s="130"/>
      <c r="H901" s="122" t="n">
        <v>17060</v>
      </c>
      <c r="I901" s="130"/>
      <c r="J901" s="122" t="n">
        <f aca="false">H901-F901</f>
        <v>0</v>
      </c>
      <c r="K901" s="123" t="n">
        <f aca="false">I901-G901</f>
        <v>0</v>
      </c>
      <c r="L901" s="122" t="n">
        <v>0</v>
      </c>
      <c r="M901" s="123"/>
      <c r="N901" s="120" t="s">
        <v>281</v>
      </c>
      <c r="O901" s="120" t="s">
        <v>281</v>
      </c>
      <c r="P901" s="120" t="s">
        <v>299</v>
      </c>
      <c r="Q901" s="120" t="n">
        <v>2375</v>
      </c>
      <c r="R901" s="124" t="s">
        <v>602</v>
      </c>
      <c r="S901" s="125" t="s">
        <v>840</v>
      </c>
    </row>
    <row r="902" s="126" customFormat="true" ht="12" hidden="false" customHeight="true" outlineLevel="0" collapsed="false">
      <c r="A902" s="120" t="n">
        <v>851</v>
      </c>
      <c r="B902" s="120" t="n">
        <v>85158</v>
      </c>
      <c r="C902" s="120" t="n">
        <v>2310</v>
      </c>
      <c r="D902" s="121" t="s">
        <v>839</v>
      </c>
      <c r="E902" s="121" t="s">
        <v>280</v>
      </c>
      <c r="F902" s="122" t="n">
        <v>146833</v>
      </c>
      <c r="G902" s="130"/>
      <c r="H902" s="122" t="n">
        <v>146833</v>
      </c>
      <c r="I902" s="130"/>
      <c r="J902" s="122" t="n">
        <f aca="false">H902-F902</f>
        <v>0</v>
      </c>
      <c r="K902" s="130" t="n">
        <f aca="false">I902-G902</f>
        <v>0</v>
      </c>
      <c r="L902" s="122" t="n">
        <v>0</v>
      </c>
      <c r="M902" s="130"/>
      <c r="N902" s="120" t="s">
        <v>281</v>
      </c>
      <c r="O902" s="120" t="s">
        <v>281</v>
      </c>
      <c r="P902" s="120" t="s">
        <v>299</v>
      </c>
      <c r="Q902" s="120" t="n">
        <v>685</v>
      </c>
      <c r="R902" s="124" t="s">
        <v>447</v>
      </c>
      <c r="S902" s="125" t="s">
        <v>840</v>
      </c>
      <c r="WZY902" s="108"/>
      <c r="WZZ902" s="108"/>
      <c r="XAA902" s="108"/>
      <c r="XAB902" s="108"/>
      <c r="XAC902" s="108"/>
      <c r="XAD902" s="108"/>
      <c r="XAE902" s="108"/>
      <c r="XAF902" s="108"/>
      <c r="XAG902" s="108"/>
      <c r="XAH902" s="108"/>
      <c r="XAI902" s="108"/>
      <c r="XAJ902" s="108"/>
      <c r="XAK902" s="108"/>
      <c r="XAL902" s="108"/>
      <c r="XAM902" s="108"/>
      <c r="XAN902" s="108"/>
      <c r="XAO902" s="108"/>
      <c r="XAP902" s="108"/>
      <c r="XAQ902" s="108"/>
      <c r="XAR902" s="108"/>
      <c r="XAS902" s="108"/>
      <c r="XAT902" s="108"/>
      <c r="XAU902" s="108"/>
      <c r="XAV902" s="108"/>
      <c r="XAW902" s="108"/>
      <c r="XAX902" s="108"/>
      <c r="XAY902" s="108"/>
      <c r="XAZ902" s="108"/>
      <c r="XBA902" s="108"/>
      <c r="XBB902" s="108"/>
      <c r="XBC902" s="108"/>
      <c r="XBD902" s="108"/>
      <c r="XBE902" s="108"/>
      <c r="XBF902" s="108"/>
      <c r="XBG902" s="108"/>
      <c r="XBH902" s="108"/>
      <c r="XBI902" s="108"/>
      <c r="XBJ902" s="108"/>
      <c r="XBK902" s="108"/>
      <c r="XBL902" s="108"/>
      <c r="XBM902" s="108"/>
      <c r="XBN902" s="108"/>
      <c r="XBO902" s="108"/>
      <c r="XBP902" s="108"/>
      <c r="XBQ902" s="108"/>
      <c r="XBR902" s="108"/>
      <c r="XBS902" s="108"/>
      <c r="XBT902" s="108"/>
      <c r="XBU902" s="108"/>
      <c r="XBV902" s="108"/>
      <c r="XBW902" s="108"/>
      <c r="XBX902" s="108"/>
      <c r="XBY902" s="108"/>
      <c r="XBZ902" s="108"/>
      <c r="XCA902" s="108"/>
      <c r="XCB902" s="108"/>
      <c r="XCC902" s="108"/>
      <c r="XCD902" s="108"/>
      <c r="XCE902" s="108"/>
      <c r="XCF902" s="108"/>
      <c r="XCG902" s="108"/>
      <c r="XCH902" s="108"/>
      <c r="XCI902" s="108"/>
      <c r="XCJ902" s="108"/>
      <c r="XCK902" s="108"/>
      <c r="XCL902" s="108"/>
      <c r="XCM902" s="108"/>
      <c r="XCN902" s="108"/>
      <c r="XCO902" s="108"/>
      <c r="XCP902" s="108"/>
      <c r="XCQ902" s="108"/>
      <c r="XCR902" s="108"/>
      <c r="XCS902" s="108"/>
      <c r="XCT902" s="108"/>
      <c r="XCU902" s="108"/>
      <c r="XCV902" s="108"/>
      <c r="XCW902" s="108"/>
      <c r="XCX902" s="108"/>
      <c r="XCY902" s="108"/>
      <c r="XCZ902" s="108"/>
      <c r="XDA902" s="108"/>
      <c r="XDB902" s="108"/>
      <c r="XDC902" s="108"/>
      <c r="XDD902" s="108"/>
      <c r="XDE902" s="108"/>
      <c r="XDF902" s="108"/>
      <c r="XDG902" s="108"/>
      <c r="XDH902" s="108"/>
      <c r="XDI902" s="108"/>
      <c r="XDJ902" s="108"/>
      <c r="XDK902" s="108"/>
      <c r="XDL902" s="108"/>
      <c r="XDM902" s="108"/>
      <c r="XDN902" s="108"/>
      <c r="XDO902" s="108"/>
      <c r="XDP902" s="108"/>
      <c r="XDQ902" s="108"/>
      <c r="XDR902" s="108"/>
      <c r="XDS902" s="108"/>
      <c r="XDT902" s="108"/>
      <c r="XDU902" s="108"/>
      <c r="XDV902" s="108"/>
      <c r="XDW902" s="108"/>
      <c r="XDX902" s="108"/>
      <c r="XDY902" s="108"/>
      <c r="XDZ902" s="108"/>
      <c r="XEA902" s="108"/>
      <c r="XEB902" s="108"/>
      <c r="XEC902" s="108"/>
      <c r="XED902" s="108"/>
      <c r="XEE902" s="108"/>
      <c r="XEF902" s="108"/>
      <c r="XEG902" s="108"/>
      <c r="XEH902" s="108"/>
      <c r="XEI902" s="108"/>
      <c r="XEJ902" s="108"/>
      <c r="XEK902" s="108"/>
      <c r="XEL902" s="108"/>
      <c r="XEM902" s="108"/>
      <c r="XEN902" s="108"/>
      <c r="XEO902" s="108"/>
      <c r="XEP902" s="108"/>
      <c r="XEQ902" s="108"/>
      <c r="XER902" s="108"/>
      <c r="XES902" s="108"/>
      <c r="XET902" s="108"/>
      <c r="XEU902" s="108"/>
      <c r="XEV902" s="108"/>
      <c r="XEW902" s="108"/>
      <c r="XEX902" s="108"/>
      <c r="XEY902" s="108"/>
      <c r="XEZ902" s="108"/>
      <c r="XFA902" s="108"/>
      <c r="XFB902" s="108"/>
      <c r="XFC902" s="108"/>
      <c r="XFD902" s="108"/>
    </row>
    <row r="903" s="126" customFormat="true" ht="12" hidden="false" customHeight="true" outlineLevel="0" collapsed="false">
      <c r="A903" s="120" t="n">
        <v>851</v>
      </c>
      <c r="B903" s="120" t="n">
        <v>85158</v>
      </c>
      <c r="C903" s="120" t="n">
        <v>2310</v>
      </c>
      <c r="D903" s="121" t="s">
        <v>839</v>
      </c>
      <c r="E903" s="121" t="s">
        <v>280</v>
      </c>
      <c r="F903" s="122" t="n">
        <v>67508</v>
      </c>
      <c r="G903" s="130"/>
      <c r="H903" s="122" t="n">
        <v>67508</v>
      </c>
      <c r="I903" s="130"/>
      <c r="J903" s="122" t="n">
        <f aca="false">H903-F903</f>
        <v>0</v>
      </c>
      <c r="K903" s="130" t="n">
        <f aca="false">I903-G903</f>
        <v>0</v>
      </c>
      <c r="L903" s="122" t="n">
        <v>0</v>
      </c>
      <c r="M903" s="130"/>
      <c r="N903" s="120" t="s">
        <v>281</v>
      </c>
      <c r="O903" s="120" t="s">
        <v>281</v>
      </c>
      <c r="P903" s="120" t="s">
        <v>299</v>
      </c>
      <c r="Q903" s="120" t="n">
        <v>1408</v>
      </c>
      <c r="R903" s="124" t="s">
        <v>382</v>
      </c>
      <c r="S903" s="125" t="s">
        <v>840</v>
      </c>
      <c r="WZY903" s="108"/>
      <c r="WZZ903" s="108"/>
      <c r="XAA903" s="108"/>
      <c r="XAB903" s="108"/>
      <c r="XAC903" s="108"/>
      <c r="XAD903" s="108"/>
      <c r="XAE903" s="108"/>
      <c r="XAF903" s="108"/>
      <c r="XAG903" s="108"/>
      <c r="XAH903" s="108"/>
      <c r="XAI903" s="108"/>
      <c r="XAJ903" s="108"/>
      <c r="XAK903" s="108"/>
      <c r="XAL903" s="108"/>
      <c r="XAM903" s="108"/>
      <c r="XAN903" s="108"/>
      <c r="XAO903" s="108"/>
      <c r="XAP903" s="108"/>
      <c r="XAQ903" s="108"/>
      <c r="XAR903" s="108"/>
      <c r="XAS903" s="108"/>
      <c r="XAT903" s="108"/>
      <c r="XAU903" s="108"/>
      <c r="XAV903" s="108"/>
      <c r="XAW903" s="108"/>
      <c r="XAX903" s="108"/>
      <c r="XAY903" s="108"/>
      <c r="XAZ903" s="108"/>
      <c r="XBA903" s="108"/>
      <c r="XBB903" s="108"/>
      <c r="XBC903" s="108"/>
      <c r="XBD903" s="108"/>
      <c r="XBE903" s="108"/>
      <c r="XBF903" s="108"/>
      <c r="XBG903" s="108"/>
      <c r="XBH903" s="108"/>
      <c r="XBI903" s="108"/>
      <c r="XBJ903" s="108"/>
      <c r="XBK903" s="108"/>
      <c r="XBL903" s="108"/>
      <c r="XBM903" s="108"/>
      <c r="XBN903" s="108"/>
      <c r="XBO903" s="108"/>
      <c r="XBP903" s="108"/>
      <c r="XBQ903" s="108"/>
      <c r="XBR903" s="108"/>
      <c r="XBS903" s="108"/>
      <c r="XBT903" s="108"/>
      <c r="XBU903" s="108"/>
      <c r="XBV903" s="108"/>
      <c r="XBW903" s="108"/>
      <c r="XBX903" s="108"/>
      <c r="XBY903" s="108"/>
      <c r="XBZ903" s="108"/>
      <c r="XCA903" s="108"/>
      <c r="XCB903" s="108"/>
      <c r="XCC903" s="108"/>
      <c r="XCD903" s="108"/>
      <c r="XCE903" s="108"/>
      <c r="XCF903" s="108"/>
      <c r="XCG903" s="108"/>
      <c r="XCH903" s="108"/>
      <c r="XCI903" s="108"/>
      <c r="XCJ903" s="108"/>
      <c r="XCK903" s="108"/>
      <c r="XCL903" s="108"/>
      <c r="XCM903" s="108"/>
      <c r="XCN903" s="108"/>
      <c r="XCO903" s="108"/>
      <c r="XCP903" s="108"/>
      <c r="XCQ903" s="108"/>
      <c r="XCR903" s="108"/>
      <c r="XCS903" s="108"/>
      <c r="XCT903" s="108"/>
      <c r="XCU903" s="108"/>
      <c r="XCV903" s="108"/>
      <c r="XCW903" s="108"/>
      <c r="XCX903" s="108"/>
      <c r="XCY903" s="108"/>
      <c r="XCZ903" s="108"/>
      <c r="XDA903" s="108"/>
      <c r="XDB903" s="108"/>
      <c r="XDC903" s="108"/>
      <c r="XDD903" s="108"/>
      <c r="XDE903" s="108"/>
      <c r="XDF903" s="108"/>
      <c r="XDG903" s="108"/>
      <c r="XDH903" s="108"/>
      <c r="XDI903" s="108"/>
      <c r="XDJ903" s="108"/>
      <c r="XDK903" s="108"/>
      <c r="XDL903" s="108"/>
      <c r="XDM903" s="108"/>
      <c r="XDN903" s="108"/>
      <c r="XDO903" s="108"/>
      <c r="XDP903" s="108"/>
      <c r="XDQ903" s="108"/>
      <c r="XDR903" s="108"/>
      <c r="XDS903" s="108"/>
      <c r="XDT903" s="108"/>
      <c r="XDU903" s="108"/>
      <c r="XDV903" s="108"/>
      <c r="XDW903" s="108"/>
      <c r="XDX903" s="108"/>
      <c r="XDY903" s="108"/>
      <c r="XDZ903" s="108"/>
      <c r="XEA903" s="108"/>
      <c r="XEB903" s="108"/>
      <c r="XEC903" s="108"/>
      <c r="XED903" s="108"/>
      <c r="XEE903" s="108"/>
      <c r="XEF903" s="108"/>
      <c r="XEG903" s="108"/>
      <c r="XEH903" s="108"/>
      <c r="XEI903" s="108"/>
      <c r="XEJ903" s="108"/>
      <c r="XEK903" s="108"/>
      <c r="XEL903" s="108"/>
      <c r="XEM903" s="108"/>
      <c r="XEN903" s="108"/>
      <c r="XEO903" s="108"/>
      <c r="XEP903" s="108"/>
      <c r="XEQ903" s="108"/>
      <c r="XER903" s="108"/>
      <c r="XES903" s="108"/>
      <c r="XET903" s="108"/>
      <c r="XEU903" s="108"/>
      <c r="XEV903" s="108"/>
      <c r="XEW903" s="108"/>
      <c r="XEX903" s="108"/>
      <c r="XEY903" s="108"/>
      <c r="XEZ903" s="108"/>
      <c r="XFA903" s="108"/>
      <c r="XFB903" s="108"/>
      <c r="XFC903" s="108"/>
      <c r="XFD903" s="108"/>
    </row>
    <row r="904" s="126" customFormat="true" ht="12" hidden="false" customHeight="true" outlineLevel="0" collapsed="false">
      <c r="A904" s="120" t="n">
        <v>851</v>
      </c>
      <c r="B904" s="120" t="n">
        <v>85195</v>
      </c>
      <c r="C904" s="120" t="n">
        <v>2010</v>
      </c>
      <c r="D904" s="121" t="s">
        <v>509</v>
      </c>
      <c r="E904" s="121" t="s">
        <v>385</v>
      </c>
      <c r="F904" s="122" t="n">
        <v>19625</v>
      </c>
      <c r="G904" s="130"/>
      <c r="H904" s="122" t="n">
        <v>19625</v>
      </c>
      <c r="I904" s="130"/>
      <c r="J904" s="122" t="n">
        <f aca="false">H904-F904</f>
        <v>0</v>
      </c>
      <c r="K904" s="123" t="n">
        <f aca="false">I904-G904</f>
        <v>0</v>
      </c>
      <c r="L904" s="122" t="n">
        <v>0</v>
      </c>
      <c r="M904" s="123"/>
      <c r="N904" s="120" t="s">
        <v>281</v>
      </c>
      <c r="O904" s="120" t="s">
        <v>281</v>
      </c>
      <c r="P904" s="120" t="s">
        <v>299</v>
      </c>
      <c r="Q904" s="120" t="n">
        <v>2375</v>
      </c>
      <c r="R904" s="124" t="s">
        <v>602</v>
      </c>
      <c r="S904" s="125" t="s">
        <v>841</v>
      </c>
      <c r="WZY904" s="108"/>
      <c r="WZZ904" s="108"/>
      <c r="XAA904" s="108"/>
      <c r="XAB904" s="108"/>
      <c r="XAC904" s="108"/>
      <c r="XAD904" s="108"/>
      <c r="XAE904" s="108"/>
      <c r="XAF904" s="108"/>
      <c r="XAG904" s="108"/>
      <c r="XAH904" s="108"/>
      <c r="XAI904" s="108"/>
      <c r="XAJ904" s="108"/>
      <c r="XAK904" s="108"/>
      <c r="XAL904" s="108"/>
      <c r="XAM904" s="108"/>
      <c r="XAN904" s="108"/>
      <c r="XAO904" s="108"/>
      <c r="XAP904" s="108"/>
      <c r="XAQ904" s="108"/>
      <c r="XAR904" s="108"/>
      <c r="XAS904" s="108"/>
      <c r="XAT904" s="108"/>
      <c r="XAU904" s="108"/>
      <c r="XAV904" s="108"/>
      <c r="XAW904" s="108"/>
      <c r="XAX904" s="108"/>
      <c r="XAY904" s="108"/>
      <c r="XAZ904" s="108"/>
      <c r="XBA904" s="108"/>
      <c r="XBB904" s="108"/>
      <c r="XBC904" s="108"/>
      <c r="XBD904" s="108"/>
      <c r="XBE904" s="108"/>
      <c r="XBF904" s="108"/>
      <c r="XBG904" s="108"/>
      <c r="XBH904" s="108"/>
      <c r="XBI904" s="108"/>
      <c r="XBJ904" s="108"/>
      <c r="XBK904" s="108"/>
      <c r="XBL904" s="108"/>
      <c r="XBM904" s="108"/>
      <c r="XBN904" s="108"/>
      <c r="XBO904" s="108"/>
      <c r="XBP904" s="108"/>
      <c r="XBQ904" s="108"/>
      <c r="XBR904" s="108"/>
      <c r="XBS904" s="108"/>
      <c r="XBT904" s="108"/>
      <c r="XBU904" s="108"/>
      <c r="XBV904" s="108"/>
      <c r="XBW904" s="108"/>
      <c r="XBX904" s="108"/>
      <c r="XBY904" s="108"/>
      <c r="XBZ904" s="108"/>
      <c r="XCA904" s="108"/>
      <c r="XCB904" s="108"/>
      <c r="XCC904" s="108"/>
      <c r="XCD904" s="108"/>
      <c r="XCE904" s="108"/>
      <c r="XCF904" s="108"/>
      <c r="XCG904" s="108"/>
      <c r="XCH904" s="108"/>
      <c r="XCI904" s="108"/>
      <c r="XCJ904" s="108"/>
      <c r="XCK904" s="108"/>
      <c r="XCL904" s="108"/>
      <c r="XCM904" s="108"/>
      <c r="XCN904" s="108"/>
      <c r="XCO904" s="108"/>
      <c r="XCP904" s="108"/>
      <c r="XCQ904" s="108"/>
      <c r="XCR904" s="108"/>
      <c r="XCS904" s="108"/>
      <c r="XCT904" s="108"/>
      <c r="XCU904" s="108"/>
      <c r="XCV904" s="108"/>
      <c r="XCW904" s="108"/>
      <c r="XCX904" s="108"/>
      <c r="XCY904" s="108"/>
      <c r="XCZ904" s="108"/>
      <c r="XDA904" s="108"/>
      <c r="XDB904" s="108"/>
      <c r="XDC904" s="108"/>
      <c r="XDD904" s="108"/>
      <c r="XDE904" s="108"/>
      <c r="XDF904" s="108"/>
      <c r="XDG904" s="108"/>
      <c r="XDH904" s="108"/>
      <c r="XDI904" s="108"/>
      <c r="XDJ904" s="108"/>
      <c r="XDK904" s="108"/>
      <c r="XDL904" s="108"/>
      <c r="XDM904" s="108"/>
      <c r="XDN904" s="108"/>
      <c r="XDO904" s="108"/>
      <c r="XDP904" s="108"/>
      <c r="XDQ904" s="108"/>
      <c r="XDR904" s="108"/>
      <c r="XDS904" s="108"/>
      <c r="XDT904" s="108"/>
      <c r="XDU904" s="108"/>
      <c r="XDV904" s="108"/>
      <c r="XDW904" s="108"/>
      <c r="XDX904" s="108"/>
      <c r="XDY904" s="108"/>
      <c r="XDZ904" s="108"/>
      <c r="XEA904" s="108"/>
      <c r="XEB904" s="108"/>
      <c r="XEC904" s="108"/>
      <c r="XED904" s="108"/>
      <c r="XEE904" s="108"/>
      <c r="XEF904" s="108"/>
      <c r="XEG904" s="108"/>
      <c r="XEH904" s="108"/>
      <c r="XEI904" s="108"/>
      <c r="XEJ904" s="108"/>
      <c r="XEK904" s="108"/>
      <c r="XEL904" s="108"/>
      <c r="XEM904" s="108"/>
      <c r="XEN904" s="108"/>
      <c r="XEO904" s="108"/>
      <c r="XEP904" s="108"/>
      <c r="XEQ904" s="108"/>
      <c r="XER904" s="108"/>
      <c r="XES904" s="108"/>
      <c r="XET904" s="108"/>
      <c r="XEU904" s="108"/>
      <c r="XEV904" s="108"/>
      <c r="XEW904" s="108"/>
      <c r="XEX904" s="108"/>
      <c r="XEY904" s="108"/>
      <c r="XEZ904" s="108"/>
      <c r="XFA904" s="108"/>
      <c r="XFB904" s="108"/>
      <c r="XFC904" s="108"/>
      <c r="XFD904" s="108"/>
    </row>
    <row r="905" s="126" customFormat="true" ht="12" hidden="false" customHeight="true" outlineLevel="0" collapsed="false">
      <c r="A905" s="120" t="n">
        <v>851</v>
      </c>
      <c r="B905" s="120" t="n">
        <v>85195</v>
      </c>
      <c r="C905" s="120" t="n">
        <v>2010</v>
      </c>
      <c r="D905" s="121" t="s">
        <v>509</v>
      </c>
      <c r="E905" s="121" t="s">
        <v>385</v>
      </c>
      <c r="F905" s="122" t="n">
        <v>26250</v>
      </c>
      <c r="G905" s="130"/>
      <c r="H905" s="122" t="n">
        <v>26250</v>
      </c>
      <c r="I905" s="130"/>
      <c r="J905" s="122" t="n">
        <f aca="false">H905-F905</f>
        <v>0</v>
      </c>
      <c r="K905" s="130" t="n">
        <f aca="false">I905-G905</f>
        <v>0</v>
      </c>
      <c r="L905" s="122" t="n">
        <v>0</v>
      </c>
      <c r="M905" s="130"/>
      <c r="N905" s="120" t="s">
        <v>281</v>
      </c>
      <c r="O905" s="120" t="s">
        <v>281</v>
      </c>
      <c r="P905" s="120" t="s">
        <v>299</v>
      </c>
      <c r="Q905" s="120" t="n">
        <v>498</v>
      </c>
      <c r="R905" s="124" t="s">
        <v>516</v>
      </c>
      <c r="S905" s="125" t="s">
        <v>841</v>
      </c>
      <c r="WZY905" s="108"/>
      <c r="WZZ905" s="108"/>
      <c r="XAA905" s="108"/>
      <c r="XAB905" s="108"/>
      <c r="XAC905" s="108"/>
      <c r="XAD905" s="108"/>
      <c r="XAE905" s="108"/>
      <c r="XAF905" s="108"/>
      <c r="XAG905" s="108"/>
      <c r="XAH905" s="108"/>
      <c r="XAI905" s="108"/>
      <c r="XAJ905" s="108"/>
      <c r="XAK905" s="108"/>
      <c r="XAL905" s="108"/>
      <c r="XAM905" s="108"/>
      <c r="XAN905" s="108"/>
      <c r="XAO905" s="108"/>
      <c r="XAP905" s="108"/>
      <c r="XAQ905" s="108"/>
      <c r="XAR905" s="108"/>
      <c r="XAS905" s="108"/>
      <c r="XAT905" s="108"/>
      <c r="XAU905" s="108"/>
      <c r="XAV905" s="108"/>
      <c r="XAW905" s="108"/>
      <c r="XAX905" s="108"/>
      <c r="XAY905" s="108"/>
      <c r="XAZ905" s="108"/>
      <c r="XBA905" s="108"/>
      <c r="XBB905" s="108"/>
      <c r="XBC905" s="108"/>
      <c r="XBD905" s="108"/>
      <c r="XBE905" s="108"/>
      <c r="XBF905" s="108"/>
      <c r="XBG905" s="108"/>
      <c r="XBH905" s="108"/>
      <c r="XBI905" s="108"/>
      <c r="XBJ905" s="108"/>
      <c r="XBK905" s="108"/>
      <c r="XBL905" s="108"/>
      <c r="XBM905" s="108"/>
      <c r="XBN905" s="108"/>
      <c r="XBO905" s="108"/>
      <c r="XBP905" s="108"/>
      <c r="XBQ905" s="108"/>
      <c r="XBR905" s="108"/>
      <c r="XBS905" s="108"/>
      <c r="XBT905" s="108"/>
      <c r="XBU905" s="108"/>
      <c r="XBV905" s="108"/>
      <c r="XBW905" s="108"/>
      <c r="XBX905" s="108"/>
      <c r="XBY905" s="108"/>
      <c r="XBZ905" s="108"/>
      <c r="XCA905" s="108"/>
      <c r="XCB905" s="108"/>
      <c r="XCC905" s="108"/>
      <c r="XCD905" s="108"/>
      <c r="XCE905" s="108"/>
      <c r="XCF905" s="108"/>
      <c r="XCG905" s="108"/>
      <c r="XCH905" s="108"/>
      <c r="XCI905" s="108"/>
      <c r="XCJ905" s="108"/>
      <c r="XCK905" s="108"/>
      <c r="XCL905" s="108"/>
      <c r="XCM905" s="108"/>
      <c r="XCN905" s="108"/>
      <c r="XCO905" s="108"/>
      <c r="XCP905" s="108"/>
      <c r="XCQ905" s="108"/>
      <c r="XCR905" s="108"/>
      <c r="XCS905" s="108"/>
      <c r="XCT905" s="108"/>
      <c r="XCU905" s="108"/>
      <c r="XCV905" s="108"/>
      <c r="XCW905" s="108"/>
      <c r="XCX905" s="108"/>
      <c r="XCY905" s="108"/>
      <c r="XCZ905" s="108"/>
      <c r="XDA905" s="108"/>
      <c r="XDB905" s="108"/>
      <c r="XDC905" s="108"/>
      <c r="XDD905" s="108"/>
      <c r="XDE905" s="108"/>
      <c r="XDF905" s="108"/>
      <c r="XDG905" s="108"/>
      <c r="XDH905" s="108"/>
      <c r="XDI905" s="108"/>
      <c r="XDJ905" s="108"/>
      <c r="XDK905" s="108"/>
      <c r="XDL905" s="108"/>
      <c r="XDM905" s="108"/>
      <c r="XDN905" s="108"/>
      <c r="XDO905" s="108"/>
      <c r="XDP905" s="108"/>
      <c r="XDQ905" s="108"/>
      <c r="XDR905" s="108"/>
      <c r="XDS905" s="108"/>
      <c r="XDT905" s="108"/>
      <c r="XDU905" s="108"/>
      <c r="XDV905" s="108"/>
      <c r="XDW905" s="108"/>
      <c r="XDX905" s="108"/>
      <c r="XDY905" s="108"/>
      <c r="XDZ905" s="108"/>
      <c r="XEA905" s="108"/>
      <c r="XEB905" s="108"/>
      <c r="XEC905" s="108"/>
      <c r="XED905" s="108"/>
      <c r="XEE905" s="108"/>
      <c r="XEF905" s="108"/>
      <c r="XEG905" s="108"/>
      <c r="XEH905" s="108"/>
      <c r="XEI905" s="108"/>
      <c r="XEJ905" s="108"/>
      <c r="XEK905" s="108"/>
      <c r="XEL905" s="108"/>
      <c r="XEM905" s="108"/>
      <c r="XEN905" s="108"/>
      <c r="XEO905" s="108"/>
      <c r="XEP905" s="108"/>
      <c r="XEQ905" s="108"/>
      <c r="XER905" s="108"/>
      <c r="XES905" s="108"/>
      <c r="XET905" s="108"/>
      <c r="XEU905" s="108"/>
      <c r="XEV905" s="108"/>
      <c r="XEW905" s="108"/>
      <c r="XEX905" s="108"/>
      <c r="XEY905" s="108"/>
      <c r="XEZ905" s="108"/>
      <c r="XFA905" s="108"/>
      <c r="XFB905" s="108"/>
      <c r="XFC905" s="108"/>
      <c r="XFD905" s="108"/>
    </row>
    <row r="906" s="126" customFormat="true" ht="12" hidden="false" customHeight="true" outlineLevel="0" collapsed="false">
      <c r="A906" s="120" t="n">
        <v>851</v>
      </c>
      <c r="B906" s="120" t="n">
        <v>85195</v>
      </c>
      <c r="C906" s="120" t="n">
        <v>2010</v>
      </c>
      <c r="D906" s="121" t="s">
        <v>509</v>
      </c>
      <c r="E906" s="121" t="s">
        <v>385</v>
      </c>
      <c r="F906" s="122" t="n">
        <v>19875</v>
      </c>
      <c r="G906" s="130"/>
      <c r="H906" s="122" t="n">
        <v>19875</v>
      </c>
      <c r="I906" s="130"/>
      <c r="J906" s="122" t="n">
        <f aca="false">H906-F906</f>
        <v>0</v>
      </c>
      <c r="K906" s="130" t="n">
        <f aca="false">I906-G906</f>
        <v>0</v>
      </c>
      <c r="L906" s="122" t="n">
        <v>0</v>
      </c>
      <c r="M906" s="130"/>
      <c r="N906" s="120" t="s">
        <v>281</v>
      </c>
      <c r="O906" s="120" t="s">
        <v>281</v>
      </c>
      <c r="P906" s="120" t="s">
        <v>299</v>
      </c>
      <c r="Q906" s="120" t="n">
        <v>812</v>
      </c>
      <c r="R906" s="124" t="s">
        <v>387</v>
      </c>
      <c r="S906" s="125" t="s">
        <v>841</v>
      </c>
      <c r="WZY906" s="108"/>
      <c r="WZZ906" s="108"/>
      <c r="XAA906" s="108"/>
      <c r="XAB906" s="108"/>
      <c r="XAC906" s="108"/>
      <c r="XAD906" s="108"/>
      <c r="XAE906" s="108"/>
      <c r="XAF906" s="108"/>
      <c r="XAG906" s="108"/>
      <c r="XAH906" s="108"/>
      <c r="XAI906" s="108"/>
      <c r="XAJ906" s="108"/>
      <c r="XAK906" s="108"/>
      <c r="XAL906" s="108"/>
      <c r="XAM906" s="108"/>
      <c r="XAN906" s="108"/>
      <c r="XAO906" s="108"/>
      <c r="XAP906" s="108"/>
      <c r="XAQ906" s="108"/>
      <c r="XAR906" s="108"/>
      <c r="XAS906" s="108"/>
      <c r="XAT906" s="108"/>
      <c r="XAU906" s="108"/>
      <c r="XAV906" s="108"/>
      <c r="XAW906" s="108"/>
      <c r="XAX906" s="108"/>
      <c r="XAY906" s="108"/>
      <c r="XAZ906" s="108"/>
      <c r="XBA906" s="108"/>
      <c r="XBB906" s="108"/>
      <c r="XBC906" s="108"/>
      <c r="XBD906" s="108"/>
      <c r="XBE906" s="108"/>
      <c r="XBF906" s="108"/>
      <c r="XBG906" s="108"/>
      <c r="XBH906" s="108"/>
      <c r="XBI906" s="108"/>
      <c r="XBJ906" s="108"/>
      <c r="XBK906" s="108"/>
      <c r="XBL906" s="108"/>
      <c r="XBM906" s="108"/>
      <c r="XBN906" s="108"/>
      <c r="XBO906" s="108"/>
      <c r="XBP906" s="108"/>
      <c r="XBQ906" s="108"/>
      <c r="XBR906" s="108"/>
      <c r="XBS906" s="108"/>
      <c r="XBT906" s="108"/>
      <c r="XBU906" s="108"/>
      <c r="XBV906" s="108"/>
      <c r="XBW906" s="108"/>
      <c r="XBX906" s="108"/>
      <c r="XBY906" s="108"/>
      <c r="XBZ906" s="108"/>
      <c r="XCA906" s="108"/>
      <c r="XCB906" s="108"/>
      <c r="XCC906" s="108"/>
      <c r="XCD906" s="108"/>
      <c r="XCE906" s="108"/>
      <c r="XCF906" s="108"/>
      <c r="XCG906" s="108"/>
      <c r="XCH906" s="108"/>
      <c r="XCI906" s="108"/>
      <c r="XCJ906" s="108"/>
      <c r="XCK906" s="108"/>
      <c r="XCL906" s="108"/>
      <c r="XCM906" s="108"/>
      <c r="XCN906" s="108"/>
      <c r="XCO906" s="108"/>
      <c r="XCP906" s="108"/>
      <c r="XCQ906" s="108"/>
      <c r="XCR906" s="108"/>
      <c r="XCS906" s="108"/>
      <c r="XCT906" s="108"/>
      <c r="XCU906" s="108"/>
      <c r="XCV906" s="108"/>
      <c r="XCW906" s="108"/>
      <c r="XCX906" s="108"/>
      <c r="XCY906" s="108"/>
      <c r="XCZ906" s="108"/>
      <c r="XDA906" s="108"/>
      <c r="XDB906" s="108"/>
      <c r="XDC906" s="108"/>
      <c r="XDD906" s="108"/>
      <c r="XDE906" s="108"/>
      <c r="XDF906" s="108"/>
      <c r="XDG906" s="108"/>
      <c r="XDH906" s="108"/>
      <c r="XDI906" s="108"/>
      <c r="XDJ906" s="108"/>
      <c r="XDK906" s="108"/>
      <c r="XDL906" s="108"/>
      <c r="XDM906" s="108"/>
      <c r="XDN906" s="108"/>
      <c r="XDO906" s="108"/>
      <c r="XDP906" s="108"/>
      <c r="XDQ906" s="108"/>
      <c r="XDR906" s="108"/>
      <c r="XDS906" s="108"/>
      <c r="XDT906" s="108"/>
      <c r="XDU906" s="108"/>
      <c r="XDV906" s="108"/>
      <c r="XDW906" s="108"/>
      <c r="XDX906" s="108"/>
      <c r="XDY906" s="108"/>
      <c r="XDZ906" s="108"/>
      <c r="XEA906" s="108"/>
      <c r="XEB906" s="108"/>
      <c r="XEC906" s="108"/>
      <c r="XED906" s="108"/>
      <c r="XEE906" s="108"/>
      <c r="XEF906" s="108"/>
      <c r="XEG906" s="108"/>
      <c r="XEH906" s="108"/>
      <c r="XEI906" s="108"/>
      <c r="XEJ906" s="108"/>
      <c r="XEK906" s="108"/>
      <c r="XEL906" s="108"/>
      <c r="XEM906" s="108"/>
      <c r="XEN906" s="108"/>
      <c r="XEO906" s="108"/>
      <c r="XEP906" s="108"/>
      <c r="XEQ906" s="108"/>
      <c r="XER906" s="108"/>
      <c r="XES906" s="108"/>
      <c r="XET906" s="108"/>
      <c r="XEU906" s="108"/>
      <c r="XEV906" s="108"/>
      <c r="XEW906" s="108"/>
      <c r="XEX906" s="108"/>
      <c r="XEY906" s="108"/>
      <c r="XEZ906" s="108"/>
      <c r="XFA906" s="108"/>
      <c r="XFB906" s="108"/>
      <c r="XFC906" s="108"/>
      <c r="XFD906" s="108"/>
    </row>
    <row r="907" s="126" customFormat="true" ht="12" hidden="false" customHeight="true" outlineLevel="0" collapsed="false">
      <c r="A907" s="120" t="n">
        <v>851</v>
      </c>
      <c r="B907" s="120" t="n">
        <v>85195</v>
      </c>
      <c r="C907" s="120" t="n">
        <v>2010</v>
      </c>
      <c r="D907" s="121" t="s">
        <v>509</v>
      </c>
      <c r="E907" s="121" t="s">
        <v>385</v>
      </c>
      <c r="F907" s="122" t="n">
        <v>22000</v>
      </c>
      <c r="G907" s="130"/>
      <c r="H907" s="122" t="n">
        <v>22000</v>
      </c>
      <c r="I907" s="130"/>
      <c r="J907" s="122" t="n">
        <f aca="false">H907-F907</f>
        <v>0</v>
      </c>
      <c r="K907" s="130" t="n">
        <f aca="false">I907-G907</f>
        <v>0</v>
      </c>
      <c r="L907" s="122" t="n">
        <v>0</v>
      </c>
      <c r="M907" s="130"/>
      <c r="N907" s="120" t="s">
        <v>281</v>
      </c>
      <c r="O907" s="120" t="s">
        <v>281</v>
      </c>
      <c r="P907" s="120" t="s">
        <v>299</v>
      </c>
      <c r="Q907" s="120" t="n">
        <v>1017</v>
      </c>
      <c r="R907" s="124" t="s">
        <v>300</v>
      </c>
      <c r="S907" s="125" t="s">
        <v>841</v>
      </c>
      <c r="WZY907" s="108"/>
      <c r="WZZ907" s="108"/>
      <c r="XAA907" s="108"/>
      <c r="XAB907" s="108"/>
      <c r="XAC907" s="108"/>
      <c r="XAD907" s="108"/>
      <c r="XAE907" s="108"/>
      <c r="XAF907" s="108"/>
      <c r="XAG907" s="108"/>
      <c r="XAH907" s="108"/>
      <c r="XAI907" s="108"/>
      <c r="XAJ907" s="108"/>
      <c r="XAK907" s="108"/>
      <c r="XAL907" s="108"/>
      <c r="XAM907" s="108"/>
      <c r="XAN907" s="108"/>
      <c r="XAO907" s="108"/>
      <c r="XAP907" s="108"/>
      <c r="XAQ907" s="108"/>
      <c r="XAR907" s="108"/>
      <c r="XAS907" s="108"/>
      <c r="XAT907" s="108"/>
      <c r="XAU907" s="108"/>
      <c r="XAV907" s="108"/>
      <c r="XAW907" s="108"/>
      <c r="XAX907" s="108"/>
      <c r="XAY907" s="108"/>
      <c r="XAZ907" s="108"/>
      <c r="XBA907" s="108"/>
      <c r="XBB907" s="108"/>
      <c r="XBC907" s="108"/>
      <c r="XBD907" s="108"/>
      <c r="XBE907" s="108"/>
      <c r="XBF907" s="108"/>
      <c r="XBG907" s="108"/>
      <c r="XBH907" s="108"/>
      <c r="XBI907" s="108"/>
      <c r="XBJ907" s="108"/>
      <c r="XBK907" s="108"/>
      <c r="XBL907" s="108"/>
      <c r="XBM907" s="108"/>
      <c r="XBN907" s="108"/>
      <c r="XBO907" s="108"/>
      <c r="XBP907" s="108"/>
      <c r="XBQ907" s="108"/>
      <c r="XBR907" s="108"/>
      <c r="XBS907" s="108"/>
      <c r="XBT907" s="108"/>
      <c r="XBU907" s="108"/>
      <c r="XBV907" s="108"/>
      <c r="XBW907" s="108"/>
      <c r="XBX907" s="108"/>
      <c r="XBY907" s="108"/>
      <c r="XBZ907" s="108"/>
      <c r="XCA907" s="108"/>
      <c r="XCB907" s="108"/>
      <c r="XCC907" s="108"/>
      <c r="XCD907" s="108"/>
      <c r="XCE907" s="108"/>
      <c r="XCF907" s="108"/>
      <c r="XCG907" s="108"/>
      <c r="XCH907" s="108"/>
      <c r="XCI907" s="108"/>
      <c r="XCJ907" s="108"/>
      <c r="XCK907" s="108"/>
      <c r="XCL907" s="108"/>
      <c r="XCM907" s="108"/>
      <c r="XCN907" s="108"/>
      <c r="XCO907" s="108"/>
      <c r="XCP907" s="108"/>
      <c r="XCQ907" s="108"/>
      <c r="XCR907" s="108"/>
      <c r="XCS907" s="108"/>
      <c r="XCT907" s="108"/>
      <c r="XCU907" s="108"/>
      <c r="XCV907" s="108"/>
      <c r="XCW907" s="108"/>
      <c r="XCX907" s="108"/>
      <c r="XCY907" s="108"/>
      <c r="XCZ907" s="108"/>
      <c r="XDA907" s="108"/>
      <c r="XDB907" s="108"/>
      <c r="XDC907" s="108"/>
      <c r="XDD907" s="108"/>
      <c r="XDE907" s="108"/>
      <c r="XDF907" s="108"/>
      <c r="XDG907" s="108"/>
      <c r="XDH907" s="108"/>
      <c r="XDI907" s="108"/>
      <c r="XDJ907" s="108"/>
      <c r="XDK907" s="108"/>
      <c r="XDL907" s="108"/>
      <c r="XDM907" s="108"/>
      <c r="XDN907" s="108"/>
      <c r="XDO907" s="108"/>
      <c r="XDP907" s="108"/>
      <c r="XDQ907" s="108"/>
      <c r="XDR907" s="108"/>
      <c r="XDS907" s="108"/>
      <c r="XDT907" s="108"/>
      <c r="XDU907" s="108"/>
      <c r="XDV907" s="108"/>
      <c r="XDW907" s="108"/>
      <c r="XDX907" s="108"/>
      <c r="XDY907" s="108"/>
      <c r="XDZ907" s="108"/>
      <c r="XEA907" s="108"/>
      <c r="XEB907" s="108"/>
      <c r="XEC907" s="108"/>
      <c r="XED907" s="108"/>
      <c r="XEE907" s="108"/>
      <c r="XEF907" s="108"/>
      <c r="XEG907" s="108"/>
      <c r="XEH907" s="108"/>
      <c r="XEI907" s="108"/>
      <c r="XEJ907" s="108"/>
      <c r="XEK907" s="108"/>
      <c r="XEL907" s="108"/>
      <c r="XEM907" s="108"/>
      <c r="XEN907" s="108"/>
      <c r="XEO907" s="108"/>
      <c r="XEP907" s="108"/>
      <c r="XEQ907" s="108"/>
      <c r="XER907" s="108"/>
      <c r="XES907" s="108"/>
      <c r="XET907" s="108"/>
      <c r="XEU907" s="108"/>
      <c r="XEV907" s="108"/>
      <c r="XEW907" s="108"/>
      <c r="XEX907" s="108"/>
      <c r="XEY907" s="108"/>
      <c r="XEZ907" s="108"/>
      <c r="XFA907" s="108"/>
      <c r="XFB907" s="108"/>
      <c r="XFC907" s="108"/>
      <c r="XFD907" s="108"/>
    </row>
    <row r="908" s="126" customFormat="true" ht="12" hidden="false" customHeight="true" outlineLevel="0" collapsed="false">
      <c r="A908" s="120" t="n">
        <v>851</v>
      </c>
      <c r="B908" s="120" t="n">
        <v>85195</v>
      </c>
      <c r="C908" s="120" t="n">
        <v>2010</v>
      </c>
      <c r="D908" s="121" t="s">
        <v>509</v>
      </c>
      <c r="E908" s="121" t="s">
        <v>385</v>
      </c>
      <c r="F908" s="122" t="n">
        <v>16375</v>
      </c>
      <c r="G908" s="130"/>
      <c r="H908" s="122" t="n">
        <v>16375</v>
      </c>
      <c r="I908" s="130"/>
      <c r="J908" s="122" t="n">
        <f aca="false">H908-F908</f>
        <v>0</v>
      </c>
      <c r="K908" s="130" t="n">
        <f aca="false">I908-G908</f>
        <v>0</v>
      </c>
      <c r="L908" s="122" t="n">
        <v>0</v>
      </c>
      <c r="M908" s="130"/>
      <c r="N908" s="120" t="s">
        <v>281</v>
      </c>
      <c r="O908" s="120" t="s">
        <v>281</v>
      </c>
      <c r="P908" s="120" t="s">
        <v>299</v>
      </c>
      <c r="Q908" s="120" t="n">
        <v>1346</v>
      </c>
      <c r="R908" s="124" t="s">
        <v>575</v>
      </c>
      <c r="S908" s="125" t="s">
        <v>841</v>
      </c>
      <c r="WZY908" s="108"/>
      <c r="WZZ908" s="108"/>
      <c r="XAA908" s="108"/>
      <c r="XAB908" s="108"/>
      <c r="XAC908" s="108"/>
      <c r="XAD908" s="108"/>
      <c r="XAE908" s="108"/>
      <c r="XAF908" s="108"/>
      <c r="XAG908" s="108"/>
      <c r="XAH908" s="108"/>
      <c r="XAI908" s="108"/>
      <c r="XAJ908" s="108"/>
      <c r="XAK908" s="108"/>
      <c r="XAL908" s="108"/>
      <c r="XAM908" s="108"/>
      <c r="XAN908" s="108"/>
      <c r="XAO908" s="108"/>
      <c r="XAP908" s="108"/>
      <c r="XAQ908" s="108"/>
      <c r="XAR908" s="108"/>
      <c r="XAS908" s="108"/>
      <c r="XAT908" s="108"/>
      <c r="XAU908" s="108"/>
      <c r="XAV908" s="108"/>
      <c r="XAW908" s="108"/>
      <c r="XAX908" s="108"/>
      <c r="XAY908" s="108"/>
      <c r="XAZ908" s="108"/>
      <c r="XBA908" s="108"/>
      <c r="XBB908" s="108"/>
      <c r="XBC908" s="108"/>
      <c r="XBD908" s="108"/>
      <c r="XBE908" s="108"/>
      <c r="XBF908" s="108"/>
      <c r="XBG908" s="108"/>
      <c r="XBH908" s="108"/>
      <c r="XBI908" s="108"/>
      <c r="XBJ908" s="108"/>
      <c r="XBK908" s="108"/>
      <c r="XBL908" s="108"/>
      <c r="XBM908" s="108"/>
      <c r="XBN908" s="108"/>
      <c r="XBO908" s="108"/>
      <c r="XBP908" s="108"/>
      <c r="XBQ908" s="108"/>
      <c r="XBR908" s="108"/>
      <c r="XBS908" s="108"/>
      <c r="XBT908" s="108"/>
      <c r="XBU908" s="108"/>
      <c r="XBV908" s="108"/>
      <c r="XBW908" s="108"/>
      <c r="XBX908" s="108"/>
      <c r="XBY908" s="108"/>
      <c r="XBZ908" s="108"/>
      <c r="XCA908" s="108"/>
      <c r="XCB908" s="108"/>
      <c r="XCC908" s="108"/>
      <c r="XCD908" s="108"/>
      <c r="XCE908" s="108"/>
      <c r="XCF908" s="108"/>
      <c r="XCG908" s="108"/>
      <c r="XCH908" s="108"/>
      <c r="XCI908" s="108"/>
      <c r="XCJ908" s="108"/>
      <c r="XCK908" s="108"/>
      <c r="XCL908" s="108"/>
      <c r="XCM908" s="108"/>
      <c r="XCN908" s="108"/>
      <c r="XCO908" s="108"/>
      <c r="XCP908" s="108"/>
      <c r="XCQ908" s="108"/>
      <c r="XCR908" s="108"/>
      <c r="XCS908" s="108"/>
      <c r="XCT908" s="108"/>
      <c r="XCU908" s="108"/>
      <c r="XCV908" s="108"/>
      <c r="XCW908" s="108"/>
      <c r="XCX908" s="108"/>
      <c r="XCY908" s="108"/>
      <c r="XCZ908" s="108"/>
      <c r="XDA908" s="108"/>
      <c r="XDB908" s="108"/>
      <c r="XDC908" s="108"/>
      <c r="XDD908" s="108"/>
      <c r="XDE908" s="108"/>
      <c r="XDF908" s="108"/>
      <c r="XDG908" s="108"/>
      <c r="XDH908" s="108"/>
      <c r="XDI908" s="108"/>
      <c r="XDJ908" s="108"/>
      <c r="XDK908" s="108"/>
      <c r="XDL908" s="108"/>
      <c r="XDM908" s="108"/>
      <c r="XDN908" s="108"/>
      <c r="XDO908" s="108"/>
      <c r="XDP908" s="108"/>
      <c r="XDQ908" s="108"/>
      <c r="XDR908" s="108"/>
      <c r="XDS908" s="108"/>
      <c r="XDT908" s="108"/>
      <c r="XDU908" s="108"/>
      <c r="XDV908" s="108"/>
      <c r="XDW908" s="108"/>
      <c r="XDX908" s="108"/>
      <c r="XDY908" s="108"/>
      <c r="XDZ908" s="108"/>
      <c r="XEA908" s="108"/>
      <c r="XEB908" s="108"/>
      <c r="XEC908" s="108"/>
      <c r="XED908" s="108"/>
      <c r="XEE908" s="108"/>
      <c r="XEF908" s="108"/>
      <c r="XEG908" s="108"/>
      <c r="XEH908" s="108"/>
      <c r="XEI908" s="108"/>
      <c r="XEJ908" s="108"/>
      <c r="XEK908" s="108"/>
      <c r="XEL908" s="108"/>
      <c r="XEM908" s="108"/>
      <c r="XEN908" s="108"/>
      <c r="XEO908" s="108"/>
      <c r="XEP908" s="108"/>
      <c r="XEQ908" s="108"/>
      <c r="XER908" s="108"/>
      <c r="XES908" s="108"/>
      <c r="XET908" s="108"/>
      <c r="XEU908" s="108"/>
      <c r="XEV908" s="108"/>
      <c r="XEW908" s="108"/>
      <c r="XEX908" s="108"/>
      <c r="XEY908" s="108"/>
      <c r="XEZ908" s="108"/>
      <c r="XFA908" s="108"/>
      <c r="XFB908" s="108"/>
      <c r="XFC908" s="108"/>
      <c r="XFD908" s="108"/>
    </row>
    <row r="909" s="126" customFormat="true" ht="12" hidden="false" customHeight="true" outlineLevel="0" collapsed="false">
      <c r="A909" s="120" t="n">
        <v>851</v>
      </c>
      <c r="B909" s="120" t="n">
        <v>85195</v>
      </c>
      <c r="C909" s="120" t="n">
        <v>2010</v>
      </c>
      <c r="D909" s="121" t="s">
        <v>509</v>
      </c>
      <c r="E909" s="121" t="s">
        <v>385</v>
      </c>
      <c r="F909" s="122" t="n">
        <v>27125</v>
      </c>
      <c r="G909" s="130"/>
      <c r="H909" s="122" t="n">
        <v>27125</v>
      </c>
      <c r="I909" s="130"/>
      <c r="J909" s="122" t="n">
        <f aca="false">H909-F909</f>
        <v>0</v>
      </c>
      <c r="K909" s="130" t="n">
        <f aca="false">I909-G909</f>
        <v>0</v>
      </c>
      <c r="L909" s="122" t="n">
        <v>0</v>
      </c>
      <c r="M909" s="130"/>
      <c r="N909" s="120" t="s">
        <v>281</v>
      </c>
      <c r="O909" s="120" t="s">
        <v>281</v>
      </c>
      <c r="P909" s="120" t="s">
        <v>299</v>
      </c>
      <c r="Q909" s="120" t="n">
        <v>1640</v>
      </c>
      <c r="R909" s="124" t="s">
        <v>502</v>
      </c>
      <c r="S909" s="125" t="s">
        <v>841</v>
      </c>
      <c r="WZY909" s="108"/>
      <c r="WZZ909" s="108"/>
      <c r="XAA909" s="108"/>
      <c r="XAB909" s="108"/>
      <c r="XAC909" s="108"/>
      <c r="XAD909" s="108"/>
      <c r="XAE909" s="108"/>
      <c r="XAF909" s="108"/>
      <c r="XAG909" s="108"/>
      <c r="XAH909" s="108"/>
      <c r="XAI909" s="108"/>
      <c r="XAJ909" s="108"/>
      <c r="XAK909" s="108"/>
      <c r="XAL909" s="108"/>
      <c r="XAM909" s="108"/>
      <c r="XAN909" s="108"/>
      <c r="XAO909" s="108"/>
      <c r="XAP909" s="108"/>
      <c r="XAQ909" s="108"/>
      <c r="XAR909" s="108"/>
      <c r="XAS909" s="108"/>
      <c r="XAT909" s="108"/>
      <c r="XAU909" s="108"/>
      <c r="XAV909" s="108"/>
      <c r="XAW909" s="108"/>
      <c r="XAX909" s="108"/>
      <c r="XAY909" s="108"/>
      <c r="XAZ909" s="108"/>
      <c r="XBA909" s="108"/>
      <c r="XBB909" s="108"/>
      <c r="XBC909" s="108"/>
      <c r="XBD909" s="108"/>
      <c r="XBE909" s="108"/>
      <c r="XBF909" s="108"/>
      <c r="XBG909" s="108"/>
      <c r="XBH909" s="108"/>
      <c r="XBI909" s="108"/>
      <c r="XBJ909" s="108"/>
      <c r="XBK909" s="108"/>
      <c r="XBL909" s="108"/>
      <c r="XBM909" s="108"/>
      <c r="XBN909" s="108"/>
      <c r="XBO909" s="108"/>
      <c r="XBP909" s="108"/>
      <c r="XBQ909" s="108"/>
      <c r="XBR909" s="108"/>
      <c r="XBS909" s="108"/>
      <c r="XBT909" s="108"/>
      <c r="XBU909" s="108"/>
      <c r="XBV909" s="108"/>
      <c r="XBW909" s="108"/>
      <c r="XBX909" s="108"/>
      <c r="XBY909" s="108"/>
      <c r="XBZ909" s="108"/>
      <c r="XCA909" s="108"/>
      <c r="XCB909" s="108"/>
      <c r="XCC909" s="108"/>
      <c r="XCD909" s="108"/>
      <c r="XCE909" s="108"/>
      <c r="XCF909" s="108"/>
      <c r="XCG909" s="108"/>
      <c r="XCH909" s="108"/>
      <c r="XCI909" s="108"/>
      <c r="XCJ909" s="108"/>
      <c r="XCK909" s="108"/>
      <c r="XCL909" s="108"/>
      <c r="XCM909" s="108"/>
      <c r="XCN909" s="108"/>
      <c r="XCO909" s="108"/>
      <c r="XCP909" s="108"/>
      <c r="XCQ909" s="108"/>
      <c r="XCR909" s="108"/>
      <c r="XCS909" s="108"/>
      <c r="XCT909" s="108"/>
      <c r="XCU909" s="108"/>
      <c r="XCV909" s="108"/>
      <c r="XCW909" s="108"/>
      <c r="XCX909" s="108"/>
      <c r="XCY909" s="108"/>
      <c r="XCZ909" s="108"/>
      <c r="XDA909" s="108"/>
      <c r="XDB909" s="108"/>
      <c r="XDC909" s="108"/>
      <c r="XDD909" s="108"/>
      <c r="XDE909" s="108"/>
      <c r="XDF909" s="108"/>
      <c r="XDG909" s="108"/>
      <c r="XDH909" s="108"/>
      <c r="XDI909" s="108"/>
      <c r="XDJ909" s="108"/>
      <c r="XDK909" s="108"/>
      <c r="XDL909" s="108"/>
      <c r="XDM909" s="108"/>
      <c r="XDN909" s="108"/>
      <c r="XDO909" s="108"/>
      <c r="XDP909" s="108"/>
      <c r="XDQ909" s="108"/>
      <c r="XDR909" s="108"/>
      <c r="XDS909" s="108"/>
      <c r="XDT909" s="108"/>
      <c r="XDU909" s="108"/>
      <c r="XDV909" s="108"/>
      <c r="XDW909" s="108"/>
      <c r="XDX909" s="108"/>
      <c r="XDY909" s="108"/>
      <c r="XDZ909" s="108"/>
      <c r="XEA909" s="108"/>
      <c r="XEB909" s="108"/>
      <c r="XEC909" s="108"/>
      <c r="XED909" s="108"/>
      <c r="XEE909" s="108"/>
      <c r="XEF909" s="108"/>
      <c r="XEG909" s="108"/>
      <c r="XEH909" s="108"/>
      <c r="XEI909" s="108"/>
      <c r="XEJ909" s="108"/>
      <c r="XEK909" s="108"/>
      <c r="XEL909" s="108"/>
      <c r="XEM909" s="108"/>
      <c r="XEN909" s="108"/>
      <c r="XEO909" s="108"/>
      <c r="XEP909" s="108"/>
      <c r="XEQ909" s="108"/>
      <c r="XER909" s="108"/>
      <c r="XES909" s="108"/>
      <c r="XET909" s="108"/>
      <c r="XEU909" s="108"/>
      <c r="XEV909" s="108"/>
      <c r="XEW909" s="108"/>
      <c r="XEX909" s="108"/>
      <c r="XEY909" s="108"/>
      <c r="XEZ909" s="108"/>
      <c r="XFA909" s="108"/>
      <c r="XFB909" s="108"/>
      <c r="XFC909" s="108"/>
      <c r="XFD909" s="108"/>
    </row>
    <row r="910" s="126" customFormat="true" ht="12" hidden="false" customHeight="true" outlineLevel="0" collapsed="false">
      <c r="A910" s="120" t="n">
        <v>851</v>
      </c>
      <c r="B910" s="120" t="n">
        <v>85195</v>
      </c>
      <c r="C910" s="120" t="n">
        <v>2010</v>
      </c>
      <c r="D910" s="121" t="s">
        <v>509</v>
      </c>
      <c r="E910" s="121" t="s">
        <v>385</v>
      </c>
      <c r="F910" s="122" t="n">
        <v>26125</v>
      </c>
      <c r="G910" s="130"/>
      <c r="H910" s="122" t="n">
        <v>26125</v>
      </c>
      <c r="I910" s="130"/>
      <c r="J910" s="122" t="n">
        <f aca="false">H910-F910</f>
        <v>0</v>
      </c>
      <c r="K910" s="130" t="n">
        <f aca="false">I910-G910</f>
        <v>0</v>
      </c>
      <c r="L910" s="122" t="n">
        <v>0</v>
      </c>
      <c r="M910" s="130"/>
      <c r="N910" s="120" t="s">
        <v>281</v>
      </c>
      <c r="O910" s="120" t="s">
        <v>281</v>
      </c>
      <c r="P910" s="120" t="s">
        <v>299</v>
      </c>
      <c r="Q910" s="120" t="n">
        <v>1980</v>
      </c>
      <c r="R910" s="124" t="s">
        <v>628</v>
      </c>
      <c r="S910" s="125" t="s">
        <v>841</v>
      </c>
      <c r="WZY910" s="108"/>
      <c r="WZZ910" s="108"/>
      <c r="XAA910" s="108"/>
      <c r="XAB910" s="108"/>
      <c r="XAC910" s="108"/>
      <c r="XAD910" s="108"/>
      <c r="XAE910" s="108"/>
      <c r="XAF910" s="108"/>
      <c r="XAG910" s="108"/>
      <c r="XAH910" s="108"/>
      <c r="XAI910" s="108"/>
      <c r="XAJ910" s="108"/>
      <c r="XAK910" s="108"/>
      <c r="XAL910" s="108"/>
      <c r="XAM910" s="108"/>
      <c r="XAN910" s="108"/>
      <c r="XAO910" s="108"/>
      <c r="XAP910" s="108"/>
      <c r="XAQ910" s="108"/>
      <c r="XAR910" s="108"/>
      <c r="XAS910" s="108"/>
      <c r="XAT910" s="108"/>
      <c r="XAU910" s="108"/>
      <c r="XAV910" s="108"/>
      <c r="XAW910" s="108"/>
      <c r="XAX910" s="108"/>
      <c r="XAY910" s="108"/>
      <c r="XAZ910" s="108"/>
      <c r="XBA910" s="108"/>
      <c r="XBB910" s="108"/>
      <c r="XBC910" s="108"/>
      <c r="XBD910" s="108"/>
      <c r="XBE910" s="108"/>
      <c r="XBF910" s="108"/>
      <c r="XBG910" s="108"/>
      <c r="XBH910" s="108"/>
      <c r="XBI910" s="108"/>
      <c r="XBJ910" s="108"/>
      <c r="XBK910" s="108"/>
      <c r="XBL910" s="108"/>
      <c r="XBM910" s="108"/>
      <c r="XBN910" s="108"/>
      <c r="XBO910" s="108"/>
      <c r="XBP910" s="108"/>
      <c r="XBQ910" s="108"/>
      <c r="XBR910" s="108"/>
      <c r="XBS910" s="108"/>
      <c r="XBT910" s="108"/>
      <c r="XBU910" s="108"/>
      <c r="XBV910" s="108"/>
      <c r="XBW910" s="108"/>
      <c r="XBX910" s="108"/>
      <c r="XBY910" s="108"/>
      <c r="XBZ910" s="108"/>
      <c r="XCA910" s="108"/>
      <c r="XCB910" s="108"/>
      <c r="XCC910" s="108"/>
      <c r="XCD910" s="108"/>
      <c r="XCE910" s="108"/>
      <c r="XCF910" s="108"/>
      <c r="XCG910" s="108"/>
      <c r="XCH910" s="108"/>
      <c r="XCI910" s="108"/>
      <c r="XCJ910" s="108"/>
      <c r="XCK910" s="108"/>
      <c r="XCL910" s="108"/>
      <c r="XCM910" s="108"/>
      <c r="XCN910" s="108"/>
      <c r="XCO910" s="108"/>
      <c r="XCP910" s="108"/>
      <c r="XCQ910" s="108"/>
      <c r="XCR910" s="108"/>
      <c r="XCS910" s="108"/>
      <c r="XCT910" s="108"/>
      <c r="XCU910" s="108"/>
      <c r="XCV910" s="108"/>
      <c r="XCW910" s="108"/>
      <c r="XCX910" s="108"/>
      <c r="XCY910" s="108"/>
      <c r="XCZ910" s="108"/>
      <c r="XDA910" s="108"/>
      <c r="XDB910" s="108"/>
      <c r="XDC910" s="108"/>
      <c r="XDD910" s="108"/>
      <c r="XDE910" s="108"/>
      <c r="XDF910" s="108"/>
      <c r="XDG910" s="108"/>
      <c r="XDH910" s="108"/>
      <c r="XDI910" s="108"/>
      <c r="XDJ910" s="108"/>
      <c r="XDK910" s="108"/>
      <c r="XDL910" s="108"/>
      <c r="XDM910" s="108"/>
      <c r="XDN910" s="108"/>
      <c r="XDO910" s="108"/>
      <c r="XDP910" s="108"/>
      <c r="XDQ910" s="108"/>
      <c r="XDR910" s="108"/>
      <c r="XDS910" s="108"/>
      <c r="XDT910" s="108"/>
      <c r="XDU910" s="108"/>
      <c r="XDV910" s="108"/>
      <c r="XDW910" s="108"/>
      <c r="XDX910" s="108"/>
      <c r="XDY910" s="108"/>
      <c r="XDZ910" s="108"/>
      <c r="XEA910" s="108"/>
      <c r="XEB910" s="108"/>
      <c r="XEC910" s="108"/>
      <c r="XED910" s="108"/>
      <c r="XEE910" s="108"/>
      <c r="XEF910" s="108"/>
      <c r="XEG910" s="108"/>
      <c r="XEH910" s="108"/>
      <c r="XEI910" s="108"/>
      <c r="XEJ910" s="108"/>
      <c r="XEK910" s="108"/>
      <c r="XEL910" s="108"/>
      <c r="XEM910" s="108"/>
      <c r="XEN910" s="108"/>
      <c r="XEO910" s="108"/>
      <c r="XEP910" s="108"/>
      <c r="XEQ910" s="108"/>
      <c r="XER910" s="108"/>
      <c r="XES910" s="108"/>
      <c r="XET910" s="108"/>
      <c r="XEU910" s="108"/>
      <c r="XEV910" s="108"/>
      <c r="XEW910" s="108"/>
      <c r="XEX910" s="108"/>
      <c r="XEY910" s="108"/>
      <c r="XEZ910" s="108"/>
      <c r="XFA910" s="108"/>
      <c r="XFB910" s="108"/>
      <c r="XFC910" s="108"/>
      <c r="XFD910" s="108"/>
    </row>
    <row r="911" s="126" customFormat="true" ht="12" hidden="false" customHeight="true" outlineLevel="0" collapsed="false">
      <c r="A911" s="120" t="n">
        <v>851</v>
      </c>
      <c r="B911" s="120" t="n">
        <v>85195</v>
      </c>
      <c r="C911" s="120" t="n">
        <v>2950</v>
      </c>
      <c r="D911" s="121" t="s">
        <v>265</v>
      </c>
      <c r="E911" s="121" t="s">
        <v>275</v>
      </c>
      <c r="F911" s="122" t="n">
        <v>3900</v>
      </c>
      <c r="G911" s="130"/>
      <c r="H911" s="122" t="n">
        <v>7000</v>
      </c>
      <c r="I911" s="130"/>
      <c r="J911" s="122" t="n">
        <f aca="false">H911-F911</f>
        <v>3100</v>
      </c>
      <c r="K911" s="130" t="n">
        <f aca="false">I911-G911</f>
        <v>0</v>
      </c>
      <c r="L911" s="122" t="n">
        <v>0</v>
      </c>
      <c r="M911" s="130"/>
      <c r="N911" s="120" t="s">
        <v>418</v>
      </c>
      <c r="O911" s="120" t="s">
        <v>379</v>
      </c>
      <c r="P911" s="120" t="s">
        <v>272</v>
      </c>
      <c r="Q911" s="120" t="s">
        <v>612</v>
      </c>
      <c r="R911" s="124" t="s">
        <v>476</v>
      </c>
      <c r="S911" s="125" t="s">
        <v>445</v>
      </c>
      <c r="WZY911" s="108"/>
      <c r="WZZ911" s="108"/>
      <c r="XAA911" s="108"/>
      <c r="XAB911" s="108"/>
      <c r="XAC911" s="108"/>
      <c r="XAD911" s="108"/>
      <c r="XAE911" s="108"/>
      <c r="XAF911" s="108"/>
      <c r="XAG911" s="108"/>
      <c r="XAH911" s="108"/>
      <c r="XAI911" s="108"/>
      <c r="XAJ911" s="108"/>
      <c r="XAK911" s="108"/>
      <c r="XAL911" s="108"/>
      <c r="XAM911" s="108"/>
      <c r="XAN911" s="108"/>
      <c r="XAO911" s="108"/>
      <c r="XAP911" s="108"/>
      <c r="XAQ911" s="108"/>
      <c r="XAR911" s="108"/>
      <c r="XAS911" s="108"/>
      <c r="XAT911" s="108"/>
      <c r="XAU911" s="108"/>
      <c r="XAV911" s="108"/>
      <c r="XAW911" s="108"/>
      <c r="XAX911" s="108"/>
      <c r="XAY911" s="108"/>
      <c r="XAZ911" s="108"/>
      <c r="XBA911" s="108"/>
      <c r="XBB911" s="108"/>
      <c r="XBC911" s="108"/>
      <c r="XBD911" s="108"/>
      <c r="XBE911" s="108"/>
      <c r="XBF911" s="108"/>
      <c r="XBG911" s="108"/>
      <c r="XBH911" s="108"/>
      <c r="XBI911" s="108"/>
      <c r="XBJ911" s="108"/>
      <c r="XBK911" s="108"/>
      <c r="XBL911" s="108"/>
      <c r="XBM911" s="108"/>
      <c r="XBN911" s="108"/>
      <c r="XBO911" s="108"/>
      <c r="XBP911" s="108"/>
      <c r="XBQ911" s="108"/>
      <c r="XBR911" s="108"/>
      <c r="XBS911" s="108"/>
      <c r="XBT911" s="108"/>
      <c r="XBU911" s="108"/>
      <c r="XBV911" s="108"/>
      <c r="XBW911" s="108"/>
      <c r="XBX911" s="108"/>
      <c r="XBY911" s="108"/>
      <c r="XBZ911" s="108"/>
      <c r="XCA911" s="108"/>
      <c r="XCB911" s="108"/>
      <c r="XCC911" s="108"/>
      <c r="XCD911" s="108"/>
      <c r="XCE911" s="108"/>
      <c r="XCF911" s="108"/>
      <c r="XCG911" s="108"/>
      <c r="XCH911" s="108"/>
      <c r="XCI911" s="108"/>
      <c r="XCJ911" s="108"/>
      <c r="XCK911" s="108"/>
      <c r="XCL911" s="108"/>
      <c r="XCM911" s="108"/>
      <c r="XCN911" s="108"/>
      <c r="XCO911" s="108"/>
      <c r="XCP911" s="108"/>
      <c r="XCQ911" s="108"/>
      <c r="XCR911" s="108"/>
      <c r="XCS911" s="108"/>
      <c r="XCT911" s="108"/>
      <c r="XCU911" s="108"/>
      <c r="XCV911" s="108"/>
      <c r="XCW911" s="108"/>
      <c r="XCX911" s="108"/>
      <c r="XCY911" s="108"/>
      <c r="XCZ911" s="108"/>
      <c r="XDA911" s="108"/>
      <c r="XDB911" s="108"/>
      <c r="XDC911" s="108"/>
      <c r="XDD911" s="108"/>
      <c r="XDE911" s="108"/>
      <c r="XDF911" s="108"/>
      <c r="XDG911" s="108"/>
      <c r="XDH911" s="108"/>
      <c r="XDI911" s="108"/>
      <c r="XDJ911" s="108"/>
      <c r="XDK911" s="108"/>
      <c r="XDL911" s="108"/>
      <c r="XDM911" s="108"/>
      <c r="XDN911" s="108"/>
      <c r="XDO911" s="108"/>
      <c r="XDP911" s="108"/>
      <c r="XDQ911" s="108"/>
      <c r="XDR911" s="108"/>
      <c r="XDS911" s="108"/>
      <c r="XDT911" s="108"/>
      <c r="XDU911" s="108"/>
      <c r="XDV911" s="108"/>
      <c r="XDW911" s="108"/>
      <c r="XDX911" s="108"/>
      <c r="XDY911" s="108"/>
      <c r="XDZ911" s="108"/>
      <c r="XEA911" s="108"/>
      <c r="XEB911" s="108"/>
      <c r="XEC911" s="108"/>
      <c r="XED911" s="108"/>
      <c r="XEE911" s="108"/>
      <c r="XEF911" s="108"/>
      <c r="XEG911" s="108"/>
      <c r="XEH911" s="108"/>
      <c r="XEI911" s="108"/>
      <c r="XEJ911" s="108"/>
      <c r="XEK911" s="108"/>
      <c r="XEL911" s="108"/>
      <c r="XEM911" s="108"/>
      <c r="XEN911" s="108"/>
      <c r="XEO911" s="108"/>
      <c r="XEP911" s="108"/>
      <c r="XEQ911" s="108"/>
      <c r="XER911" s="108"/>
      <c r="XES911" s="108"/>
      <c r="XET911" s="108"/>
      <c r="XEU911" s="108"/>
      <c r="XEV911" s="108"/>
      <c r="XEW911" s="108"/>
      <c r="XEX911" s="108"/>
      <c r="XEY911" s="108"/>
      <c r="XEZ911" s="108"/>
      <c r="XFA911" s="108"/>
      <c r="XFB911" s="108"/>
      <c r="XFC911" s="108"/>
      <c r="XFD911" s="108"/>
    </row>
    <row r="912" s="126" customFormat="true" ht="12" hidden="false" customHeight="true" outlineLevel="0" collapsed="false">
      <c r="A912" s="120" t="n">
        <v>852</v>
      </c>
      <c r="B912" s="120" t="n">
        <v>85202</v>
      </c>
      <c r="C912" s="120" t="s">
        <v>89</v>
      </c>
      <c r="D912" s="121" t="s">
        <v>283</v>
      </c>
      <c r="E912" s="121" t="s">
        <v>376</v>
      </c>
      <c r="F912" s="122"/>
      <c r="G912" s="123" t="n">
        <v>183000</v>
      </c>
      <c r="H912" s="122"/>
      <c r="I912" s="123" t="n">
        <v>188000</v>
      </c>
      <c r="J912" s="122" t="n">
        <f aca="false">H912-F912</f>
        <v>0</v>
      </c>
      <c r="K912" s="123" t="n">
        <f aca="false">I912-G912</f>
        <v>5000</v>
      </c>
      <c r="L912" s="122"/>
      <c r="M912" s="123" t="n">
        <v>193000</v>
      </c>
      <c r="N912" s="120" t="s">
        <v>842</v>
      </c>
      <c r="O912" s="120" t="s">
        <v>842</v>
      </c>
      <c r="P912" s="120" t="s">
        <v>268</v>
      </c>
      <c r="Q912" s="120" t="s">
        <v>269</v>
      </c>
      <c r="R912" s="124" t="s">
        <v>270</v>
      </c>
      <c r="S912" s="125" t="s">
        <v>377</v>
      </c>
      <c r="WZY912" s="108"/>
      <c r="WZZ912" s="108"/>
      <c r="XAA912" s="108"/>
      <c r="XAB912" s="108"/>
      <c r="XAC912" s="108"/>
      <c r="XAD912" s="108"/>
      <c r="XAE912" s="108"/>
      <c r="XAF912" s="108"/>
      <c r="XAG912" s="108"/>
      <c r="XAH912" s="108"/>
      <c r="XAI912" s="108"/>
      <c r="XAJ912" s="108"/>
      <c r="XAK912" s="108"/>
      <c r="XAL912" s="108"/>
      <c r="XAM912" s="108"/>
      <c r="XAN912" s="108"/>
      <c r="XAO912" s="108"/>
      <c r="XAP912" s="108"/>
      <c r="XAQ912" s="108"/>
      <c r="XAR912" s="108"/>
      <c r="XAS912" s="108"/>
      <c r="XAT912" s="108"/>
      <c r="XAU912" s="108"/>
      <c r="XAV912" s="108"/>
      <c r="XAW912" s="108"/>
      <c r="XAX912" s="108"/>
      <c r="XAY912" s="108"/>
      <c r="XAZ912" s="108"/>
      <c r="XBA912" s="108"/>
      <c r="XBB912" s="108"/>
      <c r="XBC912" s="108"/>
      <c r="XBD912" s="108"/>
      <c r="XBE912" s="108"/>
      <c r="XBF912" s="108"/>
      <c r="XBG912" s="108"/>
      <c r="XBH912" s="108"/>
      <c r="XBI912" s="108"/>
      <c r="XBJ912" s="108"/>
      <c r="XBK912" s="108"/>
      <c r="XBL912" s="108"/>
      <c r="XBM912" s="108"/>
      <c r="XBN912" s="108"/>
      <c r="XBO912" s="108"/>
      <c r="XBP912" s="108"/>
      <c r="XBQ912" s="108"/>
      <c r="XBR912" s="108"/>
      <c r="XBS912" s="108"/>
      <c r="XBT912" s="108"/>
      <c r="XBU912" s="108"/>
      <c r="XBV912" s="108"/>
      <c r="XBW912" s="108"/>
      <c r="XBX912" s="108"/>
      <c r="XBY912" s="108"/>
      <c r="XBZ912" s="108"/>
      <c r="XCA912" s="108"/>
      <c r="XCB912" s="108"/>
      <c r="XCC912" s="108"/>
      <c r="XCD912" s="108"/>
      <c r="XCE912" s="108"/>
      <c r="XCF912" s="108"/>
      <c r="XCG912" s="108"/>
      <c r="XCH912" s="108"/>
      <c r="XCI912" s="108"/>
      <c r="XCJ912" s="108"/>
      <c r="XCK912" s="108"/>
      <c r="XCL912" s="108"/>
      <c r="XCM912" s="108"/>
      <c r="XCN912" s="108"/>
      <c r="XCO912" s="108"/>
      <c r="XCP912" s="108"/>
      <c r="XCQ912" s="108"/>
      <c r="XCR912" s="108"/>
      <c r="XCS912" s="108"/>
      <c r="XCT912" s="108"/>
      <c r="XCU912" s="108"/>
      <c r="XCV912" s="108"/>
      <c r="XCW912" s="108"/>
      <c r="XCX912" s="108"/>
      <c r="XCY912" s="108"/>
      <c r="XCZ912" s="108"/>
      <c r="XDA912" s="108"/>
      <c r="XDB912" s="108"/>
      <c r="XDC912" s="108"/>
      <c r="XDD912" s="108"/>
      <c r="XDE912" s="108"/>
      <c r="XDF912" s="108"/>
      <c r="XDG912" s="108"/>
      <c r="XDH912" s="108"/>
      <c r="XDI912" s="108"/>
      <c r="XDJ912" s="108"/>
      <c r="XDK912" s="108"/>
      <c r="XDL912" s="108"/>
      <c r="XDM912" s="108"/>
      <c r="XDN912" s="108"/>
      <c r="XDO912" s="108"/>
      <c r="XDP912" s="108"/>
      <c r="XDQ912" s="108"/>
      <c r="XDR912" s="108"/>
      <c r="XDS912" s="108"/>
      <c r="XDT912" s="108"/>
      <c r="XDU912" s="108"/>
      <c r="XDV912" s="108"/>
      <c r="XDW912" s="108"/>
      <c r="XDX912" s="108"/>
      <c r="XDY912" s="108"/>
      <c r="XDZ912" s="108"/>
      <c r="XEA912" s="108"/>
      <c r="XEB912" s="108"/>
      <c r="XEC912" s="108"/>
      <c r="XED912" s="108"/>
      <c r="XEE912" s="108"/>
      <c r="XEF912" s="108"/>
      <c r="XEG912" s="108"/>
      <c r="XEH912" s="108"/>
      <c r="XEI912" s="108"/>
      <c r="XEJ912" s="108"/>
      <c r="XEK912" s="108"/>
      <c r="XEL912" s="108"/>
      <c r="XEM912" s="108"/>
      <c r="XEN912" s="108"/>
      <c r="XEO912" s="108"/>
      <c r="XEP912" s="108"/>
      <c r="XEQ912" s="108"/>
      <c r="XER912" s="108"/>
      <c r="XES912" s="108"/>
      <c r="XET912" s="108"/>
      <c r="XEU912" s="108"/>
      <c r="XEV912" s="108"/>
      <c r="XEW912" s="108"/>
      <c r="XEX912" s="108"/>
      <c r="XEY912" s="108"/>
      <c r="XEZ912" s="108"/>
      <c r="XFA912" s="108"/>
      <c r="XFB912" s="108"/>
      <c r="XFC912" s="108"/>
      <c r="XFD912" s="108"/>
    </row>
    <row r="913" s="126" customFormat="true" ht="12" hidden="false" customHeight="true" outlineLevel="0" collapsed="false">
      <c r="A913" s="120" t="n">
        <v>852</v>
      </c>
      <c r="B913" s="120" t="n">
        <v>85202</v>
      </c>
      <c r="C913" s="120" t="s">
        <v>91</v>
      </c>
      <c r="D913" s="121" t="s">
        <v>283</v>
      </c>
      <c r="E913" s="121" t="s">
        <v>275</v>
      </c>
      <c r="F913" s="122"/>
      <c r="G913" s="123" t="n">
        <v>2250000</v>
      </c>
      <c r="H913" s="122"/>
      <c r="I913" s="123" t="n">
        <v>2420000</v>
      </c>
      <c r="J913" s="122" t="n">
        <f aca="false">H913-F913</f>
        <v>0</v>
      </c>
      <c r="K913" s="123" t="n">
        <f aca="false">I913-G913</f>
        <v>170000</v>
      </c>
      <c r="L913" s="122"/>
      <c r="M913" s="123" t="n">
        <v>2540000</v>
      </c>
      <c r="N913" s="120" t="s">
        <v>843</v>
      </c>
      <c r="O913" s="120" t="s">
        <v>843</v>
      </c>
      <c r="P913" s="120" t="s">
        <v>268</v>
      </c>
      <c r="Q913" s="120" t="s">
        <v>269</v>
      </c>
      <c r="R913" s="124" t="s">
        <v>270</v>
      </c>
      <c r="S913" s="125" t="s">
        <v>837</v>
      </c>
      <c r="WZY913" s="108"/>
      <c r="WZZ913" s="108"/>
      <c r="XAA913" s="108"/>
      <c r="XAB913" s="108"/>
      <c r="XAC913" s="108"/>
      <c r="XAD913" s="108"/>
      <c r="XAE913" s="108"/>
      <c r="XAF913" s="108"/>
      <c r="XAG913" s="108"/>
      <c r="XAH913" s="108"/>
      <c r="XAI913" s="108"/>
      <c r="XAJ913" s="108"/>
      <c r="XAK913" s="108"/>
      <c r="XAL913" s="108"/>
      <c r="XAM913" s="108"/>
      <c r="XAN913" s="108"/>
      <c r="XAO913" s="108"/>
      <c r="XAP913" s="108"/>
      <c r="XAQ913" s="108"/>
      <c r="XAR913" s="108"/>
      <c r="XAS913" s="108"/>
      <c r="XAT913" s="108"/>
      <c r="XAU913" s="108"/>
      <c r="XAV913" s="108"/>
      <c r="XAW913" s="108"/>
      <c r="XAX913" s="108"/>
      <c r="XAY913" s="108"/>
      <c r="XAZ913" s="108"/>
      <c r="XBA913" s="108"/>
      <c r="XBB913" s="108"/>
      <c r="XBC913" s="108"/>
      <c r="XBD913" s="108"/>
      <c r="XBE913" s="108"/>
      <c r="XBF913" s="108"/>
      <c r="XBG913" s="108"/>
      <c r="XBH913" s="108"/>
      <c r="XBI913" s="108"/>
      <c r="XBJ913" s="108"/>
      <c r="XBK913" s="108"/>
      <c r="XBL913" s="108"/>
      <c r="XBM913" s="108"/>
      <c r="XBN913" s="108"/>
      <c r="XBO913" s="108"/>
      <c r="XBP913" s="108"/>
      <c r="XBQ913" s="108"/>
      <c r="XBR913" s="108"/>
      <c r="XBS913" s="108"/>
      <c r="XBT913" s="108"/>
      <c r="XBU913" s="108"/>
      <c r="XBV913" s="108"/>
      <c r="XBW913" s="108"/>
      <c r="XBX913" s="108"/>
      <c r="XBY913" s="108"/>
      <c r="XBZ913" s="108"/>
      <c r="XCA913" s="108"/>
      <c r="XCB913" s="108"/>
      <c r="XCC913" s="108"/>
      <c r="XCD913" s="108"/>
      <c r="XCE913" s="108"/>
      <c r="XCF913" s="108"/>
      <c r="XCG913" s="108"/>
      <c r="XCH913" s="108"/>
      <c r="XCI913" s="108"/>
      <c r="XCJ913" s="108"/>
      <c r="XCK913" s="108"/>
      <c r="XCL913" s="108"/>
      <c r="XCM913" s="108"/>
      <c r="XCN913" s="108"/>
      <c r="XCO913" s="108"/>
      <c r="XCP913" s="108"/>
      <c r="XCQ913" s="108"/>
      <c r="XCR913" s="108"/>
      <c r="XCS913" s="108"/>
      <c r="XCT913" s="108"/>
      <c r="XCU913" s="108"/>
      <c r="XCV913" s="108"/>
      <c r="XCW913" s="108"/>
      <c r="XCX913" s="108"/>
      <c r="XCY913" s="108"/>
      <c r="XCZ913" s="108"/>
      <c r="XDA913" s="108"/>
      <c r="XDB913" s="108"/>
      <c r="XDC913" s="108"/>
      <c r="XDD913" s="108"/>
      <c r="XDE913" s="108"/>
      <c r="XDF913" s="108"/>
      <c r="XDG913" s="108"/>
      <c r="XDH913" s="108"/>
      <c r="XDI913" s="108"/>
      <c r="XDJ913" s="108"/>
      <c r="XDK913" s="108"/>
      <c r="XDL913" s="108"/>
      <c r="XDM913" s="108"/>
      <c r="XDN913" s="108"/>
      <c r="XDO913" s="108"/>
      <c r="XDP913" s="108"/>
      <c r="XDQ913" s="108"/>
      <c r="XDR913" s="108"/>
      <c r="XDS913" s="108"/>
      <c r="XDT913" s="108"/>
      <c r="XDU913" s="108"/>
      <c r="XDV913" s="108"/>
      <c r="XDW913" s="108"/>
      <c r="XDX913" s="108"/>
      <c r="XDY913" s="108"/>
      <c r="XDZ913" s="108"/>
      <c r="XEA913" s="108"/>
      <c r="XEB913" s="108"/>
      <c r="XEC913" s="108"/>
      <c r="XED913" s="108"/>
      <c r="XEE913" s="108"/>
      <c r="XEF913" s="108"/>
      <c r="XEG913" s="108"/>
      <c r="XEH913" s="108"/>
      <c r="XEI913" s="108"/>
      <c r="XEJ913" s="108"/>
      <c r="XEK913" s="108"/>
      <c r="XEL913" s="108"/>
      <c r="XEM913" s="108"/>
      <c r="XEN913" s="108"/>
      <c r="XEO913" s="108"/>
      <c r="XEP913" s="108"/>
      <c r="XEQ913" s="108"/>
      <c r="XER913" s="108"/>
      <c r="XES913" s="108"/>
      <c r="XET913" s="108"/>
      <c r="XEU913" s="108"/>
      <c r="XEV913" s="108"/>
      <c r="XEW913" s="108"/>
      <c r="XEX913" s="108"/>
      <c r="XEY913" s="108"/>
      <c r="XEZ913" s="108"/>
      <c r="XFA913" s="108"/>
      <c r="XFB913" s="108"/>
      <c r="XFC913" s="108"/>
      <c r="XFD913" s="108"/>
    </row>
    <row r="914" s="126" customFormat="true" ht="12" hidden="false" customHeight="true" outlineLevel="0" collapsed="false">
      <c r="A914" s="120" t="n">
        <v>852</v>
      </c>
      <c r="B914" s="120" t="n">
        <v>85202</v>
      </c>
      <c r="C914" s="120" t="s">
        <v>91</v>
      </c>
      <c r="D914" s="121" t="s">
        <v>283</v>
      </c>
      <c r="E914" s="121" t="s">
        <v>275</v>
      </c>
      <c r="F914" s="122"/>
      <c r="G914" s="123" t="n">
        <v>1700000</v>
      </c>
      <c r="H914" s="122"/>
      <c r="I914" s="123" t="n">
        <v>1760000</v>
      </c>
      <c r="J914" s="122" t="n">
        <f aca="false">H914-F914</f>
        <v>0</v>
      </c>
      <c r="K914" s="123" t="n">
        <f aca="false">I914-G914</f>
        <v>60000</v>
      </c>
      <c r="L914" s="122"/>
      <c r="M914" s="123" t="n">
        <v>1848000</v>
      </c>
      <c r="N914" s="120" t="s">
        <v>844</v>
      </c>
      <c r="O914" s="120" t="s">
        <v>844</v>
      </c>
      <c r="P914" s="120" t="s">
        <v>268</v>
      </c>
      <c r="Q914" s="120" t="s">
        <v>269</v>
      </c>
      <c r="R914" s="124" t="s">
        <v>270</v>
      </c>
      <c r="S914" s="125" t="s">
        <v>837</v>
      </c>
      <c r="WZY914" s="108"/>
      <c r="WZZ914" s="108"/>
      <c r="XAA914" s="108"/>
      <c r="XAB914" s="108"/>
      <c r="XAC914" s="108"/>
      <c r="XAD914" s="108"/>
      <c r="XAE914" s="108"/>
      <c r="XAF914" s="108"/>
      <c r="XAG914" s="108"/>
      <c r="XAH914" s="108"/>
      <c r="XAI914" s="108"/>
      <c r="XAJ914" s="108"/>
      <c r="XAK914" s="108"/>
      <c r="XAL914" s="108"/>
      <c r="XAM914" s="108"/>
      <c r="XAN914" s="108"/>
      <c r="XAO914" s="108"/>
      <c r="XAP914" s="108"/>
      <c r="XAQ914" s="108"/>
      <c r="XAR914" s="108"/>
      <c r="XAS914" s="108"/>
      <c r="XAT914" s="108"/>
      <c r="XAU914" s="108"/>
      <c r="XAV914" s="108"/>
      <c r="XAW914" s="108"/>
      <c r="XAX914" s="108"/>
      <c r="XAY914" s="108"/>
      <c r="XAZ914" s="108"/>
      <c r="XBA914" s="108"/>
      <c r="XBB914" s="108"/>
      <c r="XBC914" s="108"/>
      <c r="XBD914" s="108"/>
      <c r="XBE914" s="108"/>
      <c r="XBF914" s="108"/>
      <c r="XBG914" s="108"/>
      <c r="XBH914" s="108"/>
      <c r="XBI914" s="108"/>
      <c r="XBJ914" s="108"/>
      <c r="XBK914" s="108"/>
      <c r="XBL914" s="108"/>
      <c r="XBM914" s="108"/>
      <c r="XBN914" s="108"/>
      <c r="XBO914" s="108"/>
      <c r="XBP914" s="108"/>
      <c r="XBQ914" s="108"/>
      <c r="XBR914" s="108"/>
      <c r="XBS914" s="108"/>
      <c r="XBT914" s="108"/>
      <c r="XBU914" s="108"/>
      <c r="XBV914" s="108"/>
      <c r="XBW914" s="108"/>
      <c r="XBX914" s="108"/>
      <c r="XBY914" s="108"/>
      <c r="XBZ914" s="108"/>
      <c r="XCA914" s="108"/>
      <c r="XCB914" s="108"/>
      <c r="XCC914" s="108"/>
      <c r="XCD914" s="108"/>
      <c r="XCE914" s="108"/>
      <c r="XCF914" s="108"/>
      <c r="XCG914" s="108"/>
      <c r="XCH914" s="108"/>
      <c r="XCI914" s="108"/>
      <c r="XCJ914" s="108"/>
      <c r="XCK914" s="108"/>
      <c r="XCL914" s="108"/>
      <c r="XCM914" s="108"/>
      <c r="XCN914" s="108"/>
      <c r="XCO914" s="108"/>
      <c r="XCP914" s="108"/>
      <c r="XCQ914" s="108"/>
      <c r="XCR914" s="108"/>
      <c r="XCS914" s="108"/>
      <c r="XCT914" s="108"/>
      <c r="XCU914" s="108"/>
      <c r="XCV914" s="108"/>
      <c r="XCW914" s="108"/>
      <c r="XCX914" s="108"/>
      <c r="XCY914" s="108"/>
      <c r="XCZ914" s="108"/>
      <c r="XDA914" s="108"/>
      <c r="XDB914" s="108"/>
      <c r="XDC914" s="108"/>
      <c r="XDD914" s="108"/>
      <c r="XDE914" s="108"/>
      <c r="XDF914" s="108"/>
      <c r="XDG914" s="108"/>
      <c r="XDH914" s="108"/>
      <c r="XDI914" s="108"/>
      <c r="XDJ914" s="108"/>
      <c r="XDK914" s="108"/>
      <c r="XDL914" s="108"/>
      <c r="XDM914" s="108"/>
      <c r="XDN914" s="108"/>
      <c r="XDO914" s="108"/>
      <c r="XDP914" s="108"/>
      <c r="XDQ914" s="108"/>
      <c r="XDR914" s="108"/>
      <c r="XDS914" s="108"/>
      <c r="XDT914" s="108"/>
      <c r="XDU914" s="108"/>
      <c r="XDV914" s="108"/>
      <c r="XDW914" s="108"/>
      <c r="XDX914" s="108"/>
      <c r="XDY914" s="108"/>
      <c r="XDZ914" s="108"/>
      <c r="XEA914" s="108"/>
      <c r="XEB914" s="108"/>
      <c r="XEC914" s="108"/>
      <c r="XED914" s="108"/>
      <c r="XEE914" s="108"/>
      <c r="XEF914" s="108"/>
      <c r="XEG914" s="108"/>
      <c r="XEH914" s="108"/>
      <c r="XEI914" s="108"/>
      <c r="XEJ914" s="108"/>
      <c r="XEK914" s="108"/>
      <c r="XEL914" s="108"/>
      <c r="XEM914" s="108"/>
      <c r="XEN914" s="108"/>
      <c r="XEO914" s="108"/>
      <c r="XEP914" s="108"/>
      <c r="XEQ914" s="108"/>
      <c r="XER914" s="108"/>
      <c r="XES914" s="108"/>
      <c r="XET914" s="108"/>
      <c r="XEU914" s="108"/>
      <c r="XEV914" s="108"/>
      <c r="XEW914" s="108"/>
      <c r="XEX914" s="108"/>
      <c r="XEY914" s="108"/>
      <c r="XEZ914" s="108"/>
      <c r="XFA914" s="108"/>
      <c r="XFB914" s="108"/>
      <c r="XFC914" s="108"/>
      <c r="XFD914" s="108"/>
    </row>
    <row r="915" s="126" customFormat="true" ht="12" hidden="false" customHeight="true" outlineLevel="0" collapsed="false">
      <c r="A915" s="120" t="n">
        <v>852</v>
      </c>
      <c r="B915" s="120" t="n">
        <v>85202</v>
      </c>
      <c r="C915" s="120" t="s">
        <v>91</v>
      </c>
      <c r="D915" s="121" t="s">
        <v>283</v>
      </c>
      <c r="E915" s="121" t="s">
        <v>275</v>
      </c>
      <c r="F915" s="122"/>
      <c r="G915" s="123" t="n">
        <v>6324000</v>
      </c>
      <c r="H915" s="122"/>
      <c r="I915" s="123" t="n">
        <v>6510000</v>
      </c>
      <c r="J915" s="122" t="n">
        <f aca="false">H915-F915</f>
        <v>0</v>
      </c>
      <c r="K915" s="123" t="n">
        <f aca="false">I915-G915</f>
        <v>186000</v>
      </c>
      <c r="L915" s="122"/>
      <c r="M915" s="123" t="n">
        <v>7290000</v>
      </c>
      <c r="N915" s="120" t="s">
        <v>842</v>
      </c>
      <c r="O915" s="120" t="s">
        <v>842</v>
      </c>
      <c r="P915" s="120" t="s">
        <v>268</v>
      </c>
      <c r="Q915" s="120" t="s">
        <v>269</v>
      </c>
      <c r="R915" s="124" t="s">
        <v>270</v>
      </c>
      <c r="S915" s="125" t="s">
        <v>837</v>
      </c>
      <c r="WZY915" s="108"/>
      <c r="WZZ915" s="108"/>
      <c r="XAA915" s="108"/>
      <c r="XAB915" s="108"/>
      <c r="XAC915" s="108"/>
      <c r="XAD915" s="108"/>
      <c r="XAE915" s="108"/>
      <c r="XAF915" s="108"/>
      <c r="XAG915" s="108"/>
      <c r="XAH915" s="108"/>
      <c r="XAI915" s="108"/>
      <c r="XAJ915" s="108"/>
      <c r="XAK915" s="108"/>
      <c r="XAL915" s="108"/>
      <c r="XAM915" s="108"/>
      <c r="XAN915" s="108"/>
      <c r="XAO915" s="108"/>
      <c r="XAP915" s="108"/>
      <c r="XAQ915" s="108"/>
      <c r="XAR915" s="108"/>
      <c r="XAS915" s="108"/>
      <c r="XAT915" s="108"/>
      <c r="XAU915" s="108"/>
      <c r="XAV915" s="108"/>
      <c r="XAW915" s="108"/>
      <c r="XAX915" s="108"/>
      <c r="XAY915" s="108"/>
      <c r="XAZ915" s="108"/>
      <c r="XBA915" s="108"/>
      <c r="XBB915" s="108"/>
      <c r="XBC915" s="108"/>
      <c r="XBD915" s="108"/>
      <c r="XBE915" s="108"/>
      <c r="XBF915" s="108"/>
      <c r="XBG915" s="108"/>
      <c r="XBH915" s="108"/>
      <c r="XBI915" s="108"/>
      <c r="XBJ915" s="108"/>
      <c r="XBK915" s="108"/>
      <c r="XBL915" s="108"/>
      <c r="XBM915" s="108"/>
      <c r="XBN915" s="108"/>
      <c r="XBO915" s="108"/>
      <c r="XBP915" s="108"/>
      <c r="XBQ915" s="108"/>
      <c r="XBR915" s="108"/>
      <c r="XBS915" s="108"/>
      <c r="XBT915" s="108"/>
      <c r="XBU915" s="108"/>
      <c r="XBV915" s="108"/>
      <c r="XBW915" s="108"/>
      <c r="XBX915" s="108"/>
      <c r="XBY915" s="108"/>
      <c r="XBZ915" s="108"/>
      <c r="XCA915" s="108"/>
      <c r="XCB915" s="108"/>
      <c r="XCC915" s="108"/>
      <c r="XCD915" s="108"/>
      <c r="XCE915" s="108"/>
      <c r="XCF915" s="108"/>
      <c r="XCG915" s="108"/>
      <c r="XCH915" s="108"/>
      <c r="XCI915" s="108"/>
      <c r="XCJ915" s="108"/>
      <c r="XCK915" s="108"/>
      <c r="XCL915" s="108"/>
      <c r="XCM915" s="108"/>
      <c r="XCN915" s="108"/>
      <c r="XCO915" s="108"/>
      <c r="XCP915" s="108"/>
      <c r="XCQ915" s="108"/>
      <c r="XCR915" s="108"/>
      <c r="XCS915" s="108"/>
      <c r="XCT915" s="108"/>
      <c r="XCU915" s="108"/>
      <c r="XCV915" s="108"/>
      <c r="XCW915" s="108"/>
      <c r="XCX915" s="108"/>
      <c r="XCY915" s="108"/>
      <c r="XCZ915" s="108"/>
      <c r="XDA915" s="108"/>
      <c r="XDB915" s="108"/>
      <c r="XDC915" s="108"/>
      <c r="XDD915" s="108"/>
      <c r="XDE915" s="108"/>
      <c r="XDF915" s="108"/>
      <c r="XDG915" s="108"/>
      <c r="XDH915" s="108"/>
      <c r="XDI915" s="108"/>
      <c r="XDJ915" s="108"/>
      <c r="XDK915" s="108"/>
      <c r="XDL915" s="108"/>
      <c r="XDM915" s="108"/>
      <c r="XDN915" s="108"/>
      <c r="XDO915" s="108"/>
      <c r="XDP915" s="108"/>
      <c r="XDQ915" s="108"/>
      <c r="XDR915" s="108"/>
      <c r="XDS915" s="108"/>
      <c r="XDT915" s="108"/>
      <c r="XDU915" s="108"/>
      <c r="XDV915" s="108"/>
      <c r="XDW915" s="108"/>
      <c r="XDX915" s="108"/>
      <c r="XDY915" s="108"/>
      <c r="XDZ915" s="108"/>
      <c r="XEA915" s="108"/>
      <c r="XEB915" s="108"/>
      <c r="XEC915" s="108"/>
      <c r="XED915" s="108"/>
      <c r="XEE915" s="108"/>
      <c r="XEF915" s="108"/>
      <c r="XEG915" s="108"/>
      <c r="XEH915" s="108"/>
      <c r="XEI915" s="108"/>
      <c r="XEJ915" s="108"/>
      <c r="XEK915" s="108"/>
      <c r="XEL915" s="108"/>
      <c r="XEM915" s="108"/>
      <c r="XEN915" s="108"/>
      <c r="XEO915" s="108"/>
      <c r="XEP915" s="108"/>
      <c r="XEQ915" s="108"/>
      <c r="XER915" s="108"/>
      <c r="XES915" s="108"/>
      <c r="XET915" s="108"/>
      <c r="XEU915" s="108"/>
      <c r="XEV915" s="108"/>
      <c r="XEW915" s="108"/>
      <c r="XEX915" s="108"/>
      <c r="XEY915" s="108"/>
      <c r="XEZ915" s="108"/>
      <c r="XFA915" s="108"/>
      <c r="XFB915" s="108"/>
      <c r="XFC915" s="108"/>
      <c r="XFD915" s="108"/>
    </row>
    <row r="916" s="126" customFormat="true" ht="12" hidden="false" customHeight="true" outlineLevel="0" collapsed="false">
      <c r="A916" s="120" t="n">
        <v>852</v>
      </c>
      <c r="B916" s="120" t="n">
        <v>85202</v>
      </c>
      <c r="C916" s="120" t="s">
        <v>91</v>
      </c>
      <c r="D916" s="121" t="s">
        <v>283</v>
      </c>
      <c r="E916" s="121" t="s">
        <v>275</v>
      </c>
      <c r="F916" s="122"/>
      <c r="G916" s="123" t="n">
        <v>1360000</v>
      </c>
      <c r="H916" s="122"/>
      <c r="I916" s="123" t="n">
        <v>1600000</v>
      </c>
      <c r="J916" s="122" t="n">
        <f aca="false">H916-F916</f>
        <v>0</v>
      </c>
      <c r="K916" s="123" t="n">
        <f aca="false">I916-G916</f>
        <v>240000</v>
      </c>
      <c r="L916" s="122"/>
      <c r="M916" s="123" t="n">
        <v>1760000</v>
      </c>
      <c r="N916" s="120" t="s">
        <v>845</v>
      </c>
      <c r="O916" s="120" t="s">
        <v>845</v>
      </c>
      <c r="P916" s="120" t="s">
        <v>268</v>
      </c>
      <c r="Q916" s="120" t="s">
        <v>269</v>
      </c>
      <c r="R916" s="124" t="s">
        <v>270</v>
      </c>
      <c r="S916" s="125" t="s">
        <v>837</v>
      </c>
      <c r="WZY916" s="108"/>
      <c r="WZZ916" s="108"/>
      <c r="XAA916" s="108"/>
      <c r="XAB916" s="108"/>
      <c r="XAC916" s="108"/>
      <c r="XAD916" s="108"/>
      <c r="XAE916" s="108"/>
      <c r="XAF916" s="108"/>
      <c r="XAG916" s="108"/>
      <c r="XAH916" s="108"/>
      <c r="XAI916" s="108"/>
      <c r="XAJ916" s="108"/>
      <c r="XAK916" s="108"/>
      <c r="XAL916" s="108"/>
      <c r="XAM916" s="108"/>
      <c r="XAN916" s="108"/>
      <c r="XAO916" s="108"/>
      <c r="XAP916" s="108"/>
      <c r="XAQ916" s="108"/>
      <c r="XAR916" s="108"/>
      <c r="XAS916" s="108"/>
      <c r="XAT916" s="108"/>
      <c r="XAU916" s="108"/>
      <c r="XAV916" s="108"/>
      <c r="XAW916" s="108"/>
      <c r="XAX916" s="108"/>
      <c r="XAY916" s="108"/>
      <c r="XAZ916" s="108"/>
      <c r="XBA916" s="108"/>
      <c r="XBB916" s="108"/>
      <c r="XBC916" s="108"/>
      <c r="XBD916" s="108"/>
      <c r="XBE916" s="108"/>
      <c r="XBF916" s="108"/>
      <c r="XBG916" s="108"/>
      <c r="XBH916" s="108"/>
      <c r="XBI916" s="108"/>
      <c r="XBJ916" s="108"/>
      <c r="XBK916" s="108"/>
      <c r="XBL916" s="108"/>
      <c r="XBM916" s="108"/>
      <c r="XBN916" s="108"/>
      <c r="XBO916" s="108"/>
      <c r="XBP916" s="108"/>
      <c r="XBQ916" s="108"/>
      <c r="XBR916" s="108"/>
      <c r="XBS916" s="108"/>
      <c r="XBT916" s="108"/>
      <c r="XBU916" s="108"/>
      <c r="XBV916" s="108"/>
      <c r="XBW916" s="108"/>
      <c r="XBX916" s="108"/>
      <c r="XBY916" s="108"/>
      <c r="XBZ916" s="108"/>
      <c r="XCA916" s="108"/>
      <c r="XCB916" s="108"/>
      <c r="XCC916" s="108"/>
      <c r="XCD916" s="108"/>
      <c r="XCE916" s="108"/>
      <c r="XCF916" s="108"/>
      <c r="XCG916" s="108"/>
      <c r="XCH916" s="108"/>
      <c r="XCI916" s="108"/>
      <c r="XCJ916" s="108"/>
      <c r="XCK916" s="108"/>
      <c r="XCL916" s="108"/>
      <c r="XCM916" s="108"/>
      <c r="XCN916" s="108"/>
      <c r="XCO916" s="108"/>
      <c r="XCP916" s="108"/>
      <c r="XCQ916" s="108"/>
      <c r="XCR916" s="108"/>
      <c r="XCS916" s="108"/>
      <c r="XCT916" s="108"/>
      <c r="XCU916" s="108"/>
      <c r="XCV916" s="108"/>
      <c r="XCW916" s="108"/>
      <c r="XCX916" s="108"/>
      <c r="XCY916" s="108"/>
      <c r="XCZ916" s="108"/>
      <c r="XDA916" s="108"/>
      <c r="XDB916" s="108"/>
      <c r="XDC916" s="108"/>
      <c r="XDD916" s="108"/>
      <c r="XDE916" s="108"/>
      <c r="XDF916" s="108"/>
      <c r="XDG916" s="108"/>
      <c r="XDH916" s="108"/>
      <c r="XDI916" s="108"/>
      <c r="XDJ916" s="108"/>
      <c r="XDK916" s="108"/>
      <c r="XDL916" s="108"/>
      <c r="XDM916" s="108"/>
      <c r="XDN916" s="108"/>
      <c r="XDO916" s="108"/>
      <c r="XDP916" s="108"/>
      <c r="XDQ916" s="108"/>
      <c r="XDR916" s="108"/>
      <c r="XDS916" s="108"/>
      <c r="XDT916" s="108"/>
      <c r="XDU916" s="108"/>
      <c r="XDV916" s="108"/>
      <c r="XDW916" s="108"/>
      <c r="XDX916" s="108"/>
      <c r="XDY916" s="108"/>
      <c r="XDZ916" s="108"/>
      <c r="XEA916" s="108"/>
      <c r="XEB916" s="108"/>
      <c r="XEC916" s="108"/>
      <c r="XED916" s="108"/>
      <c r="XEE916" s="108"/>
      <c r="XEF916" s="108"/>
      <c r="XEG916" s="108"/>
      <c r="XEH916" s="108"/>
      <c r="XEI916" s="108"/>
      <c r="XEJ916" s="108"/>
      <c r="XEK916" s="108"/>
      <c r="XEL916" s="108"/>
      <c r="XEM916" s="108"/>
      <c r="XEN916" s="108"/>
      <c r="XEO916" s="108"/>
      <c r="XEP916" s="108"/>
      <c r="XEQ916" s="108"/>
      <c r="XER916" s="108"/>
      <c r="XES916" s="108"/>
      <c r="XET916" s="108"/>
      <c r="XEU916" s="108"/>
      <c r="XEV916" s="108"/>
      <c r="XEW916" s="108"/>
      <c r="XEX916" s="108"/>
      <c r="XEY916" s="108"/>
      <c r="XEZ916" s="108"/>
      <c r="XFA916" s="108"/>
      <c r="XFB916" s="108"/>
      <c r="XFC916" s="108"/>
      <c r="XFD916" s="108"/>
    </row>
    <row r="917" s="126" customFormat="true" ht="12" hidden="false" customHeight="true" outlineLevel="0" collapsed="false">
      <c r="A917" s="120" t="n">
        <v>852</v>
      </c>
      <c r="B917" s="120" t="n">
        <v>85202</v>
      </c>
      <c r="C917" s="120" t="s">
        <v>91</v>
      </c>
      <c r="D917" s="121" t="s">
        <v>283</v>
      </c>
      <c r="E917" s="121" t="s">
        <v>275</v>
      </c>
      <c r="F917" s="122"/>
      <c r="G917" s="123" t="n">
        <v>3900000</v>
      </c>
      <c r="H917" s="122"/>
      <c r="I917" s="123" t="n">
        <v>4100000</v>
      </c>
      <c r="J917" s="122" t="n">
        <f aca="false">H917-F917</f>
        <v>0</v>
      </c>
      <c r="K917" s="123" t="n">
        <f aca="false">I917-G917</f>
        <v>200000</v>
      </c>
      <c r="L917" s="122"/>
      <c r="M917" s="123" t="n">
        <v>4300000</v>
      </c>
      <c r="N917" s="120" t="s">
        <v>846</v>
      </c>
      <c r="O917" s="120" t="s">
        <v>846</v>
      </c>
      <c r="P917" s="120" t="s">
        <v>268</v>
      </c>
      <c r="Q917" s="120" t="s">
        <v>269</v>
      </c>
      <c r="R917" s="124" t="s">
        <v>270</v>
      </c>
      <c r="S917" s="125" t="s">
        <v>837</v>
      </c>
      <c r="WZY917" s="108"/>
      <c r="WZZ917" s="108"/>
      <c r="XAA917" s="108"/>
      <c r="XAB917" s="108"/>
      <c r="XAC917" s="108"/>
      <c r="XAD917" s="108"/>
      <c r="XAE917" s="108"/>
      <c r="XAF917" s="108"/>
      <c r="XAG917" s="108"/>
      <c r="XAH917" s="108"/>
      <c r="XAI917" s="108"/>
      <c r="XAJ917" s="108"/>
      <c r="XAK917" s="108"/>
      <c r="XAL917" s="108"/>
      <c r="XAM917" s="108"/>
      <c r="XAN917" s="108"/>
      <c r="XAO917" s="108"/>
      <c r="XAP917" s="108"/>
      <c r="XAQ917" s="108"/>
      <c r="XAR917" s="108"/>
      <c r="XAS917" s="108"/>
      <c r="XAT917" s="108"/>
      <c r="XAU917" s="108"/>
      <c r="XAV917" s="108"/>
      <c r="XAW917" s="108"/>
      <c r="XAX917" s="108"/>
      <c r="XAY917" s="108"/>
      <c r="XAZ917" s="108"/>
      <c r="XBA917" s="108"/>
      <c r="XBB917" s="108"/>
      <c r="XBC917" s="108"/>
      <c r="XBD917" s="108"/>
      <c r="XBE917" s="108"/>
      <c r="XBF917" s="108"/>
      <c r="XBG917" s="108"/>
      <c r="XBH917" s="108"/>
      <c r="XBI917" s="108"/>
      <c r="XBJ917" s="108"/>
      <c r="XBK917" s="108"/>
      <c r="XBL917" s="108"/>
      <c r="XBM917" s="108"/>
      <c r="XBN917" s="108"/>
      <c r="XBO917" s="108"/>
      <c r="XBP917" s="108"/>
      <c r="XBQ917" s="108"/>
      <c r="XBR917" s="108"/>
      <c r="XBS917" s="108"/>
      <c r="XBT917" s="108"/>
      <c r="XBU917" s="108"/>
      <c r="XBV917" s="108"/>
      <c r="XBW917" s="108"/>
      <c r="XBX917" s="108"/>
      <c r="XBY917" s="108"/>
      <c r="XBZ917" s="108"/>
      <c r="XCA917" s="108"/>
      <c r="XCB917" s="108"/>
      <c r="XCC917" s="108"/>
      <c r="XCD917" s="108"/>
      <c r="XCE917" s="108"/>
      <c r="XCF917" s="108"/>
      <c r="XCG917" s="108"/>
      <c r="XCH917" s="108"/>
      <c r="XCI917" s="108"/>
      <c r="XCJ917" s="108"/>
      <c r="XCK917" s="108"/>
      <c r="XCL917" s="108"/>
      <c r="XCM917" s="108"/>
      <c r="XCN917" s="108"/>
      <c r="XCO917" s="108"/>
      <c r="XCP917" s="108"/>
      <c r="XCQ917" s="108"/>
      <c r="XCR917" s="108"/>
      <c r="XCS917" s="108"/>
      <c r="XCT917" s="108"/>
      <c r="XCU917" s="108"/>
      <c r="XCV917" s="108"/>
      <c r="XCW917" s="108"/>
      <c r="XCX917" s="108"/>
      <c r="XCY917" s="108"/>
      <c r="XCZ917" s="108"/>
      <c r="XDA917" s="108"/>
      <c r="XDB917" s="108"/>
      <c r="XDC917" s="108"/>
      <c r="XDD917" s="108"/>
      <c r="XDE917" s="108"/>
      <c r="XDF917" s="108"/>
      <c r="XDG917" s="108"/>
      <c r="XDH917" s="108"/>
      <c r="XDI917" s="108"/>
      <c r="XDJ917" s="108"/>
      <c r="XDK917" s="108"/>
      <c r="XDL917" s="108"/>
      <c r="XDM917" s="108"/>
      <c r="XDN917" s="108"/>
      <c r="XDO917" s="108"/>
      <c r="XDP917" s="108"/>
      <c r="XDQ917" s="108"/>
      <c r="XDR917" s="108"/>
      <c r="XDS917" s="108"/>
      <c r="XDT917" s="108"/>
      <c r="XDU917" s="108"/>
      <c r="XDV917" s="108"/>
      <c r="XDW917" s="108"/>
      <c r="XDX917" s="108"/>
      <c r="XDY917" s="108"/>
      <c r="XDZ917" s="108"/>
      <c r="XEA917" s="108"/>
      <c r="XEB917" s="108"/>
      <c r="XEC917" s="108"/>
      <c r="XED917" s="108"/>
      <c r="XEE917" s="108"/>
      <c r="XEF917" s="108"/>
      <c r="XEG917" s="108"/>
      <c r="XEH917" s="108"/>
      <c r="XEI917" s="108"/>
      <c r="XEJ917" s="108"/>
      <c r="XEK917" s="108"/>
      <c r="XEL917" s="108"/>
      <c r="XEM917" s="108"/>
      <c r="XEN917" s="108"/>
      <c r="XEO917" s="108"/>
      <c r="XEP917" s="108"/>
      <c r="XEQ917" s="108"/>
      <c r="XER917" s="108"/>
      <c r="XES917" s="108"/>
      <c r="XET917" s="108"/>
      <c r="XEU917" s="108"/>
      <c r="XEV917" s="108"/>
      <c r="XEW917" s="108"/>
      <c r="XEX917" s="108"/>
      <c r="XEY917" s="108"/>
      <c r="XEZ917" s="108"/>
      <c r="XFA917" s="108"/>
      <c r="XFB917" s="108"/>
      <c r="XFC917" s="108"/>
      <c r="XFD917" s="108"/>
    </row>
    <row r="918" s="126" customFormat="true" ht="12" hidden="false" customHeight="true" outlineLevel="0" collapsed="false">
      <c r="A918" s="120" t="n">
        <v>852</v>
      </c>
      <c r="B918" s="120" t="n">
        <v>85202</v>
      </c>
      <c r="C918" s="120" t="s">
        <v>91</v>
      </c>
      <c r="D918" s="121" t="s">
        <v>283</v>
      </c>
      <c r="E918" s="121" t="s">
        <v>275</v>
      </c>
      <c r="F918" s="122"/>
      <c r="G918" s="123" t="n">
        <v>1730000</v>
      </c>
      <c r="H918" s="122"/>
      <c r="I918" s="123" t="n">
        <v>1760000</v>
      </c>
      <c r="J918" s="122" t="n">
        <f aca="false">H918-F918</f>
        <v>0</v>
      </c>
      <c r="K918" s="123" t="n">
        <f aca="false">I918-G918</f>
        <v>30000</v>
      </c>
      <c r="L918" s="122"/>
      <c r="M918" s="123" t="n">
        <v>1780000</v>
      </c>
      <c r="N918" s="120" t="s">
        <v>847</v>
      </c>
      <c r="O918" s="120" t="s">
        <v>847</v>
      </c>
      <c r="P918" s="120" t="s">
        <v>268</v>
      </c>
      <c r="Q918" s="120" t="s">
        <v>269</v>
      </c>
      <c r="R918" s="124" t="s">
        <v>270</v>
      </c>
      <c r="S918" s="125" t="s">
        <v>837</v>
      </c>
      <c r="WZY918" s="108"/>
      <c r="WZZ918" s="108"/>
      <c r="XAA918" s="108"/>
      <c r="XAB918" s="108"/>
      <c r="XAC918" s="108"/>
      <c r="XAD918" s="108"/>
      <c r="XAE918" s="108"/>
      <c r="XAF918" s="108"/>
      <c r="XAG918" s="108"/>
      <c r="XAH918" s="108"/>
      <c r="XAI918" s="108"/>
      <c r="XAJ918" s="108"/>
      <c r="XAK918" s="108"/>
      <c r="XAL918" s="108"/>
      <c r="XAM918" s="108"/>
      <c r="XAN918" s="108"/>
      <c r="XAO918" s="108"/>
      <c r="XAP918" s="108"/>
      <c r="XAQ918" s="108"/>
      <c r="XAR918" s="108"/>
      <c r="XAS918" s="108"/>
      <c r="XAT918" s="108"/>
      <c r="XAU918" s="108"/>
      <c r="XAV918" s="108"/>
      <c r="XAW918" s="108"/>
      <c r="XAX918" s="108"/>
      <c r="XAY918" s="108"/>
      <c r="XAZ918" s="108"/>
      <c r="XBA918" s="108"/>
      <c r="XBB918" s="108"/>
      <c r="XBC918" s="108"/>
      <c r="XBD918" s="108"/>
      <c r="XBE918" s="108"/>
      <c r="XBF918" s="108"/>
      <c r="XBG918" s="108"/>
      <c r="XBH918" s="108"/>
      <c r="XBI918" s="108"/>
      <c r="XBJ918" s="108"/>
      <c r="XBK918" s="108"/>
      <c r="XBL918" s="108"/>
      <c r="XBM918" s="108"/>
      <c r="XBN918" s="108"/>
      <c r="XBO918" s="108"/>
      <c r="XBP918" s="108"/>
      <c r="XBQ918" s="108"/>
      <c r="XBR918" s="108"/>
      <c r="XBS918" s="108"/>
      <c r="XBT918" s="108"/>
      <c r="XBU918" s="108"/>
      <c r="XBV918" s="108"/>
      <c r="XBW918" s="108"/>
      <c r="XBX918" s="108"/>
      <c r="XBY918" s="108"/>
      <c r="XBZ918" s="108"/>
      <c r="XCA918" s="108"/>
      <c r="XCB918" s="108"/>
      <c r="XCC918" s="108"/>
      <c r="XCD918" s="108"/>
      <c r="XCE918" s="108"/>
      <c r="XCF918" s="108"/>
      <c r="XCG918" s="108"/>
      <c r="XCH918" s="108"/>
      <c r="XCI918" s="108"/>
      <c r="XCJ918" s="108"/>
      <c r="XCK918" s="108"/>
      <c r="XCL918" s="108"/>
      <c r="XCM918" s="108"/>
      <c r="XCN918" s="108"/>
      <c r="XCO918" s="108"/>
      <c r="XCP918" s="108"/>
      <c r="XCQ918" s="108"/>
      <c r="XCR918" s="108"/>
      <c r="XCS918" s="108"/>
      <c r="XCT918" s="108"/>
      <c r="XCU918" s="108"/>
      <c r="XCV918" s="108"/>
      <c r="XCW918" s="108"/>
      <c r="XCX918" s="108"/>
      <c r="XCY918" s="108"/>
      <c r="XCZ918" s="108"/>
      <c r="XDA918" s="108"/>
      <c r="XDB918" s="108"/>
      <c r="XDC918" s="108"/>
      <c r="XDD918" s="108"/>
      <c r="XDE918" s="108"/>
      <c r="XDF918" s="108"/>
      <c r="XDG918" s="108"/>
      <c r="XDH918" s="108"/>
      <c r="XDI918" s="108"/>
      <c r="XDJ918" s="108"/>
      <c r="XDK918" s="108"/>
      <c r="XDL918" s="108"/>
      <c r="XDM918" s="108"/>
      <c r="XDN918" s="108"/>
      <c r="XDO918" s="108"/>
      <c r="XDP918" s="108"/>
      <c r="XDQ918" s="108"/>
      <c r="XDR918" s="108"/>
      <c r="XDS918" s="108"/>
      <c r="XDT918" s="108"/>
      <c r="XDU918" s="108"/>
      <c r="XDV918" s="108"/>
      <c r="XDW918" s="108"/>
      <c r="XDX918" s="108"/>
      <c r="XDY918" s="108"/>
      <c r="XDZ918" s="108"/>
      <c r="XEA918" s="108"/>
      <c r="XEB918" s="108"/>
      <c r="XEC918" s="108"/>
      <c r="XED918" s="108"/>
      <c r="XEE918" s="108"/>
      <c r="XEF918" s="108"/>
      <c r="XEG918" s="108"/>
      <c r="XEH918" s="108"/>
      <c r="XEI918" s="108"/>
      <c r="XEJ918" s="108"/>
      <c r="XEK918" s="108"/>
      <c r="XEL918" s="108"/>
      <c r="XEM918" s="108"/>
      <c r="XEN918" s="108"/>
      <c r="XEO918" s="108"/>
      <c r="XEP918" s="108"/>
      <c r="XEQ918" s="108"/>
      <c r="XER918" s="108"/>
      <c r="XES918" s="108"/>
      <c r="XET918" s="108"/>
      <c r="XEU918" s="108"/>
      <c r="XEV918" s="108"/>
      <c r="XEW918" s="108"/>
      <c r="XEX918" s="108"/>
      <c r="XEY918" s="108"/>
      <c r="XEZ918" s="108"/>
      <c r="XFA918" s="108"/>
      <c r="XFB918" s="108"/>
      <c r="XFC918" s="108"/>
      <c r="XFD918" s="108"/>
    </row>
    <row r="919" s="126" customFormat="true" ht="12" hidden="false" customHeight="true" outlineLevel="0" collapsed="false">
      <c r="A919" s="120" t="n">
        <v>852</v>
      </c>
      <c r="B919" s="120" t="n">
        <v>85202</v>
      </c>
      <c r="C919" s="120" t="s">
        <v>91</v>
      </c>
      <c r="D919" s="121" t="s">
        <v>283</v>
      </c>
      <c r="E919" s="121" t="s">
        <v>275</v>
      </c>
      <c r="F919" s="122"/>
      <c r="G919" s="123" t="n">
        <v>5500000</v>
      </c>
      <c r="H919" s="122"/>
      <c r="I919" s="123" t="n">
        <v>6000000</v>
      </c>
      <c r="J919" s="122" t="n">
        <f aca="false">H919-F919</f>
        <v>0</v>
      </c>
      <c r="K919" s="123" t="n">
        <f aca="false">I919-G919</f>
        <v>500000</v>
      </c>
      <c r="L919" s="122"/>
      <c r="M919" s="123" t="n">
        <v>6200000</v>
      </c>
      <c r="N919" s="120" t="s">
        <v>848</v>
      </c>
      <c r="O919" s="120" t="s">
        <v>848</v>
      </c>
      <c r="P919" s="120" t="s">
        <v>268</v>
      </c>
      <c r="Q919" s="120" t="s">
        <v>269</v>
      </c>
      <c r="R919" s="124" t="s">
        <v>270</v>
      </c>
      <c r="S919" s="125" t="s">
        <v>837</v>
      </c>
      <c r="WZY919" s="108"/>
      <c r="WZZ919" s="108"/>
      <c r="XAA919" s="108"/>
      <c r="XAB919" s="108"/>
      <c r="XAC919" s="108"/>
      <c r="XAD919" s="108"/>
      <c r="XAE919" s="108"/>
      <c r="XAF919" s="108"/>
      <c r="XAG919" s="108"/>
      <c r="XAH919" s="108"/>
      <c r="XAI919" s="108"/>
      <c r="XAJ919" s="108"/>
      <c r="XAK919" s="108"/>
      <c r="XAL919" s="108"/>
      <c r="XAM919" s="108"/>
      <c r="XAN919" s="108"/>
      <c r="XAO919" s="108"/>
      <c r="XAP919" s="108"/>
      <c r="XAQ919" s="108"/>
      <c r="XAR919" s="108"/>
      <c r="XAS919" s="108"/>
      <c r="XAT919" s="108"/>
      <c r="XAU919" s="108"/>
      <c r="XAV919" s="108"/>
      <c r="XAW919" s="108"/>
      <c r="XAX919" s="108"/>
      <c r="XAY919" s="108"/>
      <c r="XAZ919" s="108"/>
      <c r="XBA919" s="108"/>
      <c r="XBB919" s="108"/>
      <c r="XBC919" s="108"/>
      <c r="XBD919" s="108"/>
      <c r="XBE919" s="108"/>
      <c r="XBF919" s="108"/>
      <c r="XBG919" s="108"/>
      <c r="XBH919" s="108"/>
      <c r="XBI919" s="108"/>
      <c r="XBJ919" s="108"/>
      <c r="XBK919" s="108"/>
      <c r="XBL919" s="108"/>
      <c r="XBM919" s="108"/>
      <c r="XBN919" s="108"/>
      <c r="XBO919" s="108"/>
      <c r="XBP919" s="108"/>
      <c r="XBQ919" s="108"/>
      <c r="XBR919" s="108"/>
      <c r="XBS919" s="108"/>
      <c r="XBT919" s="108"/>
      <c r="XBU919" s="108"/>
      <c r="XBV919" s="108"/>
      <c r="XBW919" s="108"/>
      <c r="XBX919" s="108"/>
      <c r="XBY919" s="108"/>
      <c r="XBZ919" s="108"/>
      <c r="XCA919" s="108"/>
      <c r="XCB919" s="108"/>
      <c r="XCC919" s="108"/>
      <c r="XCD919" s="108"/>
      <c r="XCE919" s="108"/>
      <c r="XCF919" s="108"/>
      <c r="XCG919" s="108"/>
      <c r="XCH919" s="108"/>
      <c r="XCI919" s="108"/>
      <c r="XCJ919" s="108"/>
      <c r="XCK919" s="108"/>
      <c r="XCL919" s="108"/>
      <c r="XCM919" s="108"/>
      <c r="XCN919" s="108"/>
      <c r="XCO919" s="108"/>
      <c r="XCP919" s="108"/>
      <c r="XCQ919" s="108"/>
      <c r="XCR919" s="108"/>
      <c r="XCS919" s="108"/>
      <c r="XCT919" s="108"/>
      <c r="XCU919" s="108"/>
      <c r="XCV919" s="108"/>
      <c r="XCW919" s="108"/>
      <c r="XCX919" s="108"/>
      <c r="XCY919" s="108"/>
      <c r="XCZ919" s="108"/>
      <c r="XDA919" s="108"/>
      <c r="XDB919" s="108"/>
      <c r="XDC919" s="108"/>
      <c r="XDD919" s="108"/>
      <c r="XDE919" s="108"/>
      <c r="XDF919" s="108"/>
      <c r="XDG919" s="108"/>
      <c r="XDH919" s="108"/>
      <c r="XDI919" s="108"/>
      <c r="XDJ919" s="108"/>
      <c r="XDK919" s="108"/>
      <c r="XDL919" s="108"/>
      <c r="XDM919" s="108"/>
      <c r="XDN919" s="108"/>
      <c r="XDO919" s="108"/>
      <c r="XDP919" s="108"/>
      <c r="XDQ919" s="108"/>
      <c r="XDR919" s="108"/>
      <c r="XDS919" s="108"/>
      <c r="XDT919" s="108"/>
      <c r="XDU919" s="108"/>
      <c r="XDV919" s="108"/>
      <c r="XDW919" s="108"/>
      <c r="XDX919" s="108"/>
      <c r="XDY919" s="108"/>
      <c r="XDZ919" s="108"/>
      <c r="XEA919" s="108"/>
      <c r="XEB919" s="108"/>
      <c r="XEC919" s="108"/>
      <c r="XED919" s="108"/>
      <c r="XEE919" s="108"/>
      <c r="XEF919" s="108"/>
      <c r="XEG919" s="108"/>
      <c r="XEH919" s="108"/>
      <c r="XEI919" s="108"/>
      <c r="XEJ919" s="108"/>
      <c r="XEK919" s="108"/>
      <c r="XEL919" s="108"/>
      <c r="XEM919" s="108"/>
      <c r="XEN919" s="108"/>
      <c r="XEO919" s="108"/>
      <c r="XEP919" s="108"/>
      <c r="XEQ919" s="108"/>
      <c r="XER919" s="108"/>
      <c r="XES919" s="108"/>
      <c r="XET919" s="108"/>
      <c r="XEU919" s="108"/>
      <c r="XEV919" s="108"/>
      <c r="XEW919" s="108"/>
      <c r="XEX919" s="108"/>
      <c r="XEY919" s="108"/>
      <c r="XEZ919" s="108"/>
      <c r="XFA919" s="108"/>
      <c r="XFB919" s="108"/>
      <c r="XFC919" s="108"/>
      <c r="XFD919" s="108"/>
    </row>
    <row r="920" s="126" customFormat="true" ht="12" hidden="false" customHeight="true" outlineLevel="0" collapsed="false">
      <c r="A920" s="120" t="n">
        <v>852</v>
      </c>
      <c r="B920" s="120" t="n">
        <v>85202</v>
      </c>
      <c r="C920" s="120" t="s">
        <v>91</v>
      </c>
      <c r="D920" s="121" t="s">
        <v>283</v>
      </c>
      <c r="E920" s="121" t="s">
        <v>275</v>
      </c>
      <c r="F920" s="122"/>
      <c r="G920" s="123" t="n">
        <v>3820000</v>
      </c>
      <c r="H920" s="122"/>
      <c r="I920" s="123" t="n">
        <v>3470000</v>
      </c>
      <c r="J920" s="122" t="n">
        <f aca="false">H920-F920</f>
        <v>0</v>
      </c>
      <c r="K920" s="123" t="n">
        <f aca="false">I920-G920</f>
        <v>-350000</v>
      </c>
      <c r="L920" s="122"/>
      <c r="M920" s="123" t="n">
        <v>3820000</v>
      </c>
      <c r="N920" s="120" t="s">
        <v>849</v>
      </c>
      <c r="O920" s="120" t="s">
        <v>849</v>
      </c>
      <c r="P920" s="120" t="s">
        <v>268</v>
      </c>
      <c r="Q920" s="120" t="s">
        <v>269</v>
      </c>
      <c r="R920" s="124" t="s">
        <v>270</v>
      </c>
      <c r="S920" s="125" t="s">
        <v>837</v>
      </c>
      <c r="WZY920" s="108"/>
      <c r="WZZ920" s="108"/>
      <c r="XAA920" s="108"/>
      <c r="XAB920" s="108"/>
      <c r="XAC920" s="108"/>
      <c r="XAD920" s="108"/>
      <c r="XAE920" s="108"/>
      <c r="XAF920" s="108"/>
      <c r="XAG920" s="108"/>
      <c r="XAH920" s="108"/>
      <c r="XAI920" s="108"/>
      <c r="XAJ920" s="108"/>
      <c r="XAK920" s="108"/>
      <c r="XAL920" s="108"/>
      <c r="XAM920" s="108"/>
      <c r="XAN920" s="108"/>
      <c r="XAO920" s="108"/>
      <c r="XAP920" s="108"/>
      <c r="XAQ920" s="108"/>
      <c r="XAR920" s="108"/>
      <c r="XAS920" s="108"/>
      <c r="XAT920" s="108"/>
      <c r="XAU920" s="108"/>
      <c r="XAV920" s="108"/>
      <c r="XAW920" s="108"/>
      <c r="XAX920" s="108"/>
      <c r="XAY920" s="108"/>
      <c r="XAZ920" s="108"/>
      <c r="XBA920" s="108"/>
      <c r="XBB920" s="108"/>
      <c r="XBC920" s="108"/>
      <c r="XBD920" s="108"/>
      <c r="XBE920" s="108"/>
      <c r="XBF920" s="108"/>
      <c r="XBG920" s="108"/>
      <c r="XBH920" s="108"/>
      <c r="XBI920" s="108"/>
      <c r="XBJ920" s="108"/>
      <c r="XBK920" s="108"/>
      <c r="XBL920" s="108"/>
      <c r="XBM920" s="108"/>
      <c r="XBN920" s="108"/>
      <c r="XBO920" s="108"/>
      <c r="XBP920" s="108"/>
      <c r="XBQ920" s="108"/>
      <c r="XBR920" s="108"/>
      <c r="XBS920" s="108"/>
      <c r="XBT920" s="108"/>
      <c r="XBU920" s="108"/>
      <c r="XBV920" s="108"/>
      <c r="XBW920" s="108"/>
      <c r="XBX920" s="108"/>
      <c r="XBY920" s="108"/>
      <c r="XBZ920" s="108"/>
      <c r="XCA920" s="108"/>
      <c r="XCB920" s="108"/>
      <c r="XCC920" s="108"/>
      <c r="XCD920" s="108"/>
      <c r="XCE920" s="108"/>
      <c r="XCF920" s="108"/>
      <c r="XCG920" s="108"/>
      <c r="XCH920" s="108"/>
      <c r="XCI920" s="108"/>
      <c r="XCJ920" s="108"/>
      <c r="XCK920" s="108"/>
      <c r="XCL920" s="108"/>
      <c r="XCM920" s="108"/>
      <c r="XCN920" s="108"/>
      <c r="XCO920" s="108"/>
      <c r="XCP920" s="108"/>
      <c r="XCQ920" s="108"/>
      <c r="XCR920" s="108"/>
      <c r="XCS920" s="108"/>
      <c r="XCT920" s="108"/>
      <c r="XCU920" s="108"/>
      <c r="XCV920" s="108"/>
      <c r="XCW920" s="108"/>
      <c r="XCX920" s="108"/>
      <c r="XCY920" s="108"/>
      <c r="XCZ920" s="108"/>
      <c r="XDA920" s="108"/>
      <c r="XDB920" s="108"/>
      <c r="XDC920" s="108"/>
      <c r="XDD920" s="108"/>
      <c r="XDE920" s="108"/>
      <c r="XDF920" s="108"/>
      <c r="XDG920" s="108"/>
      <c r="XDH920" s="108"/>
      <c r="XDI920" s="108"/>
      <c r="XDJ920" s="108"/>
      <c r="XDK920" s="108"/>
      <c r="XDL920" s="108"/>
      <c r="XDM920" s="108"/>
      <c r="XDN920" s="108"/>
      <c r="XDO920" s="108"/>
      <c r="XDP920" s="108"/>
      <c r="XDQ920" s="108"/>
      <c r="XDR920" s="108"/>
      <c r="XDS920" s="108"/>
      <c r="XDT920" s="108"/>
      <c r="XDU920" s="108"/>
      <c r="XDV920" s="108"/>
      <c r="XDW920" s="108"/>
      <c r="XDX920" s="108"/>
      <c r="XDY920" s="108"/>
      <c r="XDZ920" s="108"/>
      <c r="XEA920" s="108"/>
      <c r="XEB920" s="108"/>
      <c r="XEC920" s="108"/>
      <c r="XED920" s="108"/>
      <c r="XEE920" s="108"/>
      <c r="XEF920" s="108"/>
      <c r="XEG920" s="108"/>
      <c r="XEH920" s="108"/>
      <c r="XEI920" s="108"/>
      <c r="XEJ920" s="108"/>
      <c r="XEK920" s="108"/>
      <c r="XEL920" s="108"/>
      <c r="XEM920" s="108"/>
      <c r="XEN920" s="108"/>
      <c r="XEO920" s="108"/>
      <c r="XEP920" s="108"/>
      <c r="XEQ920" s="108"/>
      <c r="XER920" s="108"/>
      <c r="XES920" s="108"/>
      <c r="XET920" s="108"/>
      <c r="XEU920" s="108"/>
      <c r="XEV920" s="108"/>
      <c r="XEW920" s="108"/>
      <c r="XEX920" s="108"/>
      <c r="XEY920" s="108"/>
      <c r="XEZ920" s="108"/>
      <c r="XFA920" s="108"/>
      <c r="XFB920" s="108"/>
      <c r="XFC920" s="108"/>
      <c r="XFD920" s="108"/>
    </row>
    <row r="921" s="126" customFormat="true" ht="12" hidden="false" customHeight="true" outlineLevel="0" collapsed="false">
      <c r="A921" s="120" t="n">
        <v>852</v>
      </c>
      <c r="B921" s="120" t="n">
        <v>85202</v>
      </c>
      <c r="C921" s="120" t="s">
        <v>91</v>
      </c>
      <c r="D921" s="121" t="s">
        <v>283</v>
      </c>
      <c r="E921" s="121" t="s">
        <v>275</v>
      </c>
      <c r="F921" s="122"/>
      <c r="G921" s="123" t="n">
        <v>2850000</v>
      </c>
      <c r="H921" s="122"/>
      <c r="I921" s="123" t="n">
        <v>3262000</v>
      </c>
      <c r="J921" s="122" t="n">
        <f aca="false">H921-F921</f>
        <v>0</v>
      </c>
      <c r="K921" s="123" t="n">
        <f aca="false">I921-G921</f>
        <v>412000</v>
      </c>
      <c r="L921" s="122"/>
      <c r="M921" s="123" t="n">
        <v>3855000</v>
      </c>
      <c r="N921" s="120" t="s">
        <v>850</v>
      </c>
      <c r="O921" s="120" t="s">
        <v>850</v>
      </c>
      <c r="P921" s="120" t="s">
        <v>268</v>
      </c>
      <c r="Q921" s="120" t="s">
        <v>269</v>
      </c>
      <c r="R921" s="124" t="s">
        <v>270</v>
      </c>
      <c r="S921" s="125" t="s">
        <v>837</v>
      </c>
      <c r="WZY921" s="108"/>
      <c r="WZZ921" s="108"/>
      <c r="XAA921" s="108"/>
      <c r="XAB921" s="108"/>
      <c r="XAC921" s="108"/>
      <c r="XAD921" s="108"/>
      <c r="XAE921" s="108"/>
      <c r="XAF921" s="108"/>
      <c r="XAG921" s="108"/>
      <c r="XAH921" s="108"/>
      <c r="XAI921" s="108"/>
      <c r="XAJ921" s="108"/>
      <c r="XAK921" s="108"/>
      <c r="XAL921" s="108"/>
      <c r="XAM921" s="108"/>
      <c r="XAN921" s="108"/>
      <c r="XAO921" s="108"/>
      <c r="XAP921" s="108"/>
      <c r="XAQ921" s="108"/>
      <c r="XAR921" s="108"/>
      <c r="XAS921" s="108"/>
      <c r="XAT921" s="108"/>
      <c r="XAU921" s="108"/>
      <c r="XAV921" s="108"/>
      <c r="XAW921" s="108"/>
      <c r="XAX921" s="108"/>
      <c r="XAY921" s="108"/>
      <c r="XAZ921" s="108"/>
      <c r="XBA921" s="108"/>
      <c r="XBB921" s="108"/>
      <c r="XBC921" s="108"/>
      <c r="XBD921" s="108"/>
      <c r="XBE921" s="108"/>
      <c r="XBF921" s="108"/>
      <c r="XBG921" s="108"/>
      <c r="XBH921" s="108"/>
      <c r="XBI921" s="108"/>
      <c r="XBJ921" s="108"/>
      <c r="XBK921" s="108"/>
      <c r="XBL921" s="108"/>
      <c r="XBM921" s="108"/>
      <c r="XBN921" s="108"/>
      <c r="XBO921" s="108"/>
      <c r="XBP921" s="108"/>
      <c r="XBQ921" s="108"/>
      <c r="XBR921" s="108"/>
      <c r="XBS921" s="108"/>
      <c r="XBT921" s="108"/>
      <c r="XBU921" s="108"/>
      <c r="XBV921" s="108"/>
      <c r="XBW921" s="108"/>
      <c r="XBX921" s="108"/>
      <c r="XBY921" s="108"/>
      <c r="XBZ921" s="108"/>
      <c r="XCA921" s="108"/>
      <c r="XCB921" s="108"/>
      <c r="XCC921" s="108"/>
      <c r="XCD921" s="108"/>
      <c r="XCE921" s="108"/>
      <c r="XCF921" s="108"/>
      <c r="XCG921" s="108"/>
      <c r="XCH921" s="108"/>
      <c r="XCI921" s="108"/>
      <c r="XCJ921" s="108"/>
      <c r="XCK921" s="108"/>
      <c r="XCL921" s="108"/>
      <c r="XCM921" s="108"/>
      <c r="XCN921" s="108"/>
      <c r="XCO921" s="108"/>
      <c r="XCP921" s="108"/>
      <c r="XCQ921" s="108"/>
      <c r="XCR921" s="108"/>
      <c r="XCS921" s="108"/>
      <c r="XCT921" s="108"/>
      <c r="XCU921" s="108"/>
      <c r="XCV921" s="108"/>
      <c r="XCW921" s="108"/>
      <c r="XCX921" s="108"/>
      <c r="XCY921" s="108"/>
      <c r="XCZ921" s="108"/>
      <c r="XDA921" s="108"/>
      <c r="XDB921" s="108"/>
      <c r="XDC921" s="108"/>
      <c r="XDD921" s="108"/>
      <c r="XDE921" s="108"/>
      <c r="XDF921" s="108"/>
      <c r="XDG921" s="108"/>
      <c r="XDH921" s="108"/>
      <c r="XDI921" s="108"/>
      <c r="XDJ921" s="108"/>
      <c r="XDK921" s="108"/>
      <c r="XDL921" s="108"/>
      <c r="XDM921" s="108"/>
      <c r="XDN921" s="108"/>
      <c r="XDO921" s="108"/>
      <c r="XDP921" s="108"/>
      <c r="XDQ921" s="108"/>
      <c r="XDR921" s="108"/>
      <c r="XDS921" s="108"/>
      <c r="XDT921" s="108"/>
      <c r="XDU921" s="108"/>
      <c r="XDV921" s="108"/>
      <c r="XDW921" s="108"/>
      <c r="XDX921" s="108"/>
      <c r="XDY921" s="108"/>
      <c r="XDZ921" s="108"/>
      <c r="XEA921" s="108"/>
      <c r="XEB921" s="108"/>
      <c r="XEC921" s="108"/>
      <c r="XED921" s="108"/>
      <c r="XEE921" s="108"/>
      <c r="XEF921" s="108"/>
      <c r="XEG921" s="108"/>
      <c r="XEH921" s="108"/>
      <c r="XEI921" s="108"/>
      <c r="XEJ921" s="108"/>
      <c r="XEK921" s="108"/>
      <c r="XEL921" s="108"/>
      <c r="XEM921" s="108"/>
      <c r="XEN921" s="108"/>
      <c r="XEO921" s="108"/>
      <c r="XEP921" s="108"/>
      <c r="XEQ921" s="108"/>
      <c r="XER921" s="108"/>
      <c r="XES921" s="108"/>
      <c r="XET921" s="108"/>
      <c r="XEU921" s="108"/>
      <c r="XEV921" s="108"/>
      <c r="XEW921" s="108"/>
      <c r="XEX921" s="108"/>
      <c r="XEY921" s="108"/>
      <c r="XEZ921" s="108"/>
      <c r="XFA921" s="108"/>
      <c r="XFB921" s="108"/>
      <c r="XFC921" s="108"/>
      <c r="XFD921" s="108"/>
    </row>
    <row r="922" s="126" customFormat="true" ht="12" hidden="false" customHeight="true" outlineLevel="0" collapsed="false">
      <c r="A922" s="120" t="n">
        <v>852</v>
      </c>
      <c r="B922" s="120" t="n">
        <v>85202</v>
      </c>
      <c r="C922" s="120" t="s">
        <v>91</v>
      </c>
      <c r="D922" s="121" t="s">
        <v>283</v>
      </c>
      <c r="E922" s="121" t="s">
        <v>275</v>
      </c>
      <c r="F922" s="122"/>
      <c r="G922" s="123" t="n">
        <v>1455000</v>
      </c>
      <c r="H922" s="122"/>
      <c r="I922" s="123" t="n">
        <v>1533000</v>
      </c>
      <c r="J922" s="122" t="n">
        <f aca="false">H922-F922</f>
        <v>0</v>
      </c>
      <c r="K922" s="123" t="n">
        <f aca="false">I922-G922</f>
        <v>78000</v>
      </c>
      <c r="L922" s="122"/>
      <c r="M922" s="123" t="n">
        <v>1680000</v>
      </c>
      <c r="N922" s="120" t="s">
        <v>851</v>
      </c>
      <c r="O922" s="120" t="s">
        <v>851</v>
      </c>
      <c r="P922" s="120" t="s">
        <v>268</v>
      </c>
      <c r="Q922" s="120" t="s">
        <v>269</v>
      </c>
      <c r="R922" s="124" t="s">
        <v>270</v>
      </c>
      <c r="S922" s="125" t="s">
        <v>837</v>
      </c>
      <c r="WZY922" s="108"/>
      <c r="WZZ922" s="108"/>
      <c r="XAA922" s="108"/>
      <c r="XAB922" s="108"/>
      <c r="XAC922" s="108"/>
      <c r="XAD922" s="108"/>
      <c r="XAE922" s="108"/>
      <c r="XAF922" s="108"/>
      <c r="XAG922" s="108"/>
      <c r="XAH922" s="108"/>
      <c r="XAI922" s="108"/>
      <c r="XAJ922" s="108"/>
      <c r="XAK922" s="108"/>
      <c r="XAL922" s="108"/>
      <c r="XAM922" s="108"/>
      <c r="XAN922" s="108"/>
      <c r="XAO922" s="108"/>
      <c r="XAP922" s="108"/>
      <c r="XAQ922" s="108"/>
      <c r="XAR922" s="108"/>
      <c r="XAS922" s="108"/>
      <c r="XAT922" s="108"/>
      <c r="XAU922" s="108"/>
      <c r="XAV922" s="108"/>
      <c r="XAW922" s="108"/>
      <c r="XAX922" s="108"/>
      <c r="XAY922" s="108"/>
      <c r="XAZ922" s="108"/>
      <c r="XBA922" s="108"/>
      <c r="XBB922" s="108"/>
      <c r="XBC922" s="108"/>
      <c r="XBD922" s="108"/>
      <c r="XBE922" s="108"/>
      <c r="XBF922" s="108"/>
      <c r="XBG922" s="108"/>
      <c r="XBH922" s="108"/>
      <c r="XBI922" s="108"/>
      <c r="XBJ922" s="108"/>
      <c r="XBK922" s="108"/>
      <c r="XBL922" s="108"/>
      <c r="XBM922" s="108"/>
      <c r="XBN922" s="108"/>
      <c r="XBO922" s="108"/>
      <c r="XBP922" s="108"/>
      <c r="XBQ922" s="108"/>
      <c r="XBR922" s="108"/>
      <c r="XBS922" s="108"/>
      <c r="XBT922" s="108"/>
      <c r="XBU922" s="108"/>
      <c r="XBV922" s="108"/>
      <c r="XBW922" s="108"/>
      <c r="XBX922" s="108"/>
      <c r="XBY922" s="108"/>
      <c r="XBZ922" s="108"/>
      <c r="XCA922" s="108"/>
      <c r="XCB922" s="108"/>
      <c r="XCC922" s="108"/>
      <c r="XCD922" s="108"/>
      <c r="XCE922" s="108"/>
      <c r="XCF922" s="108"/>
      <c r="XCG922" s="108"/>
      <c r="XCH922" s="108"/>
      <c r="XCI922" s="108"/>
      <c r="XCJ922" s="108"/>
      <c r="XCK922" s="108"/>
      <c r="XCL922" s="108"/>
      <c r="XCM922" s="108"/>
      <c r="XCN922" s="108"/>
      <c r="XCO922" s="108"/>
      <c r="XCP922" s="108"/>
      <c r="XCQ922" s="108"/>
      <c r="XCR922" s="108"/>
      <c r="XCS922" s="108"/>
      <c r="XCT922" s="108"/>
      <c r="XCU922" s="108"/>
      <c r="XCV922" s="108"/>
      <c r="XCW922" s="108"/>
      <c r="XCX922" s="108"/>
      <c r="XCY922" s="108"/>
      <c r="XCZ922" s="108"/>
      <c r="XDA922" s="108"/>
      <c r="XDB922" s="108"/>
      <c r="XDC922" s="108"/>
      <c r="XDD922" s="108"/>
      <c r="XDE922" s="108"/>
      <c r="XDF922" s="108"/>
      <c r="XDG922" s="108"/>
      <c r="XDH922" s="108"/>
      <c r="XDI922" s="108"/>
      <c r="XDJ922" s="108"/>
      <c r="XDK922" s="108"/>
      <c r="XDL922" s="108"/>
      <c r="XDM922" s="108"/>
      <c r="XDN922" s="108"/>
      <c r="XDO922" s="108"/>
      <c r="XDP922" s="108"/>
      <c r="XDQ922" s="108"/>
      <c r="XDR922" s="108"/>
      <c r="XDS922" s="108"/>
      <c r="XDT922" s="108"/>
      <c r="XDU922" s="108"/>
      <c r="XDV922" s="108"/>
      <c r="XDW922" s="108"/>
      <c r="XDX922" s="108"/>
      <c r="XDY922" s="108"/>
      <c r="XDZ922" s="108"/>
      <c r="XEA922" s="108"/>
      <c r="XEB922" s="108"/>
      <c r="XEC922" s="108"/>
      <c r="XED922" s="108"/>
      <c r="XEE922" s="108"/>
      <c r="XEF922" s="108"/>
      <c r="XEG922" s="108"/>
      <c r="XEH922" s="108"/>
      <c r="XEI922" s="108"/>
      <c r="XEJ922" s="108"/>
      <c r="XEK922" s="108"/>
      <c r="XEL922" s="108"/>
      <c r="XEM922" s="108"/>
      <c r="XEN922" s="108"/>
      <c r="XEO922" s="108"/>
      <c r="XEP922" s="108"/>
      <c r="XEQ922" s="108"/>
      <c r="XER922" s="108"/>
      <c r="XES922" s="108"/>
      <c r="XET922" s="108"/>
      <c r="XEU922" s="108"/>
      <c r="XEV922" s="108"/>
      <c r="XEW922" s="108"/>
      <c r="XEX922" s="108"/>
      <c r="XEY922" s="108"/>
      <c r="XEZ922" s="108"/>
      <c r="XFA922" s="108"/>
      <c r="XFB922" s="108"/>
      <c r="XFC922" s="108"/>
      <c r="XFD922" s="108"/>
    </row>
    <row r="923" s="126" customFormat="true" ht="12" hidden="false" customHeight="true" outlineLevel="0" collapsed="false">
      <c r="A923" s="120" t="n">
        <v>852</v>
      </c>
      <c r="B923" s="120" t="n">
        <v>85202</v>
      </c>
      <c r="C923" s="120" t="s">
        <v>91</v>
      </c>
      <c r="D923" s="121" t="s">
        <v>283</v>
      </c>
      <c r="E923" s="121" t="s">
        <v>275</v>
      </c>
      <c r="F923" s="122"/>
      <c r="G923" s="123" t="n">
        <v>1415000</v>
      </c>
      <c r="H923" s="122"/>
      <c r="I923" s="123" t="n">
        <v>1539000</v>
      </c>
      <c r="J923" s="122" t="n">
        <f aca="false">H923-F923</f>
        <v>0</v>
      </c>
      <c r="K923" s="123" t="n">
        <f aca="false">I923-G923</f>
        <v>124000</v>
      </c>
      <c r="L923" s="122"/>
      <c r="M923" s="123" t="n">
        <v>1754000</v>
      </c>
      <c r="N923" s="120" t="s">
        <v>852</v>
      </c>
      <c r="O923" s="120" t="s">
        <v>852</v>
      </c>
      <c r="P923" s="120" t="s">
        <v>268</v>
      </c>
      <c r="Q923" s="120" t="s">
        <v>269</v>
      </c>
      <c r="R923" s="124" t="s">
        <v>270</v>
      </c>
      <c r="S923" s="125" t="s">
        <v>837</v>
      </c>
      <c r="WZY923" s="108"/>
      <c r="WZZ923" s="108"/>
      <c r="XAA923" s="108"/>
      <c r="XAB923" s="108"/>
      <c r="XAC923" s="108"/>
      <c r="XAD923" s="108"/>
      <c r="XAE923" s="108"/>
      <c r="XAF923" s="108"/>
      <c r="XAG923" s="108"/>
      <c r="XAH923" s="108"/>
      <c r="XAI923" s="108"/>
      <c r="XAJ923" s="108"/>
      <c r="XAK923" s="108"/>
      <c r="XAL923" s="108"/>
      <c r="XAM923" s="108"/>
      <c r="XAN923" s="108"/>
      <c r="XAO923" s="108"/>
      <c r="XAP923" s="108"/>
      <c r="XAQ923" s="108"/>
      <c r="XAR923" s="108"/>
      <c r="XAS923" s="108"/>
      <c r="XAT923" s="108"/>
      <c r="XAU923" s="108"/>
      <c r="XAV923" s="108"/>
      <c r="XAW923" s="108"/>
      <c r="XAX923" s="108"/>
      <c r="XAY923" s="108"/>
      <c r="XAZ923" s="108"/>
      <c r="XBA923" s="108"/>
      <c r="XBB923" s="108"/>
      <c r="XBC923" s="108"/>
      <c r="XBD923" s="108"/>
      <c r="XBE923" s="108"/>
      <c r="XBF923" s="108"/>
      <c r="XBG923" s="108"/>
      <c r="XBH923" s="108"/>
      <c r="XBI923" s="108"/>
      <c r="XBJ923" s="108"/>
      <c r="XBK923" s="108"/>
      <c r="XBL923" s="108"/>
      <c r="XBM923" s="108"/>
      <c r="XBN923" s="108"/>
      <c r="XBO923" s="108"/>
      <c r="XBP923" s="108"/>
      <c r="XBQ923" s="108"/>
      <c r="XBR923" s="108"/>
      <c r="XBS923" s="108"/>
      <c r="XBT923" s="108"/>
      <c r="XBU923" s="108"/>
      <c r="XBV923" s="108"/>
      <c r="XBW923" s="108"/>
      <c r="XBX923" s="108"/>
      <c r="XBY923" s="108"/>
      <c r="XBZ923" s="108"/>
      <c r="XCA923" s="108"/>
      <c r="XCB923" s="108"/>
      <c r="XCC923" s="108"/>
      <c r="XCD923" s="108"/>
      <c r="XCE923" s="108"/>
      <c r="XCF923" s="108"/>
      <c r="XCG923" s="108"/>
      <c r="XCH923" s="108"/>
      <c r="XCI923" s="108"/>
      <c r="XCJ923" s="108"/>
      <c r="XCK923" s="108"/>
      <c r="XCL923" s="108"/>
      <c r="XCM923" s="108"/>
      <c r="XCN923" s="108"/>
      <c r="XCO923" s="108"/>
      <c r="XCP923" s="108"/>
      <c r="XCQ923" s="108"/>
      <c r="XCR923" s="108"/>
      <c r="XCS923" s="108"/>
      <c r="XCT923" s="108"/>
      <c r="XCU923" s="108"/>
      <c r="XCV923" s="108"/>
      <c r="XCW923" s="108"/>
      <c r="XCX923" s="108"/>
      <c r="XCY923" s="108"/>
      <c r="XCZ923" s="108"/>
      <c r="XDA923" s="108"/>
      <c r="XDB923" s="108"/>
      <c r="XDC923" s="108"/>
      <c r="XDD923" s="108"/>
      <c r="XDE923" s="108"/>
      <c r="XDF923" s="108"/>
      <c r="XDG923" s="108"/>
      <c r="XDH923" s="108"/>
      <c r="XDI923" s="108"/>
      <c r="XDJ923" s="108"/>
      <c r="XDK923" s="108"/>
      <c r="XDL923" s="108"/>
      <c r="XDM923" s="108"/>
      <c r="XDN923" s="108"/>
      <c r="XDO923" s="108"/>
      <c r="XDP923" s="108"/>
      <c r="XDQ923" s="108"/>
      <c r="XDR923" s="108"/>
      <c r="XDS923" s="108"/>
      <c r="XDT923" s="108"/>
      <c r="XDU923" s="108"/>
      <c r="XDV923" s="108"/>
      <c r="XDW923" s="108"/>
      <c r="XDX923" s="108"/>
      <c r="XDY923" s="108"/>
      <c r="XDZ923" s="108"/>
      <c r="XEA923" s="108"/>
      <c r="XEB923" s="108"/>
      <c r="XEC923" s="108"/>
      <c r="XED923" s="108"/>
      <c r="XEE923" s="108"/>
      <c r="XEF923" s="108"/>
      <c r="XEG923" s="108"/>
      <c r="XEH923" s="108"/>
      <c r="XEI923" s="108"/>
      <c r="XEJ923" s="108"/>
      <c r="XEK923" s="108"/>
      <c r="XEL923" s="108"/>
      <c r="XEM923" s="108"/>
      <c r="XEN923" s="108"/>
      <c r="XEO923" s="108"/>
      <c r="XEP923" s="108"/>
      <c r="XEQ923" s="108"/>
      <c r="XER923" s="108"/>
      <c r="XES923" s="108"/>
      <c r="XET923" s="108"/>
      <c r="XEU923" s="108"/>
      <c r="XEV923" s="108"/>
      <c r="XEW923" s="108"/>
      <c r="XEX923" s="108"/>
      <c r="XEY923" s="108"/>
      <c r="XEZ923" s="108"/>
      <c r="XFA923" s="108"/>
      <c r="XFB923" s="108"/>
      <c r="XFC923" s="108"/>
      <c r="XFD923" s="108"/>
    </row>
    <row r="924" s="126" customFormat="true" ht="12" hidden="false" customHeight="true" outlineLevel="0" collapsed="false">
      <c r="A924" s="120" t="n">
        <v>852</v>
      </c>
      <c r="B924" s="120" t="n">
        <v>85202</v>
      </c>
      <c r="C924" s="120" t="s">
        <v>91</v>
      </c>
      <c r="D924" s="121" t="s">
        <v>265</v>
      </c>
      <c r="E924" s="121" t="s">
        <v>275</v>
      </c>
      <c r="F924" s="122" t="n">
        <v>800000</v>
      </c>
      <c r="G924" s="123"/>
      <c r="H924" s="122" t="n">
        <v>950000</v>
      </c>
      <c r="I924" s="123"/>
      <c r="J924" s="122" t="n">
        <f aca="false">H924-F924</f>
        <v>150000</v>
      </c>
      <c r="K924" s="123" t="n">
        <f aca="false">I924-G924</f>
        <v>0</v>
      </c>
      <c r="L924" s="122" t="n">
        <v>900000</v>
      </c>
      <c r="M924" s="123"/>
      <c r="N924" s="120" t="s">
        <v>853</v>
      </c>
      <c r="O924" s="120" t="s">
        <v>853</v>
      </c>
      <c r="P924" s="120" t="s">
        <v>268</v>
      </c>
      <c r="Q924" s="120" t="s">
        <v>269</v>
      </c>
      <c r="R924" s="124" t="s">
        <v>270</v>
      </c>
      <c r="S924" s="125" t="s">
        <v>837</v>
      </c>
      <c r="WZY924" s="108"/>
      <c r="WZZ924" s="108"/>
      <c r="XAA924" s="108"/>
      <c r="XAB924" s="108"/>
      <c r="XAC924" s="108"/>
      <c r="XAD924" s="108"/>
      <c r="XAE924" s="108"/>
      <c r="XAF924" s="108"/>
      <c r="XAG924" s="108"/>
      <c r="XAH924" s="108"/>
      <c r="XAI924" s="108"/>
      <c r="XAJ924" s="108"/>
      <c r="XAK924" s="108"/>
      <c r="XAL924" s="108"/>
      <c r="XAM924" s="108"/>
      <c r="XAN924" s="108"/>
      <c r="XAO924" s="108"/>
      <c r="XAP924" s="108"/>
      <c r="XAQ924" s="108"/>
      <c r="XAR924" s="108"/>
      <c r="XAS924" s="108"/>
      <c r="XAT924" s="108"/>
      <c r="XAU924" s="108"/>
      <c r="XAV924" s="108"/>
      <c r="XAW924" s="108"/>
      <c r="XAX924" s="108"/>
      <c r="XAY924" s="108"/>
      <c r="XAZ924" s="108"/>
      <c r="XBA924" s="108"/>
      <c r="XBB924" s="108"/>
      <c r="XBC924" s="108"/>
      <c r="XBD924" s="108"/>
      <c r="XBE924" s="108"/>
      <c r="XBF924" s="108"/>
      <c r="XBG924" s="108"/>
      <c r="XBH924" s="108"/>
      <c r="XBI924" s="108"/>
      <c r="XBJ924" s="108"/>
      <c r="XBK924" s="108"/>
      <c r="XBL924" s="108"/>
      <c r="XBM924" s="108"/>
      <c r="XBN924" s="108"/>
      <c r="XBO924" s="108"/>
      <c r="XBP924" s="108"/>
      <c r="XBQ924" s="108"/>
      <c r="XBR924" s="108"/>
      <c r="XBS924" s="108"/>
      <c r="XBT924" s="108"/>
      <c r="XBU924" s="108"/>
      <c r="XBV924" s="108"/>
      <c r="XBW924" s="108"/>
      <c r="XBX924" s="108"/>
      <c r="XBY924" s="108"/>
      <c r="XBZ924" s="108"/>
      <c r="XCA924" s="108"/>
      <c r="XCB924" s="108"/>
      <c r="XCC924" s="108"/>
      <c r="XCD924" s="108"/>
      <c r="XCE924" s="108"/>
      <c r="XCF924" s="108"/>
      <c r="XCG924" s="108"/>
      <c r="XCH924" s="108"/>
      <c r="XCI924" s="108"/>
      <c r="XCJ924" s="108"/>
      <c r="XCK924" s="108"/>
      <c r="XCL924" s="108"/>
      <c r="XCM924" s="108"/>
      <c r="XCN924" s="108"/>
      <c r="XCO924" s="108"/>
      <c r="XCP924" s="108"/>
      <c r="XCQ924" s="108"/>
      <c r="XCR924" s="108"/>
      <c r="XCS924" s="108"/>
      <c r="XCT924" s="108"/>
      <c r="XCU924" s="108"/>
      <c r="XCV924" s="108"/>
      <c r="XCW924" s="108"/>
      <c r="XCX924" s="108"/>
      <c r="XCY924" s="108"/>
      <c r="XCZ924" s="108"/>
      <c r="XDA924" s="108"/>
      <c r="XDB924" s="108"/>
      <c r="XDC924" s="108"/>
      <c r="XDD924" s="108"/>
      <c r="XDE924" s="108"/>
      <c r="XDF924" s="108"/>
      <c r="XDG924" s="108"/>
      <c r="XDH924" s="108"/>
      <c r="XDI924" s="108"/>
      <c r="XDJ924" s="108"/>
      <c r="XDK924" s="108"/>
      <c r="XDL924" s="108"/>
      <c r="XDM924" s="108"/>
      <c r="XDN924" s="108"/>
      <c r="XDO924" s="108"/>
      <c r="XDP924" s="108"/>
      <c r="XDQ924" s="108"/>
      <c r="XDR924" s="108"/>
      <c r="XDS924" s="108"/>
      <c r="XDT924" s="108"/>
      <c r="XDU924" s="108"/>
      <c r="XDV924" s="108"/>
      <c r="XDW924" s="108"/>
      <c r="XDX924" s="108"/>
      <c r="XDY924" s="108"/>
      <c r="XDZ924" s="108"/>
      <c r="XEA924" s="108"/>
      <c r="XEB924" s="108"/>
      <c r="XEC924" s="108"/>
      <c r="XED924" s="108"/>
      <c r="XEE924" s="108"/>
      <c r="XEF924" s="108"/>
      <c r="XEG924" s="108"/>
      <c r="XEH924" s="108"/>
      <c r="XEI924" s="108"/>
      <c r="XEJ924" s="108"/>
      <c r="XEK924" s="108"/>
      <c r="XEL924" s="108"/>
      <c r="XEM924" s="108"/>
      <c r="XEN924" s="108"/>
      <c r="XEO924" s="108"/>
      <c r="XEP924" s="108"/>
      <c r="XEQ924" s="108"/>
      <c r="XER924" s="108"/>
      <c r="XES924" s="108"/>
      <c r="XET924" s="108"/>
      <c r="XEU924" s="108"/>
      <c r="XEV924" s="108"/>
      <c r="XEW924" s="108"/>
      <c r="XEX924" s="108"/>
      <c r="XEY924" s="108"/>
      <c r="XEZ924" s="108"/>
      <c r="XFA924" s="108"/>
      <c r="XFB924" s="108"/>
      <c r="XFC924" s="108"/>
      <c r="XFD924" s="108"/>
    </row>
    <row r="925" s="126" customFormat="true" ht="12" hidden="false" customHeight="true" outlineLevel="0" collapsed="false">
      <c r="A925" s="120" t="n">
        <v>852</v>
      </c>
      <c r="B925" s="120" t="n">
        <v>85202</v>
      </c>
      <c r="C925" s="120" t="s">
        <v>165</v>
      </c>
      <c r="D925" s="121" t="s">
        <v>283</v>
      </c>
      <c r="E925" s="121" t="s">
        <v>376</v>
      </c>
      <c r="F925" s="122"/>
      <c r="G925" s="123" t="n">
        <v>5000</v>
      </c>
      <c r="H925" s="122"/>
      <c r="I925" s="123" t="n">
        <v>5000</v>
      </c>
      <c r="J925" s="122" t="n">
        <f aca="false">H925-F925</f>
        <v>0</v>
      </c>
      <c r="K925" s="123" t="n">
        <f aca="false">I925-G925</f>
        <v>0</v>
      </c>
      <c r="L925" s="122"/>
      <c r="M925" s="123" t="n">
        <v>5000</v>
      </c>
      <c r="N925" s="120" t="s">
        <v>842</v>
      </c>
      <c r="O925" s="120" t="s">
        <v>842</v>
      </c>
      <c r="P925" s="120" t="s">
        <v>268</v>
      </c>
      <c r="Q925" s="120" t="s">
        <v>269</v>
      </c>
      <c r="R925" s="124" t="s">
        <v>270</v>
      </c>
      <c r="S925" s="125" t="s">
        <v>854</v>
      </c>
      <c r="WZY925" s="108"/>
      <c r="WZZ925" s="108"/>
      <c r="XAA925" s="108"/>
      <c r="XAB925" s="108"/>
      <c r="XAC925" s="108"/>
      <c r="XAD925" s="108"/>
      <c r="XAE925" s="108"/>
      <c r="XAF925" s="108"/>
      <c r="XAG925" s="108"/>
      <c r="XAH925" s="108"/>
      <c r="XAI925" s="108"/>
      <c r="XAJ925" s="108"/>
      <c r="XAK925" s="108"/>
      <c r="XAL925" s="108"/>
      <c r="XAM925" s="108"/>
      <c r="XAN925" s="108"/>
      <c r="XAO925" s="108"/>
      <c r="XAP925" s="108"/>
      <c r="XAQ925" s="108"/>
      <c r="XAR925" s="108"/>
      <c r="XAS925" s="108"/>
      <c r="XAT925" s="108"/>
      <c r="XAU925" s="108"/>
      <c r="XAV925" s="108"/>
      <c r="XAW925" s="108"/>
      <c r="XAX925" s="108"/>
      <c r="XAY925" s="108"/>
      <c r="XAZ925" s="108"/>
      <c r="XBA925" s="108"/>
      <c r="XBB925" s="108"/>
      <c r="XBC925" s="108"/>
      <c r="XBD925" s="108"/>
      <c r="XBE925" s="108"/>
      <c r="XBF925" s="108"/>
      <c r="XBG925" s="108"/>
      <c r="XBH925" s="108"/>
      <c r="XBI925" s="108"/>
      <c r="XBJ925" s="108"/>
      <c r="XBK925" s="108"/>
      <c r="XBL925" s="108"/>
      <c r="XBM925" s="108"/>
      <c r="XBN925" s="108"/>
      <c r="XBO925" s="108"/>
      <c r="XBP925" s="108"/>
      <c r="XBQ925" s="108"/>
      <c r="XBR925" s="108"/>
      <c r="XBS925" s="108"/>
      <c r="XBT925" s="108"/>
      <c r="XBU925" s="108"/>
      <c r="XBV925" s="108"/>
      <c r="XBW925" s="108"/>
      <c r="XBX925" s="108"/>
      <c r="XBY925" s="108"/>
      <c r="XBZ925" s="108"/>
      <c r="XCA925" s="108"/>
      <c r="XCB925" s="108"/>
      <c r="XCC925" s="108"/>
      <c r="XCD925" s="108"/>
      <c r="XCE925" s="108"/>
      <c r="XCF925" s="108"/>
      <c r="XCG925" s="108"/>
      <c r="XCH925" s="108"/>
      <c r="XCI925" s="108"/>
      <c r="XCJ925" s="108"/>
      <c r="XCK925" s="108"/>
      <c r="XCL925" s="108"/>
      <c r="XCM925" s="108"/>
      <c r="XCN925" s="108"/>
      <c r="XCO925" s="108"/>
      <c r="XCP925" s="108"/>
      <c r="XCQ925" s="108"/>
      <c r="XCR925" s="108"/>
      <c r="XCS925" s="108"/>
      <c r="XCT925" s="108"/>
      <c r="XCU925" s="108"/>
      <c r="XCV925" s="108"/>
      <c r="XCW925" s="108"/>
      <c r="XCX925" s="108"/>
      <c r="XCY925" s="108"/>
      <c r="XCZ925" s="108"/>
      <c r="XDA925" s="108"/>
      <c r="XDB925" s="108"/>
      <c r="XDC925" s="108"/>
      <c r="XDD925" s="108"/>
      <c r="XDE925" s="108"/>
      <c r="XDF925" s="108"/>
      <c r="XDG925" s="108"/>
      <c r="XDH925" s="108"/>
      <c r="XDI925" s="108"/>
      <c r="XDJ925" s="108"/>
      <c r="XDK925" s="108"/>
      <c r="XDL925" s="108"/>
      <c r="XDM925" s="108"/>
      <c r="XDN925" s="108"/>
      <c r="XDO925" s="108"/>
      <c r="XDP925" s="108"/>
      <c r="XDQ925" s="108"/>
      <c r="XDR925" s="108"/>
      <c r="XDS925" s="108"/>
      <c r="XDT925" s="108"/>
      <c r="XDU925" s="108"/>
      <c r="XDV925" s="108"/>
      <c r="XDW925" s="108"/>
      <c r="XDX925" s="108"/>
      <c r="XDY925" s="108"/>
      <c r="XDZ925" s="108"/>
      <c r="XEA925" s="108"/>
      <c r="XEB925" s="108"/>
      <c r="XEC925" s="108"/>
      <c r="XED925" s="108"/>
      <c r="XEE925" s="108"/>
      <c r="XEF925" s="108"/>
      <c r="XEG925" s="108"/>
      <c r="XEH925" s="108"/>
      <c r="XEI925" s="108"/>
      <c r="XEJ925" s="108"/>
      <c r="XEK925" s="108"/>
      <c r="XEL925" s="108"/>
      <c r="XEM925" s="108"/>
      <c r="XEN925" s="108"/>
      <c r="XEO925" s="108"/>
      <c r="XEP925" s="108"/>
      <c r="XEQ925" s="108"/>
      <c r="XER925" s="108"/>
      <c r="XES925" s="108"/>
      <c r="XET925" s="108"/>
      <c r="XEU925" s="108"/>
      <c r="XEV925" s="108"/>
      <c r="XEW925" s="108"/>
      <c r="XEX925" s="108"/>
      <c r="XEY925" s="108"/>
      <c r="XEZ925" s="108"/>
      <c r="XFA925" s="108"/>
      <c r="XFB925" s="108"/>
      <c r="XFC925" s="108"/>
      <c r="XFD925" s="108"/>
    </row>
    <row r="926" s="126" customFormat="true" ht="12" hidden="false" customHeight="true" outlineLevel="0" collapsed="false">
      <c r="A926" s="120" t="n">
        <v>852</v>
      </c>
      <c r="B926" s="120" t="n">
        <v>85202</v>
      </c>
      <c r="C926" s="120" t="s">
        <v>95</v>
      </c>
      <c r="D926" s="121" t="s">
        <v>283</v>
      </c>
      <c r="E926" s="121" t="s">
        <v>275</v>
      </c>
      <c r="F926" s="122"/>
      <c r="G926" s="123" t="n">
        <v>0</v>
      </c>
      <c r="H926" s="122"/>
      <c r="I926" s="123" t="n">
        <v>2000</v>
      </c>
      <c r="J926" s="122" t="n">
        <f aca="false">H926-F926</f>
        <v>0</v>
      </c>
      <c r="K926" s="123" t="n">
        <f aca="false">I926-G926</f>
        <v>2000</v>
      </c>
      <c r="L926" s="122"/>
      <c r="M926" s="123" t="n">
        <v>0</v>
      </c>
      <c r="N926" s="120" t="s">
        <v>418</v>
      </c>
      <c r="O926" s="120" t="s">
        <v>379</v>
      </c>
      <c r="P926" s="120"/>
      <c r="Q926" s="120"/>
      <c r="R926" s="124"/>
      <c r="S926" s="125" t="s">
        <v>855</v>
      </c>
      <c r="WZY926" s="108"/>
      <c r="WZZ926" s="108"/>
      <c r="XAA926" s="108"/>
      <c r="XAB926" s="108"/>
      <c r="XAC926" s="108"/>
      <c r="XAD926" s="108"/>
      <c r="XAE926" s="108"/>
      <c r="XAF926" s="108"/>
      <c r="XAG926" s="108"/>
      <c r="XAH926" s="108"/>
      <c r="XAI926" s="108"/>
      <c r="XAJ926" s="108"/>
      <c r="XAK926" s="108"/>
      <c r="XAL926" s="108"/>
      <c r="XAM926" s="108"/>
      <c r="XAN926" s="108"/>
      <c r="XAO926" s="108"/>
      <c r="XAP926" s="108"/>
      <c r="XAQ926" s="108"/>
      <c r="XAR926" s="108"/>
      <c r="XAS926" s="108"/>
      <c r="XAT926" s="108"/>
      <c r="XAU926" s="108"/>
      <c r="XAV926" s="108"/>
      <c r="XAW926" s="108"/>
      <c r="XAX926" s="108"/>
      <c r="XAY926" s="108"/>
      <c r="XAZ926" s="108"/>
      <c r="XBA926" s="108"/>
      <c r="XBB926" s="108"/>
      <c r="XBC926" s="108"/>
      <c r="XBD926" s="108"/>
      <c r="XBE926" s="108"/>
      <c r="XBF926" s="108"/>
      <c r="XBG926" s="108"/>
      <c r="XBH926" s="108"/>
      <c r="XBI926" s="108"/>
      <c r="XBJ926" s="108"/>
      <c r="XBK926" s="108"/>
      <c r="XBL926" s="108"/>
      <c r="XBM926" s="108"/>
      <c r="XBN926" s="108"/>
      <c r="XBO926" s="108"/>
      <c r="XBP926" s="108"/>
      <c r="XBQ926" s="108"/>
      <c r="XBR926" s="108"/>
      <c r="XBS926" s="108"/>
      <c r="XBT926" s="108"/>
      <c r="XBU926" s="108"/>
      <c r="XBV926" s="108"/>
      <c r="XBW926" s="108"/>
      <c r="XBX926" s="108"/>
      <c r="XBY926" s="108"/>
      <c r="XBZ926" s="108"/>
      <c r="XCA926" s="108"/>
      <c r="XCB926" s="108"/>
      <c r="XCC926" s="108"/>
      <c r="XCD926" s="108"/>
      <c r="XCE926" s="108"/>
      <c r="XCF926" s="108"/>
      <c r="XCG926" s="108"/>
      <c r="XCH926" s="108"/>
      <c r="XCI926" s="108"/>
      <c r="XCJ926" s="108"/>
      <c r="XCK926" s="108"/>
      <c r="XCL926" s="108"/>
      <c r="XCM926" s="108"/>
      <c r="XCN926" s="108"/>
      <c r="XCO926" s="108"/>
      <c r="XCP926" s="108"/>
      <c r="XCQ926" s="108"/>
      <c r="XCR926" s="108"/>
      <c r="XCS926" s="108"/>
      <c r="XCT926" s="108"/>
      <c r="XCU926" s="108"/>
      <c r="XCV926" s="108"/>
      <c r="XCW926" s="108"/>
      <c r="XCX926" s="108"/>
      <c r="XCY926" s="108"/>
      <c r="XCZ926" s="108"/>
      <c r="XDA926" s="108"/>
      <c r="XDB926" s="108"/>
      <c r="XDC926" s="108"/>
      <c r="XDD926" s="108"/>
      <c r="XDE926" s="108"/>
      <c r="XDF926" s="108"/>
      <c r="XDG926" s="108"/>
      <c r="XDH926" s="108"/>
      <c r="XDI926" s="108"/>
      <c r="XDJ926" s="108"/>
      <c r="XDK926" s="108"/>
      <c r="XDL926" s="108"/>
      <c r="XDM926" s="108"/>
      <c r="XDN926" s="108"/>
      <c r="XDO926" s="108"/>
      <c r="XDP926" s="108"/>
      <c r="XDQ926" s="108"/>
      <c r="XDR926" s="108"/>
      <c r="XDS926" s="108"/>
      <c r="XDT926" s="108"/>
      <c r="XDU926" s="108"/>
      <c r="XDV926" s="108"/>
      <c r="XDW926" s="108"/>
      <c r="XDX926" s="108"/>
      <c r="XDY926" s="108"/>
      <c r="XDZ926" s="108"/>
      <c r="XEA926" s="108"/>
      <c r="XEB926" s="108"/>
      <c r="XEC926" s="108"/>
      <c r="XED926" s="108"/>
      <c r="XEE926" s="108"/>
      <c r="XEF926" s="108"/>
      <c r="XEG926" s="108"/>
      <c r="XEH926" s="108"/>
      <c r="XEI926" s="108"/>
      <c r="XEJ926" s="108"/>
      <c r="XEK926" s="108"/>
      <c r="XEL926" s="108"/>
      <c r="XEM926" s="108"/>
      <c r="XEN926" s="108"/>
      <c r="XEO926" s="108"/>
      <c r="XEP926" s="108"/>
      <c r="XEQ926" s="108"/>
      <c r="XER926" s="108"/>
      <c r="XES926" s="108"/>
      <c r="XET926" s="108"/>
      <c r="XEU926" s="108"/>
      <c r="XEV926" s="108"/>
      <c r="XEW926" s="108"/>
      <c r="XEX926" s="108"/>
      <c r="XEY926" s="108"/>
      <c r="XEZ926" s="108"/>
      <c r="XFA926" s="108"/>
      <c r="XFB926" s="108"/>
      <c r="XFC926" s="108"/>
      <c r="XFD926" s="108"/>
    </row>
    <row r="927" s="126" customFormat="true" ht="12" hidden="false" customHeight="true" outlineLevel="0" collapsed="false">
      <c r="A927" s="120" t="n">
        <v>852</v>
      </c>
      <c r="B927" s="120" t="n">
        <v>85202</v>
      </c>
      <c r="C927" s="120" t="s">
        <v>99</v>
      </c>
      <c r="D927" s="121" t="s">
        <v>283</v>
      </c>
      <c r="E927" s="121" t="s">
        <v>275</v>
      </c>
      <c r="F927" s="122"/>
      <c r="G927" s="123" t="n">
        <v>2000</v>
      </c>
      <c r="H927" s="122"/>
      <c r="I927" s="123" t="n">
        <v>2000</v>
      </c>
      <c r="J927" s="122" t="n">
        <f aca="false">H927-F927</f>
        <v>0</v>
      </c>
      <c r="K927" s="123" t="n">
        <f aca="false">I927-G927</f>
        <v>0</v>
      </c>
      <c r="L927" s="122"/>
      <c r="M927" s="123" t="n">
        <v>2000</v>
      </c>
      <c r="N927" s="120" t="s">
        <v>842</v>
      </c>
      <c r="O927" s="120" t="s">
        <v>842</v>
      </c>
      <c r="P927" s="120" t="s">
        <v>268</v>
      </c>
      <c r="Q927" s="120" t="s">
        <v>269</v>
      </c>
      <c r="R927" s="124" t="s">
        <v>270</v>
      </c>
      <c r="S927" s="125" t="s">
        <v>316</v>
      </c>
      <c r="WZY927" s="108"/>
      <c r="WZZ927" s="108"/>
      <c r="XAA927" s="108"/>
      <c r="XAB927" s="108"/>
      <c r="XAC927" s="108"/>
      <c r="XAD927" s="108"/>
      <c r="XAE927" s="108"/>
      <c r="XAF927" s="108"/>
      <c r="XAG927" s="108"/>
      <c r="XAH927" s="108"/>
      <c r="XAI927" s="108"/>
      <c r="XAJ927" s="108"/>
      <c r="XAK927" s="108"/>
      <c r="XAL927" s="108"/>
      <c r="XAM927" s="108"/>
      <c r="XAN927" s="108"/>
      <c r="XAO927" s="108"/>
      <c r="XAP927" s="108"/>
      <c r="XAQ927" s="108"/>
      <c r="XAR927" s="108"/>
      <c r="XAS927" s="108"/>
      <c r="XAT927" s="108"/>
      <c r="XAU927" s="108"/>
      <c r="XAV927" s="108"/>
      <c r="XAW927" s="108"/>
      <c r="XAX927" s="108"/>
      <c r="XAY927" s="108"/>
      <c r="XAZ927" s="108"/>
      <c r="XBA927" s="108"/>
      <c r="XBB927" s="108"/>
      <c r="XBC927" s="108"/>
      <c r="XBD927" s="108"/>
      <c r="XBE927" s="108"/>
      <c r="XBF927" s="108"/>
      <c r="XBG927" s="108"/>
      <c r="XBH927" s="108"/>
      <c r="XBI927" s="108"/>
      <c r="XBJ927" s="108"/>
      <c r="XBK927" s="108"/>
      <c r="XBL927" s="108"/>
      <c r="XBM927" s="108"/>
      <c r="XBN927" s="108"/>
      <c r="XBO927" s="108"/>
      <c r="XBP927" s="108"/>
      <c r="XBQ927" s="108"/>
      <c r="XBR927" s="108"/>
      <c r="XBS927" s="108"/>
      <c r="XBT927" s="108"/>
      <c r="XBU927" s="108"/>
      <c r="XBV927" s="108"/>
      <c r="XBW927" s="108"/>
      <c r="XBX927" s="108"/>
      <c r="XBY927" s="108"/>
      <c r="XBZ927" s="108"/>
      <c r="XCA927" s="108"/>
      <c r="XCB927" s="108"/>
      <c r="XCC927" s="108"/>
      <c r="XCD927" s="108"/>
      <c r="XCE927" s="108"/>
      <c r="XCF927" s="108"/>
      <c r="XCG927" s="108"/>
      <c r="XCH927" s="108"/>
      <c r="XCI927" s="108"/>
      <c r="XCJ927" s="108"/>
      <c r="XCK927" s="108"/>
      <c r="XCL927" s="108"/>
      <c r="XCM927" s="108"/>
      <c r="XCN927" s="108"/>
      <c r="XCO927" s="108"/>
      <c r="XCP927" s="108"/>
      <c r="XCQ927" s="108"/>
      <c r="XCR927" s="108"/>
      <c r="XCS927" s="108"/>
      <c r="XCT927" s="108"/>
      <c r="XCU927" s="108"/>
      <c r="XCV927" s="108"/>
      <c r="XCW927" s="108"/>
      <c r="XCX927" s="108"/>
      <c r="XCY927" s="108"/>
      <c r="XCZ927" s="108"/>
      <c r="XDA927" s="108"/>
      <c r="XDB927" s="108"/>
      <c r="XDC927" s="108"/>
      <c r="XDD927" s="108"/>
      <c r="XDE927" s="108"/>
      <c r="XDF927" s="108"/>
      <c r="XDG927" s="108"/>
      <c r="XDH927" s="108"/>
      <c r="XDI927" s="108"/>
      <c r="XDJ927" s="108"/>
      <c r="XDK927" s="108"/>
      <c r="XDL927" s="108"/>
      <c r="XDM927" s="108"/>
      <c r="XDN927" s="108"/>
      <c r="XDO927" s="108"/>
      <c r="XDP927" s="108"/>
      <c r="XDQ927" s="108"/>
      <c r="XDR927" s="108"/>
      <c r="XDS927" s="108"/>
      <c r="XDT927" s="108"/>
      <c r="XDU927" s="108"/>
      <c r="XDV927" s="108"/>
      <c r="XDW927" s="108"/>
      <c r="XDX927" s="108"/>
      <c r="XDY927" s="108"/>
      <c r="XDZ927" s="108"/>
      <c r="XEA927" s="108"/>
      <c r="XEB927" s="108"/>
      <c r="XEC927" s="108"/>
      <c r="XED927" s="108"/>
      <c r="XEE927" s="108"/>
      <c r="XEF927" s="108"/>
      <c r="XEG927" s="108"/>
      <c r="XEH927" s="108"/>
      <c r="XEI927" s="108"/>
      <c r="XEJ927" s="108"/>
      <c r="XEK927" s="108"/>
      <c r="XEL927" s="108"/>
      <c r="XEM927" s="108"/>
      <c r="XEN927" s="108"/>
      <c r="XEO927" s="108"/>
      <c r="XEP927" s="108"/>
      <c r="XEQ927" s="108"/>
      <c r="XER927" s="108"/>
      <c r="XES927" s="108"/>
      <c r="XET927" s="108"/>
      <c r="XEU927" s="108"/>
      <c r="XEV927" s="108"/>
      <c r="XEW927" s="108"/>
      <c r="XEX927" s="108"/>
      <c r="XEY927" s="108"/>
      <c r="XEZ927" s="108"/>
      <c r="XFA927" s="108"/>
      <c r="XFB927" s="108"/>
      <c r="XFC927" s="108"/>
      <c r="XFD927" s="108"/>
    </row>
    <row r="928" s="126" customFormat="true" ht="12" hidden="false" customHeight="true" outlineLevel="0" collapsed="false">
      <c r="A928" s="120" t="n">
        <v>852</v>
      </c>
      <c r="B928" s="120" t="n">
        <v>85202</v>
      </c>
      <c r="C928" s="120" t="s">
        <v>103</v>
      </c>
      <c r="D928" s="121" t="s">
        <v>283</v>
      </c>
      <c r="E928" s="121" t="s">
        <v>275</v>
      </c>
      <c r="F928" s="122"/>
      <c r="G928" s="123" t="n">
        <v>0</v>
      </c>
      <c r="H928" s="122"/>
      <c r="I928" s="123" t="n">
        <v>8000</v>
      </c>
      <c r="J928" s="122" t="n">
        <f aca="false">H928-F928</f>
        <v>0</v>
      </c>
      <c r="K928" s="123" t="n">
        <f aca="false">I928-G928</f>
        <v>8000</v>
      </c>
      <c r="L928" s="122"/>
      <c r="M928" s="123" t="n">
        <v>0</v>
      </c>
      <c r="N928" s="120" t="s">
        <v>845</v>
      </c>
      <c r="O928" s="120" t="s">
        <v>845</v>
      </c>
      <c r="P928" s="120"/>
      <c r="Q928" s="120"/>
      <c r="R928" s="124"/>
      <c r="S928" s="125" t="s">
        <v>811</v>
      </c>
      <c r="WZY928" s="108"/>
      <c r="WZZ928" s="108"/>
      <c r="XAA928" s="108"/>
      <c r="XAB928" s="108"/>
      <c r="XAC928" s="108"/>
      <c r="XAD928" s="108"/>
      <c r="XAE928" s="108"/>
      <c r="XAF928" s="108"/>
      <c r="XAG928" s="108"/>
      <c r="XAH928" s="108"/>
      <c r="XAI928" s="108"/>
      <c r="XAJ928" s="108"/>
      <c r="XAK928" s="108"/>
      <c r="XAL928" s="108"/>
      <c r="XAM928" s="108"/>
      <c r="XAN928" s="108"/>
      <c r="XAO928" s="108"/>
      <c r="XAP928" s="108"/>
      <c r="XAQ928" s="108"/>
      <c r="XAR928" s="108"/>
      <c r="XAS928" s="108"/>
      <c r="XAT928" s="108"/>
      <c r="XAU928" s="108"/>
      <c r="XAV928" s="108"/>
      <c r="XAW928" s="108"/>
      <c r="XAX928" s="108"/>
      <c r="XAY928" s="108"/>
      <c r="XAZ928" s="108"/>
      <c r="XBA928" s="108"/>
      <c r="XBB928" s="108"/>
      <c r="XBC928" s="108"/>
      <c r="XBD928" s="108"/>
      <c r="XBE928" s="108"/>
      <c r="XBF928" s="108"/>
      <c r="XBG928" s="108"/>
      <c r="XBH928" s="108"/>
      <c r="XBI928" s="108"/>
      <c r="XBJ928" s="108"/>
      <c r="XBK928" s="108"/>
      <c r="XBL928" s="108"/>
      <c r="XBM928" s="108"/>
      <c r="XBN928" s="108"/>
      <c r="XBO928" s="108"/>
      <c r="XBP928" s="108"/>
      <c r="XBQ928" s="108"/>
      <c r="XBR928" s="108"/>
      <c r="XBS928" s="108"/>
      <c r="XBT928" s="108"/>
      <c r="XBU928" s="108"/>
      <c r="XBV928" s="108"/>
      <c r="XBW928" s="108"/>
      <c r="XBX928" s="108"/>
      <c r="XBY928" s="108"/>
      <c r="XBZ928" s="108"/>
      <c r="XCA928" s="108"/>
      <c r="XCB928" s="108"/>
      <c r="XCC928" s="108"/>
      <c r="XCD928" s="108"/>
      <c r="XCE928" s="108"/>
      <c r="XCF928" s="108"/>
      <c r="XCG928" s="108"/>
      <c r="XCH928" s="108"/>
      <c r="XCI928" s="108"/>
      <c r="XCJ928" s="108"/>
      <c r="XCK928" s="108"/>
      <c r="XCL928" s="108"/>
      <c r="XCM928" s="108"/>
      <c r="XCN928" s="108"/>
      <c r="XCO928" s="108"/>
      <c r="XCP928" s="108"/>
      <c r="XCQ928" s="108"/>
      <c r="XCR928" s="108"/>
      <c r="XCS928" s="108"/>
      <c r="XCT928" s="108"/>
      <c r="XCU928" s="108"/>
      <c r="XCV928" s="108"/>
      <c r="XCW928" s="108"/>
      <c r="XCX928" s="108"/>
      <c r="XCY928" s="108"/>
      <c r="XCZ928" s="108"/>
      <c r="XDA928" s="108"/>
      <c r="XDB928" s="108"/>
      <c r="XDC928" s="108"/>
      <c r="XDD928" s="108"/>
      <c r="XDE928" s="108"/>
      <c r="XDF928" s="108"/>
      <c r="XDG928" s="108"/>
      <c r="XDH928" s="108"/>
      <c r="XDI928" s="108"/>
      <c r="XDJ928" s="108"/>
      <c r="XDK928" s="108"/>
      <c r="XDL928" s="108"/>
      <c r="XDM928" s="108"/>
      <c r="XDN928" s="108"/>
      <c r="XDO928" s="108"/>
      <c r="XDP928" s="108"/>
      <c r="XDQ928" s="108"/>
      <c r="XDR928" s="108"/>
      <c r="XDS928" s="108"/>
      <c r="XDT928" s="108"/>
      <c r="XDU928" s="108"/>
      <c r="XDV928" s="108"/>
      <c r="XDW928" s="108"/>
      <c r="XDX928" s="108"/>
      <c r="XDY928" s="108"/>
      <c r="XDZ928" s="108"/>
      <c r="XEA928" s="108"/>
      <c r="XEB928" s="108"/>
      <c r="XEC928" s="108"/>
      <c r="XED928" s="108"/>
      <c r="XEE928" s="108"/>
      <c r="XEF928" s="108"/>
      <c r="XEG928" s="108"/>
      <c r="XEH928" s="108"/>
      <c r="XEI928" s="108"/>
      <c r="XEJ928" s="108"/>
      <c r="XEK928" s="108"/>
      <c r="XEL928" s="108"/>
      <c r="XEM928" s="108"/>
      <c r="XEN928" s="108"/>
      <c r="XEO928" s="108"/>
      <c r="XEP928" s="108"/>
      <c r="XEQ928" s="108"/>
      <c r="XER928" s="108"/>
      <c r="XES928" s="108"/>
      <c r="XET928" s="108"/>
      <c r="XEU928" s="108"/>
      <c r="XEV928" s="108"/>
      <c r="XEW928" s="108"/>
      <c r="XEX928" s="108"/>
      <c r="XEY928" s="108"/>
      <c r="XEZ928" s="108"/>
      <c r="XFA928" s="108"/>
      <c r="XFB928" s="108"/>
      <c r="XFC928" s="108"/>
      <c r="XFD928" s="108"/>
    </row>
    <row r="929" s="126" customFormat="true" ht="12" hidden="false" customHeight="true" outlineLevel="0" collapsed="false">
      <c r="A929" s="120" t="n">
        <v>852</v>
      </c>
      <c r="B929" s="120" t="n">
        <v>85202</v>
      </c>
      <c r="C929" s="120" t="s">
        <v>103</v>
      </c>
      <c r="D929" s="121" t="s">
        <v>283</v>
      </c>
      <c r="E929" s="121" t="s">
        <v>275</v>
      </c>
      <c r="F929" s="122"/>
      <c r="G929" s="123" t="n">
        <v>0</v>
      </c>
      <c r="H929" s="122"/>
      <c r="I929" s="123" t="n">
        <v>7000</v>
      </c>
      <c r="J929" s="122" t="n">
        <f aca="false">H929-F929</f>
        <v>0</v>
      </c>
      <c r="K929" s="123" t="n">
        <f aca="false">I929-G929</f>
        <v>7000</v>
      </c>
      <c r="L929" s="122"/>
      <c r="M929" s="123" t="n">
        <v>0</v>
      </c>
      <c r="N929" s="120" t="s">
        <v>848</v>
      </c>
      <c r="O929" s="120" t="s">
        <v>848</v>
      </c>
      <c r="P929" s="120"/>
      <c r="Q929" s="120"/>
      <c r="R929" s="124"/>
      <c r="S929" s="125" t="s">
        <v>811</v>
      </c>
      <c r="WZY929" s="108"/>
      <c r="WZZ929" s="108"/>
      <c r="XAA929" s="108"/>
      <c r="XAB929" s="108"/>
      <c r="XAC929" s="108"/>
      <c r="XAD929" s="108"/>
      <c r="XAE929" s="108"/>
      <c r="XAF929" s="108"/>
      <c r="XAG929" s="108"/>
      <c r="XAH929" s="108"/>
      <c r="XAI929" s="108"/>
      <c r="XAJ929" s="108"/>
      <c r="XAK929" s="108"/>
      <c r="XAL929" s="108"/>
      <c r="XAM929" s="108"/>
      <c r="XAN929" s="108"/>
      <c r="XAO929" s="108"/>
      <c r="XAP929" s="108"/>
      <c r="XAQ929" s="108"/>
      <c r="XAR929" s="108"/>
      <c r="XAS929" s="108"/>
      <c r="XAT929" s="108"/>
      <c r="XAU929" s="108"/>
      <c r="XAV929" s="108"/>
      <c r="XAW929" s="108"/>
      <c r="XAX929" s="108"/>
      <c r="XAY929" s="108"/>
      <c r="XAZ929" s="108"/>
      <c r="XBA929" s="108"/>
      <c r="XBB929" s="108"/>
      <c r="XBC929" s="108"/>
      <c r="XBD929" s="108"/>
      <c r="XBE929" s="108"/>
      <c r="XBF929" s="108"/>
      <c r="XBG929" s="108"/>
      <c r="XBH929" s="108"/>
      <c r="XBI929" s="108"/>
      <c r="XBJ929" s="108"/>
      <c r="XBK929" s="108"/>
      <c r="XBL929" s="108"/>
      <c r="XBM929" s="108"/>
      <c r="XBN929" s="108"/>
      <c r="XBO929" s="108"/>
      <c r="XBP929" s="108"/>
      <c r="XBQ929" s="108"/>
      <c r="XBR929" s="108"/>
      <c r="XBS929" s="108"/>
      <c r="XBT929" s="108"/>
      <c r="XBU929" s="108"/>
      <c r="XBV929" s="108"/>
      <c r="XBW929" s="108"/>
      <c r="XBX929" s="108"/>
      <c r="XBY929" s="108"/>
      <c r="XBZ929" s="108"/>
      <c r="XCA929" s="108"/>
      <c r="XCB929" s="108"/>
      <c r="XCC929" s="108"/>
      <c r="XCD929" s="108"/>
      <c r="XCE929" s="108"/>
      <c r="XCF929" s="108"/>
      <c r="XCG929" s="108"/>
      <c r="XCH929" s="108"/>
      <c r="XCI929" s="108"/>
      <c r="XCJ929" s="108"/>
      <c r="XCK929" s="108"/>
      <c r="XCL929" s="108"/>
      <c r="XCM929" s="108"/>
      <c r="XCN929" s="108"/>
      <c r="XCO929" s="108"/>
      <c r="XCP929" s="108"/>
      <c r="XCQ929" s="108"/>
      <c r="XCR929" s="108"/>
      <c r="XCS929" s="108"/>
      <c r="XCT929" s="108"/>
      <c r="XCU929" s="108"/>
      <c r="XCV929" s="108"/>
      <c r="XCW929" s="108"/>
      <c r="XCX929" s="108"/>
      <c r="XCY929" s="108"/>
      <c r="XCZ929" s="108"/>
      <c r="XDA929" s="108"/>
      <c r="XDB929" s="108"/>
      <c r="XDC929" s="108"/>
      <c r="XDD929" s="108"/>
      <c r="XDE929" s="108"/>
      <c r="XDF929" s="108"/>
      <c r="XDG929" s="108"/>
      <c r="XDH929" s="108"/>
      <c r="XDI929" s="108"/>
      <c r="XDJ929" s="108"/>
      <c r="XDK929" s="108"/>
      <c r="XDL929" s="108"/>
      <c r="XDM929" s="108"/>
      <c r="XDN929" s="108"/>
      <c r="XDO929" s="108"/>
      <c r="XDP929" s="108"/>
      <c r="XDQ929" s="108"/>
      <c r="XDR929" s="108"/>
      <c r="XDS929" s="108"/>
      <c r="XDT929" s="108"/>
      <c r="XDU929" s="108"/>
      <c r="XDV929" s="108"/>
      <c r="XDW929" s="108"/>
      <c r="XDX929" s="108"/>
      <c r="XDY929" s="108"/>
      <c r="XDZ929" s="108"/>
      <c r="XEA929" s="108"/>
      <c r="XEB929" s="108"/>
      <c r="XEC929" s="108"/>
      <c r="XED929" s="108"/>
      <c r="XEE929" s="108"/>
      <c r="XEF929" s="108"/>
      <c r="XEG929" s="108"/>
      <c r="XEH929" s="108"/>
      <c r="XEI929" s="108"/>
      <c r="XEJ929" s="108"/>
      <c r="XEK929" s="108"/>
      <c r="XEL929" s="108"/>
      <c r="XEM929" s="108"/>
      <c r="XEN929" s="108"/>
      <c r="XEO929" s="108"/>
      <c r="XEP929" s="108"/>
      <c r="XEQ929" s="108"/>
      <c r="XER929" s="108"/>
      <c r="XES929" s="108"/>
      <c r="XET929" s="108"/>
      <c r="XEU929" s="108"/>
      <c r="XEV929" s="108"/>
      <c r="XEW929" s="108"/>
      <c r="XEX929" s="108"/>
      <c r="XEY929" s="108"/>
      <c r="XEZ929" s="108"/>
      <c r="XFA929" s="108"/>
      <c r="XFB929" s="108"/>
      <c r="XFC929" s="108"/>
      <c r="XFD929" s="108"/>
    </row>
    <row r="930" s="126" customFormat="true" ht="12" hidden="false" customHeight="true" outlineLevel="0" collapsed="false">
      <c r="A930" s="120" t="n">
        <v>852</v>
      </c>
      <c r="B930" s="120" t="n">
        <v>85202</v>
      </c>
      <c r="C930" s="120" t="s">
        <v>103</v>
      </c>
      <c r="D930" s="121" t="s">
        <v>283</v>
      </c>
      <c r="E930" s="121" t="s">
        <v>275</v>
      </c>
      <c r="F930" s="122"/>
      <c r="G930" s="123" t="n">
        <v>35000</v>
      </c>
      <c r="H930" s="122"/>
      <c r="I930" s="123" t="n">
        <v>35000</v>
      </c>
      <c r="J930" s="122" t="n">
        <f aca="false">H930-F930</f>
        <v>0</v>
      </c>
      <c r="K930" s="123" t="n">
        <f aca="false">I930-G930</f>
        <v>0</v>
      </c>
      <c r="L930" s="122"/>
      <c r="M930" s="123" t="n">
        <v>35000</v>
      </c>
      <c r="N930" s="120" t="s">
        <v>614</v>
      </c>
      <c r="O930" s="120" t="s">
        <v>614</v>
      </c>
      <c r="P930" s="120" t="s">
        <v>268</v>
      </c>
      <c r="Q930" s="120" t="s">
        <v>269</v>
      </c>
      <c r="R930" s="124" t="s">
        <v>270</v>
      </c>
      <c r="S930" s="125" t="s">
        <v>856</v>
      </c>
      <c r="WZY930" s="108"/>
      <c r="WZZ930" s="108"/>
      <c r="XAA930" s="108"/>
      <c r="XAB930" s="108"/>
      <c r="XAC930" s="108"/>
      <c r="XAD930" s="108"/>
      <c r="XAE930" s="108"/>
      <c r="XAF930" s="108"/>
      <c r="XAG930" s="108"/>
      <c r="XAH930" s="108"/>
      <c r="XAI930" s="108"/>
      <c r="XAJ930" s="108"/>
      <c r="XAK930" s="108"/>
      <c r="XAL930" s="108"/>
      <c r="XAM930" s="108"/>
      <c r="XAN930" s="108"/>
      <c r="XAO930" s="108"/>
      <c r="XAP930" s="108"/>
      <c r="XAQ930" s="108"/>
      <c r="XAR930" s="108"/>
      <c r="XAS930" s="108"/>
      <c r="XAT930" s="108"/>
      <c r="XAU930" s="108"/>
      <c r="XAV930" s="108"/>
      <c r="XAW930" s="108"/>
      <c r="XAX930" s="108"/>
      <c r="XAY930" s="108"/>
      <c r="XAZ930" s="108"/>
      <c r="XBA930" s="108"/>
      <c r="XBB930" s="108"/>
      <c r="XBC930" s="108"/>
      <c r="XBD930" s="108"/>
      <c r="XBE930" s="108"/>
      <c r="XBF930" s="108"/>
      <c r="XBG930" s="108"/>
      <c r="XBH930" s="108"/>
      <c r="XBI930" s="108"/>
      <c r="XBJ930" s="108"/>
      <c r="XBK930" s="108"/>
      <c r="XBL930" s="108"/>
      <c r="XBM930" s="108"/>
      <c r="XBN930" s="108"/>
      <c r="XBO930" s="108"/>
      <c r="XBP930" s="108"/>
      <c r="XBQ930" s="108"/>
      <c r="XBR930" s="108"/>
      <c r="XBS930" s="108"/>
      <c r="XBT930" s="108"/>
      <c r="XBU930" s="108"/>
      <c r="XBV930" s="108"/>
      <c r="XBW930" s="108"/>
      <c r="XBX930" s="108"/>
      <c r="XBY930" s="108"/>
      <c r="XBZ930" s="108"/>
      <c r="XCA930" s="108"/>
      <c r="XCB930" s="108"/>
      <c r="XCC930" s="108"/>
      <c r="XCD930" s="108"/>
      <c r="XCE930" s="108"/>
      <c r="XCF930" s="108"/>
      <c r="XCG930" s="108"/>
      <c r="XCH930" s="108"/>
      <c r="XCI930" s="108"/>
      <c r="XCJ930" s="108"/>
      <c r="XCK930" s="108"/>
      <c r="XCL930" s="108"/>
      <c r="XCM930" s="108"/>
      <c r="XCN930" s="108"/>
      <c r="XCO930" s="108"/>
      <c r="XCP930" s="108"/>
      <c r="XCQ930" s="108"/>
      <c r="XCR930" s="108"/>
      <c r="XCS930" s="108"/>
      <c r="XCT930" s="108"/>
      <c r="XCU930" s="108"/>
      <c r="XCV930" s="108"/>
      <c r="XCW930" s="108"/>
      <c r="XCX930" s="108"/>
      <c r="XCY930" s="108"/>
      <c r="XCZ930" s="108"/>
      <c r="XDA930" s="108"/>
      <c r="XDB930" s="108"/>
      <c r="XDC930" s="108"/>
      <c r="XDD930" s="108"/>
      <c r="XDE930" s="108"/>
      <c r="XDF930" s="108"/>
      <c r="XDG930" s="108"/>
      <c r="XDH930" s="108"/>
      <c r="XDI930" s="108"/>
      <c r="XDJ930" s="108"/>
      <c r="XDK930" s="108"/>
      <c r="XDL930" s="108"/>
      <c r="XDM930" s="108"/>
      <c r="XDN930" s="108"/>
      <c r="XDO930" s="108"/>
      <c r="XDP930" s="108"/>
      <c r="XDQ930" s="108"/>
      <c r="XDR930" s="108"/>
      <c r="XDS930" s="108"/>
      <c r="XDT930" s="108"/>
      <c r="XDU930" s="108"/>
      <c r="XDV930" s="108"/>
      <c r="XDW930" s="108"/>
      <c r="XDX930" s="108"/>
      <c r="XDY930" s="108"/>
      <c r="XDZ930" s="108"/>
      <c r="XEA930" s="108"/>
      <c r="XEB930" s="108"/>
      <c r="XEC930" s="108"/>
      <c r="XED930" s="108"/>
      <c r="XEE930" s="108"/>
      <c r="XEF930" s="108"/>
      <c r="XEG930" s="108"/>
      <c r="XEH930" s="108"/>
      <c r="XEI930" s="108"/>
      <c r="XEJ930" s="108"/>
      <c r="XEK930" s="108"/>
      <c r="XEL930" s="108"/>
      <c r="XEM930" s="108"/>
      <c r="XEN930" s="108"/>
      <c r="XEO930" s="108"/>
      <c r="XEP930" s="108"/>
      <c r="XEQ930" s="108"/>
      <c r="XER930" s="108"/>
      <c r="XES930" s="108"/>
      <c r="XET930" s="108"/>
      <c r="XEU930" s="108"/>
      <c r="XEV930" s="108"/>
      <c r="XEW930" s="108"/>
      <c r="XEX930" s="108"/>
      <c r="XEY930" s="108"/>
      <c r="XEZ930" s="108"/>
      <c r="XFA930" s="108"/>
      <c r="XFB930" s="108"/>
      <c r="XFC930" s="108"/>
      <c r="XFD930" s="108"/>
    </row>
    <row r="931" s="126" customFormat="true" ht="12" hidden="false" customHeight="true" outlineLevel="0" collapsed="false">
      <c r="A931" s="120" t="n">
        <v>852</v>
      </c>
      <c r="B931" s="120" t="n">
        <v>85202</v>
      </c>
      <c r="C931" s="120" t="s">
        <v>103</v>
      </c>
      <c r="D931" s="121" t="s">
        <v>283</v>
      </c>
      <c r="E931" s="121" t="s">
        <v>275</v>
      </c>
      <c r="F931" s="122"/>
      <c r="G931" s="132" t="n">
        <v>3227.89</v>
      </c>
      <c r="H931" s="122"/>
      <c r="I931" s="132" t="n">
        <v>3227.89</v>
      </c>
      <c r="J931" s="122" t="n">
        <f aca="false">H931-F931</f>
        <v>0</v>
      </c>
      <c r="K931" s="132" t="n">
        <f aca="false">I931-G931</f>
        <v>0</v>
      </c>
      <c r="L931" s="122"/>
      <c r="M931" s="132" t="n">
        <v>0</v>
      </c>
      <c r="N931" s="120" t="s">
        <v>418</v>
      </c>
      <c r="O931" s="120" t="s">
        <v>379</v>
      </c>
      <c r="P931" s="120" t="s">
        <v>272</v>
      </c>
      <c r="Q931" s="120" t="s">
        <v>369</v>
      </c>
      <c r="R931" s="124" t="s">
        <v>370</v>
      </c>
      <c r="S931" s="125" t="s">
        <v>613</v>
      </c>
      <c r="WZY931" s="108"/>
      <c r="WZZ931" s="108"/>
      <c r="XAA931" s="108"/>
      <c r="XAB931" s="108"/>
      <c r="XAC931" s="108"/>
      <c r="XAD931" s="108"/>
      <c r="XAE931" s="108"/>
      <c r="XAF931" s="108"/>
      <c r="XAG931" s="108"/>
      <c r="XAH931" s="108"/>
      <c r="XAI931" s="108"/>
      <c r="XAJ931" s="108"/>
      <c r="XAK931" s="108"/>
      <c r="XAL931" s="108"/>
      <c r="XAM931" s="108"/>
      <c r="XAN931" s="108"/>
      <c r="XAO931" s="108"/>
      <c r="XAP931" s="108"/>
      <c r="XAQ931" s="108"/>
      <c r="XAR931" s="108"/>
      <c r="XAS931" s="108"/>
      <c r="XAT931" s="108"/>
      <c r="XAU931" s="108"/>
      <c r="XAV931" s="108"/>
      <c r="XAW931" s="108"/>
      <c r="XAX931" s="108"/>
      <c r="XAY931" s="108"/>
      <c r="XAZ931" s="108"/>
      <c r="XBA931" s="108"/>
      <c r="XBB931" s="108"/>
      <c r="XBC931" s="108"/>
      <c r="XBD931" s="108"/>
      <c r="XBE931" s="108"/>
      <c r="XBF931" s="108"/>
      <c r="XBG931" s="108"/>
      <c r="XBH931" s="108"/>
      <c r="XBI931" s="108"/>
      <c r="XBJ931" s="108"/>
      <c r="XBK931" s="108"/>
      <c r="XBL931" s="108"/>
      <c r="XBM931" s="108"/>
      <c r="XBN931" s="108"/>
      <c r="XBO931" s="108"/>
      <c r="XBP931" s="108"/>
      <c r="XBQ931" s="108"/>
      <c r="XBR931" s="108"/>
      <c r="XBS931" s="108"/>
      <c r="XBT931" s="108"/>
      <c r="XBU931" s="108"/>
      <c r="XBV931" s="108"/>
      <c r="XBW931" s="108"/>
      <c r="XBX931" s="108"/>
      <c r="XBY931" s="108"/>
      <c r="XBZ931" s="108"/>
      <c r="XCA931" s="108"/>
      <c r="XCB931" s="108"/>
      <c r="XCC931" s="108"/>
      <c r="XCD931" s="108"/>
      <c r="XCE931" s="108"/>
      <c r="XCF931" s="108"/>
      <c r="XCG931" s="108"/>
      <c r="XCH931" s="108"/>
      <c r="XCI931" s="108"/>
      <c r="XCJ931" s="108"/>
      <c r="XCK931" s="108"/>
      <c r="XCL931" s="108"/>
      <c r="XCM931" s="108"/>
      <c r="XCN931" s="108"/>
      <c r="XCO931" s="108"/>
      <c r="XCP931" s="108"/>
      <c r="XCQ931" s="108"/>
      <c r="XCR931" s="108"/>
      <c r="XCS931" s="108"/>
      <c r="XCT931" s="108"/>
      <c r="XCU931" s="108"/>
      <c r="XCV931" s="108"/>
      <c r="XCW931" s="108"/>
      <c r="XCX931" s="108"/>
      <c r="XCY931" s="108"/>
      <c r="XCZ931" s="108"/>
      <c r="XDA931" s="108"/>
      <c r="XDB931" s="108"/>
      <c r="XDC931" s="108"/>
      <c r="XDD931" s="108"/>
      <c r="XDE931" s="108"/>
      <c r="XDF931" s="108"/>
      <c r="XDG931" s="108"/>
      <c r="XDH931" s="108"/>
      <c r="XDI931" s="108"/>
      <c r="XDJ931" s="108"/>
      <c r="XDK931" s="108"/>
      <c r="XDL931" s="108"/>
      <c r="XDM931" s="108"/>
      <c r="XDN931" s="108"/>
      <c r="XDO931" s="108"/>
      <c r="XDP931" s="108"/>
      <c r="XDQ931" s="108"/>
      <c r="XDR931" s="108"/>
      <c r="XDS931" s="108"/>
      <c r="XDT931" s="108"/>
      <c r="XDU931" s="108"/>
      <c r="XDV931" s="108"/>
      <c r="XDW931" s="108"/>
      <c r="XDX931" s="108"/>
      <c r="XDY931" s="108"/>
      <c r="XDZ931" s="108"/>
      <c r="XEA931" s="108"/>
      <c r="XEB931" s="108"/>
      <c r="XEC931" s="108"/>
      <c r="XED931" s="108"/>
      <c r="XEE931" s="108"/>
      <c r="XEF931" s="108"/>
      <c r="XEG931" s="108"/>
      <c r="XEH931" s="108"/>
      <c r="XEI931" s="108"/>
      <c r="XEJ931" s="108"/>
      <c r="XEK931" s="108"/>
      <c r="XEL931" s="108"/>
      <c r="XEM931" s="108"/>
      <c r="XEN931" s="108"/>
      <c r="XEO931" s="108"/>
      <c r="XEP931" s="108"/>
      <c r="XEQ931" s="108"/>
      <c r="XER931" s="108"/>
      <c r="XES931" s="108"/>
      <c r="XET931" s="108"/>
      <c r="XEU931" s="108"/>
      <c r="XEV931" s="108"/>
      <c r="XEW931" s="108"/>
      <c r="XEX931" s="108"/>
      <c r="XEY931" s="108"/>
      <c r="XEZ931" s="108"/>
      <c r="XFA931" s="108"/>
      <c r="XFB931" s="108"/>
      <c r="XFC931" s="108"/>
      <c r="XFD931" s="108"/>
    </row>
    <row r="932" s="126" customFormat="true" ht="12" hidden="false" customHeight="true" outlineLevel="0" collapsed="false">
      <c r="A932" s="120" t="n">
        <v>852</v>
      </c>
      <c r="B932" s="120" t="n">
        <v>85202</v>
      </c>
      <c r="C932" s="120" t="s">
        <v>105</v>
      </c>
      <c r="D932" s="121" t="s">
        <v>283</v>
      </c>
      <c r="E932" s="121" t="s">
        <v>275</v>
      </c>
      <c r="F932" s="122"/>
      <c r="G932" s="123" t="n">
        <v>2000</v>
      </c>
      <c r="H932" s="122"/>
      <c r="I932" s="123" t="n">
        <v>2000</v>
      </c>
      <c r="J932" s="122" t="n">
        <f aca="false">H932-F932</f>
        <v>0</v>
      </c>
      <c r="K932" s="123" t="n">
        <f aca="false">I932-G932</f>
        <v>0</v>
      </c>
      <c r="L932" s="122"/>
      <c r="M932" s="123" t="n">
        <v>8000</v>
      </c>
      <c r="N932" s="120" t="s">
        <v>842</v>
      </c>
      <c r="O932" s="120" t="s">
        <v>842</v>
      </c>
      <c r="P932" s="120" t="s">
        <v>268</v>
      </c>
      <c r="Q932" s="120" t="s">
        <v>269</v>
      </c>
      <c r="R932" s="124" t="s">
        <v>270</v>
      </c>
      <c r="S932" s="125" t="s">
        <v>366</v>
      </c>
      <c r="WZY932" s="108"/>
      <c r="WZZ932" s="108"/>
      <c r="XAA932" s="108"/>
      <c r="XAB932" s="108"/>
      <c r="XAC932" s="108"/>
      <c r="XAD932" s="108"/>
      <c r="XAE932" s="108"/>
      <c r="XAF932" s="108"/>
      <c r="XAG932" s="108"/>
      <c r="XAH932" s="108"/>
      <c r="XAI932" s="108"/>
      <c r="XAJ932" s="108"/>
      <c r="XAK932" s="108"/>
      <c r="XAL932" s="108"/>
      <c r="XAM932" s="108"/>
      <c r="XAN932" s="108"/>
      <c r="XAO932" s="108"/>
      <c r="XAP932" s="108"/>
      <c r="XAQ932" s="108"/>
      <c r="XAR932" s="108"/>
      <c r="XAS932" s="108"/>
      <c r="XAT932" s="108"/>
      <c r="XAU932" s="108"/>
      <c r="XAV932" s="108"/>
      <c r="XAW932" s="108"/>
      <c r="XAX932" s="108"/>
      <c r="XAY932" s="108"/>
      <c r="XAZ932" s="108"/>
      <c r="XBA932" s="108"/>
      <c r="XBB932" s="108"/>
      <c r="XBC932" s="108"/>
      <c r="XBD932" s="108"/>
      <c r="XBE932" s="108"/>
      <c r="XBF932" s="108"/>
      <c r="XBG932" s="108"/>
      <c r="XBH932" s="108"/>
      <c r="XBI932" s="108"/>
      <c r="XBJ932" s="108"/>
      <c r="XBK932" s="108"/>
      <c r="XBL932" s="108"/>
      <c r="XBM932" s="108"/>
      <c r="XBN932" s="108"/>
      <c r="XBO932" s="108"/>
      <c r="XBP932" s="108"/>
      <c r="XBQ932" s="108"/>
      <c r="XBR932" s="108"/>
      <c r="XBS932" s="108"/>
      <c r="XBT932" s="108"/>
      <c r="XBU932" s="108"/>
      <c r="XBV932" s="108"/>
      <c r="XBW932" s="108"/>
      <c r="XBX932" s="108"/>
      <c r="XBY932" s="108"/>
      <c r="XBZ932" s="108"/>
      <c r="XCA932" s="108"/>
      <c r="XCB932" s="108"/>
      <c r="XCC932" s="108"/>
      <c r="XCD932" s="108"/>
      <c r="XCE932" s="108"/>
      <c r="XCF932" s="108"/>
      <c r="XCG932" s="108"/>
      <c r="XCH932" s="108"/>
      <c r="XCI932" s="108"/>
      <c r="XCJ932" s="108"/>
      <c r="XCK932" s="108"/>
      <c r="XCL932" s="108"/>
      <c r="XCM932" s="108"/>
      <c r="XCN932" s="108"/>
      <c r="XCO932" s="108"/>
      <c r="XCP932" s="108"/>
      <c r="XCQ932" s="108"/>
      <c r="XCR932" s="108"/>
      <c r="XCS932" s="108"/>
      <c r="XCT932" s="108"/>
      <c r="XCU932" s="108"/>
      <c r="XCV932" s="108"/>
      <c r="XCW932" s="108"/>
      <c r="XCX932" s="108"/>
      <c r="XCY932" s="108"/>
      <c r="XCZ932" s="108"/>
      <c r="XDA932" s="108"/>
      <c r="XDB932" s="108"/>
      <c r="XDC932" s="108"/>
      <c r="XDD932" s="108"/>
      <c r="XDE932" s="108"/>
      <c r="XDF932" s="108"/>
      <c r="XDG932" s="108"/>
      <c r="XDH932" s="108"/>
      <c r="XDI932" s="108"/>
      <c r="XDJ932" s="108"/>
      <c r="XDK932" s="108"/>
      <c r="XDL932" s="108"/>
      <c r="XDM932" s="108"/>
      <c r="XDN932" s="108"/>
      <c r="XDO932" s="108"/>
      <c r="XDP932" s="108"/>
      <c r="XDQ932" s="108"/>
      <c r="XDR932" s="108"/>
      <c r="XDS932" s="108"/>
      <c r="XDT932" s="108"/>
      <c r="XDU932" s="108"/>
      <c r="XDV932" s="108"/>
      <c r="XDW932" s="108"/>
      <c r="XDX932" s="108"/>
      <c r="XDY932" s="108"/>
      <c r="XDZ932" s="108"/>
      <c r="XEA932" s="108"/>
      <c r="XEB932" s="108"/>
      <c r="XEC932" s="108"/>
      <c r="XED932" s="108"/>
      <c r="XEE932" s="108"/>
      <c r="XEF932" s="108"/>
      <c r="XEG932" s="108"/>
      <c r="XEH932" s="108"/>
      <c r="XEI932" s="108"/>
      <c r="XEJ932" s="108"/>
      <c r="XEK932" s="108"/>
      <c r="XEL932" s="108"/>
      <c r="XEM932" s="108"/>
      <c r="XEN932" s="108"/>
      <c r="XEO932" s="108"/>
      <c r="XEP932" s="108"/>
      <c r="XEQ932" s="108"/>
      <c r="XER932" s="108"/>
      <c r="XES932" s="108"/>
      <c r="XET932" s="108"/>
      <c r="XEU932" s="108"/>
      <c r="XEV932" s="108"/>
      <c r="XEW932" s="108"/>
      <c r="XEX932" s="108"/>
      <c r="XEY932" s="108"/>
      <c r="XEZ932" s="108"/>
      <c r="XFA932" s="108"/>
      <c r="XFB932" s="108"/>
      <c r="XFC932" s="108"/>
      <c r="XFD932" s="108"/>
    </row>
    <row r="933" s="126" customFormat="true" ht="12" hidden="false" customHeight="true" outlineLevel="0" collapsed="false">
      <c r="A933" s="120" t="n">
        <v>852</v>
      </c>
      <c r="B933" s="120" t="n">
        <v>85202</v>
      </c>
      <c r="C933" s="120" t="s">
        <v>105</v>
      </c>
      <c r="D933" s="121" t="s">
        <v>283</v>
      </c>
      <c r="E933" s="121" t="s">
        <v>275</v>
      </c>
      <c r="F933" s="122"/>
      <c r="G933" s="123" t="n">
        <v>4500</v>
      </c>
      <c r="H933" s="122"/>
      <c r="I933" s="123" t="n">
        <v>4500</v>
      </c>
      <c r="J933" s="122" t="n">
        <f aca="false">H933-F933</f>
        <v>0</v>
      </c>
      <c r="K933" s="123" t="n">
        <f aca="false">I933-G933</f>
        <v>0</v>
      </c>
      <c r="L933" s="122"/>
      <c r="M933" s="123" t="n">
        <v>0</v>
      </c>
      <c r="N933" s="120" t="s">
        <v>842</v>
      </c>
      <c r="O933" s="120" t="s">
        <v>842</v>
      </c>
      <c r="P933" s="120" t="s">
        <v>272</v>
      </c>
      <c r="Q933" s="120" t="s">
        <v>318</v>
      </c>
      <c r="R933" s="124" t="s">
        <v>319</v>
      </c>
      <c r="S933" s="125" t="s">
        <v>479</v>
      </c>
      <c r="WZY933" s="108"/>
      <c r="WZZ933" s="108"/>
      <c r="XAA933" s="108"/>
      <c r="XAB933" s="108"/>
      <c r="XAC933" s="108"/>
      <c r="XAD933" s="108"/>
      <c r="XAE933" s="108"/>
      <c r="XAF933" s="108"/>
      <c r="XAG933" s="108"/>
      <c r="XAH933" s="108"/>
      <c r="XAI933" s="108"/>
      <c r="XAJ933" s="108"/>
      <c r="XAK933" s="108"/>
      <c r="XAL933" s="108"/>
      <c r="XAM933" s="108"/>
      <c r="XAN933" s="108"/>
      <c r="XAO933" s="108"/>
      <c r="XAP933" s="108"/>
      <c r="XAQ933" s="108"/>
      <c r="XAR933" s="108"/>
      <c r="XAS933" s="108"/>
      <c r="XAT933" s="108"/>
      <c r="XAU933" s="108"/>
      <c r="XAV933" s="108"/>
      <c r="XAW933" s="108"/>
      <c r="XAX933" s="108"/>
      <c r="XAY933" s="108"/>
      <c r="XAZ933" s="108"/>
      <c r="XBA933" s="108"/>
      <c r="XBB933" s="108"/>
      <c r="XBC933" s="108"/>
      <c r="XBD933" s="108"/>
      <c r="XBE933" s="108"/>
      <c r="XBF933" s="108"/>
      <c r="XBG933" s="108"/>
      <c r="XBH933" s="108"/>
      <c r="XBI933" s="108"/>
      <c r="XBJ933" s="108"/>
      <c r="XBK933" s="108"/>
      <c r="XBL933" s="108"/>
      <c r="XBM933" s="108"/>
      <c r="XBN933" s="108"/>
      <c r="XBO933" s="108"/>
      <c r="XBP933" s="108"/>
      <c r="XBQ933" s="108"/>
      <c r="XBR933" s="108"/>
      <c r="XBS933" s="108"/>
      <c r="XBT933" s="108"/>
      <c r="XBU933" s="108"/>
      <c r="XBV933" s="108"/>
      <c r="XBW933" s="108"/>
      <c r="XBX933" s="108"/>
      <c r="XBY933" s="108"/>
      <c r="XBZ933" s="108"/>
      <c r="XCA933" s="108"/>
      <c r="XCB933" s="108"/>
      <c r="XCC933" s="108"/>
      <c r="XCD933" s="108"/>
      <c r="XCE933" s="108"/>
      <c r="XCF933" s="108"/>
      <c r="XCG933" s="108"/>
      <c r="XCH933" s="108"/>
      <c r="XCI933" s="108"/>
      <c r="XCJ933" s="108"/>
      <c r="XCK933" s="108"/>
      <c r="XCL933" s="108"/>
      <c r="XCM933" s="108"/>
      <c r="XCN933" s="108"/>
      <c r="XCO933" s="108"/>
      <c r="XCP933" s="108"/>
      <c r="XCQ933" s="108"/>
      <c r="XCR933" s="108"/>
      <c r="XCS933" s="108"/>
      <c r="XCT933" s="108"/>
      <c r="XCU933" s="108"/>
      <c r="XCV933" s="108"/>
      <c r="XCW933" s="108"/>
      <c r="XCX933" s="108"/>
      <c r="XCY933" s="108"/>
      <c r="XCZ933" s="108"/>
      <c r="XDA933" s="108"/>
      <c r="XDB933" s="108"/>
      <c r="XDC933" s="108"/>
      <c r="XDD933" s="108"/>
      <c r="XDE933" s="108"/>
      <c r="XDF933" s="108"/>
      <c r="XDG933" s="108"/>
      <c r="XDH933" s="108"/>
      <c r="XDI933" s="108"/>
      <c r="XDJ933" s="108"/>
      <c r="XDK933" s="108"/>
      <c r="XDL933" s="108"/>
      <c r="XDM933" s="108"/>
      <c r="XDN933" s="108"/>
      <c r="XDO933" s="108"/>
      <c r="XDP933" s="108"/>
      <c r="XDQ933" s="108"/>
      <c r="XDR933" s="108"/>
      <c r="XDS933" s="108"/>
      <c r="XDT933" s="108"/>
      <c r="XDU933" s="108"/>
      <c r="XDV933" s="108"/>
      <c r="XDW933" s="108"/>
      <c r="XDX933" s="108"/>
      <c r="XDY933" s="108"/>
      <c r="XDZ933" s="108"/>
      <c r="XEA933" s="108"/>
      <c r="XEB933" s="108"/>
      <c r="XEC933" s="108"/>
      <c r="XED933" s="108"/>
      <c r="XEE933" s="108"/>
      <c r="XEF933" s="108"/>
      <c r="XEG933" s="108"/>
      <c r="XEH933" s="108"/>
      <c r="XEI933" s="108"/>
      <c r="XEJ933" s="108"/>
      <c r="XEK933" s="108"/>
      <c r="XEL933" s="108"/>
      <c r="XEM933" s="108"/>
      <c r="XEN933" s="108"/>
      <c r="XEO933" s="108"/>
      <c r="XEP933" s="108"/>
      <c r="XEQ933" s="108"/>
      <c r="XER933" s="108"/>
      <c r="XES933" s="108"/>
      <c r="XET933" s="108"/>
      <c r="XEU933" s="108"/>
      <c r="XEV933" s="108"/>
      <c r="XEW933" s="108"/>
      <c r="XEX933" s="108"/>
      <c r="XEY933" s="108"/>
      <c r="XEZ933" s="108"/>
      <c r="XFA933" s="108"/>
      <c r="XFB933" s="108"/>
      <c r="XFC933" s="108"/>
      <c r="XFD933" s="108"/>
    </row>
    <row r="934" s="126" customFormat="true" ht="12" hidden="false" customHeight="true" outlineLevel="0" collapsed="false">
      <c r="A934" s="120" t="n">
        <v>852</v>
      </c>
      <c r="B934" s="120" t="n">
        <v>85202</v>
      </c>
      <c r="C934" s="120" t="s">
        <v>105</v>
      </c>
      <c r="D934" s="121" t="s">
        <v>283</v>
      </c>
      <c r="E934" s="121" t="s">
        <v>275</v>
      </c>
      <c r="F934" s="122"/>
      <c r="G934" s="123" t="n">
        <v>0</v>
      </c>
      <c r="H934" s="122"/>
      <c r="I934" s="123" t="n">
        <v>15000</v>
      </c>
      <c r="J934" s="122" t="n">
        <f aca="false">H934-F934</f>
        <v>0</v>
      </c>
      <c r="K934" s="123" t="n">
        <f aca="false">I934-G934</f>
        <v>15000</v>
      </c>
      <c r="L934" s="122"/>
      <c r="M934" s="123" t="n">
        <v>0</v>
      </c>
      <c r="N934" s="120" t="s">
        <v>846</v>
      </c>
      <c r="O934" s="120" t="s">
        <v>846</v>
      </c>
      <c r="P934" s="120"/>
      <c r="Q934" s="120"/>
      <c r="R934" s="124"/>
      <c r="S934" s="125" t="s">
        <v>479</v>
      </c>
      <c r="WZY934" s="108"/>
      <c r="WZZ934" s="108"/>
      <c r="XAA934" s="108"/>
      <c r="XAB934" s="108"/>
      <c r="XAC934" s="108"/>
      <c r="XAD934" s="108"/>
      <c r="XAE934" s="108"/>
      <c r="XAF934" s="108"/>
      <c r="XAG934" s="108"/>
      <c r="XAH934" s="108"/>
      <c r="XAI934" s="108"/>
      <c r="XAJ934" s="108"/>
      <c r="XAK934" s="108"/>
      <c r="XAL934" s="108"/>
      <c r="XAM934" s="108"/>
      <c r="XAN934" s="108"/>
      <c r="XAO934" s="108"/>
      <c r="XAP934" s="108"/>
      <c r="XAQ934" s="108"/>
      <c r="XAR934" s="108"/>
      <c r="XAS934" s="108"/>
      <c r="XAT934" s="108"/>
      <c r="XAU934" s="108"/>
      <c r="XAV934" s="108"/>
      <c r="XAW934" s="108"/>
      <c r="XAX934" s="108"/>
      <c r="XAY934" s="108"/>
      <c r="XAZ934" s="108"/>
      <c r="XBA934" s="108"/>
      <c r="XBB934" s="108"/>
      <c r="XBC934" s="108"/>
      <c r="XBD934" s="108"/>
      <c r="XBE934" s="108"/>
      <c r="XBF934" s="108"/>
      <c r="XBG934" s="108"/>
      <c r="XBH934" s="108"/>
      <c r="XBI934" s="108"/>
      <c r="XBJ934" s="108"/>
      <c r="XBK934" s="108"/>
      <c r="XBL934" s="108"/>
      <c r="XBM934" s="108"/>
      <c r="XBN934" s="108"/>
      <c r="XBO934" s="108"/>
      <c r="XBP934" s="108"/>
      <c r="XBQ934" s="108"/>
      <c r="XBR934" s="108"/>
      <c r="XBS934" s="108"/>
      <c r="XBT934" s="108"/>
      <c r="XBU934" s="108"/>
      <c r="XBV934" s="108"/>
      <c r="XBW934" s="108"/>
      <c r="XBX934" s="108"/>
      <c r="XBY934" s="108"/>
      <c r="XBZ934" s="108"/>
      <c r="XCA934" s="108"/>
      <c r="XCB934" s="108"/>
      <c r="XCC934" s="108"/>
      <c r="XCD934" s="108"/>
      <c r="XCE934" s="108"/>
      <c r="XCF934" s="108"/>
      <c r="XCG934" s="108"/>
      <c r="XCH934" s="108"/>
      <c r="XCI934" s="108"/>
      <c r="XCJ934" s="108"/>
      <c r="XCK934" s="108"/>
      <c r="XCL934" s="108"/>
      <c r="XCM934" s="108"/>
      <c r="XCN934" s="108"/>
      <c r="XCO934" s="108"/>
      <c r="XCP934" s="108"/>
      <c r="XCQ934" s="108"/>
      <c r="XCR934" s="108"/>
      <c r="XCS934" s="108"/>
      <c r="XCT934" s="108"/>
      <c r="XCU934" s="108"/>
      <c r="XCV934" s="108"/>
      <c r="XCW934" s="108"/>
      <c r="XCX934" s="108"/>
      <c r="XCY934" s="108"/>
      <c r="XCZ934" s="108"/>
      <c r="XDA934" s="108"/>
      <c r="XDB934" s="108"/>
      <c r="XDC934" s="108"/>
      <c r="XDD934" s="108"/>
      <c r="XDE934" s="108"/>
      <c r="XDF934" s="108"/>
      <c r="XDG934" s="108"/>
      <c r="XDH934" s="108"/>
      <c r="XDI934" s="108"/>
      <c r="XDJ934" s="108"/>
      <c r="XDK934" s="108"/>
      <c r="XDL934" s="108"/>
      <c r="XDM934" s="108"/>
      <c r="XDN934" s="108"/>
      <c r="XDO934" s="108"/>
      <c r="XDP934" s="108"/>
      <c r="XDQ934" s="108"/>
      <c r="XDR934" s="108"/>
      <c r="XDS934" s="108"/>
      <c r="XDT934" s="108"/>
      <c r="XDU934" s="108"/>
      <c r="XDV934" s="108"/>
      <c r="XDW934" s="108"/>
      <c r="XDX934" s="108"/>
      <c r="XDY934" s="108"/>
      <c r="XDZ934" s="108"/>
      <c r="XEA934" s="108"/>
      <c r="XEB934" s="108"/>
      <c r="XEC934" s="108"/>
      <c r="XED934" s="108"/>
      <c r="XEE934" s="108"/>
      <c r="XEF934" s="108"/>
      <c r="XEG934" s="108"/>
      <c r="XEH934" s="108"/>
      <c r="XEI934" s="108"/>
      <c r="XEJ934" s="108"/>
      <c r="XEK934" s="108"/>
      <c r="XEL934" s="108"/>
      <c r="XEM934" s="108"/>
      <c r="XEN934" s="108"/>
      <c r="XEO934" s="108"/>
      <c r="XEP934" s="108"/>
      <c r="XEQ934" s="108"/>
      <c r="XER934" s="108"/>
      <c r="XES934" s="108"/>
      <c r="XET934" s="108"/>
      <c r="XEU934" s="108"/>
      <c r="XEV934" s="108"/>
      <c r="XEW934" s="108"/>
      <c r="XEX934" s="108"/>
      <c r="XEY934" s="108"/>
      <c r="XEZ934" s="108"/>
      <c r="XFA934" s="108"/>
      <c r="XFB934" s="108"/>
      <c r="XFC934" s="108"/>
      <c r="XFD934" s="108"/>
    </row>
    <row r="935" s="126" customFormat="true" ht="12" hidden="false" customHeight="true" outlineLevel="0" collapsed="false">
      <c r="A935" s="120" t="n">
        <v>852</v>
      </c>
      <c r="B935" s="120" t="n">
        <v>85202</v>
      </c>
      <c r="C935" s="120" t="s">
        <v>107</v>
      </c>
      <c r="D935" s="121" t="s">
        <v>283</v>
      </c>
      <c r="E935" s="121" t="s">
        <v>275</v>
      </c>
      <c r="F935" s="122"/>
      <c r="G935" s="123" t="n">
        <v>34000</v>
      </c>
      <c r="H935" s="122"/>
      <c r="I935" s="123" t="n">
        <v>0</v>
      </c>
      <c r="J935" s="122" t="n">
        <f aca="false">H935-F935</f>
        <v>0</v>
      </c>
      <c r="K935" s="123" t="n">
        <f aca="false">I935-G935</f>
        <v>-34000</v>
      </c>
      <c r="L935" s="122"/>
      <c r="M935" s="123" t="n">
        <v>0</v>
      </c>
      <c r="N935" s="120" t="s">
        <v>844</v>
      </c>
      <c r="O935" s="120" t="s">
        <v>844</v>
      </c>
      <c r="P935" s="120" t="s">
        <v>268</v>
      </c>
      <c r="Q935" s="120" t="s">
        <v>269</v>
      </c>
      <c r="R935" s="124" t="s">
        <v>270</v>
      </c>
      <c r="S935" s="125" t="s">
        <v>857</v>
      </c>
      <c r="WZY935" s="108"/>
      <c r="WZZ935" s="108"/>
      <c r="XAA935" s="108"/>
      <c r="XAB935" s="108"/>
      <c r="XAC935" s="108"/>
      <c r="XAD935" s="108"/>
      <c r="XAE935" s="108"/>
      <c r="XAF935" s="108"/>
      <c r="XAG935" s="108"/>
      <c r="XAH935" s="108"/>
      <c r="XAI935" s="108"/>
      <c r="XAJ935" s="108"/>
      <c r="XAK935" s="108"/>
      <c r="XAL935" s="108"/>
      <c r="XAM935" s="108"/>
      <c r="XAN935" s="108"/>
      <c r="XAO935" s="108"/>
      <c r="XAP935" s="108"/>
      <c r="XAQ935" s="108"/>
      <c r="XAR935" s="108"/>
      <c r="XAS935" s="108"/>
      <c r="XAT935" s="108"/>
      <c r="XAU935" s="108"/>
      <c r="XAV935" s="108"/>
      <c r="XAW935" s="108"/>
      <c r="XAX935" s="108"/>
      <c r="XAY935" s="108"/>
      <c r="XAZ935" s="108"/>
      <c r="XBA935" s="108"/>
      <c r="XBB935" s="108"/>
      <c r="XBC935" s="108"/>
      <c r="XBD935" s="108"/>
      <c r="XBE935" s="108"/>
      <c r="XBF935" s="108"/>
      <c r="XBG935" s="108"/>
      <c r="XBH935" s="108"/>
      <c r="XBI935" s="108"/>
      <c r="XBJ935" s="108"/>
      <c r="XBK935" s="108"/>
      <c r="XBL935" s="108"/>
      <c r="XBM935" s="108"/>
      <c r="XBN935" s="108"/>
      <c r="XBO935" s="108"/>
      <c r="XBP935" s="108"/>
      <c r="XBQ935" s="108"/>
      <c r="XBR935" s="108"/>
      <c r="XBS935" s="108"/>
      <c r="XBT935" s="108"/>
      <c r="XBU935" s="108"/>
      <c r="XBV935" s="108"/>
      <c r="XBW935" s="108"/>
      <c r="XBX935" s="108"/>
      <c r="XBY935" s="108"/>
      <c r="XBZ935" s="108"/>
      <c r="XCA935" s="108"/>
      <c r="XCB935" s="108"/>
      <c r="XCC935" s="108"/>
      <c r="XCD935" s="108"/>
      <c r="XCE935" s="108"/>
      <c r="XCF935" s="108"/>
      <c r="XCG935" s="108"/>
      <c r="XCH935" s="108"/>
      <c r="XCI935" s="108"/>
      <c r="XCJ935" s="108"/>
      <c r="XCK935" s="108"/>
      <c r="XCL935" s="108"/>
      <c r="XCM935" s="108"/>
      <c r="XCN935" s="108"/>
      <c r="XCO935" s="108"/>
      <c r="XCP935" s="108"/>
      <c r="XCQ935" s="108"/>
      <c r="XCR935" s="108"/>
      <c r="XCS935" s="108"/>
      <c r="XCT935" s="108"/>
      <c r="XCU935" s="108"/>
      <c r="XCV935" s="108"/>
      <c r="XCW935" s="108"/>
      <c r="XCX935" s="108"/>
      <c r="XCY935" s="108"/>
      <c r="XCZ935" s="108"/>
      <c r="XDA935" s="108"/>
      <c r="XDB935" s="108"/>
      <c r="XDC935" s="108"/>
      <c r="XDD935" s="108"/>
      <c r="XDE935" s="108"/>
      <c r="XDF935" s="108"/>
      <c r="XDG935" s="108"/>
      <c r="XDH935" s="108"/>
      <c r="XDI935" s="108"/>
      <c r="XDJ935" s="108"/>
      <c r="XDK935" s="108"/>
      <c r="XDL935" s="108"/>
      <c r="XDM935" s="108"/>
      <c r="XDN935" s="108"/>
      <c r="XDO935" s="108"/>
      <c r="XDP935" s="108"/>
      <c r="XDQ935" s="108"/>
      <c r="XDR935" s="108"/>
      <c r="XDS935" s="108"/>
      <c r="XDT935" s="108"/>
      <c r="XDU935" s="108"/>
      <c r="XDV935" s="108"/>
      <c r="XDW935" s="108"/>
      <c r="XDX935" s="108"/>
      <c r="XDY935" s="108"/>
      <c r="XDZ935" s="108"/>
      <c r="XEA935" s="108"/>
      <c r="XEB935" s="108"/>
      <c r="XEC935" s="108"/>
      <c r="XED935" s="108"/>
      <c r="XEE935" s="108"/>
      <c r="XEF935" s="108"/>
      <c r="XEG935" s="108"/>
      <c r="XEH935" s="108"/>
      <c r="XEI935" s="108"/>
      <c r="XEJ935" s="108"/>
      <c r="XEK935" s="108"/>
      <c r="XEL935" s="108"/>
      <c r="XEM935" s="108"/>
      <c r="XEN935" s="108"/>
      <c r="XEO935" s="108"/>
      <c r="XEP935" s="108"/>
      <c r="XEQ935" s="108"/>
      <c r="XER935" s="108"/>
      <c r="XES935" s="108"/>
      <c r="XET935" s="108"/>
      <c r="XEU935" s="108"/>
      <c r="XEV935" s="108"/>
      <c r="XEW935" s="108"/>
      <c r="XEX935" s="108"/>
      <c r="XEY935" s="108"/>
      <c r="XEZ935" s="108"/>
      <c r="XFA935" s="108"/>
      <c r="XFB935" s="108"/>
      <c r="XFC935" s="108"/>
      <c r="XFD935" s="108"/>
    </row>
    <row r="936" s="126" customFormat="true" ht="12" hidden="false" customHeight="true" outlineLevel="0" collapsed="false">
      <c r="A936" s="120" t="n">
        <v>852</v>
      </c>
      <c r="B936" s="120" t="n">
        <v>85202</v>
      </c>
      <c r="C936" s="120" t="s">
        <v>109</v>
      </c>
      <c r="D936" s="121" t="s">
        <v>283</v>
      </c>
      <c r="E936" s="121" t="s">
        <v>275</v>
      </c>
      <c r="F936" s="122"/>
      <c r="G936" s="123" t="n">
        <v>2000</v>
      </c>
      <c r="H936" s="122"/>
      <c r="I936" s="123" t="n">
        <v>3000</v>
      </c>
      <c r="J936" s="122" t="n">
        <f aca="false">H936-F936</f>
        <v>0</v>
      </c>
      <c r="K936" s="123" t="n">
        <f aca="false">I936-G936</f>
        <v>1000</v>
      </c>
      <c r="L936" s="122"/>
      <c r="M936" s="123" t="n">
        <v>3000</v>
      </c>
      <c r="N936" s="120" t="s">
        <v>843</v>
      </c>
      <c r="O936" s="120" t="s">
        <v>843</v>
      </c>
      <c r="P936" s="120" t="s">
        <v>268</v>
      </c>
      <c r="Q936" s="120" t="s">
        <v>269</v>
      </c>
      <c r="R936" s="124" t="s">
        <v>270</v>
      </c>
      <c r="S936" s="125" t="s">
        <v>289</v>
      </c>
      <c r="WZY936" s="108"/>
      <c r="WZZ936" s="108"/>
      <c r="XAA936" s="108"/>
      <c r="XAB936" s="108"/>
      <c r="XAC936" s="108"/>
      <c r="XAD936" s="108"/>
      <c r="XAE936" s="108"/>
      <c r="XAF936" s="108"/>
      <c r="XAG936" s="108"/>
      <c r="XAH936" s="108"/>
      <c r="XAI936" s="108"/>
      <c r="XAJ936" s="108"/>
      <c r="XAK936" s="108"/>
      <c r="XAL936" s="108"/>
      <c r="XAM936" s="108"/>
      <c r="XAN936" s="108"/>
      <c r="XAO936" s="108"/>
      <c r="XAP936" s="108"/>
      <c r="XAQ936" s="108"/>
      <c r="XAR936" s="108"/>
      <c r="XAS936" s="108"/>
      <c r="XAT936" s="108"/>
      <c r="XAU936" s="108"/>
      <c r="XAV936" s="108"/>
      <c r="XAW936" s="108"/>
      <c r="XAX936" s="108"/>
      <c r="XAY936" s="108"/>
      <c r="XAZ936" s="108"/>
      <c r="XBA936" s="108"/>
      <c r="XBB936" s="108"/>
      <c r="XBC936" s="108"/>
      <c r="XBD936" s="108"/>
      <c r="XBE936" s="108"/>
      <c r="XBF936" s="108"/>
      <c r="XBG936" s="108"/>
      <c r="XBH936" s="108"/>
      <c r="XBI936" s="108"/>
      <c r="XBJ936" s="108"/>
      <c r="XBK936" s="108"/>
      <c r="XBL936" s="108"/>
      <c r="XBM936" s="108"/>
      <c r="XBN936" s="108"/>
      <c r="XBO936" s="108"/>
      <c r="XBP936" s="108"/>
      <c r="XBQ936" s="108"/>
      <c r="XBR936" s="108"/>
      <c r="XBS936" s="108"/>
      <c r="XBT936" s="108"/>
      <c r="XBU936" s="108"/>
      <c r="XBV936" s="108"/>
      <c r="XBW936" s="108"/>
      <c r="XBX936" s="108"/>
      <c r="XBY936" s="108"/>
      <c r="XBZ936" s="108"/>
      <c r="XCA936" s="108"/>
      <c r="XCB936" s="108"/>
      <c r="XCC936" s="108"/>
      <c r="XCD936" s="108"/>
      <c r="XCE936" s="108"/>
      <c r="XCF936" s="108"/>
      <c r="XCG936" s="108"/>
      <c r="XCH936" s="108"/>
      <c r="XCI936" s="108"/>
      <c r="XCJ936" s="108"/>
      <c r="XCK936" s="108"/>
      <c r="XCL936" s="108"/>
      <c r="XCM936" s="108"/>
      <c r="XCN936" s="108"/>
      <c r="XCO936" s="108"/>
      <c r="XCP936" s="108"/>
      <c r="XCQ936" s="108"/>
      <c r="XCR936" s="108"/>
      <c r="XCS936" s="108"/>
      <c r="XCT936" s="108"/>
      <c r="XCU936" s="108"/>
      <c r="XCV936" s="108"/>
      <c r="XCW936" s="108"/>
      <c r="XCX936" s="108"/>
      <c r="XCY936" s="108"/>
      <c r="XCZ936" s="108"/>
      <c r="XDA936" s="108"/>
      <c r="XDB936" s="108"/>
      <c r="XDC936" s="108"/>
      <c r="XDD936" s="108"/>
      <c r="XDE936" s="108"/>
      <c r="XDF936" s="108"/>
      <c r="XDG936" s="108"/>
      <c r="XDH936" s="108"/>
      <c r="XDI936" s="108"/>
      <c r="XDJ936" s="108"/>
      <c r="XDK936" s="108"/>
      <c r="XDL936" s="108"/>
      <c r="XDM936" s="108"/>
      <c r="XDN936" s="108"/>
      <c r="XDO936" s="108"/>
      <c r="XDP936" s="108"/>
      <c r="XDQ936" s="108"/>
      <c r="XDR936" s="108"/>
      <c r="XDS936" s="108"/>
      <c r="XDT936" s="108"/>
      <c r="XDU936" s="108"/>
      <c r="XDV936" s="108"/>
      <c r="XDW936" s="108"/>
      <c r="XDX936" s="108"/>
      <c r="XDY936" s="108"/>
      <c r="XDZ936" s="108"/>
      <c r="XEA936" s="108"/>
      <c r="XEB936" s="108"/>
      <c r="XEC936" s="108"/>
      <c r="XED936" s="108"/>
      <c r="XEE936" s="108"/>
      <c r="XEF936" s="108"/>
      <c r="XEG936" s="108"/>
      <c r="XEH936" s="108"/>
      <c r="XEI936" s="108"/>
      <c r="XEJ936" s="108"/>
      <c r="XEK936" s="108"/>
      <c r="XEL936" s="108"/>
      <c r="XEM936" s="108"/>
      <c r="XEN936" s="108"/>
      <c r="XEO936" s="108"/>
      <c r="XEP936" s="108"/>
      <c r="XEQ936" s="108"/>
      <c r="XER936" s="108"/>
      <c r="XES936" s="108"/>
      <c r="XET936" s="108"/>
      <c r="XEU936" s="108"/>
      <c r="XEV936" s="108"/>
      <c r="XEW936" s="108"/>
      <c r="XEX936" s="108"/>
      <c r="XEY936" s="108"/>
      <c r="XEZ936" s="108"/>
      <c r="XFA936" s="108"/>
      <c r="XFB936" s="108"/>
      <c r="XFC936" s="108"/>
      <c r="XFD936" s="108"/>
    </row>
    <row r="937" s="126" customFormat="true" ht="12" hidden="false" customHeight="true" outlineLevel="0" collapsed="false">
      <c r="A937" s="120" t="n">
        <v>852</v>
      </c>
      <c r="B937" s="120" t="n">
        <v>85202</v>
      </c>
      <c r="C937" s="120" t="s">
        <v>109</v>
      </c>
      <c r="D937" s="121" t="s">
        <v>283</v>
      </c>
      <c r="E937" s="121" t="s">
        <v>275</v>
      </c>
      <c r="F937" s="122"/>
      <c r="G937" s="123" t="n">
        <v>4000</v>
      </c>
      <c r="H937" s="122"/>
      <c r="I937" s="123" t="n">
        <v>4000</v>
      </c>
      <c r="J937" s="122" t="n">
        <f aca="false">H937-F937</f>
        <v>0</v>
      </c>
      <c r="K937" s="123" t="n">
        <f aca="false">I937-G937</f>
        <v>0</v>
      </c>
      <c r="L937" s="122"/>
      <c r="M937" s="123" t="n">
        <v>0</v>
      </c>
      <c r="N937" s="120" t="s">
        <v>843</v>
      </c>
      <c r="O937" s="120" t="s">
        <v>843</v>
      </c>
      <c r="P937" s="120" t="s">
        <v>272</v>
      </c>
      <c r="Q937" s="120" t="s">
        <v>369</v>
      </c>
      <c r="R937" s="124" t="s">
        <v>370</v>
      </c>
      <c r="S937" s="125" t="s">
        <v>858</v>
      </c>
      <c r="WZY937" s="108"/>
      <c r="WZZ937" s="108"/>
      <c r="XAA937" s="108"/>
      <c r="XAB937" s="108"/>
      <c r="XAC937" s="108"/>
      <c r="XAD937" s="108"/>
      <c r="XAE937" s="108"/>
      <c r="XAF937" s="108"/>
      <c r="XAG937" s="108"/>
      <c r="XAH937" s="108"/>
      <c r="XAI937" s="108"/>
      <c r="XAJ937" s="108"/>
      <c r="XAK937" s="108"/>
      <c r="XAL937" s="108"/>
      <c r="XAM937" s="108"/>
      <c r="XAN937" s="108"/>
      <c r="XAO937" s="108"/>
      <c r="XAP937" s="108"/>
      <c r="XAQ937" s="108"/>
      <c r="XAR937" s="108"/>
      <c r="XAS937" s="108"/>
      <c r="XAT937" s="108"/>
      <c r="XAU937" s="108"/>
      <c r="XAV937" s="108"/>
      <c r="XAW937" s="108"/>
      <c r="XAX937" s="108"/>
      <c r="XAY937" s="108"/>
      <c r="XAZ937" s="108"/>
      <c r="XBA937" s="108"/>
      <c r="XBB937" s="108"/>
      <c r="XBC937" s="108"/>
      <c r="XBD937" s="108"/>
      <c r="XBE937" s="108"/>
      <c r="XBF937" s="108"/>
      <c r="XBG937" s="108"/>
      <c r="XBH937" s="108"/>
      <c r="XBI937" s="108"/>
      <c r="XBJ937" s="108"/>
      <c r="XBK937" s="108"/>
      <c r="XBL937" s="108"/>
      <c r="XBM937" s="108"/>
      <c r="XBN937" s="108"/>
      <c r="XBO937" s="108"/>
      <c r="XBP937" s="108"/>
      <c r="XBQ937" s="108"/>
      <c r="XBR937" s="108"/>
      <c r="XBS937" s="108"/>
      <c r="XBT937" s="108"/>
      <c r="XBU937" s="108"/>
      <c r="XBV937" s="108"/>
      <c r="XBW937" s="108"/>
      <c r="XBX937" s="108"/>
      <c r="XBY937" s="108"/>
      <c r="XBZ937" s="108"/>
      <c r="XCA937" s="108"/>
      <c r="XCB937" s="108"/>
      <c r="XCC937" s="108"/>
      <c r="XCD937" s="108"/>
      <c r="XCE937" s="108"/>
      <c r="XCF937" s="108"/>
      <c r="XCG937" s="108"/>
      <c r="XCH937" s="108"/>
      <c r="XCI937" s="108"/>
      <c r="XCJ937" s="108"/>
      <c r="XCK937" s="108"/>
      <c r="XCL937" s="108"/>
      <c r="XCM937" s="108"/>
      <c r="XCN937" s="108"/>
      <c r="XCO937" s="108"/>
      <c r="XCP937" s="108"/>
      <c r="XCQ937" s="108"/>
      <c r="XCR937" s="108"/>
      <c r="XCS937" s="108"/>
      <c r="XCT937" s="108"/>
      <c r="XCU937" s="108"/>
      <c r="XCV937" s="108"/>
      <c r="XCW937" s="108"/>
      <c r="XCX937" s="108"/>
      <c r="XCY937" s="108"/>
      <c r="XCZ937" s="108"/>
      <c r="XDA937" s="108"/>
      <c r="XDB937" s="108"/>
      <c r="XDC937" s="108"/>
      <c r="XDD937" s="108"/>
      <c r="XDE937" s="108"/>
      <c r="XDF937" s="108"/>
      <c r="XDG937" s="108"/>
      <c r="XDH937" s="108"/>
      <c r="XDI937" s="108"/>
      <c r="XDJ937" s="108"/>
      <c r="XDK937" s="108"/>
      <c r="XDL937" s="108"/>
      <c r="XDM937" s="108"/>
      <c r="XDN937" s="108"/>
      <c r="XDO937" s="108"/>
      <c r="XDP937" s="108"/>
      <c r="XDQ937" s="108"/>
      <c r="XDR937" s="108"/>
      <c r="XDS937" s="108"/>
      <c r="XDT937" s="108"/>
      <c r="XDU937" s="108"/>
      <c r="XDV937" s="108"/>
      <c r="XDW937" s="108"/>
      <c r="XDX937" s="108"/>
      <c r="XDY937" s="108"/>
      <c r="XDZ937" s="108"/>
      <c r="XEA937" s="108"/>
      <c r="XEB937" s="108"/>
      <c r="XEC937" s="108"/>
      <c r="XED937" s="108"/>
      <c r="XEE937" s="108"/>
      <c r="XEF937" s="108"/>
      <c r="XEG937" s="108"/>
      <c r="XEH937" s="108"/>
      <c r="XEI937" s="108"/>
      <c r="XEJ937" s="108"/>
      <c r="XEK937" s="108"/>
      <c r="XEL937" s="108"/>
      <c r="XEM937" s="108"/>
      <c r="XEN937" s="108"/>
      <c r="XEO937" s="108"/>
      <c r="XEP937" s="108"/>
      <c r="XEQ937" s="108"/>
      <c r="XER937" s="108"/>
      <c r="XES937" s="108"/>
      <c r="XET937" s="108"/>
      <c r="XEU937" s="108"/>
      <c r="XEV937" s="108"/>
      <c r="XEW937" s="108"/>
      <c r="XEX937" s="108"/>
      <c r="XEY937" s="108"/>
      <c r="XEZ937" s="108"/>
      <c r="XFA937" s="108"/>
      <c r="XFB937" s="108"/>
      <c r="XFC937" s="108"/>
      <c r="XFD937" s="108"/>
    </row>
    <row r="938" s="126" customFormat="true" ht="12" hidden="false" customHeight="true" outlineLevel="0" collapsed="false">
      <c r="A938" s="120" t="n">
        <v>852</v>
      </c>
      <c r="B938" s="120" t="n">
        <v>85202</v>
      </c>
      <c r="C938" s="120" t="s">
        <v>109</v>
      </c>
      <c r="D938" s="121" t="s">
        <v>283</v>
      </c>
      <c r="E938" s="121" t="s">
        <v>275</v>
      </c>
      <c r="F938" s="122"/>
      <c r="G938" s="123" t="n">
        <v>4000</v>
      </c>
      <c r="H938" s="122"/>
      <c r="I938" s="123" t="n">
        <v>4000</v>
      </c>
      <c r="J938" s="122" t="n">
        <f aca="false">H938-F938</f>
        <v>0</v>
      </c>
      <c r="K938" s="123" t="n">
        <f aca="false">I938-G938</f>
        <v>0</v>
      </c>
      <c r="L938" s="122"/>
      <c r="M938" s="123" t="n">
        <v>0</v>
      </c>
      <c r="N938" s="120" t="s">
        <v>843</v>
      </c>
      <c r="O938" s="120" t="s">
        <v>843</v>
      </c>
      <c r="P938" s="120" t="s">
        <v>272</v>
      </c>
      <c r="Q938" s="120" t="s">
        <v>294</v>
      </c>
      <c r="R938" s="124" t="s">
        <v>295</v>
      </c>
      <c r="S938" s="125" t="s">
        <v>858</v>
      </c>
      <c r="WZY938" s="108"/>
      <c r="WZZ938" s="108"/>
      <c r="XAA938" s="108"/>
      <c r="XAB938" s="108"/>
      <c r="XAC938" s="108"/>
      <c r="XAD938" s="108"/>
      <c r="XAE938" s="108"/>
      <c r="XAF938" s="108"/>
      <c r="XAG938" s="108"/>
      <c r="XAH938" s="108"/>
      <c r="XAI938" s="108"/>
      <c r="XAJ938" s="108"/>
      <c r="XAK938" s="108"/>
      <c r="XAL938" s="108"/>
      <c r="XAM938" s="108"/>
      <c r="XAN938" s="108"/>
      <c r="XAO938" s="108"/>
      <c r="XAP938" s="108"/>
      <c r="XAQ938" s="108"/>
      <c r="XAR938" s="108"/>
      <c r="XAS938" s="108"/>
      <c r="XAT938" s="108"/>
      <c r="XAU938" s="108"/>
      <c r="XAV938" s="108"/>
      <c r="XAW938" s="108"/>
      <c r="XAX938" s="108"/>
      <c r="XAY938" s="108"/>
      <c r="XAZ938" s="108"/>
      <c r="XBA938" s="108"/>
      <c r="XBB938" s="108"/>
      <c r="XBC938" s="108"/>
      <c r="XBD938" s="108"/>
      <c r="XBE938" s="108"/>
      <c r="XBF938" s="108"/>
      <c r="XBG938" s="108"/>
      <c r="XBH938" s="108"/>
      <c r="XBI938" s="108"/>
      <c r="XBJ938" s="108"/>
      <c r="XBK938" s="108"/>
      <c r="XBL938" s="108"/>
      <c r="XBM938" s="108"/>
      <c r="XBN938" s="108"/>
      <c r="XBO938" s="108"/>
      <c r="XBP938" s="108"/>
      <c r="XBQ938" s="108"/>
      <c r="XBR938" s="108"/>
      <c r="XBS938" s="108"/>
      <c r="XBT938" s="108"/>
      <c r="XBU938" s="108"/>
      <c r="XBV938" s="108"/>
      <c r="XBW938" s="108"/>
      <c r="XBX938" s="108"/>
      <c r="XBY938" s="108"/>
      <c r="XBZ938" s="108"/>
      <c r="XCA938" s="108"/>
      <c r="XCB938" s="108"/>
      <c r="XCC938" s="108"/>
      <c r="XCD938" s="108"/>
      <c r="XCE938" s="108"/>
      <c r="XCF938" s="108"/>
      <c r="XCG938" s="108"/>
      <c r="XCH938" s="108"/>
      <c r="XCI938" s="108"/>
      <c r="XCJ938" s="108"/>
      <c r="XCK938" s="108"/>
      <c r="XCL938" s="108"/>
      <c r="XCM938" s="108"/>
      <c r="XCN938" s="108"/>
      <c r="XCO938" s="108"/>
      <c r="XCP938" s="108"/>
      <c r="XCQ938" s="108"/>
      <c r="XCR938" s="108"/>
      <c r="XCS938" s="108"/>
      <c r="XCT938" s="108"/>
      <c r="XCU938" s="108"/>
      <c r="XCV938" s="108"/>
      <c r="XCW938" s="108"/>
      <c r="XCX938" s="108"/>
      <c r="XCY938" s="108"/>
      <c r="XCZ938" s="108"/>
      <c r="XDA938" s="108"/>
      <c r="XDB938" s="108"/>
      <c r="XDC938" s="108"/>
      <c r="XDD938" s="108"/>
      <c r="XDE938" s="108"/>
      <c r="XDF938" s="108"/>
      <c r="XDG938" s="108"/>
      <c r="XDH938" s="108"/>
      <c r="XDI938" s="108"/>
      <c r="XDJ938" s="108"/>
      <c r="XDK938" s="108"/>
      <c r="XDL938" s="108"/>
      <c r="XDM938" s="108"/>
      <c r="XDN938" s="108"/>
      <c r="XDO938" s="108"/>
      <c r="XDP938" s="108"/>
      <c r="XDQ938" s="108"/>
      <c r="XDR938" s="108"/>
      <c r="XDS938" s="108"/>
      <c r="XDT938" s="108"/>
      <c r="XDU938" s="108"/>
      <c r="XDV938" s="108"/>
      <c r="XDW938" s="108"/>
      <c r="XDX938" s="108"/>
      <c r="XDY938" s="108"/>
      <c r="XDZ938" s="108"/>
      <c r="XEA938" s="108"/>
      <c r="XEB938" s="108"/>
      <c r="XEC938" s="108"/>
      <c r="XED938" s="108"/>
      <c r="XEE938" s="108"/>
      <c r="XEF938" s="108"/>
      <c r="XEG938" s="108"/>
      <c r="XEH938" s="108"/>
      <c r="XEI938" s="108"/>
      <c r="XEJ938" s="108"/>
      <c r="XEK938" s="108"/>
      <c r="XEL938" s="108"/>
      <c r="XEM938" s="108"/>
      <c r="XEN938" s="108"/>
      <c r="XEO938" s="108"/>
      <c r="XEP938" s="108"/>
      <c r="XEQ938" s="108"/>
      <c r="XER938" s="108"/>
      <c r="XES938" s="108"/>
      <c r="XET938" s="108"/>
      <c r="XEU938" s="108"/>
      <c r="XEV938" s="108"/>
      <c r="XEW938" s="108"/>
      <c r="XEX938" s="108"/>
      <c r="XEY938" s="108"/>
      <c r="XEZ938" s="108"/>
      <c r="XFA938" s="108"/>
      <c r="XFB938" s="108"/>
      <c r="XFC938" s="108"/>
      <c r="XFD938" s="108"/>
    </row>
    <row r="939" s="126" customFormat="true" ht="12" hidden="false" customHeight="true" outlineLevel="0" collapsed="false">
      <c r="A939" s="120" t="n">
        <v>852</v>
      </c>
      <c r="B939" s="120" t="n">
        <v>85202</v>
      </c>
      <c r="C939" s="120" t="s">
        <v>109</v>
      </c>
      <c r="D939" s="121" t="s">
        <v>283</v>
      </c>
      <c r="E939" s="121" t="s">
        <v>275</v>
      </c>
      <c r="F939" s="122"/>
      <c r="G939" s="123" t="n">
        <v>1000</v>
      </c>
      <c r="H939" s="122"/>
      <c r="I939" s="123" t="n">
        <v>3000</v>
      </c>
      <c r="J939" s="122" t="n">
        <f aca="false">H939-F939</f>
        <v>0</v>
      </c>
      <c r="K939" s="123" t="n">
        <f aca="false">I939-G939</f>
        <v>2000</v>
      </c>
      <c r="L939" s="122"/>
      <c r="M939" s="123" t="n">
        <v>3000</v>
      </c>
      <c r="N939" s="120" t="s">
        <v>844</v>
      </c>
      <c r="O939" s="120" t="s">
        <v>844</v>
      </c>
      <c r="P939" s="120" t="s">
        <v>268</v>
      </c>
      <c r="Q939" s="120" t="s">
        <v>269</v>
      </c>
      <c r="R939" s="124" t="s">
        <v>270</v>
      </c>
      <c r="S939" s="125" t="s">
        <v>289</v>
      </c>
      <c r="WZY939" s="108"/>
      <c r="WZZ939" s="108"/>
      <c r="XAA939" s="108"/>
      <c r="XAB939" s="108"/>
      <c r="XAC939" s="108"/>
      <c r="XAD939" s="108"/>
      <c r="XAE939" s="108"/>
      <c r="XAF939" s="108"/>
      <c r="XAG939" s="108"/>
      <c r="XAH939" s="108"/>
      <c r="XAI939" s="108"/>
      <c r="XAJ939" s="108"/>
      <c r="XAK939" s="108"/>
      <c r="XAL939" s="108"/>
      <c r="XAM939" s="108"/>
      <c r="XAN939" s="108"/>
      <c r="XAO939" s="108"/>
      <c r="XAP939" s="108"/>
      <c r="XAQ939" s="108"/>
      <c r="XAR939" s="108"/>
      <c r="XAS939" s="108"/>
      <c r="XAT939" s="108"/>
      <c r="XAU939" s="108"/>
      <c r="XAV939" s="108"/>
      <c r="XAW939" s="108"/>
      <c r="XAX939" s="108"/>
      <c r="XAY939" s="108"/>
      <c r="XAZ939" s="108"/>
      <c r="XBA939" s="108"/>
      <c r="XBB939" s="108"/>
      <c r="XBC939" s="108"/>
      <c r="XBD939" s="108"/>
      <c r="XBE939" s="108"/>
      <c r="XBF939" s="108"/>
      <c r="XBG939" s="108"/>
      <c r="XBH939" s="108"/>
      <c r="XBI939" s="108"/>
      <c r="XBJ939" s="108"/>
      <c r="XBK939" s="108"/>
      <c r="XBL939" s="108"/>
      <c r="XBM939" s="108"/>
      <c r="XBN939" s="108"/>
      <c r="XBO939" s="108"/>
      <c r="XBP939" s="108"/>
      <c r="XBQ939" s="108"/>
      <c r="XBR939" s="108"/>
      <c r="XBS939" s="108"/>
      <c r="XBT939" s="108"/>
      <c r="XBU939" s="108"/>
      <c r="XBV939" s="108"/>
      <c r="XBW939" s="108"/>
      <c r="XBX939" s="108"/>
      <c r="XBY939" s="108"/>
      <c r="XBZ939" s="108"/>
      <c r="XCA939" s="108"/>
      <c r="XCB939" s="108"/>
      <c r="XCC939" s="108"/>
      <c r="XCD939" s="108"/>
      <c r="XCE939" s="108"/>
      <c r="XCF939" s="108"/>
      <c r="XCG939" s="108"/>
      <c r="XCH939" s="108"/>
      <c r="XCI939" s="108"/>
      <c r="XCJ939" s="108"/>
      <c r="XCK939" s="108"/>
      <c r="XCL939" s="108"/>
      <c r="XCM939" s="108"/>
      <c r="XCN939" s="108"/>
      <c r="XCO939" s="108"/>
      <c r="XCP939" s="108"/>
      <c r="XCQ939" s="108"/>
      <c r="XCR939" s="108"/>
      <c r="XCS939" s="108"/>
      <c r="XCT939" s="108"/>
      <c r="XCU939" s="108"/>
      <c r="XCV939" s="108"/>
      <c r="XCW939" s="108"/>
      <c r="XCX939" s="108"/>
      <c r="XCY939" s="108"/>
      <c r="XCZ939" s="108"/>
      <c r="XDA939" s="108"/>
      <c r="XDB939" s="108"/>
      <c r="XDC939" s="108"/>
      <c r="XDD939" s="108"/>
      <c r="XDE939" s="108"/>
      <c r="XDF939" s="108"/>
      <c r="XDG939" s="108"/>
      <c r="XDH939" s="108"/>
      <c r="XDI939" s="108"/>
      <c r="XDJ939" s="108"/>
      <c r="XDK939" s="108"/>
      <c r="XDL939" s="108"/>
      <c r="XDM939" s="108"/>
      <c r="XDN939" s="108"/>
      <c r="XDO939" s="108"/>
      <c r="XDP939" s="108"/>
      <c r="XDQ939" s="108"/>
      <c r="XDR939" s="108"/>
      <c r="XDS939" s="108"/>
      <c r="XDT939" s="108"/>
      <c r="XDU939" s="108"/>
      <c r="XDV939" s="108"/>
      <c r="XDW939" s="108"/>
      <c r="XDX939" s="108"/>
      <c r="XDY939" s="108"/>
      <c r="XDZ939" s="108"/>
      <c r="XEA939" s="108"/>
      <c r="XEB939" s="108"/>
      <c r="XEC939" s="108"/>
      <c r="XED939" s="108"/>
      <c r="XEE939" s="108"/>
      <c r="XEF939" s="108"/>
      <c r="XEG939" s="108"/>
      <c r="XEH939" s="108"/>
      <c r="XEI939" s="108"/>
      <c r="XEJ939" s="108"/>
      <c r="XEK939" s="108"/>
      <c r="XEL939" s="108"/>
      <c r="XEM939" s="108"/>
      <c r="XEN939" s="108"/>
      <c r="XEO939" s="108"/>
      <c r="XEP939" s="108"/>
      <c r="XEQ939" s="108"/>
      <c r="XER939" s="108"/>
      <c r="XES939" s="108"/>
      <c r="XET939" s="108"/>
      <c r="XEU939" s="108"/>
      <c r="XEV939" s="108"/>
      <c r="XEW939" s="108"/>
      <c r="XEX939" s="108"/>
      <c r="XEY939" s="108"/>
      <c r="XEZ939" s="108"/>
      <c r="XFA939" s="108"/>
      <c r="XFB939" s="108"/>
      <c r="XFC939" s="108"/>
      <c r="XFD939" s="108"/>
    </row>
    <row r="940" s="126" customFormat="true" ht="12" hidden="false" customHeight="true" outlineLevel="0" collapsed="false">
      <c r="A940" s="120" t="n">
        <v>852</v>
      </c>
      <c r="B940" s="120" t="n">
        <v>85202</v>
      </c>
      <c r="C940" s="120" t="s">
        <v>109</v>
      </c>
      <c r="D940" s="121" t="s">
        <v>283</v>
      </c>
      <c r="E940" s="121" t="s">
        <v>275</v>
      </c>
      <c r="F940" s="122"/>
      <c r="G940" s="123" t="n">
        <v>75000</v>
      </c>
      <c r="H940" s="122"/>
      <c r="I940" s="123" t="n">
        <v>79000</v>
      </c>
      <c r="J940" s="122" t="n">
        <f aca="false">H940-F940</f>
        <v>0</v>
      </c>
      <c r="K940" s="123" t="n">
        <f aca="false">I940-G940</f>
        <v>4000</v>
      </c>
      <c r="L940" s="122"/>
      <c r="M940" s="123" t="n">
        <v>144000</v>
      </c>
      <c r="N940" s="120" t="s">
        <v>842</v>
      </c>
      <c r="O940" s="120" t="s">
        <v>842</v>
      </c>
      <c r="P940" s="120" t="s">
        <v>268</v>
      </c>
      <c r="Q940" s="120" t="s">
        <v>269</v>
      </c>
      <c r="R940" s="124" t="s">
        <v>270</v>
      </c>
      <c r="S940" s="125" t="s">
        <v>561</v>
      </c>
      <c r="WZY940" s="108"/>
      <c r="WZZ940" s="108"/>
      <c r="XAA940" s="108"/>
      <c r="XAB940" s="108"/>
      <c r="XAC940" s="108"/>
      <c r="XAD940" s="108"/>
      <c r="XAE940" s="108"/>
      <c r="XAF940" s="108"/>
      <c r="XAG940" s="108"/>
      <c r="XAH940" s="108"/>
      <c r="XAI940" s="108"/>
      <c r="XAJ940" s="108"/>
      <c r="XAK940" s="108"/>
      <c r="XAL940" s="108"/>
      <c r="XAM940" s="108"/>
      <c r="XAN940" s="108"/>
      <c r="XAO940" s="108"/>
      <c r="XAP940" s="108"/>
      <c r="XAQ940" s="108"/>
      <c r="XAR940" s="108"/>
      <c r="XAS940" s="108"/>
      <c r="XAT940" s="108"/>
      <c r="XAU940" s="108"/>
      <c r="XAV940" s="108"/>
      <c r="XAW940" s="108"/>
      <c r="XAX940" s="108"/>
      <c r="XAY940" s="108"/>
      <c r="XAZ940" s="108"/>
      <c r="XBA940" s="108"/>
      <c r="XBB940" s="108"/>
      <c r="XBC940" s="108"/>
      <c r="XBD940" s="108"/>
      <c r="XBE940" s="108"/>
      <c r="XBF940" s="108"/>
      <c r="XBG940" s="108"/>
      <c r="XBH940" s="108"/>
      <c r="XBI940" s="108"/>
      <c r="XBJ940" s="108"/>
      <c r="XBK940" s="108"/>
      <c r="XBL940" s="108"/>
      <c r="XBM940" s="108"/>
      <c r="XBN940" s="108"/>
      <c r="XBO940" s="108"/>
      <c r="XBP940" s="108"/>
      <c r="XBQ940" s="108"/>
      <c r="XBR940" s="108"/>
      <c r="XBS940" s="108"/>
      <c r="XBT940" s="108"/>
      <c r="XBU940" s="108"/>
      <c r="XBV940" s="108"/>
      <c r="XBW940" s="108"/>
      <c r="XBX940" s="108"/>
      <c r="XBY940" s="108"/>
      <c r="XBZ940" s="108"/>
      <c r="XCA940" s="108"/>
      <c r="XCB940" s="108"/>
      <c r="XCC940" s="108"/>
      <c r="XCD940" s="108"/>
      <c r="XCE940" s="108"/>
      <c r="XCF940" s="108"/>
      <c r="XCG940" s="108"/>
      <c r="XCH940" s="108"/>
      <c r="XCI940" s="108"/>
      <c r="XCJ940" s="108"/>
      <c r="XCK940" s="108"/>
      <c r="XCL940" s="108"/>
      <c r="XCM940" s="108"/>
      <c r="XCN940" s="108"/>
      <c r="XCO940" s="108"/>
      <c r="XCP940" s="108"/>
      <c r="XCQ940" s="108"/>
      <c r="XCR940" s="108"/>
      <c r="XCS940" s="108"/>
      <c r="XCT940" s="108"/>
      <c r="XCU940" s="108"/>
      <c r="XCV940" s="108"/>
      <c r="XCW940" s="108"/>
      <c r="XCX940" s="108"/>
      <c r="XCY940" s="108"/>
      <c r="XCZ940" s="108"/>
      <c r="XDA940" s="108"/>
      <c r="XDB940" s="108"/>
      <c r="XDC940" s="108"/>
      <c r="XDD940" s="108"/>
      <c r="XDE940" s="108"/>
      <c r="XDF940" s="108"/>
      <c r="XDG940" s="108"/>
      <c r="XDH940" s="108"/>
      <c r="XDI940" s="108"/>
      <c r="XDJ940" s="108"/>
      <c r="XDK940" s="108"/>
      <c r="XDL940" s="108"/>
      <c r="XDM940" s="108"/>
      <c r="XDN940" s="108"/>
      <c r="XDO940" s="108"/>
      <c r="XDP940" s="108"/>
      <c r="XDQ940" s="108"/>
      <c r="XDR940" s="108"/>
      <c r="XDS940" s="108"/>
      <c r="XDT940" s="108"/>
      <c r="XDU940" s="108"/>
      <c r="XDV940" s="108"/>
      <c r="XDW940" s="108"/>
      <c r="XDX940" s="108"/>
      <c r="XDY940" s="108"/>
      <c r="XDZ940" s="108"/>
      <c r="XEA940" s="108"/>
      <c r="XEB940" s="108"/>
      <c r="XEC940" s="108"/>
      <c r="XED940" s="108"/>
      <c r="XEE940" s="108"/>
      <c r="XEF940" s="108"/>
      <c r="XEG940" s="108"/>
      <c r="XEH940" s="108"/>
      <c r="XEI940" s="108"/>
      <c r="XEJ940" s="108"/>
      <c r="XEK940" s="108"/>
      <c r="XEL940" s="108"/>
      <c r="XEM940" s="108"/>
      <c r="XEN940" s="108"/>
      <c r="XEO940" s="108"/>
      <c r="XEP940" s="108"/>
      <c r="XEQ940" s="108"/>
      <c r="XER940" s="108"/>
      <c r="XES940" s="108"/>
      <c r="XET940" s="108"/>
      <c r="XEU940" s="108"/>
      <c r="XEV940" s="108"/>
      <c r="XEW940" s="108"/>
      <c r="XEX940" s="108"/>
      <c r="XEY940" s="108"/>
      <c r="XEZ940" s="108"/>
      <c r="XFA940" s="108"/>
      <c r="XFB940" s="108"/>
      <c r="XFC940" s="108"/>
      <c r="XFD940" s="108"/>
    </row>
    <row r="941" s="126" customFormat="true" ht="12" hidden="false" customHeight="true" outlineLevel="0" collapsed="false">
      <c r="A941" s="120" t="n">
        <v>852</v>
      </c>
      <c r="B941" s="120" t="n">
        <v>85202</v>
      </c>
      <c r="C941" s="120" t="s">
        <v>109</v>
      </c>
      <c r="D941" s="121" t="s">
        <v>283</v>
      </c>
      <c r="E941" s="121" t="s">
        <v>275</v>
      </c>
      <c r="F941" s="122"/>
      <c r="G941" s="123" t="n">
        <v>60500</v>
      </c>
      <c r="H941" s="122"/>
      <c r="I941" s="123" t="n">
        <v>60500</v>
      </c>
      <c r="J941" s="122" t="n">
        <f aca="false">H941-F941</f>
        <v>0</v>
      </c>
      <c r="K941" s="123" t="n">
        <f aca="false">I941-G941</f>
        <v>0</v>
      </c>
      <c r="L941" s="122"/>
      <c r="M941" s="123" t="n">
        <v>0</v>
      </c>
      <c r="N941" s="120" t="s">
        <v>842</v>
      </c>
      <c r="O941" s="120" t="s">
        <v>842</v>
      </c>
      <c r="P941" s="120" t="s">
        <v>272</v>
      </c>
      <c r="Q941" s="120" t="s">
        <v>318</v>
      </c>
      <c r="R941" s="124" t="s">
        <v>319</v>
      </c>
      <c r="S941" s="125" t="s">
        <v>561</v>
      </c>
      <c r="WZY941" s="108"/>
      <c r="WZZ941" s="108"/>
      <c r="XAA941" s="108"/>
      <c r="XAB941" s="108"/>
      <c r="XAC941" s="108"/>
      <c r="XAD941" s="108"/>
      <c r="XAE941" s="108"/>
      <c r="XAF941" s="108"/>
      <c r="XAG941" s="108"/>
      <c r="XAH941" s="108"/>
      <c r="XAI941" s="108"/>
      <c r="XAJ941" s="108"/>
      <c r="XAK941" s="108"/>
      <c r="XAL941" s="108"/>
      <c r="XAM941" s="108"/>
      <c r="XAN941" s="108"/>
      <c r="XAO941" s="108"/>
      <c r="XAP941" s="108"/>
      <c r="XAQ941" s="108"/>
      <c r="XAR941" s="108"/>
      <c r="XAS941" s="108"/>
      <c r="XAT941" s="108"/>
      <c r="XAU941" s="108"/>
      <c r="XAV941" s="108"/>
      <c r="XAW941" s="108"/>
      <c r="XAX941" s="108"/>
      <c r="XAY941" s="108"/>
      <c r="XAZ941" s="108"/>
      <c r="XBA941" s="108"/>
      <c r="XBB941" s="108"/>
      <c r="XBC941" s="108"/>
      <c r="XBD941" s="108"/>
      <c r="XBE941" s="108"/>
      <c r="XBF941" s="108"/>
      <c r="XBG941" s="108"/>
      <c r="XBH941" s="108"/>
      <c r="XBI941" s="108"/>
      <c r="XBJ941" s="108"/>
      <c r="XBK941" s="108"/>
      <c r="XBL941" s="108"/>
      <c r="XBM941" s="108"/>
      <c r="XBN941" s="108"/>
      <c r="XBO941" s="108"/>
      <c r="XBP941" s="108"/>
      <c r="XBQ941" s="108"/>
      <c r="XBR941" s="108"/>
      <c r="XBS941" s="108"/>
      <c r="XBT941" s="108"/>
      <c r="XBU941" s="108"/>
      <c r="XBV941" s="108"/>
      <c r="XBW941" s="108"/>
      <c r="XBX941" s="108"/>
      <c r="XBY941" s="108"/>
      <c r="XBZ941" s="108"/>
      <c r="XCA941" s="108"/>
      <c r="XCB941" s="108"/>
      <c r="XCC941" s="108"/>
      <c r="XCD941" s="108"/>
      <c r="XCE941" s="108"/>
      <c r="XCF941" s="108"/>
      <c r="XCG941" s="108"/>
      <c r="XCH941" s="108"/>
      <c r="XCI941" s="108"/>
      <c r="XCJ941" s="108"/>
      <c r="XCK941" s="108"/>
      <c r="XCL941" s="108"/>
      <c r="XCM941" s="108"/>
      <c r="XCN941" s="108"/>
      <c r="XCO941" s="108"/>
      <c r="XCP941" s="108"/>
      <c r="XCQ941" s="108"/>
      <c r="XCR941" s="108"/>
      <c r="XCS941" s="108"/>
      <c r="XCT941" s="108"/>
      <c r="XCU941" s="108"/>
      <c r="XCV941" s="108"/>
      <c r="XCW941" s="108"/>
      <c r="XCX941" s="108"/>
      <c r="XCY941" s="108"/>
      <c r="XCZ941" s="108"/>
      <c r="XDA941" s="108"/>
      <c r="XDB941" s="108"/>
      <c r="XDC941" s="108"/>
      <c r="XDD941" s="108"/>
      <c r="XDE941" s="108"/>
      <c r="XDF941" s="108"/>
      <c r="XDG941" s="108"/>
      <c r="XDH941" s="108"/>
      <c r="XDI941" s="108"/>
      <c r="XDJ941" s="108"/>
      <c r="XDK941" s="108"/>
      <c r="XDL941" s="108"/>
      <c r="XDM941" s="108"/>
      <c r="XDN941" s="108"/>
      <c r="XDO941" s="108"/>
      <c r="XDP941" s="108"/>
      <c r="XDQ941" s="108"/>
      <c r="XDR941" s="108"/>
      <c r="XDS941" s="108"/>
      <c r="XDT941" s="108"/>
      <c r="XDU941" s="108"/>
      <c r="XDV941" s="108"/>
      <c r="XDW941" s="108"/>
      <c r="XDX941" s="108"/>
      <c r="XDY941" s="108"/>
      <c r="XDZ941" s="108"/>
      <c r="XEA941" s="108"/>
      <c r="XEB941" s="108"/>
      <c r="XEC941" s="108"/>
      <c r="XED941" s="108"/>
      <c r="XEE941" s="108"/>
      <c r="XEF941" s="108"/>
      <c r="XEG941" s="108"/>
      <c r="XEH941" s="108"/>
      <c r="XEI941" s="108"/>
      <c r="XEJ941" s="108"/>
      <c r="XEK941" s="108"/>
      <c r="XEL941" s="108"/>
      <c r="XEM941" s="108"/>
      <c r="XEN941" s="108"/>
      <c r="XEO941" s="108"/>
      <c r="XEP941" s="108"/>
      <c r="XEQ941" s="108"/>
      <c r="XER941" s="108"/>
      <c r="XES941" s="108"/>
      <c r="XET941" s="108"/>
      <c r="XEU941" s="108"/>
      <c r="XEV941" s="108"/>
      <c r="XEW941" s="108"/>
      <c r="XEX941" s="108"/>
      <c r="XEY941" s="108"/>
      <c r="XEZ941" s="108"/>
      <c r="XFA941" s="108"/>
      <c r="XFB941" s="108"/>
      <c r="XFC941" s="108"/>
      <c r="XFD941" s="108"/>
    </row>
    <row r="942" s="126" customFormat="true" ht="12" hidden="false" customHeight="true" outlineLevel="0" collapsed="false">
      <c r="A942" s="120" t="n">
        <v>852</v>
      </c>
      <c r="B942" s="120" t="n">
        <v>85202</v>
      </c>
      <c r="C942" s="120" t="s">
        <v>109</v>
      </c>
      <c r="D942" s="121" t="s">
        <v>283</v>
      </c>
      <c r="E942" s="121" t="s">
        <v>275</v>
      </c>
      <c r="F942" s="122"/>
      <c r="G942" s="123" t="n">
        <v>1000</v>
      </c>
      <c r="H942" s="122"/>
      <c r="I942" s="123" t="n">
        <v>3000</v>
      </c>
      <c r="J942" s="122" t="n">
        <f aca="false">H942-F942</f>
        <v>0</v>
      </c>
      <c r="K942" s="123" t="n">
        <f aca="false">I942-G942</f>
        <v>2000</v>
      </c>
      <c r="L942" s="122"/>
      <c r="M942" s="123" t="n">
        <v>2000</v>
      </c>
      <c r="N942" s="120" t="s">
        <v>845</v>
      </c>
      <c r="O942" s="120" t="s">
        <v>845</v>
      </c>
      <c r="P942" s="120" t="s">
        <v>268</v>
      </c>
      <c r="Q942" s="120" t="s">
        <v>269</v>
      </c>
      <c r="R942" s="124" t="s">
        <v>270</v>
      </c>
      <c r="S942" s="125" t="s">
        <v>480</v>
      </c>
      <c r="WZY942" s="108"/>
      <c r="WZZ942" s="108"/>
      <c r="XAA942" s="108"/>
      <c r="XAB942" s="108"/>
      <c r="XAC942" s="108"/>
      <c r="XAD942" s="108"/>
      <c r="XAE942" s="108"/>
      <c r="XAF942" s="108"/>
      <c r="XAG942" s="108"/>
      <c r="XAH942" s="108"/>
      <c r="XAI942" s="108"/>
      <c r="XAJ942" s="108"/>
      <c r="XAK942" s="108"/>
      <c r="XAL942" s="108"/>
      <c r="XAM942" s="108"/>
      <c r="XAN942" s="108"/>
      <c r="XAO942" s="108"/>
      <c r="XAP942" s="108"/>
      <c r="XAQ942" s="108"/>
      <c r="XAR942" s="108"/>
      <c r="XAS942" s="108"/>
      <c r="XAT942" s="108"/>
      <c r="XAU942" s="108"/>
      <c r="XAV942" s="108"/>
      <c r="XAW942" s="108"/>
      <c r="XAX942" s="108"/>
      <c r="XAY942" s="108"/>
      <c r="XAZ942" s="108"/>
      <c r="XBA942" s="108"/>
      <c r="XBB942" s="108"/>
      <c r="XBC942" s="108"/>
      <c r="XBD942" s="108"/>
      <c r="XBE942" s="108"/>
      <c r="XBF942" s="108"/>
      <c r="XBG942" s="108"/>
      <c r="XBH942" s="108"/>
      <c r="XBI942" s="108"/>
      <c r="XBJ942" s="108"/>
      <c r="XBK942" s="108"/>
      <c r="XBL942" s="108"/>
      <c r="XBM942" s="108"/>
      <c r="XBN942" s="108"/>
      <c r="XBO942" s="108"/>
      <c r="XBP942" s="108"/>
      <c r="XBQ942" s="108"/>
      <c r="XBR942" s="108"/>
      <c r="XBS942" s="108"/>
      <c r="XBT942" s="108"/>
      <c r="XBU942" s="108"/>
      <c r="XBV942" s="108"/>
      <c r="XBW942" s="108"/>
      <c r="XBX942" s="108"/>
      <c r="XBY942" s="108"/>
      <c r="XBZ942" s="108"/>
      <c r="XCA942" s="108"/>
      <c r="XCB942" s="108"/>
      <c r="XCC942" s="108"/>
      <c r="XCD942" s="108"/>
      <c r="XCE942" s="108"/>
      <c r="XCF942" s="108"/>
      <c r="XCG942" s="108"/>
      <c r="XCH942" s="108"/>
      <c r="XCI942" s="108"/>
      <c r="XCJ942" s="108"/>
      <c r="XCK942" s="108"/>
      <c r="XCL942" s="108"/>
      <c r="XCM942" s="108"/>
      <c r="XCN942" s="108"/>
      <c r="XCO942" s="108"/>
      <c r="XCP942" s="108"/>
      <c r="XCQ942" s="108"/>
      <c r="XCR942" s="108"/>
      <c r="XCS942" s="108"/>
      <c r="XCT942" s="108"/>
      <c r="XCU942" s="108"/>
      <c r="XCV942" s="108"/>
      <c r="XCW942" s="108"/>
      <c r="XCX942" s="108"/>
      <c r="XCY942" s="108"/>
      <c r="XCZ942" s="108"/>
      <c r="XDA942" s="108"/>
      <c r="XDB942" s="108"/>
      <c r="XDC942" s="108"/>
      <c r="XDD942" s="108"/>
      <c r="XDE942" s="108"/>
      <c r="XDF942" s="108"/>
      <c r="XDG942" s="108"/>
      <c r="XDH942" s="108"/>
      <c r="XDI942" s="108"/>
      <c r="XDJ942" s="108"/>
      <c r="XDK942" s="108"/>
      <c r="XDL942" s="108"/>
      <c r="XDM942" s="108"/>
      <c r="XDN942" s="108"/>
      <c r="XDO942" s="108"/>
      <c r="XDP942" s="108"/>
      <c r="XDQ942" s="108"/>
      <c r="XDR942" s="108"/>
      <c r="XDS942" s="108"/>
      <c r="XDT942" s="108"/>
      <c r="XDU942" s="108"/>
      <c r="XDV942" s="108"/>
      <c r="XDW942" s="108"/>
      <c r="XDX942" s="108"/>
      <c r="XDY942" s="108"/>
      <c r="XDZ942" s="108"/>
      <c r="XEA942" s="108"/>
      <c r="XEB942" s="108"/>
      <c r="XEC942" s="108"/>
      <c r="XED942" s="108"/>
      <c r="XEE942" s="108"/>
      <c r="XEF942" s="108"/>
      <c r="XEG942" s="108"/>
      <c r="XEH942" s="108"/>
      <c r="XEI942" s="108"/>
      <c r="XEJ942" s="108"/>
      <c r="XEK942" s="108"/>
      <c r="XEL942" s="108"/>
      <c r="XEM942" s="108"/>
      <c r="XEN942" s="108"/>
      <c r="XEO942" s="108"/>
      <c r="XEP942" s="108"/>
      <c r="XEQ942" s="108"/>
      <c r="XER942" s="108"/>
      <c r="XES942" s="108"/>
      <c r="XET942" s="108"/>
      <c r="XEU942" s="108"/>
      <c r="XEV942" s="108"/>
      <c r="XEW942" s="108"/>
      <c r="XEX942" s="108"/>
      <c r="XEY942" s="108"/>
      <c r="XEZ942" s="108"/>
      <c r="XFA942" s="108"/>
      <c r="XFB942" s="108"/>
      <c r="XFC942" s="108"/>
      <c r="XFD942" s="108"/>
    </row>
    <row r="943" s="126" customFormat="true" ht="12" hidden="false" customHeight="true" outlineLevel="0" collapsed="false">
      <c r="A943" s="120" t="n">
        <v>852</v>
      </c>
      <c r="B943" s="120" t="n">
        <v>85202</v>
      </c>
      <c r="C943" s="120" t="s">
        <v>109</v>
      </c>
      <c r="D943" s="121" t="s">
        <v>283</v>
      </c>
      <c r="E943" s="121" t="s">
        <v>275</v>
      </c>
      <c r="F943" s="122"/>
      <c r="G943" s="123" t="n">
        <v>4000</v>
      </c>
      <c r="H943" s="122"/>
      <c r="I943" s="123" t="n">
        <v>4000</v>
      </c>
      <c r="J943" s="122" t="n">
        <f aca="false">H943-F943</f>
        <v>0</v>
      </c>
      <c r="K943" s="123" t="n">
        <f aca="false">I943-G943</f>
        <v>0</v>
      </c>
      <c r="L943" s="122"/>
      <c r="M943" s="123" t="n">
        <v>0</v>
      </c>
      <c r="N943" s="120" t="s">
        <v>845</v>
      </c>
      <c r="O943" s="120" t="s">
        <v>845</v>
      </c>
      <c r="P943" s="120" t="s">
        <v>272</v>
      </c>
      <c r="Q943" s="120" t="s">
        <v>294</v>
      </c>
      <c r="R943" s="124" t="s">
        <v>295</v>
      </c>
      <c r="S943" s="125" t="s">
        <v>858</v>
      </c>
      <c r="WZY943" s="108"/>
      <c r="WZZ943" s="108"/>
      <c r="XAA943" s="108"/>
      <c r="XAB943" s="108"/>
      <c r="XAC943" s="108"/>
      <c r="XAD943" s="108"/>
      <c r="XAE943" s="108"/>
      <c r="XAF943" s="108"/>
      <c r="XAG943" s="108"/>
      <c r="XAH943" s="108"/>
      <c r="XAI943" s="108"/>
      <c r="XAJ943" s="108"/>
      <c r="XAK943" s="108"/>
      <c r="XAL943" s="108"/>
      <c r="XAM943" s="108"/>
      <c r="XAN943" s="108"/>
      <c r="XAO943" s="108"/>
      <c r="XAP943" s="108"/>
      <c r="XAQ943" s="108"/>
      <c r="XAR943" s="108"/>
      <c r="XAS943" s="108"/>
      <c r="XAT943" s="108"/>
      <c r="XAU943" s="108"/>
      <c r="XAV943" s="108"/>
      <c r="XAW943" s="108"/>
      <c r="XAX943" s="108"/>
      <c r="XAY943" s="108"/>
      <c r="XAZ943" s="108"/>
      <c r="XBA943" s="108"/>
      <c r="XBB943" s="108"/>
      <c r="XBC943" s="108"/>
      <c r="XBD943" s="108"/>
      <c r="XBE943" s="108"/>
      <c r="XBF943" s="108"/>
      <c r="XBG943" s="108"/>
      <c r="XBH943" s="108"/>
      <c r="XBI943" s="108"/>
      <c r="XBJ943" s="108"/>
      <c r="XBK943" s="108"/>
      <c r="XBL943" s="108"/>
      <c r="XBM943" s="108"/>
      <c r="XBN943" s="108"/>
      <c r="XBO943" s="108"/>
      <c r="XBP943" s="108"/>
      <c r="XBQ943" s="108"/>
      <c r="XBR943" s="108"/>
      <c r="XBS943" s="108"/>
      <c r="XBT943" s="108"/>
      <c r="XBU943" s="108"/>
      <c r="XBV943" s="108"/>
      <c r="XBW943" s="108"/>
      <c r="XBX943" s="108"/>
      <c r="XBY943" s="108"/>
      <c r="XBZ943" s="108"/>
      <c r="XCA943" s="108"/>
      <c r="XCB943" s="108"/>
      <c r="XCC943" s="108"/>
      <c r="XCD943" s="108"/>
      <c r="XCE943" s="108"/>
      <c r="XCF943" s="108"/>
      <c r="XCG943" s="108"/>
      <c r="XCH943" s="108"/>
      <c r="XCI943" s="108"/>
      <c r="XCJ943" s="108"/>
      <c r="XCK943" s="108"/>
      <c r="XCL943" s="108"/>
      <c r="XCM943" s="108"/>
      <c r="XCN943" s="108"/>
      <c r="XCO943" s="108"/>
      <c r="XCP943" s="108"/>
      <c r="XCQ943" s="108"/>
      <c r="XCR943" s="108"/>
      <c r="XCS943" s="108"/>
      <c r="XCT943" s="108"/>
      <c r="XCU943" s="108"/>
      <c r="XCV943" s="108"/>
      <c r="XCW943" s="108"/>
      <c r="XCX943" s="108"/>
      <c r="XCY943" s="108"/>
      <c r="XCZ943" s="108"/>
      <c r="XDA943" s="108"/>
      <c r="XDB943" s="108"/>
      <c r="XDC943" s="108"/>
      <c r="XDD943" s="108"/>
      <c r="XDE943" s="108"/>
      <c r="XDF943" s="108"/>
      <c r="XDG943" s="108"/>
      <c r="XDH943" s="108"/>
      <c r="XDI943" s="108"/>
      <c r="XDJ943" s="108"/>
      <c r="XDK943" s="108"/>
      <c r="XDL943" s="108"/>
      <c r="XDM943" s="108"/>
      <c r="XDN943" s="108"/>
      <c r="XDO943" s="108"/>
      <c r="XDP943" s="108"/>
      <c r="XDQ943" s="108"/>
      <c r="XDR943" s="108"/>
      <c r="XDS943" s="108"/>
      <c r="XDT943" s="108"/>
      <c r="XDU943" s="108"/>
      <c r="XDV943" s="108"/>
      <c r="XDW943" s="108"/>
      <c r="XDX943" s="108"/>
      <c r="XDY943" s="108"/>
      <c r="XDZ943" s="108"/>
      <c r="XEA943" s="108"/>
      <c r="XEB943" s="108"/>
      <c r="XEC943" s="108"/>
      <c r="XED943" s="108"/>
      <c r="XEE943" s="108"/>
      <c r="XEF943" s="108"/>
      <c r="XEG943" s="108"/>
      <c r="XEH943" s="108"/>
      <c r="XEI943" s="108"/>
      <c r="XEJ943" s="108"/>
      <c r="XEK943" s="108"/>
      <c r="XEL943" s="108"/>
      <c r="XEM943" s="108"/>
      <c r="XEN943" s="108"/>
      <c r="XEO943" s="108"/>
      <c r="XEP943" s="108"/>
      <c r="XEQ943" s="108"/>
      <c r="XER943" s="108"/>
      <c r="XES943" s="108"/>
      <c r="XET943" s="108"/>
      <c r="XEU943" s="108"/>
      <c r="XEV943" s="108"/>
      <c r="XEW943" s="108"/>
      <c r="XEX943" s="108"/>
      <c r="XEY943" s="108"/>
      <c r="XEZ943" s="108"/>
      <c r="XFA943" s="108"/>
      <c r="XFB943" s="108"/>
      <c r="XFC943" s="108"/>
      <c r="XFD943" s="108"/>
    </row>
    <row r="944" s="126" customFormat="true" ht="12" hidden="false" customHeight="true" outlineLevel="0" collapsed="false">
      <c r="A944" s="120" t="n">
        <v>852</v>
      </c>
      <c r="B944" s="120" t="n">
        <v>85202</v>
      </c>
      <c r="C944" s="120" t="s">
        <v>109</v>
      </c>
      <c r="D944" s="121" t="s">
        <v>283</v>
      </c>
      <c r="E944" s="121" t="s">
        <v>275</v>
      </c>
      <c r="F944" s="122"/>
      <c r="G944" s="123" t="n">
        <v>8000</v>
      </c>
      <c r="H944" s="122"/>
      <c r="I944" s="123" t="n">
        <v>8000</v>
      </c>
      <c r="J944" s="122" t="n">
        <f aca="false">H944-F944</f>
        <v>0</v>
      </c>
      <c r="K944" s="123" t="n">
        <f aca="false">I944-G944</f>
        <v>0</v>
      </c>
      <c r="L944" s="122"/>
      <c r="M944" s="123" t="n">
        <v>8000</v>
      </c>
      <c r="N944" s="120" t="s">
        <v>846</v>
      </c>
      <c r="O944" s="120" t="s">
        <v>846</v>
      </c>
      <c r="P944" s="120" t="s">
        <v>268</v>
      </c>
      <c r="Q944" s="120" t="s">
        <v>269</v>
      </c>
      <c r="R944" s="124" t="s">
        <v>270</v>
      </c>
      <c r="S944" s="125" t="s">
        <v>289</v>
      </c>
      <c r="WZY944" s="108"/>
      <c r="WZZ944" s="108"/>
      <c r="XAA944" s="108"/>
      <c r="XAB944" s="108"/>
      <c r="XAC944" s="108"/>
      <c r="XAD944" s="108"/>
      <c r="XAE944" s="108"/>
      <c r="XAF944" s="108"/>
      <c r="XAG944" s="108"/>
      <c r="XAH944" s="108"/>
      <c r="XAI944" s="108"/>
      <c r="XAJ944" s="108"/>
      <c r="XAK944" s="108"/>
      <c r="XAL944" s="108"/>
      <c r="XAM944" s="108"/>
      <c r="XAN944" s="108"/>
      <c r="XAO944" s="108"/>
      <c r="XAP944" s="108"/>
      <c r="XAQ944" s="108"/>
      <c r="XAR944" s="108"/>
      <c r="XAS944" s="108"/>
      <c r="XAT944" s="108"/>
      <c r="XAU944" s="108"/>
      <c r="XAV944" s="108"/>
      <c r="XAW944" s="108"/>
      <c r="XAX944" s="108"/>
      <c r="XAY944" s="108"/>
      <c r="XAZ944" s="108"/>
      <c r="XBA944" s="108"/>
      <c r="XBB944" s="108"/>
      <c r="XBC944" s="108"/>
      <c r="XBD944" s="108"/>
      <c r="XBE944" s="108"/>
      <c r="XBF944" s="108"/>
      <c r="XBG944" s="108"/>
      <c r="XBH944" s="108"/>
      <c r="XBI944" s="108"/>
      <c r="XBJ944" s="108"/>
      <c r="XBK944" s="108"/>
      <c r="XBL944" s="108"/>
      <c r="XBM944" s="108"/>
      <c r="XBN944" s="108"/>
      <c r="XBO944" s="108"/>
      <c r="XBP944" s="108"/>
      <c r="XBQ944" s="108"/>
      <c r="XBR944" s="108"/>
      <c r="XBS944" s="108"/>
      <c r="XBT944" s="108"/>
      <c r="XBU944" s="108"/>
      <c r="XBV944" s="108"/>
      <c r="XBW944" s="108"/>
      <c r="XBX944" s="108"/>
      <c r="XBY944" s="108"/>
      <c r="XBZ944" s="108"/>
      <c r="XCA944" s="108"/>
      <c r="XCB944" s="108"/>
      <c r="XCC944" s="108"/>
      <c r="XCD944" s="108"/>
      <c r="XCE944" s="108"/>
      <c r="XCF944" s="108"/>
      <c r="XCG944" s="108"/>
      <c r="XCH944" s="108"/>
      <c r="XCI944" s="108"/>
      <c r="XCJ944" s="108"/>
      <c r="XCK944" s="108"/>
      <c r="XCL944" s="108"/>
      <c r="XCM944" s="108"/>
      <c r="XCN944" s="108"/>
      <c r="XCO944" s="108"/>
      <c r="XCP944" s="108"/>
      <c r="XCQ944" s="108"/>
      <c r="XCR944" s="108"/>
      <c r="XCS944" s="108"/>
      <c r="XCT944" s="108"/>
      <c r="XCU944" s="108"/>
      <c r="XCV944" s="108"/>
      <c r="XCW944" s="108"/>
      <c r="XCX944" s="108"/>
      <c r="XCY944" s="108"/>
      <c r="XCZ944" s="108"/>
      <c r="XDA944" s="108"/>
      <c r="XDB944" s="108"/>
      <c r="XDC944" s="108"/>
      <c r="XDD944" s="108"/>
      <c r="XDE944" s="108"/>
      <c r="XDF944" s="108"/>
      <c r="XDG944" s="108"/>
      <c r="XDH944" s="108"/>
      <c r="XDI944" s="108"/>
      <c r="XDJ944" s="108"/>
      <c r="XDK944" s="108"/>
      <c r="XDL944" s="108"/>
      <c r="XDM944" s="108"/>
      <c r="XDN944" s="108"/>
      <c r="XDO944" s="108"/>
      <c r="XDP944" s="108"/>
      <c r="XDQ944" s="108"/>
      <c r="XDR944" s="108"/>
      <c r="XDS944" s="108"/>
      <c r="XDT944" s="108"/>
      <c r="XDU944" s="108"/>
      <c r="XDV944" s="108"/>
      <c r="XDW944" s="108"/>
      <c r="XDX944" s="108"/>
      <c r="XDY944" s="108"/>
      <c r="XDZ944" s="108"/>
      <c r="XEA944" s="108"/>
      <c r="XEB944" s="108"/>
      <c r="XEC944" s="108"/>
      <c r="XED944" s="108"/>
      <c r="XEE944" s="108"/>
      <c r="XEF944" s="108"/>
      <c r="XEG944" s="108"/>
      <c r="XEH944" s="108"/>
      <c r="XEI944" s="108"/>
      <c r="XEJ944" s="108"/>
      <c r="XEK944" s="108"/>
      <c r="XEL944" s="108"/>
      <c r="XEM944" s="108"/>
      <c r="XEN944" s="108"/>
      <c r="XEO944" s="108"/>
      <c r="XEP944" s="108"/>
      <c r="XEQ944" s="108"/>
      <c r="XER944" s="108"/>
      <c r="XES944" s="108"/>
      <c r="XET944" s="108"/>
      <c r="XEU944" s="108"/>
      <c r="XEV944" s="108"/>
      <c r="XEW944" s="108"/>
      <c r="XEX944" s="108"/>
      <c r="XEY944" s="108"/>
      <c r="XEZ944" s="108"/>
      <c r="XFA944" s="108"/>
      <c r="XFB944" s="108"/>
      <c r="XFC944" s="108"/>
      <c r="XFD944" s="108"/>
    </row>
    <row r="945" s="126" customFormat="true" ht="12" hidden="false" customHeight="true" outlineLevel="0" collapsed="false">
      <c r="A945" s="120" t="n">
        <v>852</v>
      </c>
      <c r="B945" s="120" t="n">
        <v>85202</v>
      </c>
      <c r="C945" s="120" t="s">
        <v>109</v>
      </c>
      <c r="D945" s="121" t="s">
        <v>283</v>
      </c>
      <c r="E945" s="121" t="s">
        <v>275</v>
      </c>
      <c r="F945" s="122"/>
      <c r="G945" s="123" t="n">
        <v>2000</v>
      </c>
      <c r="H945" s="122"/>
      <c r="I945" s="123" t="n">
        <v>4000</v>
      </c>
      <c r="J945" s="122" t="n">
        <f aca="false">H945-F945</f>
        <v>0</v>
      </c>
      <c r="K945" s="123" t="n">
        <f aca="false">I945-G945</f>
        <v>2000</v>
      </c>
      <c r="L945" s="122"/>
      <c r="M945" s="123" t="n">
        <v>3000</v>
      </c>
      <c r="N945" s="120" t="s">
        <v>847</v>
      </c>
      <c r="O945" s="120" t="s">
        <v>847</v>
      </c>
      <c r="P945" s="120" t="s">
        <v>268</v>
      </c>
      <c r="Q945" s="120" t="s">
        <v>269</v>
      </c>
      <c r="R945" s="124" t="s">
        <v>270</v>
      </c>
      <c r="S945" s="125" t="s">
        <v>289</v>
      </c>
      <c r="WZY945" s="108"/>
      <c r="WZZ945" s="108"/>
      <c r="XAA945" s="108"/>
      <c r="XAB945" s="108"/>
      <c r="XAC945" s="108"/>
      <c r="XAD945" s="108"/>
      <c r="XAE945" s="108"/>
      <c r="XAF945" s="108"/>
      <c r="XAG945" s="108"/>
      <c r="XAH945" s="108"/>
      <c r="XAI945" s="108"/>
      <c r="XAJ945" s="108"/>
      <c r="XAK945" s="108"/>
      <c r="XAL945" s="108"/>
      <c r="XAM945" s="108"/>
      <c r="XAN945" s="108"/>
      <c r="XAO945" s="108"/>
      <c r="XAP945" s="108"/>
      <c r="XAQ945" s="108"/>
      <c r="XAR945" s="108"/>
      <c r="XAS945" s="108"/>
      <c r="XAT945" s="108"/>
      <c r="XAU945" s="108"/>
      <c r="XAV945" s="108"/>
      <c r="XAW945" s="108"/>
      <c r="XAX945" s="108"/>
      <c r="XAY945" s="108"/>
      <c r="XAZ945" s="108"/>
      <c r="XBA945" s="108"/>
      <c r="XBB945" s="108"/>
      <c r="XBC945" s="108"/>
      <c r="XBD945" s="108"/>
      <c r="XBE945" s="108"/>
      <c r="XBF945" s="108"/>
      <c r="XBG945" s="108"/>
      <c r="XBH945" s="108"/>
      <c r="XBI945" s="108"/>
      <c r="XBJ945" s="108"/>
      <c r="XBK945" s="108"/>
      <c r="XBL945" s="108"/>
      <c r="XBM945" s="108"/>
      <c r="XBN945" s="108"/>
      <c r="XBO945" s="108"/>
      <c r="XBP945" s="108"/>
      <c r="XBQ945" s="108"/>
      <c r="XBR945" s="108"/>
      <c r="XBS945" s="108"/>
      <c r="XBT945" s="108"/>
      <c r="XBU945" s="108"/>
      <c r="XBV945" s="108"/>
      <c r="XBW945" s="108"/>
      <c r="XBX945" s="108"/>
      <c r="XBY945" s="108"/>
      <c r="XBZ945" s="108"/>
      <c r="XCA945" s="108"/>
      <c r="XCB945" s="108"/>
      <c r="XCC945" s="108"/>
      <c r="XCD945" s="108"/>
      <c r="XCE945" s="108"/>
      <c r="XCF945" s="108"/>
      <c r="XCG945" s="108"/>
      <c r="XCH945" s="108"/>
      <c r="XCI945" s="108"/>
      <c r="XCJ945" s="108"/>
      <c r="XCK945" s="108"/>
      <c r="XCL945" s="108"/>
      <c r="XCM945" s="108"/>
      <c r="XCN945" s="108"/>
      <c r="XCO945" s="108"/>
      <c r="XCP945" s="108"/>
      <c r="XCQ945" s="108"/>
      <c r="XCR945" s="108"/>
      <c r="XCS945" s="108"/>
      <c r="XCT945" s="108"/>
      <c r="XCU945" s="108"/>
      <c r="XCV945" s="108"/>
      <c r="XCW945" s="108"/>
      <c r="XCX945" s="108"/>
      <c r="XCY945" s="108"/>
      <c r="XCZ945" s="108"/>
      <c r="XDA945" s="108"/>
      <c r="XDB945" s="108"/>
      <c r="XDC945" s="108"/>
      <c r="XDD945" s="108"/>
      <c r="XDE945" s="108"/>
      <c r="XDF945" s="108"/>
      <c r="XDG945" s="108"/>
      <c r="XDH945" s="108"/>
      <c r="XDI945" s="108"/>
      <c r="XDJ945" s="108"/>
      <c r="XDK945" s="108"/>
      <c r="XDL945" s="108"/>
      <c r="XDM945" s="108"/>
      <c r="XDN945" s="108"/>
      <c r="XDO945" s="108"/>
      <c r="XDP945" s="108"/>
      <c r="XDQ945" s="108"/>
      <c r="XDR945" s="108"/>
      <c r="XDS945" s="108"/>
      <c r="XDT945" s="108"/>
      <c r="XDU945" s="108"/>
      <c r="XDV945" s="108"/>
      <c r="XDW945" s="108"/>
      <c r="XDX945" s="108"/>
      <c r="XDY945" s="108"/>
      <c r="XDZ945" s="108"/>
      <c r="XEA945" s="108"/>
      <c r="XEB945" s="108"/>
      <c r="XEC945" s="108"/>
      <c r="XED945" s="108"/>
      <c r="XEE945" s="108"/>
      <c r="XEF945" s="108"/>
      <c r="XEG945" s="108"/>
      <c r="XEH945" s="108"/>
      <c r="XEI945" s="108"/>
      <c r="XEJ945" s="108"/>
      <c r="XEK945" s="108"/>
      <c r="XEL945" s="108"/>
      <c r="XEM945" s="108"/>
      <c r="XEN945" s="108"/>
      <c r="XEO945" s="108"/>
      <c r="XEP945" s="108"/>
      <c r="XEQ945" s="108"/>
      <c r="XER945" s="108"/>
      <c r="XES945" s="108"/>
      <c r="XET945" s="108"/>
      <c r="XEU945" s="108"/>
      <c r="XEV945" s="108"/>
      <c r="XEW945" s="108"/>
      <c r="XEX945" s="108"/>
      <c r="XEY945" s="108"/>
      <c r="XEZ945" s="108"/>
      <c r="XFA945" s="108"/>
      <c r="XFB945" s="108"/>
      <c r="XFC945" s="108"/>
      <c r="XFD945" s="108"/>
    </row>
    <row r="946" s="126" customFormat="true" ht="12" hidden="false" customHeight="true" outlineLevel="0" collapsed="false">
      <c r="A946" s="120" t="n">
        <v>852</v>
      </c>
      <c r="B946" s="120" t="n">
        <v>85202</v>
      </c>
      <c r="C946" s="120" t="s">
        <v>109</v>
      </c>
      <c r="D946" s="121" t="s">
        <v>283</v>
      </c>
      <c r="E946" s="121" t="s">
        <v>275</v>
      </c>
      <c r="F946" s="122"/>
      <c r="G946" s="123" t="n">
        <v>5000</v>
      </c>
      <c r="H946" s="122"/>
      <c r="I946" s="123" t="n">
        <v>20000</v>
      </c>
      <c r="J946" s="122" t="n">
        <f aca="false">H946-F946</f>
        <v>0</v>
      </c>
      <c r="K946" s="123" t="n">
        <f aca="false">I946-G946</f>
        <v>15000</v>
      </c>
      <c r="L946" s="122"/>
      <c r="M946" s="123" t="n">
        <v>7000</v>
      </c>
      <c r="N946" s="120" t="s">
        <v>848</v>
      </c>
      <c r="O946" s="120" t="s">
        <v>848</v>
      </c>
      <c r="P946" s="120" t="s">
        <v>268</v>
      </c>
      <c r="Q946" s="120" t="s">
        <v>269</v>
      </c>
      <c r="R946" s="124" t="s">
        <v>270</v>
      </c>
      <c r="S946" s="125" t="s">
        <v>289</v>
      </c>
      <c r="WZY946" s="108"/>
      <c r="WZZ946" s="108"/>
      <c r="XAA946" s="108"/>
      <c r="XAB946" s="108"/>
      <c r="XAC946" s="108"/>
      <c r="XAD946" s="108"/>
      <c r="XAE946" s="108"/>
      <c r="XAF946" s="108"/>
      <c r="XAG946" s="108"/>
      <c r="XAH946" s="108"/>
      <c r="XAI946" s="108"/>
      <c r="XAJ946" s="108"/>
      <c r="XAK946" s="108"/>
      <c r="XAL946" s="108"/>
      <c r="XAM946" s="108"/>
      <c r="XAN946" s="108"/>
      <c r="XAO946" s="108"/>
      <c r="XAP946" s="108"/>
      <c r="XAQ946" s="108"/>
      <c r="XAR946" s="108"/>
      <c r="XAS946" s="108"/>
      <c r="XAT946" s="108"/>
      <c r="XAU946" s="108"/>
      <c r="XAV946" s="108"/>
      <c r="XAW946" s="108"/>
      <c r="XAX946" s="108"/>
      <c r="XAY946" s="108"/>
      <c r="XAZ946" s="108"/>
      <c r="XBA946" s="108"/>
      <c r="XBB946" s="108"/>
      <c r="XBC946" s="108"/>
      <c r="XBD946" s="108"/>
      <c r="XBE946" s="108"/>
      <c r="XBF946" s="108"/>
      <c r="XBG946" s="108"/>
      <c r="XBH946" s="108"/>
      <c r="XBI946" s="108"/>
      <c r="XBJ946" s="108"/>
      <c r="XBK946" s="108"/>
      <c r="XBL946" s="108"/>
      <c r="XBM946" s="108"/>
      <c r="XBN946" s="108"/>
      <c r="XBO946" s="108"/>
      <c r="XBP946" s="108"/>
      <c r="XBQ946" s="108"/>
      <c r="XBR946" s="108"/>
      <c r="XBS946" s="108"/>
      <c r="XBT946" s="108"/>
      <c r="XBU946" s="108"/>
      <c r="XBV946" s="108"/>
      <c r="XBW946" s="108"/>
      <c r="XBX946" s="108"/>
      <c r="XBY946" s="108"/>
      <c r="XBZ946" s="108"/>
      <c r="XCA946" s="108"/>
      <c r="XCB946" s="108"/>
      <c r="XCC946" s="108"/>
      <c r="XCD946" s="108"/>
      <c r="XCE946" s="108"/>
      <c r="XCF946" s="108"/>
      <c r="XCG946" s="108"/>
      <c r="XCH946" s="108"/>
      <c r="XCI946" s="108"/>
      <c r="XCJ946" s="108"/>
      <c r="XCK946" s="108"/>
      <c r="XCL946" s="108"/>
      <c r="XCM946" s="108"/>
      <c r="XCN946" s="108"/>
      <c r="XCO946" s="108"/>
      <c r="XCP946" s="108"/>
      <c r="XCQ946" s="108"/>
      <c r="XCR946" s="108"/>
      <c r="XCS946" s="108"/>
      <c r="XCT946" s="108"/>
      <c r="XCU946" s="108"/>
      <c r="XCV946" s="108"/>
      <c r="XCW946" s="108"/>
      <c r="XCX946" s="108"/>
      <c r="XCY946" s="108"/>
      <c r="XCZ946" s="108"/>
      <c r="XDA946" s="108"/>
      <c r="XDB946" s="108"/>
      <c r="XDC946" s="108"/>
      <c r="XDD946" s="108"/>
      <c r="XDE946" s="108"/>
      <c r="XDF946" s="108"/>
      <c r="XDG946" s="108"/>
      <c r="XDH946" s="108"/>
      <c r="XDI946" s="108"/>
      <c r="XDJ946" s="108"/>
      <c r="XDK946" s="108"/>
      <c r="XDL946" s="108"/>
      <c r="XDM946" s="108"/>
      <c r="XDN946" s="108"/>
      <c r="XDO946" s="108"/>
      <c r="XDP946" s="108"/>
      <c r="XDQ946" s="108"/>
      <c r="XDR946" s="108"/>
      <c r="XDS946" s="108"/>
      <c r="XDT946" s="108"/>
      <c r="XDU946" s="108"/>
      <c r="XDV946" s="108"/>
      <c r="XDW946" s="108"/>
      <c r="XDX946" s="108"/>
      <c r="XDY946" s="108"/>
      <c r="XDZ946" s="108"/>
      <c r="XEA946" s="108"/>
      <c r="XEB946" s="108"/>
      <c r="XEC946" s="108"/>
      <c r="XED946" s="108"/>
      <c r="XEE946" s="108"/>
      <c r="XEF946" s="108"/>
      <c r="XEG946" s="108"/>
      <c r="XEH946" s="108"/>
      <c r="XEI946" s="108"/>
      <c r="XEJ946" s="108"/>
      <c r="XEK946" s="108"/>
      <c r="XEL946" s="108"/>
      <c r="XEM946" s="108"/>
      <c r="XEN946" s="108"/>
      <c r="XEO946" s="108"/>
      <c r="XEP946" s="108"/>
      <c r="XEQ946" s="108"/>
      <c r="XER946" s="108"/>
      <c r="XES946" s="108"/>
      <c r="XET946" s="108"/>
      <c r="XEU946" s="108"/>
      <c r="XEV946" s="108"/>
      <c r="XEW946" s="108"/>
      <c r="XEX946" s="108"/>
      <c r="XEY946" s="108"/>
      <c r="XEZ946" s="108"/>
      <c r="XFA946" s="108"/>
      <c r="XFB946" s="108"/>
      <c r="XFC946" s="108"/>
      <c r="XFD946" s="108"/>
    </row>
    <row r="947" s="126" customFormat="true" ht="12" hidden="false" customHeight="true" outlineLevel="0" collapsed="false">
      <c r="A947" s="120" t="n">
        <v>852</v>
      </c>
      <c r="B947" s="120" t="n">
        <v>85202</v>
      </c>
      <c r="C947" s="120" t="s">
        <v>109</v>
      </c>
      <c r="D947" s="121" t="s">
        <v>283</v>
      </c>
      <c r="E947" s="121" t="s">
        <v>275</v>
      </c>
      <c r="F947" s="122"/>
      <c r="G947" s="123" t="n">
        <v>3000</v>
      </c>
      <c r="H947" s="122"/>
      <c r="I947" s="123" t="n">
        <v>4000</v>
      </c>
      <c r="J947" s="122" t="n">
        <f aca="false">H947-F947</f>
        <v>0</v>
      </c>
      <c r="K947" s="123" t="n">
        <f aca="false">I947-G947</f>
        <v>1000</v>
      </c>
      <c r="L947" s="122"/>
      <c r="M947" s="123" t="n">
        <v>4000</v>
      </c>
      <c r="N947" s="120" t="s">
        <v>849</v>
      </c>
      <c r="O947" s="120" t="s">
        <v>849</v>
      </c>
      <c r="P947" s="120" t="s">
        <v>268</v>
      </c>
      <c r="Q947" s="120" t="s">
        <v>269</v>
      </c>
      <c r="R947" s="124" t="s">
        <v>270</v>
      </c>
      <c r="S947" s="125" t="s">
        <v>289</v>
      </c>
      <c r="WZY947" s="108"/>
      <c r="WZZ947" s="108"/>
      <c r="XAA947" s="108"/>
      <c r="XAB947" s="108"/>
      <c r="XAC947" s="108"/>
      <c r="XAD947" s="108"/>
      <c r="XAE947" s="108"/>
      <c r="XAF947" s="108"/>
      <c r="XAG947" s="108"/>
      <c r="XAH947" s="108"/>
      <c r="XAI947" s="108"/>
      <c r="XAJ947" s="108"/>
      <c r="XAK947" s="108"/>
      <c r="XAL947" s="108"/>
      <c r="XAM947" s="108"/>
      <c r="XAN947" s="108"/>
      <c r="XAO947" s="108"/>
      <c r="XAP947" s="108"/>
      <c r="XAQ947" s="108"/>
      <c r="XAR947" s="108"/>
      <c r="XAS947" s="108"/>
      <c r="XAT947" s="108"/>
      <c r="XAU947" s="108"/>
      <c r="XAV947" s="108"/>
      <c r="XAW947" s="108"/>
      <c r="XAX947" s="108"/>
      <c r="XAY947" s="108"/>
      <c r="XAZ947" s="108"/>
      <c r="XBA947" s="108"/>
      <c r="XBB947" s="108"/>
      <c r="XBC947" s="108"/>
      <c r="XBD947" s="108"/>
      <c r="XBE947" s="108"/>
      <c r="XBF947" s="108"/>
      <c r="XBG947" s="108"/>
      <c r="XBH947" s="108"/>
      <c r="XBI947" s="108"/>
      <c r="XBJ947" s="108"/>
      <c r="XBK947" s="108"/>
      <c r="XBL947" s="108"/>
      <c r="XBM947" s="108"/>
      <c r="XBN947" s="108"/>
      <c r="XBO947" s="108"/>
      <c r="XBP947" s="108"/>
      <c r="XBQ947" s="108"/>
      <c r="XBR947" s="108"/>
      <c r="XBS947" s="108"/>
      <c r="XBT947" s="108"/>
      <c r="XBU947" s="108"/>
      <c r="XBV947" s="108"/>
      <c r="XBW947" s="108"/>
      <c r="XBX947" s="108"/>
      <c r="XBY947" s="108"/>
      <c r="XBZ947" s="108"/>
      <c r="XCA947" s="108"/>
      <c r="XCB947" s="108"/>
      <c r="XCC947" s="108"/>
      <c r="XCD947" s="108"/>
      <c r="XCE947" s="108"/>
      <c r="XCF947" s="108"/>
      <c r="XCG947" s="108"/>
      <c r="XCH947" s="108"/>
      <c r="XCI947" s="108"/>
      <c r="XCJ947" s="108"/>
      <c r="XCK947" s="108"/>
      <c r="XCL947" s="108"/>
      <c r="XCM947" s="108"/>
      <c r="XCN947" s="108"/>
      <c r="XCO947" s="108"/>
      <c r="XCP947" s="108"/>
      <c r="XCQ947" s="108"/>
      <c r="XCR947" s="108"/>
      <c r="XCS947" s="108"/>
      <c r="XCT947" s="108"/>
      <c r="XCU947" s="108"/>
      <c r="XCV947" s="108"/>
      <c r="XCW947" s="108"/>
      <c r="XCX947" s="108"/>
      <c r="XCY947" s="108"/>
      <c r="XCZ947" s="108"/>
      <c r="XDA947" s="108"/>
      <c r="XDB947" s="108"/>
      <c r="XDC947" s="108"/>
      <c r="XDD947" s="108"/>
      <c r="XDE947" s="108"/>
      <c r="XDF947" s="108"/>
      <c r="XDG947" s="108"/>
      <c r="XDH947" s="108"/>
      <c r="XDI947" s="108"/>
      <c r="XDJ947" s="108"/>
      <c r="XDK947" s="108"/>
      <c r="XDL947" s="108"/>
      <c r="XDM947" s="108"/>
      <c r="XDN947" s="108"/>
      <c r="XDO947" s="108"/>
      <c r="XDP947" s="108"/>
      <c r="XDQ947" s="108"/>
      <c r="XDR947" s="108"/>
      <c r="XDS947" s="108"/>
      <c r="XDT947" s="108"/>
      <c r="XDU947" s="108"/>
      <c r="XDV947" s="108"/>
      <c r="XDW947" s="108"/>
      <c r="XDX947" s="108"/>
      <c r="XDY947" s="108"/>
      <c r="XDZ947" s="108"/>
      <c r="XEA947" s="108"/>
      <c r="XEB947" s="108"/>
      <c r="XEC947" s="108"/>
      <c r="XED947" s="108"/>
      <c r="XEE947" s="108"/>
      <c r="XEF947" s="108"/>
      <c r="XEG947" s="108"/>
      <c r="XEH947" s="108"/>
      <c r="XEI947" s="108"/>
      <c r="XEJ947" s="108"/>
      <c r="XEK947" s="108"/>
      <c r="XEL947" s="108"/>
      <c r="XEM947" s="108"/>
      <c r="XEN947" s="108"/>
      <c r="XEO947" s="108"/>
      <c r="XEP947" s="108"/>
      <c r="XEQ947" s="108"/>
      <c r="XER947" s="108"/>
      <c r="XES947" s="108"/>
      <c r="XET947" s="108"/>
      <c r="XEU947" s="108"/>
      <c r="XEV947" s="108"/>
      <c r="XEW947" s="108"/>
      <c r="XEX947" s="108"/>
      <c r="XEY947" s="108"/>
      <c r="XEZ947" s="108"/>
      <c r="XFA947" s="108"/>
      <c r="XFB947" s="108"/>
      <c r="XFC947" s="108"/>
      <c r="XFD947" s="108"/>
    </row>
    <row r="948" s="126" customFormat="true" ht="12" hidden="false" customHeight="true" outlineLevel="0" collapsed="false">
      <c r="A948" s="120" t="n">
        <v>852</v>
      </c>
      <c r="B948" s="120" t="n">
        <v>85202</v>
      </c>
      <c r="C948" s="120" t="s">
        <v>109</v>
      </c>
      <c r="D948" s="121" t="s">
        <v>283</v>
      </c>
      <c r="E948" s="121" t="s">
        <v>275</v>
      </c>
      <c r="F948" s="122"/>
      <c r="G948" s="123" t="n">
        <v>5000</v>
      </c>
      <c r="H948" s="122"/>
      <c r="I948" s="123" t="n">
        <v>9000</v>
      </c>
      <c r="J948" s="122" t="n">
        <f aca="false">H948-F948</f>
        <v>0</v>
      </c>
      <c r="K948" s="123" t="n">
        <f aca="false">I948-G948</f>
        <v>4000</v>
      </c>
      <c r="L948" s="122"/>
      <c r="M948" s="123" t="n">
        <v>6000</v>
      </c>
      <c r="N948" s="120" t="s">
        <v>850</v>
      </c>
      <c r="O948" s="120" t="s">
        <v>850</v>
      </c>
      <c r="P948" s="120" t="s">
        <v>268</v>
      </c>
      <c r="Q948" s="120" t="s">
        <v>269</v>
      </c>
      <c r="R948" s="124" t="s">
        <v>270</v>
      </c>
      <c r="S948" s="125" t="s">
        <v>289</v>
      </c>
      <c r="WZY948" s="108"/>
      <c r="WZZ948" s="108"/>
      <c r="XAA948" s="108"/>
      <c r="XAB948" s="108"/>
      <c r="XAC948" s="108"/>
      <c r="XAD948" s="108"/>
      <c r="XAE948" s="108"/>
      <c r="XAF948" s="108"/>
      <c r="XAG948" s="108"/>
      <c r="XAH948" s="108"/>
      <c r="XAI948" s="108"/>
      <c r="XAJ948" s="108"/>
      <c r="XAK948" s="108"/>
      <c r="XAL948" s="108"/>
      <c r="XAM948" s="108"/>
      <c r="XAN948" s="108"/>
      <c r="XAO948" s="108"/>
      <c r="XAP948" s="108"/>
      <c r="XAQ948" s="108"/>
      <c r="XAR948" s="108"/>
      <c r="XAS948" s="108"/>
      <c r="XAT948" s="108"/>
      <c r="XAU948" s="108"/>
      <c r="XAV948" s="108"/>
      <c r="XAW948" s="108"/>
      <c r="XAX948" s="108"/>
      <c r="XAY948" s="108"/>
      <c r="XAZ948" s="108"/>
      <c r="XBA948" s="108"/>
      <c r="XBB948" s="108"/>
      <c r="XBC948" s="108"/>
      <c r="XBD948" s="108"/>
      <c r="XBE948" s="108"/>
      <c r="XBF948" s="108"/>
      <c r="XBG948" s="108"/>
      <c r="XBH948" s="108"/>
      <c r="XBI948" s="108"/>
      <c r="XBJ948" s="108"/>
      <c r="XBK948" s="108"/>
      <c r="XBL948" s="108"/>
      <c r="XBM948" s="108"/>
      <c r="XBN948" s="108"/>
      <c r="XBO948" s="108"/>
      <c r="XBP948" s="108"/>
      <c r="XBQ948" s="108"/>
      <c r="XBR948" s="108"/>
      <c r="XBS948" s="108"/>
      <c r="XBT948" s="108"/>
      <c r="XBU948" s="108"/>
      <c r="XBV948" s="108"/>
      <c r="XBW948" s="108"/>
      <c r="XBX948" s="108"/>
      <c r="XBY948" s="108"/>
      <c r="XBZ948" s="108"/>
      <c r="XCA948" s="108"/>
      <c r="XCB948" s="108"/>
      <c r="XCC948" s="108"/>
      <c r="XCD948" s="108"/>
      <c r="XCE948" s="108"/>
      <c r="XCF948" s="108"/>
      <c r="XCG948" s="108"/>
      <c r="XCH948" s="108"/>
      <c r="XCI948" s="108"/>
      <c r="XCJ948" s="108"/>
      <c r="XCK948" s="108"/>
      <c r="XCL948" s="108"/>
      <c r="XCM948" s="108"/>
      <c r="XCN948" s="108"/>
      <c r="XCO948" s="108"/>
      <c r="XCP948" s="108"/>
      <c r="XCQ948" s="108"/>
      <c r="XCR948" s="108"/>
      <c r="XCS948" s="108"/>
      <c r="XCT948" s="108"/>
      <c r="XCU948" s="108"/>
      <c r="XCV948" s="108"/>
      <c r="XCW948" s="108"/>
      <c r="XCX948" s="108"/>
      <c r="XCY948" s="108"/>
      <c r="XCZ948" s="108"/>
      <c r="XDA948" s="108"/>
      <c r="XDB948" s="108"/>
      <c r="XDC948" s="108"/>
      <c r="XDD948" s="108"/>
      <c r="XDE948" s="108"/>
      <c r="XDF948" s="108"/>
      <c r="XDG948" s="108"/>
      <c r="XDH948" s="108"/>
      <c r="XDI948" s="108"/>
      <c r="XDJ948" s="108"/>
      <c r="XDK948" s="108"/>
      <c r="XDL948" s="108"/>
      <c r="XDM948" s="108"/>
      <c r="XDN948" s="108"/>
      <c r="XDO948" s="108"/>
      <c r="XDP948" s="108"/>
      <c r="XDQ948" s="108"/>
      <c r="XDR948" s="108"/>
      <c r="XDS948" s="108"/>
      <c r="XDT948" s="108"/>
      <c r="XDU948" s="108"/>
      <c r="XDV948" s="108"/>
      <c r="XDW948" s="108"/>
      <c r="XDX948" s="108"/>
      <c r="XDY948" s="108"/>
      <c r="XDZ948" s="108"/>
      <c r="XEA948" s="108"/>
      <c r="XEB948" s="108"/>
      <c r="XEC948" s="108"/>
      <c r="XED948" s="108"/>
      <c r="XEE948" s="108"/>
      <c r="XEF948" s="108"/>
      <c r="XEG948" s="108"/>
      <c r="XEH948" s="108"/>
      <c r="XEI948" s="108"/>
      <c r="XEJ948" s="108"/>
      <c r="XEK948" s="108"/>
      <c r="XEL948" s="108"/>
      <c r="XEM948" s="108"/>
      <c r="XEN948" s="108"/>
      <c r="XEO948" s="108"/>
      <c r="XEP948" s="108"/>
      <c r="XEQ948" s="108"/>
      <c r="XER948" s="108"/>
      <c r="XES948" s="108"/>
      <c r="XET948" s="108"/>
      <c r="XEU948" s="108"/>
      <c r="XEV948" s="108"/>
      <c r="XEW948" s="108"/>
      <c r="XEX948" s="108"/>
      <c r="XEY948" s="108"/>
      <c r="XEZ948" s="108"/>
      <c r="XFA948" s="108"/>
      <c r="XFB948" s="108"/>
      <c r="XFC948" s="108"/>
      <c r="XFD948" s="108"/>
    </row>
    <row r="949" s="126" customFormat="true" ht="12" hidden="false" customHeight="true" outlineLevel="0" collapsed="false">
      <c r="A949" s="120" t="n">
        <v>852</v>
      </c>
      <c r="B949" s="120" t="n">
        <v>85202</v>
      </c>
      <c r="C949" s="120" t="s">
        <v>109</v>
      </c>
      <c r="D949" s="121" t="s">
        <v>283</v>
      </c>
      <c r="E949" s="121" t="s">
        <v>275</v>
      </c>
      <c r="F949" s="122"/>
      <c r="G949" s="123" t="n">
        <v>1000</v>
      </c>
      <c r="H949" s="122"/>
      <c r="I949" s="123" t="n">
        <v>3000</v>
      </c>
      <c r="J949" s="122" t="n">
        <f aca="false">H949-F949</f>
        <v>0</v>
      </c>
      <c r="K949" s="123" t="n">
        <f aca="false">I949-G949</f>
        <v>2000</v>
      </c>
      <c r="L949" s="122"/>
      <c r="M949" s="123" t="n">
        <v>3000</v>
      </c>
      <c r="N949" s="120" t="s">
        <v>851</v>
      </c>
      <c r="O949" s="120" t="s">
        <v>851</v>
      </c>
      <c r="P949" s="120" t="s">
        <v>268</v>
      </c>
      <c r="Q949" s="120" t="s">
        <v>269</v>
      </c>
      <c r="R949" s="124" t="s">
        <v>270</v>
      </c>
      <c r="S949" s="125" t="s">
        <v>289</v>
      </c>
      <c r="WZY949" s="108"/>
      <c r="WZZ949" s="108"/>
      <c r="XAA949" s="108"/>
      <c r="XAB949" s="108"/>
      <c r="XAC949" s="108"/>
      <c r="XAD949" s="108"/>
      <c r="XAE949" s="108"/>
      <c r="XAF949" s="108"/>
      <c r="XAG949" s="108"/>
      <c r="XAH949" s="108"/>
      <c r="XAI949" s="108"/>
      <c r="XAJ949" s="108"/>
      <c r="XAK949" s="108"/>
      <c r="XAL949" s="108"/>
      <c r="XAM949" s="108"/>
      <c r="XAN949" s="108"/>
      <c r="XAO949" s="108"/>
      <c r="XAP949" s="108"/>
      <c r="XAQ949" s="108"/>
      <c r="XAR949" s="108"/>
      <c r="XAS949" s="108"/>
      <c r="XAT949" s="108"/>
      <c r="XAU949" s="108"/>
      <c r="XAV949" s="108"/>
      <c r="XAW949" s="108"/>
      <c r="XAX949" s="108"/>
      <c r="XAY949" s="108"/>
      <c r="XAZ949" s="108"/>
      <c r="XBA949" s="108"/>
      <c r="XBB949" s="108"/>
      <c r="XBC949" s="108"/>
      <c r="XBD949" s="108"/>
      <c r="XBE949" s="108"/>
      <c r="XBF949" s="108"/>
      <c r="XBG949" s="108"/>
      <c r="XBH949" s="108"/>
      <c r="XBI949" s="108"/>
      <c r="XBJ949" s="108"/>
      <c r="XBK949" s="108"/>
      <c r="XBL949" s="108"/>
      <c r="XBM949" s="108"/>
      <c r="XBN949" s="108"/>
      <c r="XBO949" s="108"/>
      <c r="XBP949" s="108"/>
      <c r="XBQ949" s="108"/>
      <c r="XBR949" s="108"/>
      <c r="XBS949" s="108"/>
      <c r="XBT949" s="108"/>
      <c r="XBU949" s="108"/>
      <c r="XBV949" s="108"/>
      <c r="XBW949" s="108"/>
      <c r="XBX949" s="108"/>
      <c r="XBY949" s="108"/>
      <c r="XBZ949" s="108"/>
      <c r="XCA949" s="108"/>
      <c r="XCB949" s="108"/>
      <c r="XCC949" s="108"/>
      <c r="XCD949" s="108"/>
      <c r="XCE949" s="108"/>
      <c r="XCF949" s="108"/>
      <c r="XCG949" s="108"/>
      <c r="XCH949" s="108"/>
      <c r="XCI949" s="108"/>
      <c r="XCJ949" s="108"/>
      <c r="XCK949" s="108"/>
      <c r="XCL949" s="108"/>
      <c r="XCM949" s="108"/>
      <c r="XCN949" s="108"/>
      <c r="XCO949" s="108"/>
      <c r="XCP949" s="108"/>
      <c r="XCQ949" s="108"/>
      <c r="XCR949" s="108"/>
      <c r="XCS949" s="108"/>
      <c r="XCT949" s="108"/>
      <c r="XCU949" s="108"/>
      <c r="XCV949" s="108"/>
      <c r="XCW949" s="108"/>
      <c r="XCX949" s="108"/>
      <c r="XCY949" s="108"/>
      <c r="XCZ949" s="108"/>
      <c r="XDA949" s="108"/>
      <c r="XDB949" s="108"/>
      <c r="XDC949" s="108"/>
      <c r="XDD949" s="108"/>
      <c r="XDE949" s="108"/>
      <c r="XDF949" s="108"/>
      <c r="XDG949" s="108"/>
      <c r="XDH949" s="108"/>
      <c r="XDI949" s="108"/>
      <c r="XDJ949" s="108"/>
      <c r="XDK949" s="108"/>
      <c r="XDL949" s="108"/>
      <c r="XDM949" s="108"/>
      <c r="XDN949" s="108"/>
      <c r="XDO949" s="108"/>
      <c r="XDP949" s="108"/>
      <c r="XDQ949" s="108"/>
      <c r="XDR949" s="108"/>
      <c r="XDS949" s="108"/>
      <c r="XDT949" s="108"/>
      <c r="XDU949" s="108"/>
      <c r="XDV949" s="108"/>
      <c r="XDW949" s="108"/>
      <c r="XDX949" s="108"/>
      <c r="XDY949" s="108"/>
      <c r="XDZ949" s="108"/>
      <c r="XEA949" s="108"/>
      <c r="XEB949" s="108"/>
      <c r="XEC949" s="108"/>
      <c r="XED949" s="108"/>
      <c r="XEE949" s="108"/>
      <c r="XEF949" s="108"/>
      <c r="XEG949" s="108"/>
      <c r="XEH949" s="108"/>
      <c r="XEI949" s="108"/>
      <c r="XEJ949" s="108"/>
      <c r="XEK949" s="108"/>
      <c r="XEL949" s="108"/>
      <c r="XEM949" s="108"/>
      <c r="XEN949" s="108"/>
      <c r="XEO949" s="108"/>
      <c r="XEP949" s="108"/>
      <c r="XEQ949" s="108"/>
      <c r="XER949" s="108"/>
      <c r="XES949" s="108"/>
      <c r="XET949" s="108"/>
      <c r="XEU949" s="108"/>
      <c r="XEV949" s="108"/>
      <c r="XEW949" s="108"/>
      <c r="XEX949" s="108"/>
      <c r="XEY949" s="108"/>
      <c r="XEZ949" s="108"/>
      <c r="XFA949" s="108"/>
      <c r="XFB949" s="108"/>
      <c r="XFC949" s="108"/>
      <c r="XFD949" s="108"/>
    </row>
    <row r="950" s="126" customFormat="true" ht="12" hidden="false" customHeight="true" outlineLevel="0" collapsed="false">
      <c r="A950" s="120" t="n">
        <v>852</v>
      </c>
      <c r="B950" s="120" t="n">
        <v>85202</v>
      </c>
      <c r="C950" s="120" t="s">
        <v>109</v>
      </c>
      <c r="D950" s="121" t="s">
        <v>283</v>
      </c>
      <c r="E950" s="121" t="s">
        <v>275</v>
      </c>
      <c r="F950" s="122"/>
      <c r="G950" s="123" t="n">
        <v>5000</v>
      </c>
      <c r="H950" s="122"/>
      <c r="I950" s="123" t="n">
        <v>6000</v>
      </c>
      <c r="J950" s="122" t="n">
        <f aca="false">H950-F950</f>
        <v>0</v>
      </c>
      <c r="K950" s="123" t="n">
        <f aca="false">I950-G950</f>
        <v>1000</v>
      </c>
      <c r="L950" s="122"/>
      <c r="M950" s="123" t="n">
        <v>6000</v>
      </c>
      <c r="N950" s="120" t="s">
        <v>852</v>
      </c>
      <c r="O950" s="120" t="s">
        <v>852</v>
      </c>
      <c r="P950" s="120" t="s">
        <v>268</v>
      </c>
      <c r="Q950" s="120" t="s">
        <v>269</v>
      </c>
      <c r="R950" s="124" t="s">
        <v>270</v>
      </c>
      <c r="S950" s="125" t="s">
        <v>289</v>
      </c>
      <c r="WZY950" s="108"/>
      <c r="WZZ950" s="108"/>
      <c r="XAA950" s="108"/>
      <c r="XAB950" s="108"/>
      <c r="XAC950" s="108"/>
      <c r="XAD950" s="108"/>
      <c r="XAE950" s="108"/>
      <c r="XAF950" s="108"/>
      <c r="XAG950" s="108"/>
      <c r="XAH950" s="108"/>
      <c r="XAI950" s="108"/>
      <c r="XAJ950" s="108"/>
      <c r="XAK950" s="108"/>
      <c r="XAL950" s="108"/>
      <c r="XAM950" s="108"/>
      <c r="XAN950" s="108"/>
      <c r="XAO950" s="108"/>
      <c r="XAP950" s="108"/>
      <c r="XAQ950" s="108"/>
      <c r="XAR950" s="108"/>
      <c r="XAS950" s="108"/>
      <c r="XAT950" s="108"/>
      <c r="XAU950" s="108"/>
      <c r="XAV950" s="108"/>
      <c r="XAW950" s="108"/>
      <c r="XAX950" s="108"/>
      <c r="XAY950" s="108"/>
      <c r="XAZ950" s="108"/>
      <c r="XBA950" s="108"/>
      <c r="XBB950" s="108"/>
      <c r="XBC950" s="108"/>
      <c r="XBD950" s="108"/>
      <c r="XBE950" s="108"/>
      <c r="XBF950" s="108"/>
      <c r="XBG950" s="108"/>
      <c r="XBH950" s="108"/>
      <c r="XBI950" s="108"/>
      <c r="XBJ950" s="108"/>
      <c r="XBK950" s="108"/>
      <c r="XBL950" s="108"/>
      <c r="XBM950" s="108"/>
      <c r="XBN950" s="108"/>
      <c r="XBO950" s="108"/>
      <c r="XBP950" s="108"/>
      <c r="XBQ950" s="108"/>
      <c r="XBR950" s="108"/>
      <c r="XBS950" s="108"/>
      <c r="XBT950" s="108"/>
      <c r="XBU950" s="108"/>
      <c r="XBV950" s="108"/>
      <c r="XBW950" s="108"/>
      <c r="XBX950" s="108"/>
      <c r="XBY950" s="108"/>
      <c r="XBZ950" s="108"/>
      <c r="XCA950" s="108"/>
      <c r="XCB950" s="108"/>
      <c r="XCC950" s="108"/>
      <c r="XCD950" s="108"/>
      <c r="XCE950" s="108"/>
      <c r="XCF950" s="108"/>
      <c r="XCG950" s="108"/>
      <c r="XCH950" s="108"/>
      <c r="XCI950" s="108"/>
      <c r="XCJ950" s="108"/>
      <c r="XCK950" s="108"/>
      <c r="XCL950" s="108"/>
      <c r="XCM950" s="108"/>
      <c r="XCN950" s="108"/>
      <c r="XCO950" s="108"/>
      <c r="XCP950" s="108"/>
      <c r="XCQ950" s="108"/>
      <c r="XCR950" s="108"/>
      <c r="XCS950" s="108"/>
      <c r="XCT950" s="108"/>
      <c r="XCU950" s="108"/>
      <c r="XCV950" s="108"/>
      <c r="XCW950" s="108"/>
      <c r="XCX950" s="108"/>
      <c r="XCY950" s="108"/>
      <c r="XCZ950" s="108"/>
      <c r="XDA950" s="108"/>
      <c r="XDB950" s="108"/>
      <c r="XDC950" s="108"/>
      <c r="XDD950" s="108"/>
      <c r="XDE950" s="108"/>
      <c r="XDF950" s="108"/>
      <c r="XDG950" s="108"/>
      <c r="XDH950" s="108"/>
      <c r="XDI950" s="108"/>
      <c r="XDJ950" s="108"/>
      <c r="XDK950" s="108"/>
      <c r="XDL950" s="108"/>
      <c r="XDM950" s="108"/>
      <c r="XDN950" s="108"/>
      <c r="XDO950" s="108"/>
      <c r="XDP950" s="108"/>
      <c r="XDQ950" s="108"/>
      <c r="XDR950" s="108"/>
      <c r="XDS950" s="108"/>
      <c r="XDT950" s="108"/>
      <c r="XDU950" s="108"/>
      <c r="XDV950" s="108"/>
      <c r="XDW950" s="108"/>
      <c r="XDX950" s="108"/>
      <c r="XDY950" s="108"/>
      <c r="XDZ950" s="108"/>
      <c r="XEA950" s="108"/>
      <c r="XEB950" s="108"/>
      <c r="XEC950" s="108"/>
      <c r="XED950" s="108"/>
      <c r="XEE950" s="108"/>
      <c r="XEF950" s="108"/>
      <c r="XEG950" s="108"/>
      <c r="XEH950" s="108"/>
      <c r="XEI950" s="108"/>
      <c r="XEJ950" s="108"/>
      <c r="XEK950" s="108"/>
      <c r="XEL950" s="108"/>
      <c r="XEM950" s="108"/>
      <c r="XEN950" s="108"/>
      <c r="XEO950" s="108"/>
      <c r="XEP950" s="108"/>
      <c r="XEQ950" s="108"/>
      <c r="XER950" s="108"/>
      <c r="XES950" s="108"/>
      <c r="XET950" s="108"/>
      <c r="XEU950" s="108"/>
      <c r="XEV950" s="108"/>
      <c r="XEW950" s="108"/>
      <c r="XEX950" s="108"/>
      <c r="XEY950" s="108"/>
      <c r="XEZ950" s="108"/>
      <c r="XFA950" s="108"/>
      <c r="XFB950" s="108"/>
      <c r="XFC950" s="108"/>
      <c r="XFD950" s="108"/>
    </row>
    <row r="951" s="126" customFormat="true" ht="12" hidden="false" customHeight="true" outlineLevel="0" collapsed="false">
      <c r="A951" s="120" t="n">
        <v>852</v>
      </c>
      <c r="B951" s="120" t="n">
        <v>85202</v>
      </c>
      <c r="C951" s="120" t="s">
        <v>109</v>
      </c>
      <c r="D951" s="121" t="s">
        <v>265</v>
      </c>
      <c r="E951" s="121" t="s">
        <v>275</v>
      </c>
      <c r="F951" s="122" t="n">
        <v>2000</v>
      </c>
      <c r="G951" s="123"/>
      <c r="H951" s="122" t="n">
        <v>8000</v>
      </c>
      <c r="I951" s="123"/>
      <c r="J951" s="122" t="n">
        <f aca="false">H951-F951</f>
        <v>6000</v>
      </c>
      <c r="K951" s="123" t="n">
        <f aca="false">I951-G951</f>
        <v>0</v>
      </c>
      <c r="L951" s="122" t="n">
        <v>3000</v>
      </c>
      <c r="M951" s="123"/>
      <c r="N951" s="120" t="s">
        <v>853</v>
      </c>
      <c r="O951" s="120" t="s">
        <v>853</v>
      </c>
      <c r="P951" s="120" t="s">
        <v>268</v>
      </c>
      <c r="Q951" s="120" t="s">
        <v>269</v>
      </c>
      <c r="R951" s="124" t="s">
        <v>270</v>
      </c>
      <c r="S951" s="125" t="s">
        <v>480</v>
      </c>
      <c r="WZY951" s="108"/>
      <c r="WZZ951" s="108"/>
      <c r="XAA951" s="108"/>
      <c r="XAB951" s="108"/>
      <c r="XAC951" s="108"/>
      <c r="XAD951" s="108"/>
      <c r="XAE951" s="108"/>
      <c r="XAF951" s="108"/>
      <c r="XAG951" s="108"/>
      <c r="XAH951" s="108"/>
      <c r="XAI951" s="108"/>
      <c r="XAJ951" s="108"/>
      <c r="XAK951" s="108"/>
      <c r="XAL951" s="108"/>
      <c r="XAM951" s="108"/>
      <c r="XAN951" s="108"/>
      <c r="XAO951" s="108"/>
      <c r="XAP951" s="108"/>
      <c r="XAQ951" s="108"/>
      <c r="XAR951" s="108"/>
      <c r="XAS951" s="108"/>
      <c r="XAT951" s="108"/>
      <c r="XAU951" s="108"/>
      <c r="XAV951" s="108"/>
      <c r="XAW951" s="108"/>
      <c r="XAX951" s="108"/>
      <c r="XAY951" s="108"/>
      <c r="XAZ951" s="108"/>
      <c r="XBA951" s="108"/>
      <c r="XBB951" s="108"/>
      <c r="XBC951" s="108"/>
      <c r="XBD951" s="108"/>
      <c r="XBE951" s="108"/>
      <c r="XBF951" s="108"/>
      <c r="XBG951" s="108"/>
      <c r="XBH951" s="108"/>
      <c r="XBI951" s="108"/>
      <c r="XBJ951" s="108"/>
      <c r="XBK951" s="108"/>
      <c r="XBL951" s="108"/>
      <c r="XBM951" s="108"/>
      <c r="XBN951" s="108"/>
      <c r="XBO951" s="108"/>
      <c r="XBP951" s="108"/>
      <c r="XBQ951" s="108"/>
      <c r="XBR951" s="108"/>
      <c r="XBS951" s="108"/>
      <c r="XBT951" s="108"/>
      <c r="XBU951" s="108"/>
      <c r="XBV951" s="108"/>
      <c r="XBW951" s="108"/>
      <c r="XBX951" s="108"/>
      <c r="XBY951" s="108"/>
      <c r="XBZ951" s="108"/>
      <c r="XCA951" s="108"/>
      <c r="XCB951" s="108"/>
      <c r="XCC951" s="108"/>
      <c r="XCD951" s="108"/>
      <c r="XCE951" s="108"/>
      <c r="XCF951" s="108"/>
      <c r="XCG951" s="108"/>
      <c r="XCH951" s="108"/>
      <c r="XCI951" s="108"/>
      <c r="XCJ951" s="108"/>
      <c r="XCK951" s="108"/>
      <c r="XCL951" s="108"/>
      <c r="XCM951" s="108"/>
      <c r="XCN951" s="108"/>
      <c r="XCO951" s="108"/>
      <c r="XCP951" s="108"/>
      <c r="XCQ951" s="108"/>
      <c r="XCR951" s="108"/>
      <c r="XCS951" s="108"/>
      <c r="XCT951" s="108"/>
      <c r="XCU951" s="108"/>
      <c r="XCV951" s="108"/>
      <c r="XCW951" s="108"/>
      <c r="XCX951" s="108"/>
      <c r="XCY951" s="108"/>
      <c r="XCZ951" s="108"/>
      <c r="XDA951" s="108"/>
      <c r="XDB951" s="108"/>
      <c r="XDC951" s="108"/>
      <c r="XDD951" s="108"/>
      <c r="XDE951" s="108"/>
      <c r="XDF951" s="108"/>
      <c r="XDG951" s="108"/>
      <c r="XDH951" s="108"/>
      <c r="XDI951" s="108"/>
      <c r="XDJ951" s="108"/>
      <c r="XDK951" s="108"/>
      <c r="XDL951" s="108"/>
      <c r="XDM951" s="108"/>
      <c r="XDN951" s="108"/>
      <c r="XDO951" s="108"/>
      <c r="XDP951" s="108"/>
      <c r="XDQ951" s="108"/>
      <c r="XDR951" s="108"/>
      <c r="XDS951" s="108"/>
      <c r="XDT951" s="108"/>
      <c r="XDU951" s="108"/>
      <c r="XDV951" s="108"/>
      <c r="XDW951" s="108"/>
      <c r="XDX951" s="108"/>
      <c r="XDY951" s="108"/>
      <c r="XDZ951" s="108"/>
      <c r="XEA951" s="108"/>
      <c r="XEB951" s="108"/>
      <c r="XEC951" s="108"/>
      <c r="XED951" s="108"/>
      <c r="XEE951" s="108"/>
      <c r="XEF951" s="108"/>
      <c r="XEG951" s="108"/>
      <c r="XEH951" s="108"/>
      <c r="XEI951" s="108"/>
      <c r="XEJ951" s="108"/>
      <c r="XEK951" s="108"/>
      <c r="XEL951" s="108"/>
      <c r="XEM951" s="108"/>
      <c r="XEN951" s="108"/>
      <c r="XEO951" s="108"/>
      <c r="XEP951" s="108"/>
      <c r="XEQ951" s="108"/>
      <c r="XER951" s="108"/>
      <c r="XES951" s="108"/>
      <c r="XET951" s="108"/>
      <c r="XEU951" s="108"/>
      <c r="XEV951" s="108"/>
      <c r="XEW951" s="108"/>
      <c r="XEX951" s="108"/>
      <c r="XEY951" s="108"/>
      <c r="XEZ951" s="108"/>
      <c r="XFA951" s="108"/>
      <c r="XFB951" s="108"/>
      <c r="XFC951" s="108"/>
      <c r="XFD951" s="108"/>
    </row>
    <row r="952" s="126" customFormat="true" ht="12" hidden="false" customHeight="true" outlineLevel="0" collapsed="false">
      <c r="A952" s="120" t="n">
        <v>852</v>
      </c>
      <c r="B952" s="120" t="n">
        <v>85202</v>
      </c>
      <c r="C952" s="120" t="s">
        <v>109</v>
      </c>
      <c r="D952" s="121" t="s">
        <v>283</v>
      </c>
      <c r="E952" s="121" t="s">
        <v>275</v>
      </c>
      <c r="F952" s="122"/>
      <c r="G952" s="123" t="n">
        <v>4446000</v>
      </c>
      <c r="H952" s="122"/>
      <c r="I952" s="123" t="n">
        <v>4446000</v>
      </c>
      <c r="J952" s="122" t="n">
        <f aca="false">H952-F952</f>
        <v>0</v>
      </c>
      <c r="K952" s="123" t="n">
        <f aca="false">I952-G952</f>
        <v>0</v>
      </c>
      <c r="L952" s="122"/>
      <c r="M952" s="123" t="n">
        <v>4600000</v>
      </c>
      <c r="N952" s="120" t="s">
        <v>614</v>
      </c>
      <c r="O952" s="120" t="s">
        <v>614</v>
      </c>
      <c r="P952" s="120" t="s">
        <v>268</v>
      </c>
      <c r="Q952" s="120" t="s">
        <v>269</v>
      </c>
      <c r="R952" s="124" t="s">
        <v>270</v>
      </c>
      <c r="S952" s="125" t="s">
        <v>856</v>
      </c>
      <c r="WZY952" s="108"/>
      <c r="WZZ952" s="108"/>
      <c r="XAA952" s="108"/>
      <c r="XAB952" s="108"/>
      <c r="XAC952" s="108"/>
      <c r="XAD952" s="108"/>
      <c r="XAE952" s="108"/>
      <c r="XAF952" s="108"/>
      <c r="XAG952" s="108"/>
      <c r="XAH952" s="108"/>
      <c r="XAI952" s="108"/>
      <c r="XAJ952" s="108"/>
      <c r="XAK952" s="108"/>
      <c r="XAL952" s="108"/>
      <c r="XAM952" s="108"/>
      <c r="XAN952" s="108"/>
      <c r="XAO952" s="108"/>
      <c r="XAP952" s="108"/>
      <c r="XAQ952" s="108"/>
      <c r="XAR952" s="108"/>
      <c r="XAS952" s="108"/>
      <c r="XAT952" s="108"/>
      <c r="XAU952" s="108"/>
      <c r="XAV952" s="108"/>
      <c r="XAW952" s="108"/>
      <c r="XAX952" s="108"/>
      <c r="XAY952" s="108"/>
      <c r="XAZ952" s="108"/>
      <c r="XBA952" s="108"/>
      <c r="XBB952" s="108"/>
      <c r="XBC952" s="108"/>
      <c r="XBD952" s="108"/>
      <c r="XBE952" s="108"/>
      <c r="XBF952" s="108"/>
      <c r="XBG952" s="108"/>
      <c r="XBH952" s="108"/>
      <c r="XBI952" s="108"/>
      <c r="XBJ952" s="108"/>
      <c r="XBK952" s="108"/>
      <c r="XBL952" s="108"/>
      <c r="XBM952" s="108"/>
      <c r="XBN952" s="108"/>
      <c r="XBO952" s="108"/>
      <c r="XBP952" s="108"/>
      <c r="XBQ952" s="108"/>
      <c r="XBR952" s="108"/>
      <c r="XBS952" s="108"/>
      <c r="XBT952" s="108"/>
      <c r="XBU952" s="108"/>
      <c r="XBV952" s="108"/>
      <c r="XBW952" s="108"/>
      <c r="XBX952" s="108"/>
      <c r="XBY952" s="108"/>
      <c r="XBZ952" s="108"/>
      <c r="XCA952" s="108"/>
      <c r="XCB952" s="108"/>
      <c r="XCC952" s="108"/>
      <c r="XCD952" s="108"/>
      <c r="XCE952" s="108"/>
      <c r="XCF952" s="108"/>
      <c r="XCG952" s="108"/>
      <c r="XCH952" s="108"/>
      <c r="XCI952" s="108"/>
      <c r="XCJ952" s="108"/>
      <c r="XCK952" s="108"/>
      <c r="XCL952" s="108"/>
      <c r="XCM952" s="108"/>
      <c r="XCN952" s="108"/>
      <c r="XCO952" s="108"/>
      <c r="XCP952" s="108"/>
      <c r="XCQ952" s="108"/>
      <c r="XCR952" s="108"/>
      <c r="XCS952" s="108"/>
      <c r="XCT952" s="108"/>
      <c r="XCU952" s="108"/>
      <c r="XCV952" s="108"/>
      <c r="XCW952" s="108"/>
      <c r="XCX952" s="108"/>
      <c r="XCY952" s="108"/>
      <c r="XCZ952" s="108"/>
      <c r="XDA952" s="108"/>
      <c r="XDB952" s="108"/>
      <c r="XDC952" s="108"/>
      <c r="XDD952" s="108"/>
      <c r="XDE952" s="108"/>
      <c r="XDF952" s="108"/>
      <c r="XDG952" s="108"/>
      <c r="XDH952" s="108"/>
      <c r="XDI952" s="108"/>
      <c r="XDJ952" s="108"/>
      <c r="XDK952" s="108"/>
      <c r="XDL952" s="108"/>
      <c r="XDM952" s="108"/>
      <c r="XDN952" s="108"/>
      <c r="XDO952" s="108"/>
      <c r="XDP952" s="108"/>
      <c r="XDQ952" s="108"/>
      <c r="XDR952" s="108"/>
      <c r="XDS952" s="108"/>
      <c r="XDT952" s="108"/>
      <c r="XDU952" s="108"/>
      <c r="XDV952" s="108"/>
      <c r="XDW952" s="108"/>
      <c r="XDX952" s="108"/>
      <c r="XDY952" s="108"/>
      <c r="XDZ952" s="108"/>
      <c r="XEA952" s="108"/>
      <c r="XEB952" s="108"/>
      <c r="XEC952" s="108"/>
      <c r="XED952" s="108"/>
      <c r="XEE952" s="108"/>
      <c r="XEF952" s="108"/>
      <c r="XEG952" s="108"/>
      <c r="XEH952" s="108"/>
      <c r="XEI952" s="108"/>
      <c r="XEJ952" s="108"/>
      <c r="XEK952" s="108"/>
      <c r="XEL952" s="108"/>
      <c r="XEM952" s="108"/>
      <c r="XEN952" s="108"/>
      <c r="XEO952" s="108"/>
      <c r="XEP952" s="108"/>
      <c r="XEQ952" s="108"/>
      <c r="XER952" s="108"/>
      <c r="XES952" s="108"/>
      <c r="XET952" s="108"/>
      <c r="XEU952" s="108"/>
      <c r="XEV952" s="108"/>
      <c r="XEW952" s="108"/>
      <c r="XEX952" s="108"/>
      <c r="XEY952" s="108"/>
      <c r="XEZ952" s="108"/>
      <c r="XFA952" s="108"/>
      <c r="XFB952" s="108"/>
      <c r="XFC952" s="108"/>
      <c r="XFD952" s="108"/>
    </row>
    <row r="953" s="126" customFormat="true" ht="12" hidden="false" customHeight="true" outlineLevel="0" collapsed="false">
      <c r="A953" s="120" t="n">
        <v>852</v>
      </c>
      <c r="B953" s="120" t="n">
        <v>85202</v>
      </c>
      <c r="C953" s="120" t="n">
        <v>2130</v>
      </c>
      <c r="D953" s="121" t="s">
        <v>778</v>
      </c>
      <c r="E953" s="121" t="s">
        <v>314</v>
      </c>
      <c r="F953" s="122"/>
      <c r="G953" s="123" t="n">
        <v>17014981</v>
      </c>
      <c r="H953" s="122"/>
      <c r="I953" s="123" t="n">
        <v>17014981</v>
      </c>
      <c r="J953" s="122" t="n">
        <f aca="false">H953-F953</f>
        <v>0</v>
      </c>
      <c r="K953" s="123" t="n">
        <f aca="false">I953-G953</f>
        <v>0</v>
      </c>
      <c r="L953" s="122"/>
      <c r="M953" s="123" t="n">
        <v>16849856</v>
      </c>
      <c r="N953" s="120" t="s">
        <v>281</v>
      </c>
      <c r="O953" s="120" t="s">
        <v>281</v>
      </c>
      <c r="P953" s="120" t="s">
        <v>268</v>
      </c>
      <c r="Q953" s="120" t="s">
        <v>269</v>
      </c>
      <c r="R953" s="124" t="s">
        <v>270</v>
      </c>
      <c r="S953" s="125" t="s">
        <v>386</v>
      </c>
      <c r="WZY953" s="108"/>
      <c r="WZZ953" s="108"/>
      <c r="XAA953" s="108"/>
      <c r="XAB953" s="108"/>
      <c r="XAC953" s="108"/>
      <c r="XAD953" s="108"/>
      <c r="XAE953" s="108"/>
      <c r="XAF953" s="108"/>
      <c r="XAG953" s="108"/>
      <c r="XAH953" s="108"/>
      <c r="XAI953" s="108"/>
      <c r="XAJ953" s="108"/>
      <c r="XAK953" s="108"/>
      <c r="XAL953" s="108"/>
      <c r="XAM953" s="108"/>
      <c r="XAN953" s="108"/>
      <c r="XAO953" s="108"/>
      <c r="XAP953" s="108"/>
      <c r="XAQ953" s="108"/>
      <c r="XAR953" s="108"/>
      <c r="XAS953" s="108"/>
      <c r="XAT953" s="108"/>
      <c r="XAU953" s="108"/>
      <c r="XAV953" s="108"/>
      <c r="XAW953" s="108"/>
      <c r="XAX953" s="108"/>
      <c r="XAY953" s="108"/>
      <c r="XAZ953" s="108"/>
      <c r="XBA953" s="108"/>
      <c r="XBB953" s="108"/>
      <c r="XBC953" s="108"/>
      <c r="XBD953" s="108"/>
      <c r="XBE953" s="108"/>
      <c r="XBF953" s="108"/>
      <c r="XBG953" s="108"/>
      <c r="XBH953" s="108"/>
      <c r="XBI953" s="108"/>
      <c r="XBJ953" s="108"/>
      <c r="XBK953" s="108"/>
      <c r="XBL953" s="108"/>
      <c r="XBM953" s="108"/>
      <c r="XBN953" s="108"/>
      <c r="XBO953" s="108"/>
      <c r="XBP953" s="108"/>
      <c r="XBQ953" s="108"/>
      <c r="XBR953" s="108"/>
      <c r="XBS953" s="108"/>
      <c r="XBT953" s="108"/>
      <c r="XBU953" s="108"/>
      <c r="XBV953" s="108"/>
      <c r="XBW953" s="108"/>
      <c r="XBX953" s="108"/>
      <c r="XBY953" s="108"/>
      <c r="XBZ953" s="108"/>
      <c r="XCA953" s="108"/>
      <c r="XCB953" s="108"/>
      <c r="XCC953" s="108"/>
      <c r="XCD953" s="108"/>
      <c r="XCE953" s="108"/>
      <c r="XCF953" s="108"/>
      <c r="XCG953" s="108"/>
      <c r="XCH953" s="108"/>
      <c r="XCI953" s="108"/>
      <c r="XCJ953" s="108"/>
      <c r="XCK953" s="108"/>
      <c r="XCL953" s="108"/>
      <c r="XCM953" s="108"/>
      <c r="XCN953" s="108"/>
      <c r="XCO953" s="108"/>
      <c r="XCP953" s="108"/>
      <c r="XCQ953" s="108"/>
      <c r="XCR953" s="108"/>
      <c r="XCS953" s="108"/>
      <c r="XCT953" s="108"/>
      <c r="XCU953" s="108"/>
      <c r="XCV953" s="108"/>
      <c r="XCW953" s="108"/>
      <c r="XCX953" s="108"/>
      <c r="XCY953" s="108"/>
      <c r="XCZ953" s="108"/>
      <c r="XDA953" s="108"/>
      <c r="XDB953" s="108"/>
      <c r="XDC953" s="108"/>
      <c r="XDD953" s="108"/>
      <c r="XDE953" s="108"/>
      <c r="XDF953" s="108"/>
      <c r="XDG953" s="108"/>
      <c r="XDH953" s="108"/>
      <c r="XDI953" s="108"/>
      <c r="XDJ953" s="108"/>
      <c r="XDK953" s="108"/>
      <c r="XDL953" s="108"/>
      <c r="XDM953" s="108"/>
      <c r="XDN953" s="108"/>
      <c r="XDO953" s="108"/>
      <c r="XDP953" s="108"/>
      <c r="XDQ953" s="108"/>
      <c r="XDR953" s="108"/>
      <c r="XDS953" s="108"/>
      <c r="XDT953" s="108"/>
      <c r="XDU953" s="108"/>
      <c r="XDV953" s="108"/>
      <c r="XDW953" s="108"/>
      <c r="XDX953" s="108"/>
      <c r="XDY953" s="108"/>
      <c r="XDZ953" s="108"/>
      <c r="XEA953" s="108"/>
      <c r="XEB953" s="108"/>
      <c r="XEC953" s="108"/>
      <c r="XED953" s="108"/>
      <c r="XEE953" s="108"/>
      <c r="XEF953" s="108"/>
      <c r="XEG953" s="108"/>
      <c r="XEH953" s="108"/>
      <c r="XEI953" s="108"/>
      <c r="XEJ953" s="108"/>
      <c r="XEK953" s="108"/>
      <c r="XEL953" s="108"/>
      <c r="XEM953" s="108"/>
      <c r="XEN953" s="108"/>
      <c r="XEO953" s="108"/>
      <c r="XEP953" s="108"/>
      <c r="XEQ953" s="108"/>
      <c r="XER953" s="108"/>
      <c r="XES953" s="108"/>
      <c r="XET953" s="108"/>
      <c r="XEU953" s="108"/>
      <c r="XEV953" s="108"/>
      <c r="XEW953" s="108"/>
      <c r="XEX953" s="108"/>
      <c r="XEY953" s="108"/>
      <c r="XEZ953" s="108"/>
      <c r="XFA953" s="108"/>
      <c r="XFB953" s="108"/>
      <c r="XFC953" s="108"/>
      <c r="XFD953" s="108"/>
    </row>
    <row r="954" s="126" customFormat="true" ht="12" hidden="false" customHeight="true" outlineLevel="0" collapsed="false">
      <c r="A954" s="120" t="n">
        <v>852</v>
      </c>
      <c r="B954" s="120" t="n">
        <v>85202</v>
      </c>
      <c r="C954" s="120" t="n">
        <v>2950</v>
      </c>
      <c r="D954" s="121" t="s">
        <v>283</v>
      </c>
      <c r="E954" s="121" t="s">
        <v>275</v>
      </c>
      <c r="F954" s="122"/>
      <c r="G954" s="123" t="n">
        <v>0</v>
      </c>
      <c r="H954" s="122"/>
      <c r="I954" s="123" t="n">
        <v>6000</v>
      </c>
      <c r="J954" s="122" t="n">
        <f aca="false">H954-F954</f>
        <v>0</v>
      </c>
      <c r="K954" s="123" t="n">
        <f aca="false">I954-G954</f>
        <v>6000</v>
      </c>
      <c r="L954" s="122"/>
      <c r="M954" s="123" t="n">
        <v>0</v>
      </c>
      <c r="N954" s="120" t="s">
        <v>418</v>
      </c>
      <c r="O954" s="120" t="s">
        <v>379</v>
      </c>
      <c r="P954" s="120"/>
      <c r="Q954" s="120"/>
      <c r="R954" s="124"/>
      <c r="S954" s="125" t="s">
        <v>445</v>
      </c>
      <c r="WZY954" s="108"/>
      <c r="WZZ954" s="108"/>
      <c r="XAA954" s="108"/>
      <c r="XAB954" s="108"/>
      <c r="XAC954" s="108"/>
      <c r="XAD954" s="108"/>
      <c r="XAE954" s="108"/>
      <c r="XAF954" s="108"/>
      <c r="XAG954" s="108"/>
      <c r="XAH954" s="108"/>
      <c r="XAI954" s="108"/>
      <c r="XAJ954" s="108"/>
      <c r="XAK954" s="108"/>
      <c r="XAL954" s="108"/>
      <c r="XAM954" s="108"/>
      <c r="XAN954" s="108"/>
      <c r="XAO954" s="108"/>
      <c r="XAP954" s="108"/>
      <c r="XAQ954" s="108"/>
      <c r="XAR954" s="108"/>
      <c r="XAS954" s="108"/>
      <c r="XAT954" s="108"/>
      <c r="XAU954" s="108"/>
      <c r="XAV954" s="108"/>
      <c r="XAW954" s="108"/>
      <c r="XAX954" s="108"/>
      <c r="XAY954" s="108"/>
      <c r="XAZ954" s="108"/>
      <c r="XBA954" s="108"/>
      <c r="XBB954" s="108"/>
      <c r="XBC954" s="108"/>
      <c r="XBD954" s="108"/>
      <c r="XBE954" s="108"/>
      <c r="XBF954" s="108"/>
      <c r="XBG954" s="108"/>
      <c r="XBH954" s="108"/>
      <c r="XBI954" s="108"/>
      <c r="XBJ954" s="108"/>
      <c r="XBK954" s="108"/>
      <c r="XBL954" s="108"/>
      <c r="XBM954" s="108"/>
      <c r="XBN954" s="108"/>
      <c r="XBO954" s="108"/>
      <c r="XBP954" s="108"/>
      <c r="XBQ954" s="108"/>
      <c r="XBR954" s="108"/>
      <c r="XBS954" s="108"/>
      <c r="XBT954" s="108"/>
      <c r="XBU954" s="108"/>
      <c r="XBV954" s="108"/>
      <c r="XBW954" s="108"/>
      <c r="XBX954" s="108"/>
      <c r="XBY954" s="108"/>
      <c r="XBZ954" s="108"/>
      <c r="XCA954" s="108"/>
      <c r="XCB954" s="108"/>
      <c r="XCC954" s="108"/>
      <c r="XCD954" s="108"/>
      <c r="XCE954" s="108"/>
      <c r="XCF954" s="108"/>
      <c r="XCG954" s="108"/>
      <c r="XCH954" s="108"/>
      <c r="XCI954" s="108"/>
      <c r="XCJ954" s="108"/>
      <c r="XCK954" s="108"/>
      <c r="XCL954" s="108"/>
      <c r="XCM954" s="108"/>
      <c r="XCN954" s="108"/>
      <c r="XCO954" s="108"/>
      <c r="XCP954" s="108"/>
      <c r="XCQ954" s="108"/>
      <c r="XCR954" s="108"/>
      <c r="XCS954" s="108"/>
      <c r="XCT954" s="108"/>
      <c r="XCU954" s="108"/>
      <c r="XCV954" s="108"/>
      <c r="XCW954" s="108"/>
      <c r="XCX954" s="108"/>
      <c r="XCY954" s="108"/>
      <c r="XCZ954" s="108"/>
      <c r="XDA954" s="108"/>
      <c r="XDB954" s="108"/>
      <c r="XDC954" s="108"/>
      <c r="XDD954" s="108"/>
      <c r="XDE954" s="108"/>
      <c r="XDF954" s="108"/>
      <c r="XDG954" s="108"/>
      <c r="XDH954" s="108"/>
      <c r="XDI954" s="108"/>
      <c r="XDJ954" s="108"/>
      <c r="XDK954" s="108"/>
      <c r="XDL954" s="108"/>
      <c r="XDM954" s="108"/>
      <c r="XDN954" s="108"/>
      <c r="XDO954" s="108"/>
      <c r="XDP954" s="108"/>
      <c r="XDQ954" s="108"/>
      <c r="XDR954" s="108"/>
      <c r="XDS954" s="108"/>
      <c r="XDT954" s="108"/>
      <c r="XDU954" s="108"/>
      <c r="XDV954" s="108"/>
      <c r="XDW954" s="108"/>
      <c r="XDX954" s="108"/>
      <c r="XDY954" s="108"/>
      <c r="XDZ954" s="108"/>
      <c r="XEA954" s="108"/>
      <c r="XEB954" s="108"/>
      <c r="XEC954" s="108"/>
      <c r="XED954" s="108"/>
      <c r="XEE954" s="108"/>
      <c r="XEF954" s="108"/>
      <c r="XEG954" s="108"/>
      <c r="XEH954" s="108"/>
      <c r="XEI954" s="108"/>
      <c r="XEJ954" s="108"/>
      <c r="XEK954" s="108"/>
      <c r="XEL954" s="108"/>
      <c r="XEM954" s="108"/>
      <c r="XEN954" s="108"/>
      <c r="XEO954" s="108"/>
      <c r="XEP954" s="108"/>
      <c r="XEQ954" s="108"/>
      <c r="XER954" s="108"/>
      <c r="XES954" s="108"/>
      <c r="XET954" s="108"/>
      <c r="XEU954" s="108"/>
      <c r="XEV954" s="108"/>
      <c r="XEW954" s="108"/>
      <c r="XEX954" s="108"/>
      <c r="XEY954" s="108"/>
      <c r="XEZ954" s="108"/>
      <c r="XFA954" s="108"/>
      <c r="XFB954" s="108"/>
      <c r="XFC954" s="108"/>
      <c r="XFD954" s="108"/>
    </row>
    <row r="955" s="126" customFormat="true" ht="12" hidden="false" customHeight="true" outlineLevel="0" collapsed="false">
      <c r="A955" s="120" t="n">
        <v>852</v>
      </c>
      <c r="B955" s="120" t="n">
        <v>85202</v>
      </c>
      <c r="C955" s="120" t="s">
        <v>108</v>
      </c>
      <c r="D955" s="121" t="s">
        <v>283</v>
      </c>
      <c r="E955" s="121" t="s">
        <v>275</v>
      </c>
      <c r="F955" s="122"/>
      <c r="G955" s="123" t="n">
        <v>11147</v>
      </c>
      <c r="H955" s="122"/>
      <c r="I955" s="123" t="n">
        <v>11147</v>
      </c>
      <c r="J955" s="122" t="n">
        <f aca="false">H955-F955</f>
        <v>0</v>
      </c>
      <c r="K955" s="123" t="n">
        <f aca="false">I955-G955</f>
        <v>0</v>
      </c>
      <c r="L955" s="122"/>
      <c r="M955" s="123" t="n">
        <v>0</v>
      </c>
      <c r="N955" s="120" t="s">
        <v>847</v>
      </c>
      <c r="O955" s="120" t="s">
        <v>847</v>
      </c>
      <c r="P955" s="120" t="s">
        <v>272</v>
      </c>
      <c r="Q955" s="120" t="s">
        <v>859</v>
      </c>
      <c r="R955" s="124"/>
      <c r="S955" s="125" t="s">
        <v>858</v>
      </c>
      <c r="WZY955" s="108"/>
      <c r="WZZ955" s="108"/>
      <c r="XAA955" s="108"/>
      <c r="XAB955" s="108"/>
      <c r="XAC955" s="108"/>
      <c r="XAD955" s="108"/>
      <c r="XAE955" s="108"/>
      <c r="XAF955" s="108"/>
      <c r="XAG955" s="108"/>
      <c r="XAH955" s="108"/>
      <c r="XAI955" s="108"/>
      <c r="XAJ955" s="108"/>
      <c r="XAK955" s="108"/>
      <c r="XAL955" s="108"/>
      <c r="XAM955" s="108"/>
      <c r="XAN955" s="108"/>
      <c r="XAO955" s="108"/>
      <c r="XAP955" s="108"/>
      <c r="XAQ955" s="108"/>
      <c r="XAR955" s="108"/>
      <c r="XAS955" s="108"/>
      <c r="XAT955" s="108"/>
      <c r="XAU955" s="108"/>
      <c r="XAV955" s="108"/>
      <c r="XAW955" s="108"/>
      <c r="XAX955" s="108"/>
      <c r="XAY955" s="108"/>
      <c r="XAZ955" s="108"/>
      <c r="XBA955" s="108"/>
      <c r="XBB955" s="108"/>
      <c r="XBC955" s="108"/>
      <c r="XBD955" s="108"/>
      <c r="XBE955" s="108"/>
      <c r="XBF955" s="108"/>
      <c r="XBG955" s="108"/>
      <c r="XBH955" s="108"/>
      <c r="XBI955" s="108"/>
      <c r="XBJ955" s="108"/>
      <c r="XBK955" s="108"/>
      <c r="XBL955" s="108"/>
      <c r="XBM955" s="108"/>
      <c r="XBN955" s="108"/>
      <c r="XBO955" s="108"/>
      <c r="XBP955" s="108"/>
      <c r="XBQ955" s="108"/>
      <c r="XBR955" s="108"/>
      <c r="XBS955" s="108"/>
      <c r="XBT955" s="108"/>
      <c r="XBU955" s="108"/>
      <c r="XBV955" s="108"/>
      <c r="XBW955" s="108"/>
      <c r="XBX955" s="108"/>
      <c r="XBY955" s="108"/>
      <c r="XBZ955" s="108"/>
      <c r="XCA955" s="108"/>
      <c r="XCB955" s="108"/>
      <c r="XCC955" s="108"/>
      <c r="XCD955" s="108"/>
      <c r="XCE955" s="108"/>
      <c r="XCF955" s="108"/>
      <c r="XCG955" s="108"/>
      <c r="XCH955" s="108"/>
      <c r="XCI955" s="108"/>
      <c r="XCJ955" s="108"/>
      <c r="XCK955" s="108"/>
      <c r="XCL955" s="108"/>
      <c r="XCM955" s="108"/>
      <c r="XCN955" s="108"/>
      <c r="XCO955" s="108"/>
      <c r="XCP955" s="108"/>
      <c r="XCQ955" s="108"/>
      <c r="XCR955" s="108"/>
      <c r="XCS955" s="108"/>
      <c r="XCT955" s="108"/>
      <c r="XCU955" s="108"/>
      <c r="XCV955" s="108"/>
      <c r="XCW955" s="108"/>
      <c r="XCX955" s="108"/>
      <c r="XCY955" s="108"/>
      <c r="XCZ955" s="108"/>
      <c r="XDA955" s="108"/>
      <c r="XDB955" s="108"/>
      <c r="XDC955" s="108"/>
      <c r="XDD955" s="108"/>
      <c r="XDE955" s="108"/>
      <c r="XDF955" s="108"/>
      <c r="XDG955" s="108"/>
      <c r="XDH955" s="108"/>
      <c r="XDI955" s="108"/>
      <c r="XDJ955" s="108"/>
      <c r="XDK955" s="108"/>
      <c r="XDL955" s="108"/>
      <c r="XDM955" s="108"/>
      <c r="XDN955" s="108"/>
      <c r="XDO955" s="108"/>
      <c r="XDP955" s="108"/>
      <c r="XDQ955" s="108"/>
      <c r="XDR955" s="108"/>
      <c r="XDS955" s="108"/>
      <c r="XDT955" s="108"/>
      <c r="XDU955" s="108"/>
      <c r="XDV955" s="108"/>
      <c r="XDW955" s="108"/>
      <c r="XDX955" s="108"/>
      <c r="XDY955" s="108"/>
      <c r="XDZ955" s="108"/>
      <c r="XEA955" s="108"/>
      <c r="XEB955" s="108"/>
      <c r="XEC955" s="108"/>
      <c r="XED955" s="108"/>
      <c r="XEE955" s="108"/>
      <c r="XEF955" s="108"/>
      <c r="XEG955" s="108"/>
      <c r="XEH955" s="108"/>
      <c r="XEI955" s="108"/>
      <c r="XEJ955" s="108"/>
      <c r="XEK955" s="108"/>
      <c r="XEL955" s="108"/>
      <c r="XEM955" s="108"/>
      <c r="XEN955" s="108"/>
      <c r="XEO955" s="108"/>
      <c r="XEP955" s="108"/>
      <c r="XEQ955" s="108"/>
      <c r="XER955" s="108"/>
      <c r="XES955" s="108"/>
      <c r="XET955" s="108"/>
      <c r="XEU955" s="108"/>
      <c r="XEV955" s="108"/>
      <c r="XEW955" s="108"/>
      <c r="XEX955" s="108"/>
      <c r="XEY955" s="108"/>
      <c r="XEZ955" s="108"/>
      <c r="XFA955" s="108"/>
      <c r="XFB955" s="108"/>
      <c r="XFC955" s="108"/>
      <c r="XFD955" s="108"/>
    </row>
    <row r="956" s="126" customFormat="true" ht="12" hidden="false" customHeight="true" outlineLevel="0" collapsed="false">
      <c r="A956" s="120" t="n">
        <v>852</v>
      </c>
      <c r="B956" s="120" t="n">
        <v>85203</v>
      </c>
      <c r="C956" s="120" t="s">
        <v>91</v>
      </c>
      <c r="D956" s="121" t="s">
        <v>265</v>
      </c>
      <c r="E956" s="121" t="s">
        <v>275</v>
      </c>
      <c r="F956" s="122" t="n">
        <v>300000</v>
      </c>
      <c r="G956" s="123"/>
      <c r="H956" s="122" t="n">
        <v>470000</v>
      </c>
      <c r="I956" s="123"/>
      <c r="J956" s="122" t="n">
        <f aca="false">H956-F956</f>
        <v>170000</v>
      </c>
      <c r="K956" s="123" t="n">
        <f aca="false">I956-G956</f>
        <v>0</v>
      </c>
      <c r="L956" s="122" t="n">
        <v>470000</v>
      </c>
      <c r="M956" s="123"/>
      <c r="N956" s="120" t="s">
        <v>860</v>
      </c>
      <c r="O956" s="120" t="s">
        <v>860</v>
      </c>
      <c r="P956" s="120" t="s">
        <v>268</v>
      </c>
      <c r="Q956" s="120" t="s">
        <v>269</v>
      </c>
      <c r="R956" s="124" t="s">
        <v>270</v>
      </c>
      <c r="S956" s="125" t="s">
        <v>837</v>
      </c>
      <c r="WZY956" s="108"/>
      <c r="WZZ956" s="108"/>
      <c r="XAA956" s="108"/>
      <c r="XAB956" s="108"/>
      <c r="XAC956" s="108"/>
      <c r="XAD956" s="108"/>
      <c r="XAE956" s="108"/>
      <c r="XAF956" s="108"/>
      <c r="XAG956" s="108"/>
      <c r="XAH956" s="108"/>
      <c r="XAI956" s="108"/>
      <c r="XAJ956" s="108"/>
      <c r="XAK956" s="108"/>
      <c r="XAL956" s="108"/>
      <c r="XAM956" s="108"/>
      <c r="XAN956" s="108"/>
      <c r="XAO956" s="108"/>
      <c r="XAP956" s="108"/>
      <c r="XAQ956" s="108"/>
      <c r="XAR956" s="108"/>
      <c r="XAS956" s="108"/>
      <c r="XAT956" s="108"/>
      <c r="XAU956" s="108"/>
      <c r="XAV956" s="108"/>
      <c r="XAW956" s="108"/>
      <c r="XAX956" s="108"/>
      <c r="XAY956" s="108"/>
      <c r="XAZ956" s="108"/>
      <c r="XBA956" s="108"/>
      <c r="XBB956" s="108"/>
      <c r="XBC956" s="108"/>
      <c r="XBD956" s="108"/>
      <c r="XBE956" s="108"/>
      <c r="XBF956" s="108"/>
      <c r="XBG956" s="108"/>
      <c r="XBH956" s="108"/>
      <c r="XBI956" s="108"/>
      <c r="XBJ956" s="108"/>
      <c r="XBK956" s="108"/>
      <c r="XBL956" s="108"/>
      <c r="XBM956" s="108"/>
      <c r="XBN956" s="108"/>
      <c r="XBO956" s="108"/>
      <c r="XBP956" s="108"/>
      <c r="XBQ956" s="108"/>
      <c r="XBR956" s="108"/>
      <c r="XBS956" s="108"/>
      <c r="XBT956" s="108"/>
      <c r="XBU956" s="108"/>
      <c r="XBV956" s="108"/>
      <c r="XBW956" s="108"/>
      <c r="XBX956" s="108"/>
      <c r="XBY956" s="108"/>
      <c r="XBZ956" s="108"/>
      <c r="XCA956" s="108"/>
      <c r="XCB956" s="108"/>
      <c r="XCC956" s="108"/>
      <c r="XCD956" s="108"/>
      <c r="XCE956" s="108"/>
      <c r="XCF956" s="108"/>
      <c r="XCG956" s="108"/>
      <c r="XCH956" s="108"/>
      <c r="XCI956" s="108"/>
      <c r="XCJ956" s="108"/>
      <c r="XCK956" s="108"/>
      <c r="XCL956" s="108"/>
      <c r="XCM956" s="108"/>
      <c r="XCN956" s="108"/>
      <c r="XCO956" s="108"/>
      <c r="XCP956" s="108"/>
      <c r="XCQ956" s="108"/>
      <c r="XCR956" s="108"/>
      <c r="XCS956" s="108"/>
      <c r="XCT956" s="108"/>
      <c r="XCU956" s="108"/>
      <c r="XCV956" s="108"/>
      <c r="XCW956" s="108"/>
      <c r="XCX956" s="108"/>
      <c r="XCY956" s="108"/>
      <c r="XCZ956" s="108"/>
      <c r="XDA956" s="108"/>
      <c r="XDB956" s="108"/>
      <c r="XDC956" s="108"/>
      <c r="XDD956" s="108"/>
      <c r="XDE956" s="108"/>
      <c r="XDF956" s="108"/>
      <c r="XDG956" s="108"/>
      <c r="XDH956" s="108"/>
      <c r="XDI956" s="108"/>
      <c r="XDJ956" s="108"/>
      <c r="XDK956" s="108"/>
      <c r="XDL956" s="108"/>
      <c r="XDM956" s="108"/>
      <c r="XDN956" s="108"/>
      <c r="XDO956" s="108"/>
      <c r="XDP956" s="108"/>
      <c r="XDQ956" s="108"/>
      <c r="XDR956" s="108"/>
      <c r="XDS956" s="108"/>
      <c r="XDT956" s="108"/>
      <c r="XDU956" s="108"/>
      <c r="XDV956" s="108"/>
      <c r="XDW956" s="108"/>
      <c r="XDX956" s="108"/>
      <c r="XDY956" s="108"/>
      <c r="XDZ956" s="108"/>
      <c r="XEA956" s="108"/>
      <c r="XEB956" s="108"/>
      <c r="XEC956" s="108"/>
      <c r="XED956" s="108"/>
      <c r="XEE956" s="108"/>
      <c r="XEF956" s="108"/>
      <c r="XEG956" s="108"/>
      <c r="XEH956" s="108"/>
      <c r="XEI956" s="108"/>
      <c r="XEJ956" s="108"/>
      <c r="XEK956" s="108"/>
      <c r="XEL956" s="108"/>
      <c r="XEM956" s="108"/>
      <c r="XEN956" s="108"/>
      <c r="XEO956" s="108"/>
      <c r="XEP956" s="108"/>
      <c r="XEQ956" s="108"/>
      <c r="XER956" s="108"/>
      <c r="XES956" s="108"/>
      <c r="XET956" s="108"/>
      <c r="XEU956" s="108"/>
      <c r="XEV956" s="108"/>
      <c r="XEW956" s="108"/>
      <c r="XEX956" s="108"/>
      <c r="XEY956" s="108"/>
      <c r="XEZ956" s="108"/>
      <c r="XFA956" s="108"/>
      <c r="XFB956" s="108"/>
      <c r="XFC956" s="108"/>
      <c r="XFD956" s="108"/>
    </row>
    <row r="957" s="126" customFormat="true" ht="12" hidden="false" customHeight="true" outlineLevel="0" collapsed="false">
      <c r="A957" s="120" t="n">
        <v>852</v>
      </c>
      <c r="B957" s="120" t="n">
        <v>85203</v>
      </c>
      <c r="C957" s="120" t="s">
        <v>103</v>
      </c>
      <c r="D957" s="121" t="s">
        <v>265</v>
      </c>
      <c r="E957" s="121" t="s">
        <v>275</v>
      </c>
      <c r="F957" s="122" t="n">
        <v>20000</v>
      </c>
      <c r="G957" s="123"/>
      <c r="H957" s="122" t="n">
        <v>40000</v>
      </c>
      <c r="I957" s="123"/>
      <c r="J957" s="122" t="n">
        <f aca="false">H957-F957</f>
        <v>20000</v>
      </c>
      <c r="K957" s="123" t="n">
        <f aca="false">I957-G957</f>
        <v>0</v>
      </c>
      <c r="L957" s="122" t="n">
        <v>40000</v>
      </c>
      <c r="M957" s="123"/>
      <c r="N957" s="120" t="s">
        <v>614</v>
      </c>
      <c r="O957" s="120" t="s">
        <v>614</v>
      </c>
      <c r="P957" s="120" t="s">
        <v>268</v>
      </c>
      <c r="Q957" s="120" t="s">
        <v>269</v>
      </c>
      <c r="R957" s="124" t="s">
        <v>270</v>
      </c>
      <c r="S957" s="125" t="s">
        <v>861</v>
      </c>
      <c r="WZY957" s="108"/>
      <c r="WZZ957" s="108"/>
      <c r="XAA957" s="108"/>
      <c r="XAB957" s="108"/>
      <c r="XAC957" s="108"/>
      <c r="XAD957" s="108"/>
      <c r="XAE957" s="108"/>
      <c r="XAF957" s="108"/>
      <c r="XAG957" s="108"/>
      <c r="XAH957" s="108"/>
      <c r="XAI957" s="108"/>
      <c r="XAJ957" s="108"/>
      <c r="XAK957" s="108"/>
      <c r="XAL957" s="108"/>
      <c r="XAM957" s="108"/>
      <c r="XAN957" s="108"/>
      <c r="XAO957" s="108"/>
      <c r="XAP957" s="108"/>
      <c r="XAQ957" s="108"/>
      <c r="XAR957" s="108"/>
      <c r="XAS957" s="108"/>
      <c r="XAT957" s="108"/>
      <c r="XAU957" s="108"/>
      <c r="XAV957" s="108"/>
      <c r="XAW957" s="108"/>
      <c r="XAX957" s="108"/>
      <c r="XAY957" s="108"/>
      <c r="XAZ957" s="108"/>
      <c r="XBA957" s="108"/>
      <c r="XBB957" s="108"/>
      <c r="XBC957" s="108"/>
      <c r="XBD957" s="108"/>
      <c r="XBE957" s="108"/>
      <c r="XBF957" s="108"/>
      <c r="XBG957" s="108"/>
      <c r="XBH957" s="108"/>
      <c r="XBI957" s="108"/>
      <c r="XBJ957" s="108"/>
      <c r="XBK957" s="108"/>
      <c r="XBL957" s="108"/>
      <c r="XBM957" s="108"/>
      <c r="XBN957" s="108"/>
      <c r="XBO957" s="108"/>
      <c r="XBP957" s="108"/>
      <c r="XBQ957" s="108"/>
      <c r="XBR957" s="108"/>
      <c r="XBS957" s="108"/>
      <c r="XBT957" s="108"/>
      <c r="XBU957" s="108"/>
      <c r="XBV957" s="108"/>
      <c r="XBW957" s="108"/>
      <c r="XBX957" s="108"/>
      <c r="XBY957" s="108"/>
      <c r="XBZ957" s="108"/>
      <c r="XCA957" s="108"/>
      <c r="XCB957" s="108"/>
      <c r="XCC957" s="108"/>
      <c r="XCD957" s="108"/>
      <c r="XCE957" s="108"/>
      <c r="XCF957" s="108"/>
      <c r="XCG957" s="108"/>
      <c r="XCH957" s="108"/>
      <c r="XCI957" s="108"/>
      <c r="XCJ957" s="108"/>
      <c r="XCK957" s="108"/>
      <c r="XCL957" s="108"/>
      <c r="XCM957" s="108"/>
      <c r="XCN957" s="108"/>
      <c r="XCO957" s="108"/>
      <c r="XCP957" s="108"/>
      <c r="XCQ957" s="108"/>
      <c r="XCR957" s="108"/>
      <c r="XCS957" s="108"/>
      <c r="XCT957" s="108"/>
      <c r="XCU957" s="108"/>
      <c r="XCV957" s="108"/>
      <c r="XCW957" s="108"/>
      <c r="XCX957" s="108"/>
      <c r="XCY957" s="108"/>
      <c r="XCZ957" s="108"/>
      <c r="XDA957" s="108"/>
      <c r="XDB957" s="108"/>
      <c r="XDC957" s="108"/>
      <c r="XDD957" s="108"/>
      <c r="XDE957" s="108"/>
      <c r="XDF957" s="108"/>
      <c r="XDG957" s="108"/>
      <c r="XDH957" s="108"/>
      <c r="XDI957" s="108"/>
      <c r="XDJ957" s="108"/>
      <c r="XDK957" s="108"/>
      <c r="XDL957" s="108"/>
      <c r="XDM957" s="108"/>
      <c r="XDN957" s="108"/>
      <c r="XDO957" s="108"/>
      <c r="XDP957" s="108"/>
      <c r="XDQ957" s="108"/>
      <c r="XDR957" s="108"/>
      <c r="XDS957" s="108"/>
      <c r="XDT957" s="108"/>
      <c r="XDU957" s="108"/>
      <c r="XDV957" s="108"/>
      <c r="XDW957" s="108"/>
      <c r="XDX957" s="108"/>
      <c r="XDY957" s="108"/>
      <c r="XDZ957" s="108"/>
      <c r="XEA957" s="108"/>
      <c r="XEB957" s="108"/>
      <c r="XEC957" s="108"/>
      <c r="XED957" s="108"/>
      <c r="XEE957" s="108"/>
      <c r="XEF957" s="108"/>
      <c r="XEG957" s="108"/>
      <c r="XEH957" s="108"/>
      <c r="XEI957" s="108"/>
      <c r="XEJ957" s="108"/>
      <c r="XEK957" s="108"/>
      <c r="XEL957" s="108"/>
      <c r="XEM957" s="108"/>
      <c r="XEN957" s="108"/>
      <c r="XEO957" s="108"/>
      <c r="XEP957" s="108"/>
      <c r="XEQ957" s="108"/>
      <c r="XER957" s="108"/>
      <c r="XES957" s="108"/>
      <c r="XET957" s="108"/>
      <c r="XEU957" s="108"/>
      <c r="XEV957" s="108"/>
      <c r="XEW957" s="108"/>
      <c r="XEX957" s="108"/>
      <c r="XEY957" s="108"/>
      <c r="XEZ957" s="108"/>
      <c r="XFA957" s="108"/>
      <c r="XFB957" s="108"/>
      <c r="XFC957" s="108"/>
      <c r="XFD957" s="108"/>
    </row>
    <row r="958" s="126" customFormat="true" ht="12" hidden="false" customHeight="true" outlineLevel="0" collapsed="false">
      <c r="A958" s="120" t="n">
        <v>852</v>
      </c>
      <c r="B958" s="120" t="n">
        <v>85203</v>
      </c>
      <c r="C958" s="120" t="s">
        <v>109</v>
      </c>
      <c r="D958" s="121" t="s">
        <v>265</v>
      </c>
      <c r="E958" s="121" t="s">
        <v>275</v>
      </c>
      <c r="F958" s="122" t="n">
        <v>111167</v>
      </c>
      <c r="G958" s="123"/>
      <c r="H958" s="122" t="n">
        <v>111167</v>
      </c>
      <c r="I958" s="123"/>
      <c r="J958" s="122" t="n">
        <f aca="false">H958-F958</f>
        <v>0</v>
      </c>
      <c r="K958" s="123" t="n">
        <f aca="false">I958-G958</f>
        <v>0</v>
      </c>
      <c r="L958" s="122" t="n">
        <v>0</v>
      </c>
      <c r="M958" s="123"/>
      <c r="N958" s="120" t="s">
        <v>860</v>
      </c>
      <c r="O958" s="120" t="s">
        <v>860</v>
      </c>
      <c r="P958" s="120" t="s">
        <v>272</v>
      </c>
      <c r="Q958" s="120" t="s">
        <v>290</v>
      </c>
      <c r="R958" s="124" t="s">
        <v>291</v>
      </c>
      <c r="S958" s="125" t="s">
        <v>862</v>
      </c>
      <c r="WZY958" s="108"/>
      <c r="WZZ958" s="108"/>
      <c r="XAA958" s="108"/>
      <c r="XAB958" s="108"/>
      <c r="XAC958" s="108"/>
      <c r="XAD958" s="108"/>
      <c r="XAE958" s="108"/>
      <c r="XAF958" s="108"/>
      <c r="XAG958" s="108"/>
      <c r="XAH958" s="108"/>
      <c r="XAI958" s="108"/>
      <c r="XAJ958" s="108"/>
      <c r="XAK958" s="108"/>
      <c r="XAL958" s="108"/>
      <c r="XAM958" s="108"/>
      <c r="XAN958" s="108"/>
      <c r="XAO958" s="108"/>
      <c r="XAP958" s="108"/>
      <c r="XAQ958" s="108"/>
      <c r="XAR958" s="108"/>
      <c r="XAS958" s="108"/>
      <c r="XAT958" s="108"/>
      <c r="XAU958" s="108"/>
      <c r="XAV958" s="108"/>
      <c r="XAW958" s="108"/>
      <c r="XAX958" s="108"/>
      <c r="XAY958" s="108"/>
      <c r="XAZ958" s="108"/>
      <c r="XBA958" s="108"/>
      <c r="XBB958" s="108"/>
      <c r="XBC958" s="108"/>
      <c r="XBD958" s="108"/>
      <c r="XBE958" s="108"/>
      <c r="XBF958" s="108"/>
      <c r="XBG958" s="108"/>
      <c r="XBH958" s="108"/>
      <c r="XBI958" s="108"/>
      <c r="XBJ958" s="108"/>
      <c r="XBK958" s="108"/>
      <c r="XBL958" s="108"/>
      <c r="XBM958" s="108"/>
      <c r="XBN958" s="108"/>
      <c r="XBO958" s="108"/>
      <c r="XBP958" s="108"/>
      <c r="XBQ958" s="108"/>
      <c r="XBR958" s="108"/>
      <c r="XBS958" s="108"/>
      <c r="XBT958" s="108"/>
      <c r="XBU958" s="108"/>
      <c r="XBV958" s="108"/>
      <c r="XBW958" s="108"/>
      <c r="XBX958" s="108"/>
      <c r="XBY958" s="108"/>
      <c r="XBZ958" s="108"/>
      <c r="XCA958" s="108"/>
      <c r="XCB958" s="108"/>
      <c r="XCC958" s="108"/>
      <c r="XCD958" s="108"/>
      <c r="XCE958" s="108"/>
      <c r="XCF958" s="108"/>
      <c r="XCG958" s="108"/>
      <c r="XCH958" s="108"/>
      <c r="XCI958" s="108"/>
      <c r="XCJ958" s="108"/>
      <c r="XCK958" s="108"/>
      <c r="XCL958" s="108"/>
      <c r="XCM958" s="108"/>
      <c r="XCN958" s="108"/>
      <c r="XCO958" s="108"/>
      <c r="XCP958" s="108"/>
      <c r="XCQ958" s="108"/>
      <c r="XCR958" s="108"/>
      <c r="XCS958" s="108"/>
      <c r="XCT958" s="108"/>
      <c r="XCU958" s="108"/>
      <c r="XCV958" s="108"/>
      <c r="XCW958" s="108"/>
      <c r="XCX958" s="108"/>
      <c r="XCY958" s="108"/>
      <c r="XCZ958" s="108"/>
      <c r="XDA958" s="108"/>
      <c r="XDB958" s="108"/>
      <c r="XDC958" s="108"/>
      <c r="XDD958" s="108"/>
      <c r="XDE958" s="108"/>
      <c r="XDF958" s="108"/>
      <c r="XDG958" s="108"/>
      <c r="XDH958" s="108"/>
      <c r="XDI958" s="108"/>
      <c r="XDJ958" s="108"/>
      <c r="XDK958" s="108"/>
      <c r="XDL958" s="108"/>
      <c r="XDM958" s="108"/>
      <c r="XDN958" s="108"/>
      <c r="XDO958" s="108"/>
      <c r="XDP958" s="108"/>
      <c r="XDQ958" s="108"/>
      <c r="XDR958" s="108"/>
      <c r="XDS958" s="108"/>
      <c r="XDT958" s="108"/>
      <c r="XDU958" s="108"/>
      <c r="XDV958" s="108"/>
      <c r="XDW958" s="108"/>
      <c r="XDX958" s="108"/>
      <c r="XDY958" s="108"/>
      <c r="XDZ958" s="108"/>
      <c r="XEA958" s="108"/>
      <c r="XEB958" s="108"/>
      <c r="XEC958" s="108"/>
      <c r="XED958" s="108"/>
      <c r="XEE958" s="108"/>
      <c r="XEF958" s="108"/>
      <c r="XEG958" s="108"/>
      <c r="XEH958" s="108"/>
      <c r="XEI958" s="108"/>
      <c r="XEJ958" s="108"/>
      <c r="XEK958" s="108"/>
      <c r="XEL958" s="108"/>
      <c r="XEM958" s="108"/>
      <c r="XEN958" s="108"/>
      <c r="XEO958" s="108"/>
      <c r="XEP958" s="108"/>
      <c r="XEQ958" s="108"/>
      <c r="XER958" s="108"/>
      <c r="XES958" s="108"/>
      <c r="XET958" s="108"/>
      <c r="XEU958" s="108"/>
      <c r="XEV958" s="108"/>
      <c r="XEW958" s="108"/>
      <c r="XEX958" s="108"/>
      <c r="XEY958" s="108"/>
      <c r="XEZ958" s="108"/>
      <c r="XFA958" s="108"/>
      <c r="XFB958" s="108"/>
      <c r="XFC958" s="108"/>
      <c r="XFD958" s="108"/>
    </row>
    <row r="959" s="126" customFormat="true" ht="12" hidden="false" customHeight="true" outlineLevel="0" collapsed="false">
      <c r="A959" s="120" t="n">
        <v>852</v>
      </c>
      <c r="B959" s="120" t="n">
        <v>85203</v>
      </c>
      <c r="C959" s="120" t="s">
        <v>109</v>
      </c>
      <c r="D959" s="121" t="s">
        <v>265</v>
      </c>
      <c r="E959" s="121" t="s">
        <v>275</v>
      </c>
      <c r="F959" s="122" t="n">
        <v>5000</v>
      </c>
      <c r="G959" s="123"/>
      <c r="H959" s="122" t="n">
        <v>3000</v>
      </c>
      <c r="I959" s="123"/>
      <c r="J959" s="122" t="n">
        <f aca="false">H959-F959</f>
        <v>-2000</v>
      </c>
      <c r="K959" s="123" t="n">
        <f aca="false">I959-G959</f>
        <v>0</v>
      </c>
      <c r="L959" s="122" t="n">
        <v>3000</v>
      </c>
      <c r="M959" s="123"/>
      <c r="N959" s="120" t="s">
        <v>860</v>
      </c>
      <c r="O959" s="120" t="s">
        <v>860</v>
      </c>
      <c r="P959" s="120" t="s">
        <v>268</v>
      </c>
      <c r="Q959" s="120" t="s">
        <v>269</v>
      </c>
      <c r="R959" s="124" t="s">
        <v>270</v>
      </c>
      <c r="S959" s="125" t="s">
        <v>289</v>
      </c>
      <c r="WZY959" s="108"/>
      <c r="WZZ959" s="108"/>
      <c r="XAA959" s="108"/>
      <c r="XAB959" s="108"/>
      <c r="XAC959" s="108"/>
      <c r="XAD959" s="108"/>
      <c r="XAE959" s="108"/>
      <c r="XAF959" s="108"/>
      <c r="XAG959" s="108"/>
      <c r="XAH959" s="108"/>
      <c r="XAI959" s="108"/>
      <c r="XAJ959" s="108"/>
      <c r="XAK959" s="108"/>
      <c r="XAL959" s="108"/>
      <c r="XAM959" s="108"/>
      <c r="XAN959" s="108"/>
      <c r="XAO959" s="108"/>
      <c r="XAP959" s="108"/>
      <c r="XAQ959" s="108"/>
      <c r="XAR959" s="108"/>
      <c r="XAS959" s="108"/>
      <c r="XAT959" s="108"/>
      <c r="XAU959" s="108"/>
      <c r="XAV959" s="108"/>
      <c r="XAW959" s="108"/>
      <c r="XAX959" s="108"/>
      <c r="XAY959" s="108"/>
      <c r="XAZ959" s="108"/>
      <c r="XBA959" s="108"/>
      <c r="XBB959" s="108"/>
      <c r="XBC959" s="108"/>
      <c r="XBD959" s="108"/>
      <c r="XBE959" s="108"/>
      <c r="XBF959" s="108"/>
      <c r="XBG959" s="108"/>
      <c r="XBH959" s="108"/>
      <c r="XBI959" s="108"/>
      <c r="XBJ959" s="108"/>
      <c r="XBK959" s="108"/>
      <c r="XBL959" s="108"/>
      <c r="XBM959" s="108"/>
      <c r="XBN959" s="108"/>
      <c r="XBO959" s="108"/>
      <c r="XBP959" s="108"/>
      <c r="XBQ959" s="108"/>
      <c r="XBR959" s="108"/>
      <c r="XBS959" s="108"/>
      <c r="XBT959" s="108"/>
      <c r="XBU959" s="108"/>
      <c r="XBV959" s="108"/>
      <c r="XBW959" s="108"/>
      <c r="XBX959" s="108"/>
      <c r="XBY959" s="108"/>
      <c r="XBZ959" s="108"/>
      <c r="XCA959" s="108"/>
      <c r="XCB959" s="108"/>
      <c r="XCC959" s="108"/>
      <c r="XCD959" s="108"/>
      <c r="XCE959" s="108"/>
      <c r="XCF959" s="108"/>
      <c r="XCG959" s="108"/>
      <c r="XCH959" s="108"/>
      <c r="XCI959" s="108"/>
      <c r="XCJ959" s="108"/>
      <c r="XCK959" s="108"/>
      <c r="XCL959" s="108"/>
      <c r="XCM959" s="108"/>
      <c r="XCN959" s="108"/>
      <c r="XCO959" s="108"/>
      <c r="XCP959" s="108"/>
      <c r="XCQ959" s="108"/>
      <c r="XCR959" s="108"/>
      <c r="XCS959" s="108"/>
      <c r="XCT959" s="108"/>
      <c r="XCU959" s="108"/>
      <c r="XCV959" s="108"/>
      <c r="XCW959" s="108"/>
      <c r="XCX959" s="108"/>
      <c r="XCY959" s="108"/>
      <c r="XCZ959" s="108"/>
      <c r="XDA959" s="108"/>
      <c r="XDB959" s="108"/>
      <c r="XDC959" s="108"/>
      <c r="XDD959" s="108"/>
      <c r="XDE959" s="108"/>
      <c r="XDF959" s="108"/>
      <c r="XDG959" s="108"/>
      <c r="XDH959" s="108"/>
      <c r="XDI959" s="108"/>
      <c r="XDJ959" s="108"/>
      <c r="XDK959" s="108"/>
      <c r="XDL959" s="108"/>
      <c r="XDM959" s="108"/>
      <c r="XDN959" s="108"/>
      <c r="XDO959" s="108"/>
      <c r="XDP959" s="108"/>
      <c r="XDQ959" s="108"/>
      <c r="XDR959" s="108"/>
      <c r="XDS959" s="108"/>
      <c r="XDT959" s="108"/>
      <c r="XDU959" s="108"/>
      <c r="XDV959" s="108"/>
      <c r="XDW959" s="108"/>
      <c r="XDX959" s="108"/>
      <c r="XDY959" s="108"/>
      <c r="XDZ959" s="108"/>
      <c r="XEA959" s="108"/>
      <c r="XEB959" s="108"/>
      <c r="XEC959" s="108"/>
      <c r="XED959" s="108"/>
      <c r="XEE959" s="108"/>
      <c r="XEF959" s="108"/>
      <c r="XEG959" s="108"/>
      <c r="XEH959" s="108"/>
      <c r="XEI959" s="108"/>
      <c r="XEJ959" s="108"/>
      <c r="XEK959" s="108"/>
      <c r="XEL959" s="108"/>
      <c r="XEM959" s="108"/>
      <c r="XEN959" s="108"/>
      <c r="XEO959" s="108"/>
      <c r="XEP959" s="108"/>
      <c r="XEQ959" s="108"/>
      <c r="XER959" s="108"/>
      <c r="XES959" s="108"/>
      <c r="XET959" s="108"/>
      <c r="XEU959" s="108"/>
      <c r="XEV959" s="108"/>
      <c r="XEW959" s="108"/>
      <c r="XEX959" s="108"/>
      <c r="XEY959" s="108"/>
      <c r="XEZ959" s="108"/>
      <c r="XFA959" s="108"/>
      <c r="XFB959" s="108"/>
      <c r="XFC959" s="108"/>
      <c r="XFD959" s="108"/>
    </row>
    <row r="960" s="126" customFormat="true" ht="12" hidden="false" customHeight="true" outlineLevel="0" collapsed="false">
      <c r="A960" s="120" t="n">
        <v>852</v>
      </c>
      <c r="B960" s="120" t="n">
        <v>85203</v>
      </c>
      <c r="C960" s="120" t="s">
        <v>109</v>
      </c>
      <c r="D960" s="121" t="s">
        <v>265</v>
      </c>
      <c r="E960" s="121" t="s">
        <v>275</v>
      </c>
      <c r="F960" s="122" t="n">
        <v>150000</v>
      </c>
      <c r="G960" s="123"/>
      <c r="H960" s="122" t="n">
        <v>161000</v>
      </c>
      <c r="I960" s="123"/>
      <c r="J960" s="122" t="n">
        <f aca="false">H960-F960</f>
        <v>11000</v>
      </c>
      <c r="K960" s="123" t="n">
        <f aca="false">I960-G960</f>
        <v>0</v>
      </c>
      <c r="L960" s="122" t="n">
        <v>160000</v>
      </c>
      <c r="M960" s="123"/>
      <c r="N960" s="120" t="s">
        <v>614</v>
      </c>
      <c r="O960" s="120" t="s">
        <v>614</v>
      </c>
      <c r="P960" s="120" t="s">
        <v>268</v>
      </c>
      <c r="Q960" s="120" t="s">
        <v>269</v>
      </c>
      <c r="R960" s="124" t="s">
        <v>270</v>
      </c>
      <c r="S960" s="125" t="s">
        <v>861</v>
      </c>
      <c r="WZY960" s="108"/>
      <c r="WZZ960" s="108"/>
      <c r="XAA960" s="108"/>
      <c r="XAB960" s="108"/>
      <c r="XAC960" s="108"/>
      <c r="XAD960" s="108"/>
      <c r="XAE960" s="108"/>
      <c r="XAF960" s="108"/>
      <c r="XAG960" s="108"/>
      <c r="XAH960" s="108"/>
      <c r="XAI960" s="108"/>
      <c r="XAJ960" s="108"/>
      <c r="XAK960" s="108"/>
      <c r="XAL960" s="108"/>
      <c r="XAM960" s="108"/>
      <c r="XAN960" s="108"/>
      <c r="XAO960" s="108"/>
      <c r="XAP960" s="108"/>
      <c r="XAQ960" s="108"/>
      <c r="XAR960" s="108"/>
      <c r="XAS960" s="108"/>
      <c r="XAT960" s="108"/>
      <c r="XAU960" s="108"/>
      <c r="XAV960" s="108"/>
      <c r="XAW960" s="108"/>
      <c r="XAX960" s="108"/>
      <c r="XAY960" s="108"/>
      <c r="XAZ960" s="108"/>
      <c r="XBA960" s="108"/>
      <c r="XBB960" s="108"/>
      <c r="XBC960" s="108"/>
      <c r="XBD960" s="108"/>
      <c r="XBE960" s="108"/>
      <c r="XBF960" s="108"/>
      <c r="XBG960" s="108"/>
      <c r="XBH960" s="108"/>
      <c r="XBI960" s="108"/>
      <c r="XBJ960" s="108"/>
      <c r="XBK960" s="108"/>
      <c r="XBL960" s="108"/>
      <c r="XBM960" s="108"/>
      <c r="XBN960" s="108"/>
      <c r="XBO960" s="108"/>
      <c r="XBP960" s="108"/>
      <c r="XBQ960" s="108"/>
      <c r="XBR960" s="108"/>
      <c r="XBS960" s="108"/>
      <c r="XBT960" s="108"/>
      <c r="XBU960" s="108"/>
      <c r="XBV960" s="108"/>
      <c r="XBW960" s="108"/>
      <c r="XBX960" s="108"/>
      <c r="XBY960" s="108"/>
      <c r="XBZ960" s="108"/>
      <c r="XCA960" s="108"/>
      <c r="XCB960" s="108"/>
      <c r="XCC960" s="108"/>
      <c r="XCD960" s="108"/>
      <c r="XCE960" s="108"/>
      <c r="XCF960" s="108"/>
      <c r="XCG960" s="108"/>
      <c r="XCH960" s="108"/>
      <c r="XCI960" s="108"/>
      <c r="XCJ960" s="108"/>
      <c r="XCK960" s="108"/>
      <c r="XCL960" s="108"/>
      <c r="XCM960" s="108"/>
      <c r="XCN960" s="108"/>
      <c r="XCO960" s="108"/>
      <c r="XCP960" s="108"/>
      <c r="XCQ960" s="108"/>
      <c r="XCR960" s="108"/>
      <c r="XCS960" s="108"/>
      <c r="XCT960" s="108"/>
      <c r="XCU960" s="108"/>
      <c r="XCV960" s="108"/>
      <c r="XCW960" s="108"/>
      <c r="XCX960" s="108"/>
      <c r="XCY960" s="108"/>
      <c r="XCZ960" s="108"/>
      <c r="XDA960" s="108"/>
      <c r="XDB960" s="108"/>
      <c r="XDC960" s="108"/>
      <c r="XDD960" s="108"/>
      <c r="XDE960" s="108"/>
      <c r="XDF960" s="108"/>
      <c r="XDG960" s="108"/>
      <c r="XDH960" s="108"/>
      <c r="XDI960" s="108"/>
      <c r="XDJ960" s="108"/>
      <c r="XDK960" s="108"/>
      <c r="XDL960" s="108"/>
      <c r="XDM960" s="108"/>
      <c r="XDN960" s="108"/>
      <c r="XDO960" s="108"/>
      <c r="XDP960" s="108"/>
      <c r="XDQ960" s="108"/>
      <c r="XDR960" s="108"/>
      <c r="XDS960" s="108"/>
      <c r="XDT960" s="108"/>
      <c r="XDU960" s="108"/>
      <c r="XDV960" s="108"/>
      <c r="XDW960" s="108"/>
      <c r="XDX960" s="108"/>
      <c r="XDY960" s="108"/>
      <c r="XDZ960" s="108"/>
      <c r="XEA960" s="108"/>
      <c r="XEB960" s="108"/>
      <c r="XEC960" s="108"/>
      <c r="XED960" s="108"/>
      <c r="XEE960" s="108"/>
      <c r="XEF960" s="108"/>
      <c r="XEG960" s="108"/>
      <c r="XEH960" s="108"/>
      <c r="XEI960" s="108"/>
      <c r="XEJ960" s="108"/>
      <c r="XEK960" s="108"/>
      <c r="XEL960" s="108"/>
      <c r="XEM960" s="108"/>
      <c r="XEN960" s="108"/>
      <c r="XEO960" s="108"/>
      <c r="XEP960" s="108"/>
      <c r="XEQ960" s="108"/>
      <c r="XER960" s="108"/>
      <c r="XES960" s="108"/>
      <c r="XET960" s="108"/>
      <c r="XEU960" s="108"/>
      <c r="XEV960" s="108"/>
      <c r="XEW960" s="108"/>
      <c r="XEX960" s="108"/>
      <c r="XEY960" s="108"/>
      <c r="XEZ960" s="108"/>
      <c r="XFA960" s="108"/>
      <c r="XFB960" s="108"/>
      <c r="XFC960" s="108"/>
      <c r="XFD960" s="108"/>
    </row>
    <row r="961" s="126" customFormat="true" ht="12" hidden="false" customHeight="true" outlineLevel="0" collapsed="false">
      <c r="A961" s="120" t="n">
        <v>852</v>
      </c>
      <c r="B961" s="120" t="n">
        <v>85203</v>
      </c>
      <c r="C961" s="120" t="n">
        <v>2010</v>
      </c>
      <c r="D961" s="121" t="s">
        <v>509</v>
      </c>
      <c r="E961" s="121" t="s">
        <v>385</v>
      </c>
      <c r="F961" s="122" t="n">
        <v>11553764</v>
      </c>
      <c r="G961" s="123"/>
      <c r="H961" s="122" t="n">
        <v>11553764</v>
      </c>
      <c r="I961" s="123"/>
      <c r="J961" s="122" t="n">
        <f aca="false">H961-F961</f>
        <v>0</v>
      </c>
      <c r="K961" s="123" t="n">
        <f aca="false">I961-G961</f>
        <v>0</v>
      </c>
      <c r="L961" s="122" t="n">
        <v>13137743</v>
      </c>
      <c r="M961" s="123"/>
      <c r="N961" s="120" t="s">
        <v>281</v>
      </c>
      <c r="O961" s="120" t="s">
        <v>281</v>
      </c>
      <c r="P961" s="120" t="s">
        <v>268</v>
      </c>
      <c r="Q961" s="120" t="s">
        <v>269</v>
      </c>
      <c r="R961" s="124" t="s">
        <v>270</v>
      </c>
      <c r="S961" s="125" t="s">
        <v>386</v>
      </c>
      <c r="WZY961" s="108"/>
      <c r="WZZ961" s="108"/>
      <c r="XAA961" s="108"/>
      <c r="XAB961" s="108"/>
      <c r="XAC961" s="108"/>
      <c r="XAD961" s="108"/>
      <c r="XAE961" s="108"/>
      <c r="XAF961" s="108"/>
      <c r="XAG961" s="108"/>
      <c r="XAH961" s="108"/>
      <c r="XAI961" s="108"/>
      <c r="XAJ961" s="108"/>
      <c r="XAK961" s="108"/>
      <c r="XAL961" s="108"/>
      <c r="XAM961" s="108"/>
      <c r="XAN961" s="108"/>
      <c r="XAO961" s="108"/>
      <c r="XAP961" s="108"/>
      <c r="XAQ961" s="108"/>
      <c r="XAR961" s="108"/>
      <c r="XAS961" s="108"/>
      <c r="XAT961" s="108"/>
      <c r="XAU961" s="108"/>
      <c r="XAV961" s="108"/>
      <c r="XAW961" s="108"/>
      <c r="XAX961" s="108"/>
      <c r="XAY961" s="108"/>
      <c r="XAZ961" s="108"/>
      <c r="XBA961" s="108"/>
      <c r="XBB961" s="108"/>
      <c r="XBC961" s="108"/>
      <c r="XBD961" s="108"/>
      <c r="XBE961" s="108"/>
      <c r="XBF961" s="108"/>
      <c r="XBG961" s="108"/>
      <c r="XBH961" s="108"/>
      <c r="XBI961" s="108"/>
      <c r="XBJ961" s="108"/>
      <c r="XBK961" s="108"/>
      <c r="XBL961" s="108"/>
      <c r="XBM961" s="108"/>
      <c r="XBN961" s="108"/>
      <c r="XBO961" s="108"/>
      <c r="XBP961" s="108"/>
      <c r="XBQ961" s="108"/>
      <c r="XBR961" s="108"/>
      <c r="XBS961" s="108"/>
      <c r="XBT961" s="108"/>
      <c r="XBU961" s="108"/>
      <c r="XBV961" s="108"/>
      <c r="XBW961" s="108"/>
      <c r="XBX961" s="108"/>
      <c r="XBY961" s="108"/>
      <c r="XBZ961" s="108"/>
      <c r="XCA961" s="108"/>
      <c r="XCB961" s="108"/>
      <c r="XCC961" s="108"/>
      <c r="XCD961" s="108"/>
      <c r="XCE961" s="108"/>
      <c r="XCF961" s="108"/>
      <c r="XCG961" s="108"/>
      <c r="XCH961" s="108"/>
      <c r="XCI961" s="108"/>
      <c r="XCJ961" s="108"/>
      <c r="XCK961" s="108"/>
      <c r="XCL961" s="108"/>
      <c r="XCM961" s="108"/>
      <c r="XCN961" s="108"/>
      <c r="XCO961" s="108"/>
      <c r="XCP961" s="108"/>
      <c r="XCQ961" s="108"/>
      <c r="XCR961" s="108"/>
      <c r="XCS961" s="108"/>
      <c r="XCT961" s="108"/>
      <c r="XCU961" s="108"/>
      <c r="XCV961" s="108"/>
      <c r="XCW961" s="108"/>
      <c r="XCX961" s="108"/>
      <c r="XCY961" s="108"/>
      <c r="XCZ961" s="108"/>
      <c r="XDA961" s="108"/>
      <c r="XDB961" s="108"/>
      <c r="XDC961" s="108"/>
      <c r="XDD961" s="108"/>
      <c r="XDE961" s="108"/>
      <c r="XDF961" s="108"/>
      <c r="XDG961" s="108"/>
      <c r="XDH961" s="108"/>
      <c r="XDI961" s="108"/>
      <c r="XDJ961" s="108"/>
      <c r="XDK961" s="108"/>
      <c r="XDL961" s="108"/>
      <c r="XDM961" s="108"/>
      <c r="XDN961" s="108"/>
      <c r="XDO961" s="108"/>
      <c r="XDP961" s="108"/>
      <c r="XDQ961" s="108"/>
      <c r="XDR961" s="108"/>
      <c r="XDS961" s="108"/>
      <c r="XDT961" s="108"/>
      <c r="XDU961" s="108"/>
      <c r="XDV961" s="108"/>
      <c r="XDW961" s="108"/>
      <c r="XDX961" s="108"/>
      <c r="XDY961" s="108"/>
      <c r="XDZ961" s="108"/>
      <c r="XEA961" s="108"/>
      <c r="XEB961" s="108"/>
      <c r="XEC961" s="108"/>
      <c r="XED961" s="108"/>
      <c r="XEE961" s="108"/>
      <c r="XEF961" s="108"/>
      <c r="XEG961" s="108"/>
      <c r="XEH961" s="108"/>
      <c r="XEI961" s="108"/>
      <c r="XEJ961" s="108"/>
      <c r="XEK961" s="108"/>
      <c r="XEL961" s="108"/>
      <c r="XEM961" s="108"/>
      <c r="XEN961" s="108"/>
      <c r="XEO961" s="108"/>
      <c r="XEP961" s="108"/>
      <c r="XEQ961" s="108"/>
      <c r="XER961" s="108"/>
      <c r="XES961" s="108"/>
      <c r="XET961" s="108"/>
      <c r="XEU961" s="108"/>
      <c r="XEV961" s="108"/>
      <c r="XEW961" s="108"/>
      <c r="XEX961" s="108"/>
      <c r="XEY961" s="108"/>
      <c r="XEZ961" s="108"/>
      <c r="XFA961" s="108"/>
      <c r="XFB961" s="108"/>
      <c r="XFC961" s="108"/>
      <c r="XFD961" s="108"/>
    </row>
    <row r="962" s="126" customFormat="true" ht="12" hidden="false" customHeight="true" outlineLevel="0" collapsed="false">
      <c r="A962" s="120" t="n">
        <v>852</v>
      </c>
      <c r="B962" s="120" t="n">
        <v>85203</v>
      </c>
      <c r="C962" s="120" t="n">
        <v>2010</v>
      </c>
      <c r="D962" s="121" t="s">
        <v>509</v>
      </c>
      <c r="E962" s="121" t="s">
        <v>385</v>
      </c>
      <c r="F962" s="136" t="n">
        <v>287561.44</v>
      </c>
      <c r="G962" s="123"/>
      <c r="H962" s="136" t="n">
        <v>287561.44</v>
      </c>
      <c r="I962" s="123"/>
      <c r="J962" s="122" t="n">
        <f aca="false">H962-F962</f>
        <v>0</v>
      </c>
      <c r="K962" s="123" t="n">
        <f aca="false">I962-G962</f>
        <v>0</v>
      </c>
      <c r="L962" s="122" t="n">
        <v>0</v>
      </c>
      <c r="M962" s="123"/>
      <c r="N962" s="120" t="s">
        <v>281</v>
      </c>
      <c r="O962" s="120" t="s">
        <v>281</v>
      </c>
      <c r="P962" s="120" t="s">
        <v>299</v>
      </c>
      <c r="Q962" s="120" t="n">
        <v>2156</v>
      </c>
      <c r="R962" s="124" t="s">
        <v>488</v>
      </c>
      <c r="S962" s="125" t="s">
        <v>863</v>
      </c>
      <c r="WZY962" s="108"/>
      <c r="WZZ962" s="108"/>
      <c r="XAA962" s="108"/>
      <c r="XAB962" s="108"/>
      <c r="XAC962" s="108"/>
      <c r="XAD962" s="108"/>
      <c r="XAE962" s="108"/>
      <c r="XAF962" s="108"/>
      <c r="XAG962" s="108"/>
      <c r="XAH962" s="108"/>
      <c r="XAI962" s="108"/>
      <c r="XAJ962" s="108"/>
      <c r="XAK962" s="108"/>
      <c r="XAL962" s="108"/>
      <c r="XAM962" s="108"/>
      <c r="XAN962" s="108"/>
      <c r="XAO962" s="108"/>
      <c r="XAP962" s="108"/>
      <c r="XAQ962" s="108"/>
      <c r="XAR962" s="108"/>
      <c r="XAS962" s="108"/>
      <c r="XAT962" s="108"/>
      <c r="XAU962" s="108"/>
      <c r="XAV962" s="108"/>
      <c r="XAW962" s="108"/>
      <c r="XAX962" s="108"/>
      <c r="XAY962" s="108"/>
      <c r="XAZ962" s="108"/>
      <c r="XBA962" s="108"/>
      <c r="XBB962" s="108"/>
      <c r="XBC962" s="108"/>
      <c r="XBD962" s="108"/>
      <c r="XBE962" s="108"/>
      <c r="XBF962" s="108"/>
      <c r="XBG962" s="108"/>
      <c r="XBH962" s="108"/>
      <c r="XBI962" s="108"/>
      <c r="XBJ962" s="108"/>
      <c r="XBK962" s="108"/>
      <c r="XBL962" s="108"/>
      <c r="XBM962" s="108"/>
      <c r="XBN962" s="108"/>
      <c r="XBO962" s="108"/>
      <c r="XBP962" s="108"/>
      <c r="XBQ962" s="108"/>
      <c r="XBR962" s="108"/>
      <c r="XBS962" s="108"/>
      <c r="XBT962" s="108"/>
      <c r="XBU962" s="108"/>
      <c r="XBV962" s="108"/>
      <c r="XBW962" s="108"/>
      <c r="XBX962" s="108"/>
      <c r="XBY962" s="108"/>
      <c r="XBZ962" s="108"/>
      <c r="XCA962" s="108"/>
      <c r="XCB962" s="108"/>
      <c r="XCC962" s="108"/>
      <c r="XCD962" s="108"/>
      <c r="XCE962" s="108"/>
      <c r="XCF962" s="108"/>
      <c r="XCG962" s="108"/>
      <c r="XCH962" s="108"/>
      <c r="XCI962" s="108"/>
      <c r="XCJ962" s="108"/>
      <c r="XCK962" s="108"/>
      <c r="XCL962" s="108"/>
      <c r="XCM962" s="108"/>
      <c r="XCN962" s="108"/>
      <c r="XCO962" s="108"/>
      <c r="XCP962" s="108"/>
      <c r="XCQ962" s="108"/>
      <c r="XCR962" s="108"/>
      <c r="XCS962" s="108"/>
      <c r="XCT962" s="108"/>
      <c r="XCU962" s="108"/>
      <c r="XCV962" s="108"/>
      <c r="XCW962" s="108"/>
      <c r="XCX962" s="108"/>
      <c r="XCY962" s="108"/>
      <c r="XCZ962" s="108"/>
      <c r="XDA962" s="108"/>
      <c r="XDB962" s="108"/>
      <c r="XDC962" s="108"/>
      <c r="XDD962" s="108"/>
      <c r="XDE962" s="108"/>
      <c r="XDF962" s="108"/>
      <c r="XDG962" s="108"/>
      <c r="XDH962" s="108"/>
      <c r="XDI962" s="108"/>
      <c r="XDJ962" s="108"/>
      <c r="XDK962" s="108"/>
      <c r="XDL962" s="108"/>
      <c r="XDM962" s="108"/>
      <c r="XDN962" s="108"/>
      <c r="XDO962" s="108"/>
      <c r="XDP962" s="108"/>
      <c r="XDQ962" s="108"/>
      <c r="XDR962" s="108"/>
      <c r="XDS962" s="108"/>
      <c r="XDT962" s="108"/>
      <c r="XDU962" s="108"/>
      <c r="XDV962" s="108"/>
      <c r="XDW962" s="108"/>
      <c r="XDX962" s="108"/>
      <c r="XDY962" s="108"/>
      <c r="XDZ962" s="108"/>
      <c r="XEA962" s="108"/>
      <c r="XEB962" s="108"/>
      <c r="XEC962" s="108"/>
      <c r="XED962" s="108"/>
      <c r="XEE962" s="108"/>
      <c r="XEF962" s="108"/>
      <c r="XEG962" s="108"/>
      <c r="XEH962" s="108"/>
      <c r="XEI962" s="108"/>
      <c r="XEJ962" s="108"/>
      <c r="XEK962" s="108"/>
      <c r="XEL962" s="108"/>
      <c r="XEM962" s="108"/>
      <c r="XEN962" s="108"/>
      <c r="XEO962" s="108"/>
      <c r="XEP962" s="108"/>
      <c r="XEQ962" s="108"/>
      <c r="XER962" s="108"/>
      <c r="XES962" s="108"/>
      <c r="XET962" s="108"/>
      <c r="XEU962" s="108"/>
      <c r="XEV962" s="108"/>
      <c r="XEW962" s="108"/>
      <c r="XEX962" s="108"/>
      <c r="XEY962" s="108"/>
      <c r="XEZ962" s="108"/>
      <c r="XFA962" s="108"/>
      <c r="XFB962" s="108"/>
      <c r="XFC962" s="108"/>
      <c r="XFD962" s="108"/>
    </row>
    <row r="963" s="126" customFormat="true" ht="12" hidden="false" customHeight="true" outlineLevel="0" collapsed="false">
      <c r="A963" s="120" t="n">
        <v>852</v>
      </c>
      <c r="B963" s="120" t="n">
        <v>85203</v>
      </c>
      <c r="C963" s="120" t="n">
        <v>2010</v>
      </c>
      <c r="D963" s="121" t="s">
        <v>509</v>
      </c>
      <c r="E963" s="121" t="s">
        <v>385</v>
      </c>
      <c r="F963" s="136" t="n">
        <v>843667.2</v>
      </c>
      <c r="G963" s="123"/>
      <c r="H963" s="136" t="n">
        <v>843667.2</v>
      </c>
      <c r="I963" s="123"/>
      <c r="J963" s="136" t="n">
        <f aca="false">H963-F963</f>
        <v>0</v>
      </c>
      <c r="K963" s="123" t="n">
        <f aca="false">I963-G963</f>
        <v>0</v>
      </c>
      <c r="L963" s="122" t="n">
        <v>0</v>
      </c>
      <c r="M963" s="123"/>
      <c r="N963" s="120" t="s">
        <v>281</v>
      </c>
      <c r="O963" s="120" t="s">
        <v>281</v>
      </c>
      <c r="P963" s="120" t="s">
        <v>299</v>
      </c>
      <c r="Q963" s="120" t="n">
        <v>1801</v>
      </c>
      <c r="R963" s="124" t="s">
        <v>434</v>
      </c>
      <c r="S963" s="125" t="s">
        <v>863</v>
      </c>
      <c r="WZY963" s="108"/>
      <c r="WZZ963" s="108"/>
      <c r="XAA963" s="108"/>
      <c r="XAB963" s="108"/>
      <c r="XAC963" s="108"/>
      <c r="XAD963" s="108"/>
      <c r="XAE963" s="108"/>
      <c r="XAF963" s="108"/>
      <c r="XAG963" s="108"/>
      <c r="XAH963" s="108"/>
      <c r="XAI963" s="108"/>
      <c r="XAJ963" s="108"/>
      <c r="XAK963" s="108"/>
      <c r="XAL963" s="108"/>
      <c r="XAM963" s="108"/>
      <c r="XAN963" s="108"/>
      <c r="XAO963" s="108"/>
      <c r="XAP963" s="108"/>
      <c r="XAQ963" s="108"/>
      <c r="XAR963" s="108"/>
      <c r="XAS963" s="108"/>
      <c r="XAT963" s="108"/>
      <c r="XAU963" s="108"/>
      <c r="XAV963" s="108"/>
      <c r="XAW963" s="108"/>
      <c r="XAX963" s="108"/>
      <c r="XAY963" s="108"/>
      <c r="XAZ963" s="108"/>
      <c r="XBA963" s="108"/>
      <c r="XBB963" s="108"/>
      <c r="XBC963" s="108"/>
      <c r="XBD963" s="108"/>
      <c r="XBE963" s="108"/>
      <c r="XBF963" s="108"/>
      <c r="XBG963" s="108"/>
      <c r="XBH963" s="108"/>
      <c r="XBI963" s="108"/>
      <c r="XBJ963" s="108"/>
      <c r="XBK963" s="108"/>
      <c r="XBL963" s="108"/>
      <c r="XBM963" s="108"/>
      <c r="XBN963" s="108"/>
      <c r="XBO963" s="108"/>
      <c r="XBP963" s="108"/>
      <c r="XBQ963" s="108"/>
      <c r="XBR963" s="108"/>
      <c r="XBS963" s="108"/>
      <c r="XBT963" s="108"/>
      <c r="XBU963" s="108"/>
      <c r="XBV963" s="108"/>
      <c r="XBW963" s="108"/>
      <c r="XBX963" s="108"/>
      <c r="XBY963" s="108"/>
      <c r="XBZ963" s="108"/>
      <c r="XCA963" s="108"/>
      <c r="XCB963" s="108"/>
      <c r="XCC963" s="108"/>
      <c r="XCD963" s="108"/>
      <c r="XCE963" s="108"/>
      <c r="XCF963" s="108"/>
      <c r="XCG963" s="108"/>
      <c r="XCH963" s="108"/>
      <c r="XCI963" s="108"/>
      <c r="XCJ963" s="108"/>
      <c r="XCK963" s="108"/>
      <c r="XCL963" s="108"/>
      <c r="XCM963" s="108"/>
      <c r="XCN963" s="108"/>
      <c r="XCO963" s="108"/>
      <c r="XCP963" s="108"/>
      <c r="XCQ963" s="108"/>
      <c r="XCR963" s="108"/>
      <c r="XCS963" s="108"/>
      <c r="XCT963" s="108"/>
      <c r="XCU963" s="108"/>
      <c r="XCV963" s="108"/>
      <c r="XCW963" s="108"/>
      <c r="XCX963" s="108"/>
      <c r="XCY963" s="108"/>
      <c r="XCZ963" s="108"/>
      <c r="XDA963" s="108"/>
      <c r="XDB963" s="108"/>
      <c r="XDC963" s="108"/>
      <c r="XDD963" s="108"/>
      <c r="XDE963" s="108"/>
      <c r="XDF963" s="108"/>
      <c r="XDG963" s="108"/>
      <c r="XDH963" s="108"/>
      <c r="XDI963" s="108"/>
      <c r="XDJ963" s="108"/>
      <c r="XDK963" s="108"/>
      <c r="XDL963" s="108"/>
      <c r="XDM963" s="108"/>
      <c r="XDN963" s="108"/>
      <c r="XDO963" s="108"/>
      <c r="XDP963" s="108"/>
      <c r="XDQ963" s="108"/>
      <c r="XDR963" s="108"/>
      <c r="XDS963" s="108"/>
      <c r="XDT963" s="108"/>
      <c r="XDU963" s="108"/>
      <c r="XDV963" s="108"/>
      <c r="XDW963" s="108"/>
      <c r="XDX963" s="108"/>
      <c r="XDY963" s="108"/>
      <c r="XDZ963" s="108"/>
      <c r="XEA963" s="108"/>
      <c r="XEB963" s="108"/>
      <c r="XEC963" s="108"/>
      <c r="XED963" s="108"/>
      <c r="XEE963" s="108"/>
      <c r="XEF963" s="108"/>
      <c r="XEG963" s="108"/>
      <c r="XEH963" s="108"/>
      <c r="XEI963" s="108"/>
      <c r="XEJ963" s="108"/>
      <c r="XEK963" s="108"/>
      <c r="XEL963" s="108"/>
      <c r="XEM963" s="108"/>
      <c r="XEN963" s="108"/>
      <c r="XEO963" s="108"/>
      <c r="XEP963" s="108"/>
      <c r="XEQ963" s="108"/>
      <c r="XER963" s="108"/>
      <c r="XES963" s="108"/>
      <c r="XET963" s="108"/>
      <c r="XEU963" s="108"/>
      <c r="XEV963" s="108"/>
      <c r="XEW963" s="108"/>
      <c r="XEX963" s="108"/>
      <c r="XEY963" s="108"/>
      <c r="XEZ963" s="108"/>
      <c r="XFA963" s="108"/>
      <c r="XFB963" s="108"/>
      <c r="XFC963" s="108"/>
      <c r="XFD963" s="108"/>
    </row>
    <row r="964" s="126" customFormat="true" ht="12" hidden="false" customHeight="true" outlineLevel="0" collapsed="false">
      <c r="A964" s="120" t="n">
        <v>852</v>
      </c>
      <c r="B964" s="120" t="n">
        <v>85203</v>
      </c>
      <c r="C964" s="120" t="n">
        <v>2010</v>
      </c>
      <c r="D964" s="121" t="s">
        <v>509</v>
      </c>
      <c r="E964" s="121" t="s">
        <v>385</v>
      </c>
      <c r="F964" s="136" t="n">
        <v>927009.6</v>
      </c>
      <c r="G964" s="123"/>
      <c r="H964" s="136" t="n">
        <v>927009.6</v>
      </c>
      <c r="I964" s="123"/>
      <c r="J964" s="136" t="n">
        <f aca="false">H964-F964</f>
        <v>0</v>
      </c>
      <c r="K964" s="123" t="n">
        <f aca="false">I964-G964</f>
        <v>0</v>
      </c>
      <c r="L964" s="122" t="n">
        <v>0</v>
      </c>
      <c r="M964" s="123"/>
      <c r="N964" s="120" t="s">
        <v>281</v>
      </c>
      <c r="O964" s="120" t="s">
        <v>281</v>
      </c>
      <c r="P964" s="120" t="s">
        <v>299</v>
      </c>
      <c r="Q964" s="120" t="n">
        <v>869</v>
      </c>
      <c r="R964" s="124" t="s">
        <v>436</v>
      </c>
      <c r="S964" s="125" t="s">
        <v>863</v>
      </c>
      <c r="WZY964" s="108"/>
      <c r="WZZ964" s="108"/>
      <c r="XAA964" s="108"/>
      <c r="XAB964" s="108"/>
      <c r="XAC964" s="108"/>
      <c r="XAD964" s="108"/>
      <c r="XAE964" s="108"/>
      <c r="XAF964" s="108"/>
      <c r="XAG964" s="108"/>
      <c r="XAH964" s="108"/>
      <c r="XAI964" s="108"/>
      <c r="XAJ964" s="108"/>
      <c r="XAK964" s="108"/>
      <c r="XAL964" s="108"/>
      <c r="XAM964" s="108"/>
      <c r="XAN964" s="108"/>
      <c r="XAO964" s="108"/>
      <c r="XAP964" s="108"/>
      <c r="XAQ964" s="108"/>
      <c r="XAR964" s="108"/>
      <c r="XAS964" s="108"/>
      <c r="XAT964" s="108"/>
      <c r="XAU964" s="108"/>
      <c r="XAV964" s="108"/>
      <c r="XAW964" s="108"/>
      <c r="XAX964" s="108"/>
      <c r="XAY964" s="108"/>
      <c r="XAZ964" s="108"/>
      <c r="XBA964" s="108"/>
      <c r="XBB964" s="108"/>
      <c r="XBC964" s="108"/>
      <c r="XBD964" s="108"/>
      <c r="XBE964" s="108"/>
      <c r="XBF964" s="108"/>
      <c r="XBG964" s="108"/>
      <c r="XBH964" s="108"/>
      <c r="XBI964" s="108"/>
      <c r="XBJ964" s="108"/>
      <c r="XBK964" s="108"/>
      <c r="XBL964" s="108"/>
      <c r="XBM964" s="108"/>
      <c r="XBN964" s="108"/>
      <c r="XBO964" s="108"/>
      <c r="XBP964" s="108"/>
      <c r="XBQ964" s="108"/>
      <c r="XBR964" s="108"/>
      <c r="XBS964" s="108"/>
      <c r="XBT964" s="108"/>
      <c r="XBU964" s="108"/>
      <c r="XBV964" s="108"/>
      <c r="XBW964" s="108"/>
      <c r="XBX964" s="108"/>
      <c r="XBY964" s="108"/>
      <c r="XBZ964" s="108"/>
      <c r="XCA964" s="108"/>
      <c r="XCB964" s="108"/>
      <c r="XCC964" s="108"/>
      <c r="XCD964" s="108"/>
      <c r="XCE964" s="108"/>
      <c r="XCF964" s="108"/>
      <c r="XCG964" s="108"/>
      <c r="XCH964" s="108"/>
      <c r="XCI964" s="108"/>
      <c r="XCJ964" s="108"/>
      <c r="XCK964" s="108"/>
      <c r="XCL964" s="108"/>
      <c r="XCM964" s="108"/>
      <c r="XCN964" s="108"/>
      <c r="XCO964" s="108"/>
      <c r="XCP964" s="108"/>
      <c r="XCQ964" s="108"/>
      <c r="XCR964" s="108"/>
      <c r="XCS964" s="108"/>
      <c r="XCT964" s="108"/>
      <c r="XCU964" s="108"/>
      <c r="XCV964" s="108"/>
      <c r="XCW964" s="108"/>
      <c r="XCX964" s="108"/>
      <c r="XCY964" s="108"/>
      <c r="XCZ964" s="108"/>
      <c r="XDA964" s="108"/>
      <c r="XDB964" s="108"/>
      <c r="XDC964" s="108"/>
      <c r="XDD964" s="108"/>
      <c r="XDE964" s="108"/>
      <c r="XDF964" s="108"/>
      <c r="XDG964" s="108"/>
      <c r="XDH964" s="108"/>
      <c r="XDI964" s="108"/>
      <c r="XDJ964" s="108"/>
      <c r="XDK964" s="108"/>
      <c r="XDL964" s="108"/>
      <c r="XDM964" s="108"/>
      <c r="XDN964" s="108"/>
      <c r="XDO964" s="108"/>
      <c r="XDP964" s="108"/>
      <c r="XDQ964" s="108"/>
      <c r="XDR964" s="108"/>
      <c r="XDS964" s="108"/>
      <c r="XDT964" s="108"/>
      <c r="XDU964" s="108"/>
      <c r="XDV964" s="108"/>
      <c r="XDW964" s="108"/>
      <c r="XDX964" s="108"/>
      <c r="XDY964" s="108"/>
      <c r="XDZ964" s="108"/>
      <c r="XEA964" s="108"/>
      <c r="XEB964" s="108"/>
      <c r="XEC964" s="108"/>
      <c r="XED964" s="108"/>
      <c r="XEE964" s="108"/>
      <c r="XEF964" s="108"/>
      <c r="XEG964" s="108"/>
      <c r="XEH964" s="108"/>
      <c r="XEI964" s="108"/>
      <c r="XEJ964" s="108"/>
      <c r="XEK964" s="108"/>
      <c r="XEL964" s="108"/>
      <c r="XEM964" s="108"/>
      <c r="XEN964" s="108"/>
      <c r="XEO964" s="108"/>
      <c r="XEP964" s="108"/>
      <c r="XEQ964" s="108"/>
      <c r="XER964" s="108"/>
      <c r="XES964" s="108"/>
      <c r="XET964" s="108"/>
      <c r="XEU964" s="108"/>
      <c r="XEV964" s="108"/>
      <c r="XEW964" s="108"/>
      <c r="XEX964" s="108"/>
      <c r="XEY964" s="108"/>
      <c r="XEZ964" s="108"/>
      <c r="XFA964" s="108"/>
      <c r="XFB964" s="108"/>
      <c r="XFC964" s="108"/>
      <c r="XFD964" s="108"/>
    </row>
    <row r="965" s="126" customFormat="true" ht="12" hidden="false" customHeight="true" outlineLevel="0" collapsed="false">
      <c r="A965" s="120" t="n">
        <v>852</v>
      </c>
      <c r="B965" s="120" t="n">
        <v>85203</v>
      </c>
      <c r="C965" s="120" t="n">
        <v>2910</v>
      </c>
      <c r="D965" s="121" t="s">
        <v>265</v>
      </c>
      <c r="E965" s="121" t="s">
        <v>275</v>
      </c>
      <c r="F965" s="129" t="n">
        <v>0</v>
      </c>
      <c r="G965" s="130"/>
      <c r="H965" s="129" t="n">
        <v>115000</v>
      </c>
      <c r="I965" s="130"/>
      <c r="J965" s="129" t="n">
        <f aca="false">H965-F965</f>
        <v>115000</v>
      </c>
      <c r="K965" s="130" t="n">
        <f aca="false">I965-G965</f>
        <v>0</v>
      </c>
      <c r="L965" s="129" t="n">
        <v>0</v>
      </c>
      <c r="M965" s="130"/>
      <c r="N965" s="120" t="s">
        <v>418</v>
      </c>
      <c r="O965" s="120" t="s">
        <v>379</v>
      </c>
      <c r="P965" s="120"/>
      <c r="Q965" s="120"/>
      <c r="R965" s="124"/>
      <c r="S965" s="125" t="s">
        <v>864</v>
      </c>
      <c r="WZY965" s="108"/>
      <c r="WZZ965" s="108"/>
      <c r="XAA965" s="108"/>
      <c r="XAB965" s="108"/>
      <c r="XAC965" s="108"/>
      <c r="XAD965" s="108"/>
      <c r="XAE965" s="108"/>
      <c r="XAF965" s="108"/>
      <c r="XAG965" s="108"/>
      <c r="XAH965" s="108"/>
      <c r="XAI965" s="108"/>
      <c r="XAJ965" s="108"/>
      <c r="XAK965" s="108"/>
      <c r="XAL965" s="108"/>
      <c r="XAM965" s="108"/>
      <c r="XAN965" s="108"/>
      <c r="XAO965" s="108"/>
      <c r="XAP965" s="108"/>
      <c r="XAQ965" s="108"/>
      <c r="XAR965" s="108"/>
      <c r="XAS965" s="108"/>
      <c r="XAT965" s="108"/>
      <c r="XAU965" s="108"/>
      <c r="XAV965" s="108"/>
      <c r="XAW965" s="108"/>
      <c r="XAX965" s="108"/>
      <c r="XAY965" s="108"/>
      <c r="XAZ965" s="108"/>
      <c r="XBA965" s="108"/>
      <c r="XBB965" s="108"/>
      <c r="XBC965" s="108"/>
      <c r="XBD965" s="108"/>
      <c r="XBE965" s="108"/>
      <c r="XBF965" s="108"/>
      <c r="XBG965" s="108"/>
      <c r="XBH965" s="108"/>
      <c r="XBI965" s="108"/>
      <c r="XBJ965" s="108"/>
      <c r="XBK965" s="108"/>
      <c r="XBL965" s="108"/>
      <c r="XBM965" s="108"/>
      <c r="XBN965" s="108"/>
      <c r="XBO965" s="108"/>
      <c r="XBP965" s="108"/>
      <c r="XBQ965" s="108"/>
      <c r="XBR965" s="108"/>
      <c r="XBS965" s="108"/>
      <c r="XBT965" s="108"/>
      <c r="XBU965" s="108"/>
      <c r="XBV965" s="108"/>
      <c r="XBW965" s="108"/>
      <c r="XBX965" s="108"/>
      <c r="XBY965" s="108"/>
      <c r="XBZ965" s="108"/>
      <c r="XCA965" s="108"/>
      <c r="XCB965" s="108"/>
      <c r="XCC965" s="108"/>
      <c r="XCD965" s="108"/>
      <c r="XCE965" s="108"/>
      <c r="XCF965" s="108"/>
      <c r="XCG965" s="108"/>
      <c r="XCH965" s="108"/>
      <c r="XCI965" s="108"/>
      <c r="XCJ965" s="108"/>
      <c r="XCK965" s="108"/>
      <c r="XCL965" s="108"/>
      <c r="XCM965" s="108"/>
      <c r="XCN965" s="108"/>
      <c r="XCO965" s="108"/>
      <c r="XCP965" s="108"/>
      <c r="XCQ965" s="108"/>
      <c r="XCR965" s="108"/>
      <c r="XCS965" s="108"/>
      <c r="XCT965" s="108"/>
      <c r="XCU965" s="108"/>
      <c r="XCV965" s="108"/>
      <c r="XCW965" s="108"/>
      <c r="XCX965" s="108"/>
      <c r="XCY965" s="108"/>
      <c r="XCZ965" s="108"/>
      <c r="XDA965" s="108"/>
      <c r="XDB965" s="108"/>
      <c r="XDC965" s="108"/>
      <c r="XDD965" s="108"/>
      <c r="XDE965" s="108"/>
      <c r="XDF965" s="108"/>
      <c r="XDG965" s="108"/>
      <c r="XDH965" s="108"/>
      <c r="XDI965" s="108"/>
      <c r="XDJ965" s="108"/>
      <c r="XDK965" s="108"/>
      <c r="XDL965" s="108"/>
      <c r="XDM965" s="108"/>
      <c r="XDN965" s="108"/>
      <c r="XDO965" s="108"/>
      <c r="XDP965" s="108"/>
      <c r="XDQ965" s="108"/>
      <c r="XDR965" s="108"/>
      <c r="XDS965" s="108"/>
      <c r="XDT965" s="108"/>
      <c r="XDU965" s="108"/>
      <c r="XDV965" s="108"/>
      <c r="XDW965" s="108"/>
      <c r="XDX965" s="108"/>
      <c r="XDY965" s="108"/>
      <c r="XDZ965" s="108"/>
      <c r="XEA965" s="108"/>
      <c r="XEB965" s="108"/>
      <c r="XEC965" s="108"/>
      <c r="XED965" s="108"/>
      <c r="XEE965" s="108"/>
      <c r="XEF965" s="108"/>
      <c r="XEG965" s="108"/>
      <c r="XEH965" s="108"/>
      <c r="XEI965" s="108"/>
      <c r="XEJ965" s="108"/>
      <c r="XEK965" s="108"/>
      <c r="XEL965" s="108"/>
      <c r="XEM965" s="108"/>
      <c r="XEN965" s="108"/>
      <c r="XEO965" s="108"/>
      <c r="XEP965" s="108"/>
      <c r="XEQ965" s="108"/>
      <c r="XER965" s="108"/>
      <c r="XES965" s="108"/>
      <c r="XET965" s="108"/>
      <c r="XEU965" s="108"/>
      <c r="XEV965" s="108"/>
      <c r="XEW965" s="108"/>
      <c r="XEX965" s="108"/>
      <c r="XEY965" s="108"/>
      <c r="XEZ965" s="108"/>
      <c r="XFA965" s="108"/>
      <c r="XFB965" s="108"/>
      <c r="XFC965" s="108"/>
      <c r="XFD965" s="108"/>
    </row>
    <row r="966" s="126" customFormat="true" ht="12" hidden="false" customHeight="true" outlineLevel="0" collapsed="false">
      <c r="A966" s="120" t="n">
        <v>852</v>
      </c>
      <c r="B966" s="120" t="n">
        <v>85203</v>
      </c>
      <c r="C966" s="120" t="n">
        <v>2950</v>
      </c>
      <c r="D966" s="121" t="s">
        <v>265</v>
      </c>
      <c r="E966" s="121" t="s">
        <v>275</v>
      </c>
      <c r="F966" s="129" t="n">
        <v>169000</v>
      </c>
      <c r="G966" s="130"/>
      <c r="H966" s="129" t="n">
        <v>169000</v>
      </c>
      <c r="I966" s="130"/>
      <c r="J966" s="129" t="n">
        <f aca="false">H966-F966</f>
        <v>0</v>
      </c>
      <c r="K966" s="130" t="n">
        <f aca="false">I966-G966</f>
        <v>0</v>
      </c>
      <c r="L966" s="129" t="n">
        <v>0</v>
      </c>
      <c r="M966" s="130"/>
      <c r="N966" s="120" t="s">
        <v>418</v>
      </c>
      <c r="O966" s="120" t="s">
        <v>379</v>
      </c>
      <c r="P966" s="120" t="s">
        <v>272</v>
      </c>
      <c r="Q966" s="120" t="s">
        <v>612</v>
      </c>
      <c r="R966" s="124" t="s">
        <v>476</v>
      </c>
      <c r="S966" s="125" t="s">
        <v>445</v>
      </c>
      <c r="WZY966" s="108"/>
      <c r="WZZ966" s="108"/>
      <c r="XAA966" s="108"/>
      <c r="XAB966" s="108"/>
      <c r="XAC966" s="108"/>
      <c r="XAD966" s="108"/>
      <c r="XAE966" s="108"/>
      <c r="XAF966" s="108"/>
      <c r="XAG966" s="108"/>
      <c r="XAH966" s="108"/>
      <c r="XAI966" s="108"/>
      <c r="XAJ966" s="108"/>
      <c r="XAK966" s="108"/>
      <c r="XAL966" s="108"/>
      <c r="XAM966" s="108"/>
      <c r="XAN966" s="108"/>
      <c r="XAO966" s="108"/>
      <c r="XAP966" s="108"/>
      <c r="XAQ966" s="108"/>
      <c r="XAR966" s="108"/>
      <c r="XAS966" s="108"/>
      <c r="XAT966" s="108"/>
      <c r="XAU966" s="108"/>
      <c r="XAV966" s="108"/>
      <c r="XAW966" s="108"/>
      <c r="XAX966" s="108"/>
      <c r="XAY966" s="108"/>
      <c r="XAZ966" s="108"/>
      <c r="XBA966" s="108"/>
      <c r="XBB966" s="108"/>
      <c r="XBC966" s="108"/>
      <c r="XBD966" s="108"/>
      <c r="XBE966" s="108"/>
      <c r="XBF966" s="108"/>
      <c r="XBG966" s="108"/>
      <c r="XBH966" s="108"/>
      <c r="XBI966" s="108"/>
      <c r="XBJ966" s="108"/>
      <c r="XBK966" s="108"/>
      <c r="XBL966" s="108"/>
      <c r="XBM966" s="108"/>
      <c r="XBN966" s="108"/>
      <c r="XBO966" s="108"/>
      <c r="XBP966" s="108"/>
      <c r="XBQ966" s="108"/>
      <c r="XBR966" s="108"/>
      <c r="XBS966" s="108"/>
      <c r="XBT966" s="108"/>
      <c r="XBU966" s="108"/>
      <c r="XBV966" s="108"/>
      <c r="XBW966" s="108"/>
      <c r="XBX966" s="108"/>
      <c r="XBY966" s="108"/>
      <c r="XBZ966" s="108"/>
      <c r="XCA966" s="108"/>
      <c r="XCB966" s="108"/>
      <c r="XCC966" s="108"/>
      <c r="XCD966" s="108"/>
      <c r="XCE966" s="108"/>
      <c r="XCF966" s="108"/>
      <c r="XCG966" s="108"/>
      <c r="XCH966" s="108"/>
      <c r="XCI966" s="108"/>
      <c r="XCJ966" s="108"/>
      <c r="XCK966" s="108"/>
      <c r="XCL966" s="108"/>
      <c r="XCM966" s="108"/>
      <c r="XCN966" s="108"/>
      <c r="XCO966" s="108"/>
      <c r="XCP966" s="108"/>
      <c r="XCQ966" s="108"/>
      <c r="XCR966" s="108"/>
      <c r="XCS966" s="108"/>
      <c r="XCT966" s="108"/>
      <c r="XCU966" s="108"/>
      <c r="XCV966" s="108"/>
      <c r="XCW966" s="108"/>
      <c r="XCX966" s="108"/>
      <c r="XCY966" s="108"/>
      <c r="XCZ966" s="108"/>
      <c r="XDA966" s="108"/>
      <c r="XDB966" s="108"/>
      <c r="XDC966" s="108"/>
      <c r="XDD966" s="108"/>
      <c r="XDE966" s="108"/>
      <c r="XDF966" s="108"/>
      <c r="XDG966" s="108"/>
      <c r="XDH966" s="108"/>
      <c r="XDI966" s="108"/>
      <c r="XDJ966" s="108"/>
      <c r="XDK966" s="108"/>
      <c r="XDL966" s="108"/>
      <c r="XDM966" s="108"/>
      <c r="XDN966" s="108"/>
      <c r="XDO966" s="108"/>
      <c r="XDP966" s="108"/>
      <c r="XDQ966" s="108"/>
      <c r="XDR966" s="108"/>
      <c r="XDS966" s="108"/>
      <c r="XDT966" s="108"/>
      <c r="XDU966" s="108"/>
      <c r="XDV966" s="108"/>
      <c r="XDW966" s="108"/>
      <c r="XDX966" s="108"/>
      <c r="XDY966" s="108"/>
      <c r="XDZ966" s="108"/>
      <c r="XEA966" s="108"/>
      <c r="XEB966" s="108"/>
      <c r="XEC966" s="108"/>
      <c r="XED966" s="108"/>
      <c r="XEE966" s="108"/>
      <c r="XEF966" s="108"/>
      <c r="XEG966" s="108"/>
      <c r="XEH966" s="108"/>
      <c r="XEI966" s="108"/>
      <c r="XEJ966" s="108"/>
      <c r="XEK966" s="108"/>
      <c r="XEL966" s="108"/>
      <c r="XEM966" s="108"/>
      <c r="XEN966" s="108"/>
      <c r="XEO966" s="108"/>
      <c r="XEP966" s="108"/>
      <c r="XEQ966" s="108"/>
      <c r="XER966" s="108"/>
      <c r="XES966" s="108"/>
      <c r="XET966" s="108"/>
      <c r="XEU966" s="108"/>
      <c r="XEV966" s="108"/>
      <c r="XEW966" s="108"/>
      <c r="XEX966" s="108"/>
      <c r="XEY966" s="108"/>
      <c r="XEZ966" s="108"/>
      <c r="XFA966" s="108"/>
      <c r="XFB966" s="108"/>
      <c r="XFC966" s="108"/>
      <c r="XFD966" s="108"/>
    </row>
    <row r="967" s="126" customFormat="true" ht="12" hidden="false" customHeight="true" outlineLevel="0" collapsed="false">
      <c r="A967" s="120" t="n">
        <v>852</v>
      </c>
      <c r="B967" s="120" t="n">
        <v>85205</v>
      </c>
      <c r="C967" s="120" t="n">
        <v>2110</v>
      </c>
      <c r="D967" s="121" t="s">
        <v>384</v>
      </c>
      <c r="E967" s="121" t="s">
        <v>385</v>
      </c>
      <c r="F967" s="122"/>
      <c r="G967" s="123" t="n">
        <v>684000</v>
      </c>
      <c r="H967" s="122"/>
      <c r="I967" s="123" t="n">
        <v>684000</v>
      </c>
      <c r="J967" s="122" t="n">
        <f aca="false">H967-F967</f>
        <v>0</v>
      </c>
      <c r="K967" s="123" t="n">
        <f aca="false">I967-G967</f>
        <v>0</v>
      </c>
      <c r="L967" s="122"/>
      <c r="M967" s="123" t="n">
        <v>744000</v>
      </c>
      <c r="N967" s="120" t="s">
        <v>281</v>
      </c>
      <c r="O967" s="120" t="s">
        <v>281</v>
      </c>
      <c r="P967" s="120" t="s">
        <v>268</v>
      </c>
      <c r="Q967" s="120" t="s">
        <v>269</v>
      </c>
      <c r="R967" s="124" t="s">
        <v>270</v>
      </c>
      <c r="S967" s="125" t="s">
        <v>386</v>
      </c>
      <c r="WZY967" s="108"/>
      <c r="WZZ967" s="108"/>
      <c r="XAA967" s="108"/>
      <c r="XAB967" s="108"/>
      <c r="XAC967" s="108"/>
      <c r="XAD967" s="108"/>
      <c r="XAE967" s="108"/>
      <c r="XAF967" s="108"/>
      <c r="XAG967" s="108"/>
      <c r="XAH967" s="108"/>
      <c r="XAI967" s="108"/>
      <c r="XAJ967" s="108"/>
      <c r="XAK967" s="108"/>
      <c r="XAL967" s="108"/>
      <c r="XAM967" s="108"/>
      <c r="XAN967" s="108"/>
      <c r="XAO967" s="108"/>
      <c r="XAP967" s="108"/>
      <c r="XAQ967" s="108"/>
      <c r="XAR967" s="108"/>
      <c r="XAS967" s="108"/>
      <c r="XAT967" s="108"/>
      <c r="XAU967" s="108"/>
      <c r="XAV967" s="108"/>
      <c r="XAW967" s="108"/>
      <c r="XAX967" s="108"/>
      <c r="XAY967" s="108"/>
      <c r="XAZ967" s="108"/>
      <c r="XBA967" s="108"/>
      <c r="XBB967" s="108"/>
      <c r="XBC967" s="108"/>
      <c r="XBD967" s="108"/>
      <c r="XBE967" s="108"/>
      <c r="XBF967" s="108"/>
      <c r="XBG967" s="108"/>
      <c r="XBH967" s="108"/>
      <c r="XBI967" s="108"/>
      <c r="XBJ967" s="108"/>
      <c r="XBK967" s="108"/>
      <c r="XBL967" s="108"/>
      <c r="XBM967" s="108"/>
      <c r="XBN967" s="108"/>
      <c r="XBO967" s="108"/>
      <c r="XBP967" s="108"/>
      <c r="XBQ967" s="108"/>
      <c r="XBR967" s="108"/>
      <c r="XBS967" s="108"/>
      <c r="XBT967" s="108"/>
      <c r="XBU967" s="108"/>
      <c r="XBV967" s="108"/>
      <c r="XBW967" s="108"/>
      <c r="XBX967" s="108"/>
      <c r="XBY967" s="108"/>
      <c r="XBZ967" s="108"/>
      <c r="XCA967" s="108"/>
      <c r="XCB967" s="108"/>
      <c r="XCC967" s="108"/>
      <c r="XCD967" s="108"/>
      <c r="XCE967" s="108"/>
      <c r="XCF967" s="108"/>
      <c r="XCG967" s="108"/>
      <c r="XCH967" s="108"/>
      <c r="XCI967" s="108"/>
      <c r="XCJ967" s="108"/>
      <c r="XCK967" s="108"/>
      <c r="XCL967" s="108"/>
      <c r="XCM967" s="108"/>
      <c r="XCN967" s="108"/>
      <c r="XCO967" s="108"/>
      <c r="XCP967" s="108"/>
      <c r="XCQ967" s="108"/>
      <c r="XCR967" s="108"/>
      <c r="XCS967" s="108"/>
      <c r="XCT967" s="108"/>
      <c r="XCU967" s="108"/>
      <c r="XCV967" s="108"/>
      <c r="XCW967" s="108"/>
      <c r="XCX967" s="108"/>
      <c r="XCY967" s="108"/>
      <c r="XCZ967" s="108"/>
      <c r="XDA967" s="108"/>
      <c r="XDB967" s="108"/>
      <c r="XDC967" s="108"/>
      <c r="XDD967" s="108"/>
      <c r="XDE967" s="108"/>
      <c r="XDF967" s="108"/>
      <c r="XDG967" s="108"/>
      <c r="XDH967" s="108"/>
      <c r="XDI967" s="108"/>
      <c r="XDJ967" s="108"/>
      <c r="XDK967" s="108"/>
      <c r="XDL967" s="108"/>
      <c r="XDM967" s="108"/>
      <c r="XDN967" s="108"/>
      <c r="XDO967" s="108"/>
      <c r="XDP967" s="108"/>
      <c r="XDQ967" s="108"/>
      <c r="XDR967" s="108"/>
      <c r="XDS967" s="108"/>
      <c r="XDT967" s="108"/>
      <c r="XDU967" s="108"/>
      <c r="XDV967" s="108"/>
      <c r="XDW967" s="108"/>
      <c r="XDX967" s="108"/>
      <c r="XDY967" s="108"/>
      <c r="XDZ967" s="108"/>
      <c r="XEA967" s="108"/>
      <c r="XEB967" s="108"/>
      <c r="XEC967" s="108"/>
      <c r="XED967" s="108"/>
      <c r="XEE967" s="108"/>
      <c r="XEF967" s="108"/>
      <c r="XEG967" s="108"/>
      <c r="XEH967" s="108"/>
      <c r="XEI967" s="108"/>
      <c r="XEJ967" s="108"/>
      <c r="XEK967" s="108"/>
      <c r="XEL967" s="108"/>
      <c r="XEM967" s="108"/>
      <c r="XEN967" s="108"/>
      <c r="XEO967" s="108"/>
      <c r="XEP967" s="108"/>
      <c r="XEQ967" s="108"/>
      <c r="XER967" s="108"/>
      <c r="XES967" s="108"/>
      <c r="XET967" s="108"/>
      <c r="XEU967" s="108"/>
      <c r="XEV967" s="108"/>
      <c r="XEW967" s="108"/>
      <c r="XEX967" s="108"/>
      <c r="XEY967" s="108"/>
      <c r="XEZ967" s="108"/>
      <c r="XFA967" s="108"/>
      <c r="XFB967" s="108"/>
      <c r="XFC967" s="108"/>
      <c r="XFD967" s="108"/>
    </row>
    <row r="968" s="126" customFormat="true" ht="12" hidden="false" customHeight="true" outlineLevel="0" collapsed="false">
      <c r="A968" s="120" t="n">
        <v>852</v>
      </c>
      <c r="B968" s="120" t="n">
        <v>85205</v>
      </c>
      <c r="C968" s="120" t="n">
        <v>2110</v>
      </c>
      <c r="D968" s="121" t="s">
        <v>384</v>
      </c>
      <c r="E968" s="121" t="s">
        <v>385</v>
      </c>
      <c r="F968" s="129"/>
      <c r="G968" s="130" t="n">
        <v>23000</v>
      </c>
      <c r="H968" s="129"/>
      <c r="I968" s="130" t="n">
        <v>23000</v>
      </c>
      <c r="J968" s="129" t="n">
        <f aca="false">H968-F968</f>
        <v>0</v>
      </c>
      <c r="K968" s="130" t="n">
        <f aca="false">I968-G968</f>
        <v>0</v>
      </c>
      <c r="L968" s="129"/>
      <c r="M968" s="123" t="n">
        <v>0</v>
      </c>
      <c r="N968" s="120" t="s">
        <v>281</v>
      </c>
      <c r="O968" s="120" t="s">
        <v>281</v>
      </c>
      <c r="P968" s="120" t="s">
        <v>299</v>
      </c>
      <c r="Q968" s="120" t="n">
        <v>1801</v>
      </c>
      <c r="R968" s="124" t="s">
        <v>434</v>
      </c>
      <c r="S968" s="125" t="s">
        <v>865</v>
      </c>
      <c r="WZY968" s="108"/>
      <c r="WZZ968" s="108"/>
      <c r="XAA968" s="108"/>
      <c r="XAB968" s="108"/>
      <c r="XAC968" s="108"/>
      <c r="XAD968" s="108"/>
      <c r="XAE968" s="108"/>
      <c r="XAF968" s="108"/>
      <c r="XAG968" s="108"/>
      <c r="XAH968" s="108"/>
      <c r="XAI968" s="108"/>
      <c r="XAJ968" s="108"/>
      <c r="XAK968" s="108"/>
      <c r="XAL968" s="108"/>
      <c r="XAM968" s="108"/>
      <c r="XAN968" s="108"/>
      <c r="XAO968" s="108"/>
      <c r="XAP968" s="108"/>
      <c r="XAQ968" s="108"/>
      <c r="XAR968" s="108"/>
      <c r="XAS968" s="108"/>
      <c r="XAT968" s="108"/>
      <c r="XAU968" s="108"/>
      <c r="XAV968" s="108"/>
      <c r="XAW968" s="108"/>
      <c r="XAX968" s="108"/>
      <c r="XAY968" s="108"/>
      <c r="XAZ968" s="108"/>
      <c r="XBA968" s="108"/>
      <c r="XBB968" s="108"/>
      <c r="XBC968" s="108"/>
      <c r="XBD968" s="108"/>
      <c r="XBE968" s="108"/>
      <c r="XBF968" s="108"/>
      <c r="XBG968" s="108"/>
      <c r="XBH968" s="108"/>
      <c r="XBI968" s="108"/>
      <c r="XBJ968" s="108"/>
      <c r="XBK968" s="108"/>
      <c r="XBL968" s="108"/>
      <c r="XBM968" s="108"/>
      <c r="XBN968" s="108"/>
      <c r="XBO968" s="108"/>
      <c r="XBP968" s="108"/>
      <c r="XBQ968" s="108"/>
      <c r="XBR968" s="108"/>
      <c r="XBS968" s="108"/>
      <c r="XBT968" s="108"/>
      <c r="XBU968" s="108"/>
      <c r="XBV968" s="108"/>
      <c r="XBW968" s="108"/>
      <c r="XBX968" s="108"/>
      <c r="XBY968" s="108"/>
      <c r="XBZ968" s="108"/>
      <c r="XCA968" s="108"/>
      <c r="XCB968" s="108"/>
      <c r="XCC968" s="108"/>
      <c r="XCD968" s="108"/>
      <c r="XCE968" s="108"/>
      <c r="XCF968" s="108"/>
      <c r="XCG968" s="108"/>
      <c r="XCH968" s="108"/>
      <c r="XCI968" s="108"/>
      <c r="XCJ968" s="108"/>
      <c r="XCK968" s="108"/>
      <c r="XCL968" s="108"/>
      <c r="XCM968" s="108"/>
      <c r="XCN968" s="108"/>
      <c r="XCO968" s="108"/>
      <c r="XCP968" s="108"/>
      <c r="XCQ968" s="108"/>
      <c r="XCR968" s="108"/>
      <c r="XCS968" s="108"/>
      <c r="XCT968" s="108"/>
      <c r="XCU968" s="108"/>
      <c r="XCV968" s="108"/>
      <c r="XCW968" s="108"/>
      <c r="XCX968" s="108"/>
      <c r="XCY968" s="108"/>
      <c r="XCZ968" s="108"/>
      <c r="XDA968" s="108"/>
      <c r="XDB968" s="108"/>
      <c r="XDC968" s="108"/>
      <c r="XDD968" s="108"/>
      <c r="XDE968" s="108"/>
      <c r="XDF968" s="108"/>
      <c r="XDG968" s="108"/>
      <c r="XDH968" s="108"/>
      <c r="XDI968" s="108"/>
      <c r="XDJ968" s="108"/>
      <c r="XDK968" s="108"/>
      <c r="XDL968" s="108"/>
      <c r="XDM968" s="108"/>
      <c r="XDN968" s="108"/>
      <c r="XDO968" s="108"/>
      <c r="XDP968" s="108"/>
      <c r="XDQ968" s="108"/>
      <c r="XDR968" s="108"/>
      <c r="XDS968" s="108"/>
      <c r="XDT968" s="108"/>
      <c r="XDU968" s="108"/>
      <c r="XDV968" s="108"/>
      <c r="XDW968" s="108"/>
      <c r="XDX968" s="108"/>
      <c r="XDY968" s="108"/>
      <c r="XDZ968" s="108"/>
      <c r="XEA968" s="108"/>
      <c r="XEB968" s="108"/>
      <c r="XEC968" s="108"/>
      <c r="XED968" s="108"/>
      <c r="XEE968" s="108"/>
      <c r="XEF968" s="108"/>
      <c r="XEG968" s="108"/>
      <c r="XEH968" s="108"/>
      <c r="XEI968" s="108"/>
      <c r="XEJ968" s="108"/>
      <c r="XEK968" s="108"/>
      <c r="XEL968" s="108"/>
      <c r="XEM968" s="108"/>
      <c r="XEN968" s="108"/>
      <c r="XEO968" s="108"/>
      <c r="XEP968" s="108"/>
      <c r="XEQ968" s="108"/>
      <c r="XER968" s="108"/>
      <c r="XES968" s="108"/>
      <c r="XET968" s="108"/>
      <c r="XEU968" s="108"/>
      <c r="XEV968" s="108"/>
      <c r="XEW968" s="108"/>
      <c r="XEX968" s="108"/>
      <c r="XEY968" s="108"/>
      <c r="XEZ968" s="108"/>
      <c r="XFA968" s="108"/>
      <c r="XFB968" s="108"/>
      <c r="XFC968" s="108"/>
      <c r="XFD968" s="108"/>
    </row>
    <row r="969" s="126" customFormat="true" ht="12" hidden="false" customHeight="true" outlineLevel="0" collapsed="false">
      <c r="A969" s="120" t="n">
        <v>852</v>
      </c>
      <c r="B969" s="120" t="n">
        <v>85213</v>
      </c>
      <c r="C969" s="120" t="s">
        <v>103</v>
      </c>
      <c r="D969" s="121" t="s">
        <v>265</v>
      </c>
      <c r="E969" s="121" t="s">
        <v>275</v>
      </c>
      <c r="F969" s="122" t="n">
        <v>1000</v>
      </c>
      <c r="G969" s="123"/>
      <c r="H969" s="122" t="n">
        <v>1000</v>
      </c>
      <c r="I969" s="123"/>
      <c r="J969" s="122" t="n">
        <f aca="false">H969-F969</f>
        <v>0</v>
      </c>
      <c r="K969" s="123" t="n">
        <f aca="false">I969-G969</f>
        <v>0</v>
      </c>
      <c r="L969" s="122" t="n">
        <v>1000</v>
      </c>
      <c r="M969" s="123"/>
      <c r="N969" s="120" t="s">
        <v>614</v>
      </c>
      <c r="O969" s="120" t="s">
        <v>614</v>
      </c>
      <c r="P969" s="120" t="s">
        <v>268</v>
      </c>
      <c r="Q969" s="120" t="s">
        <v>269</v>
      </c>
      <c r="R969" s="124" t="s">
        <v>270</v>
      </c>
      <c r="S969" s="125" t="s">
        <v>866</v>
      </c>
      <c r="WZY969" s="108"/>
      <c r="WZZ969" s="108"/>
      <c r="XAA969" s="108"/>
      <c r="XAB969" s="108"/>
      <c r="XAC969" s="108"/>
      <c r="XAD969" s="108"/>
      <c r="XAE969" s="108"/>
      <c r="XAF969" s="108"/>
      <c r="XAG969" s="108"/>
      <c r="XAH969" s="108"/>
      <c r="XAI969" s="108"/>
      <c r="XAJ969" s="108"/>
      <c r="XAK969" s="108"/>
      <c r="XAL969" s="108"/>
      <c r="XAM969" s="108"/>
      <c r="XAN969" s="108"/>
      <c r="XAO969" s="108"/>
      <c r="XAP969" s="108"/>
      <c r="XAQ969" s="108"/>
      <c r="XAR969" s="108"/>
      <c r="XAS969" s="108"/>
      <c r="XAT969" s="108"/>
      <c r="XAU969" s="108"/>
      <c r="XAV969" s="108"/>
      <c r="XAW969" s="108"/>
      <c r="XAX969" s="108"/>
      <c r="XAY969" s="108"/>
      <c r="XAZ969" s="108"/>
      <c r="XBA969" s="108"/>
      <c r="XBB969" s="108"/>
      <c r="XBC969" s="108"/>
      <c r="XBD969" s="108"/>
      <c r="XBE969" s="108"/>
      <c r="XBF969" s="108"/>
      <c r="XBG969" s="108"/>
      <c r="XBH969" s="108"/>
      <c r="XBI969" s="108"/>
      <c r="XBJ969" s="108"/>
      <c r="XBK969" s="108"/>
      <c r="XBL969" s="108"/>
      <c r="XBM969" s="108"/>
      <c r="XBN969" s="108"/>
      <c r="XBO969" s="108"/>
      <c r="XBP969" s="108"/>
      <c r="XBQ969" s="108"/>
      <c r="XBR969" s="108"/>
      <c r="XBS969" s="108"/>
      <c r="XBT969" s="108"/>
      <c r="XBU969" s="108"/>
      <c r="XBV969" s="108"/>
      <c r="XBW969" s="108"/>
      <c r="XBX969" s="108"/>
      <c r="XBY969" s="108"/>
      <c r="XBZ969" s="108"/>
      <c r="XCA969" s="108"/>
      <c r="XCB969" s="108"/>
      <c r="XCC969" s="108"/>
      <c r="XCD969" s="108"/>
      <c r="XCE969" s="108"/>
      <c r="XCF969" s="108"/>
      <c r="XCG969" s="108"/>
      <c r="XCH969" s="108"/>
      <c r="XCI969" s="108"/>
      <c r="XCJ969" s="108"/>
      <c r="XCK969" s="108"/>
      <c r="XCL969" s="108"/>
      <c r="XCM969" s="108"/>
      <c r="XCN969" s="108"/>
      <c r="XCO969" s="108"/>
      <c r="XCP969" s="108"/>
      <c r="XCQ969" s="108"/>
      <c r="XCR969" s="108"/>
      <c r="XCS969" s="108"/>
      <c r="XCT969" s="108"/>
      <c r="XCU969" s="108"/>
      <c r="XCV969" s="108"/>
      <c r="XCW969" s="108"/>
      <c r="XCX969" s="108"/>
      <c r="XCY969" s="108"/>
      <c r="XCZ969" s="108"/>
      <c r="XDA969" s="108"/>
      <c r="XDB969" s="108"/>
      <c r="XDC969" s="108"/>
      <c r="XDD969" s="108"/>
      <c r="XDE969" s="108"/>
      <c r="XDF969" s="108"/>
      <c r="XDG969" s="108"/>
      <c r="XDH969" s="108"/>
      <c r="XDI969" s="108"/>
      <c r="XDJ969" s="108"/>
      <c r="XDK969" s="108"/>
      <c r="XDL969" s="108"/>
      <c r="XDM969" s="108"/>
      <c r="XDN969" s="108"/>
      <c r="XDO969" s="108"/>
      <c r="XDP969" s="108"/>
      <c r="XDQ969" s="108"/>
      <c r="XDR969" s="108"/>
      <c r="XDS969" s="108"/>
      <c r="XDT969" s="108"/>
      <c r="XDU969" s="108"/>
      <c r="XDV969" s="108"/>
      <c r="XDW969" s="108"/>
      <c r="XDX969" s="108"/>
      <c r="XDY969" s="108"/>
      <c r="XDZ969" s="108"/>
      <c r="XEA969" s="108"/>
      <c r="XEB969" s="108"/>
      <c r="XEC969" s="108"/>
      <c r="XED969" s="108"/>
      <c r="XEE969" s="108"/>
      <c r="XEF969" s="108"/>
      <c r="XEG969" s="108"/>
      <c r="XEH969" s="108"/>
      <c r="XEI969" s="108"/>
      <c r="XEJ969" s="108"/>
      <c r="XEK969" s="108"/>
      <c r="XEL969" s="108"/>
      <c r="XEM969" s="108"/>
      <c r="XEN969" s="108"/>
      <c r="XEO969" s="108"/>
      <c r="XEP969" s="108"/>
      <c r="XEQ969" s="108"/>
      <c r="XER969" s="108"/>
      <c r="XES969" s="108"/>
      <c r="XET969" s="108"/>
      <c r="XEU969" s="108"/>
      <c r="XEV969" s="108"/>
      <c r="XEW969" s="108"/>
      <c r="XEX969" s="108"/>
      <c r="XEY969" s="108"/>
      <c r="XEZ969" s="108"/>
      <c r="XFA969" s="108"/>
      <c r="XFB969" s="108"/>
      <c r="XFC969" s="108"/>
      <c r="XFD969" s="108"/>
    </row>
    <row r="970" s="126" customFormat="true" ht="12" hidden="false" customHeight="true" outlineLevel="0" collapsed="false">
      <c r="A970" s="120" t="n">
        <v>852</v>
      </c>
      <c r="B970" s="120" t="n">
        <v>85213</v>
      </c>
      <c r="C970" s="120" t="n">
        <v>2030</v>
      </c>
      <c r="D970" s="121" t="s">
        <v>399</v>
      </c>
      <c r="E970" s="121" t="s">
        <v>314</v>
      </c>
      <c r="F970" s="122" t="n">
        <v>1267607</v>
      </c>
      <c r="G970" s="123"/>
      <c r="H970" s="122" t="n">
        <v>1267607</v>
      </c>
      <c r="I970" s="123"/>
      <c r="J970" s="122" t="n">
        <f aca="false">H970-F970</f>
        <v>0</v>
      </c>
      <c r="K970" s="123" t="n">
        <f aca="false">I970-G970</f>
        <v>0</v>
      </c>
      <c r="L970" s="122" t="n">
        <v>1651910</v>
      </c>
      <c r="M970" s="123"/>
      <c r="N970" s="120" t="s">
        <v>281</v>
      </c>
      <c r="O970" s="120" t="s">
        <v>281</v>
      </c>
      <c r="P970" s="120" t="s">
        <v>268</v>
      </c>
      <c r="Q970" s="120" t="s">
        <v>269</v>
      </c>
      <c r="R970" s="124" t="s">
        <v>270</v>
      </c>
      <c r="S970" s="125" t="s">
        <v>386</v>
      </c>
      <c r="WZY970" s="108"/>
      <c r="WZZ970" s="108"/>
      <c r="XAA970" s="108"/>
      <c r="XAB970" s="108"/>
      <c r="XAC970" s="108"/>
      <c r="XAD970" s="108"/>
      <c r="XAE970" s="108"/>
      <c r="XAF970" s="108"/>
      <c r="XAG970" s="108"/>
      <c r="XAH970" s="108"/>
      <c r="XAI970" s="108"/>
      <c r="XAJ970" s="108"/>
      <c r="XAK970" s="108"/>
      <c r="XAL970" s="108"/>
      <c r="XAM970" s="108"/>
      <c r="XAN970" s="108"/>
      <c r="XAO970" s="108"/>
      <c r="XAP970" s="108"/>
      <c r="XAQ970" s="108"/>
      <c r="XAR970" s="108"/>
      <c r="XAS970" s="108"/>
      <c r="XAT970" s="108"/>
      <c r="XAU970" s="108"/>
      <c r="XAV970" s="108"/>
      <c r="XAW970" s="108"/>
      <c r="XAX970" s="108"/>
      <c r="XAY970" s="108"/>
      <c r="XAZ970" s="108"/>
      <c r="XBA970" s="108"/>
      <c r="XBB970" s="108"/>
      <c r="XBC970" s="108"/>
      <c r="XBD970" s="108"/>
      <c r="XBE970" s="108"/>
      <c r="XBF970" s="108"/>
      <c r="XBG970" s="108"/>
      <c r="XBH970" s="108"/>
      <c r="XBI970" s="108"/>
      <c r="XBJ970" s="108"/>
      <c r="XBK970" s="108"/>
      <c r="XBL970" s="108"/>
      <c r="XBM970" s="108"/>
      <c r="XBN970" s="108"/>
      <c r="XBO970" s="108"/>
      <c r="XBP970" s="108"/>
      <c r="XBQ970" s="108"/>
      <c r="XBR970" s="108"/>
      <c r="XBS970" s="108"/>
      <c r="XBT970" s="108"/>
      <c r="XBU970" s="108"/>
      <c r="XBV970" s="108"/>
      <c r="XBW970" s="108"/>
      <c r="XBX970" s="108"/>
      <c r="XBY970" s="108"/>
      <c r="XBZ970" s="108"/>
      <c r="XCA970" s="108"/>
      <c r="XCB970" s="108"/>
      <c r="XCC970" s="108"/>
      <c r="XCD970" s="108"/>
      <c r="XCE970" s="108"/>
      <c r="XCF970" s="108"/>
      <c r="XCG970" s="108"/>
      <c r="XCH970" s="108"/>
      <c r="XCI970" s="108"/>
      <c r="XCJ970" s="108"/>
      <c r="XCK970" s="108"/>
      <c r="XCL970" s="108"/>
      <c r="XCM970" s="108"/>
      <c r="XCN970" s="108"/>
      <c r="XCO970" s="108"/>
      <c r="XCP970" s="108"/>
      <c r="XCQ970" s="108"/>
      <c r="XCR970" s="108"/>
      <c r="XCS970" s="108"/>
      <c r="XCT970" s="108"/>
      <c r="XCU970" s="108"/>
      <c r="XCV970" s="108"/>
      <c r="XCW970" s="108"/>
      <c r="XCX970" s="108"/>
      <c r="XCY970" s="108"/>
      <c r="XCZ970" s="108"/>
      <c r="XDA970" s="108"/>
      <c r="XDB970" s="108"/>
      <c r="XDC970" s="108"/>
      <c r="XDD970" s="108"/>
      <c r="XDE970" s="108"/>
      <c r="XDF970" s="108"/>
      <c r="XDG970" s="108"/>
      <c r="XDH970" s="108"/>
      <c r="XDI970" s="108"/>
      <c r="XDJ970" s="108"/>
      <c r="XDK970" s="108"/>
      <c r="XDL970" s="108"/>
      <c r="XDM970" s="108"/>
      <c r="XDN970" s="108"/>
      <c r="XDO970" s="108"/>
      <c r="XDP970" s="108"/>
      <c r="XDQ970" s="108"/>
      <c r="XDR970" s="108"/>
      <c r="XDS970" s="108"/>
      <c r="XDT970" s="108"/>
      <c r="XDU970" s="108"/>
      <c r="XDV970" s="108"/>
      <c r="XDW970" s="108"/>
      <c r="XDX970" s="108"/>
      <c r="XDY970" s="108"/>
      <c r="XDZ970" s="108"/>
      <c r="XEA970" s="108"/>
      <c r="XEB970" s="108"/>
      <c r="XEC970" s="108"/>
      <c r="XED970" s="108"/>
      <c r="XEE970" s="108"/>
      <c r="XEF970" s="108"/>
      <c r="XEG970" s="108"/>
      <c r="XEH970" s="108"/>
      <c r="XEI970" s="108"/>
      <c r="XEJ970" s="108"/>
      <c r="XEK970" s="108"/>
      <c r="XEL970" s="108"/>
      <c r="XEM970" s="108"/>
      <c r="XEN970" s="108"/>
      <c r="XEO970" s="108"/>
      <c r="XEP970" s="108"/>
      <c r="XEQ970" s="108"/>
      <c r="XER970" s="108"/>
      <c r="XES970" s="108"/>
      <c r="XET970" s="108"/>
      <c r="XEU970" s="108"/>
      <c r="XEV970" s="108"/>
      <c r="XEW970" s="108"/>
      <c r="XEX970" s="108"/>
      <c r="XEY970" s="108"/>
      <c r="XEZ970" s="108"/>
      <c r="XFA970" s="108"/>
      <c r="XFB970" s="108"/>
      <c r="XFC970" s="108"/>
      <c r="XFD970" s="108"/>
    </row>
    <row r="971" s="126" customFormat="true" ht="12" hidden="false" customHeight="true" outlineLevel="0" collapsed="false">
      <c r="A971" s="120" t="n">
        <v>852</v>
      </c>
      <c r="B971" s="120" t="n">
        <v>85213</v>
      </c>
      <c r="C971" s="120" t="n">
        <v>2030</v>
      </c>
      <c r="D971" s="121" t="s">
        <v>399</v>
      </c>
      <c r="E971" s="121" t="s">
        <v>314</v>
      </c>
      <c r="F971" s="136" t="n">
        <v>58987.98</v>
      </c>
      <c r="G971" s="132"/>
      <c r="H971" s="136" t="n">
        <v>58987.98</v>
      </c>
      <c r="I971" s="132"/>
      <c r="J971" s="122" t="n">
        <f aca="false">H971-F971</f>
        <v>0</v>
      </c>
      <c r="K971" s="123" t="n">
        <f aca="false">I971-G971</f>
        <v>0</v>
      </c>
      <c r="L971" s="122" t="n">
        <v>0</v>
      </c>
      <c r="M971" s="123"/>
      <c r="N971" s="120" t="s">
        <v>281</v>
      </c>
      <c r="O971" s="120" t="s">
        <v>281</v>
      </c>
      <c r="P971" s="120" t="s">
        <v>299</v>
      </c>
      <c r="Q971" s="120" t="n">
        <v>2205</v>
      </c>
      <c r="R971" s="124" t="s">
        <v>513</v>
      </c>
      <c r="S971" s="125" t="s">
        <v>867</v>
      </c>
      <c r="WZY971" s="108"/>
      <c r="WZZ971" s="108"/>
      <c r="XAA971" s="108"/>
      <c r="XAB971" s="108"/>
      <c r="XAC971" s="108"/>
      <c r="XAD971" s="108"/>
      <c r="XAE971" s="108"/>
      <c r="XAF971" s="108"/>
      <c r="XAG971" s="108"/>
      <c r="XAH971" s="108"/>
      <c r="XAI971" s="108"/>
      <c r="XAJ971" s="108"/>
      <c r="XAK971" s="108"/>
      <c r="XAL971" s="108"/>
      <c r="XAM971" s="108"/>
      <c r="XAN971" s="108"/>
      <c r="XAO971" s="108"/>
      <c r="XAP971" s="108"/>
      <c r="XAQ971" s="108"/>
      <c r="XAR971" s="108"/>
      <c r="XAS971" s="108"/>
      <c r="XAT971" s="108"/>
      <c r="XAU971" s="108"/>
      <c r="XAV971" s="108"/>
      <c r="XAW971" s="108"/>
      <c r="XAX971" s="108"/>
      <c r="XAY971" s="108"/>
      <c r="XAZ971" s="108"/>
      <c r="XBA971" s="108"/>
      <c r="XBB971" s="108"/>
      <c r="XBC971" s="108"/>
      <c r="XBD971" s="108"/>
      <c r="XBE971" s="108"/>
      <c r="XBF971" s="108"/>
      <c r="XBG971" s="108"/>
      <c r="XBH971" s="108"/>
      <c r="XBI971" s="108"/>
      <c r="XBJ971" s="108"/>
      <c r="XBK971" s="108"/>
      <c r="XBL971" s="108"/>
      <c r="XBM971" s="108"/>
      <c r="XBN971" s="108"/>
      <c r="XBO971" s="108"/>
      <c r="XBP971" s="108"/>
      <c r="XBQ971" s="108"/>
      <c r="XBR971" s="108"/>
      <c r="XBS971" s="108"/>
      <c r="XBT971" s="108"/>
      <c r="XBU971" s="108"/>
      <c r="XBV971" s="108"/>
      <c r="XBW971" s="108"/>
      <c r="XBX971" s="108"/>
      <c r="XBY971" s="108"/>
      <c r="XBZ971" s="108"/>
      <c r="XCA971" s="108"/>
      <c r="XCB971" s="108"/>
      <c r="XCC971" s="108"/>
      <c r="XCD971" s="108"/>
      <c r="XCE971" s="108"/>
      <c r="XCF971" s="108"/>
      <c r="XCG971" s="108"/>
      <c r="XCH971" s="108"/>
      <c r="XCI971" s="108"/>
      <c r="XCJ971" s="108"/>
      <c r="XCK971" s="108"/>
      <c r="XCL971" s="108"/>
      <c r="XCM971" s="108"/>
      <c r="XCN971" s="108"/>
      <c r="XCO971" s="108"/>
      <c r="XCP971" s="108"/>
      <c r="XCQ971" s="108"/>
      <c r="XCR971" s="108"/>
      <c r="XCS971" s="108"/>
      <c r="XCT971" s="108"/>
      <c r="XCU971" s="108"/>
      <c r="XCV971" s="108"/>
      <c r="XCW971" s="108"/>
      <c r="XCX971" s="108"/>
      <c r="XCY971" s="108"/>
      <c r="XCZ971" s="108"/>
      <c r="XDA971" s="108"/>
      <c r="XDB971" s="108"/>
      <c r="XDC971" s="108"/>
      <c r="XDD971" s="108"/>
      <c r="XDE971" s="108"/>
      <c r="XDF971" s="108"/>
      <c r="XDG971" s="108"/>
      <c r="XDH971" s="108"/>
      <c r="XDI971" s="108"/>
      <c r="XDJ971" s="108"/>
      <c r="XDK971" s="108"/>
      <c r="XDL971" s="108"/>
      <c r="XDM971" s="108"/>
      <c r="XDN971" s="108"/>
      <c r="XDO971" s="108"/>
      <c r="XDP971" s="108"/>
      <c r="XDQ971" s="108"/>
      <c r="XDR971" s="108"/>
      <c r="XDS971" s="108"/>
      <c r="XDT971" s="108"/>
      <c r="XDU971" s="108"/>
      <c r="XDV971" s="108"/>
      <c r="XDW971" s="108"/>
      <c r="XDX971" s="108"/>
      <c r="XDY971" s="108"/>
      <c r="XDZ971" s="108"/>
      <c r="XEA971" s="108"/>
      <c r="XEB971" s="108"/>
      <c r="XEC971" s="108"/>
      <c r="XED971" s="108"/>
      <c r="XEE971" s="108"/>
      <c r="XEF971" s="108"/>
      <c r="XEG971" s="108"/>
      <c r="XEH971" s="108"/>
      <c r="XEI971" s="108"/>
      <c r="XEJ971" s="108"/>
      <c r="XEK971" s="108"/>
      <c r="XEL971" s="108"/>
      <c r="XEM971" s="108"/>
      <c r="XEN971" s="108"/>
      <c r="XEO971" s="108"/>
      <c r="XEP971" s="108"/>
      <c r="XEQ971" s="108"/>
      <c r="XER971" s="108"/>
      <c r="XES971" s="108"/>
      <c r="XET971" s="108"/>
      <c r="XEU971" s="108"/>
      <c r="XEV971" s="108"/>
      <c r="XEW971" s="108"/>
      <c r="XEX971" s="108"/>
      <c r="XEY971" s="108"/>
      <c r="XEZ971" s="108"/>
      <c r="XFA971" s="108"/>
      <c r="XFB971" s="108"/>
      <c r="XFC971" s="108"/>
      <c r="XFD971" s="108"/>
    </row>
    <row r="972" s="126" customFormat="true" ht="12" hidden="false" customHeight="true" outlineLevel="0" collapsed="false">
      <c r="A972" s="120" t="n">
        <v>852</v>
      </c>
      <c r="B972" s="120" t="n">
        <v>85213</v>
      </c>
      <c r="C972" s="120" t="n">
        <v>2110</v>
      </c>
      <c r="D972" s="121" t="s">
        <v>384</v>
      </c>
      <c r="E972" s="121" t="s">
        <v>385</v>
      </c>
      <c r="F972" s="122"/>
      <c r="G972" s="123" t="n">
        <v>0</v>
      </c>
      <c r="H972" s="122"/>
      <c r="I972" s="123" t="n">
        <v>0</v>
      </c>
      <c r="J972" s="122" t="n">
        <f aca="false">H972-F972</f>
        <v>0</v>
      </c>
      <c r="K972" s="123" t="n">
        <f aca="false">I972-G972</f>
        <v>0</v>
      </c>
      <c r="L972" s="122"/>
      <c r="M972" s="123" t="n">
        <v>777</v>
      </c>
      <c r="N972" s="120" t="s">
        <v>281</v>
      </c>
      <c r="O972" s="120" t="s">
        <v>281</v>
      </c>
      <c r="P972" s="120"/>
      <c r="Q972" s="120"/>
      <c r="R972" s="124"/>
      <c r="S972" s="125" t="s">
        <v>386</v>
      </c>
      <c r="WZY972" s="108"/>
      <c r="WZZ972" s="108"/>
      <c r="XAA972" s="108"/>
      <c r="XAB972" s="108"/>
      <c r="XAC972" s="108"/>
      <c r="XAD972" s="108"/>
      <c r="XAE972" s="108"/>
      <c r="XAF972" s="108"/>
      <c r="XAG972" s="108"/>
      <c r="XAH972" s="108"/>
      <c r="XAI972" s="108"/>
      <c r="XAJ972" s="108"/>
      <c r="XAK972" s="108"/>
      <c r="XAL972" s="108"/>
      <c r="XAM972" s="108"/>
      <c r="XAN972" s="108"/>
      <c r="XAO972" s="108"/>
      <c r="XAP972" s="108"/>
      <c r="XAQ972" s="108"/>
      <c r="XAR972" s="108"/>
      <c r="XAS972" s="108"/>
      <c r="XAT972" s="108"/>
      <c r="XAU972" s="108"/>
      <c r="XAV972" s="108"/>
      <c r="XAW972" s="108"/>
      <c r="XAX972" s="108"/>
      <c r="XAY972" s="108"/>
      <c r="XAZ972" s="108"/>
      <c r="XBA972" s="108"/>
      <c r="XBB972" s="108"/>
      <c r="XBC972" s="108"/>
      <c r="XBD972" s="108"/>
      <c r="XBE972" s="108"/>
      <c r="XBF972" s="108"/>
      <c r="XBG972" s="108"/>
      <c r="XBH972" s="108"/>
      <c r="XBI972" s="108"/>
      <c r="XBJ972" s="108"/>
      <c r="XBK972" s="108"/>
      <c r="XBL972" s="108"/>
      <c r="XBM972" s="108"/>
      <c r="XBN972" s="108"/>
      <c r="XBO972" s="108"/>
      <c r="XBP972" s="108"/>
      <c r="XBQ972" s="108"/>
      <c r="XBR972" s="108"/>
      <c r="XBS972" s="108"/>
      <c r="XBT972" s="108"/>
      <c r="XBU972" s="108"/>
      <c r="XBV972" s="108"/>
      <c r="XBW972" s="108"/>
      <c r="XBX972" s="108"/>
      <c r="XBY972" s="108"/>
      <c r="XBZ972" s="108"/>
      <c r="XCA972" s="108"/>
      <c r="XCB972" s="108"/>
      <c r="XCC972" s="108"/>
      <c r="XCD972" s="108"/>
      <c r="XCE972" s="108"/>
      <c r="XCF972" s="108"/>
      <c r="XCG972" s="108"/>
      <c r="XCH972" s="108"/>
      <c r="XCI972" s="108"/>
      <c r="XCJ972" s="108"/>
      <c r="XCK972" s="108"/>
      <c r="XCL972" s="108"/>
      <c r="XCM972" s="108"/>
      <c r="XCN972" s="108"/>
      <c r="XCO972" s="108"/>
      <c r="XCP972" s="108"/>
      <c r="XCQ972" s="108"/>
      <c r="XCR972" s="108"/>
      <c r="XCS972" s="108"/>
      <c r="XCT972" s="108"/>
      <c r="XCU972" s="108"/>
      <c r="XCV972" s="108"/>
      <c r="XCW972" s="108"/>
      <c r="XCX972" s="108"/>
      <c r="XCY972" s="108"/>
      <c r="XCZ972" s="108"/>
      <c r="XDA972" s="108"/>
      <c r="XDB972" s="108"/>
      <c r="XDC972" s="108"/>
      <c r="XDD972" s="108"/>
      <c r="XDE972" s="108"/>
      <c r="XDF972" s="108"/>
      <c r="XDG972" s="108"/>
      <c r="XDH972" s="108"/>
      <c r="XDI972" s="108"/>
      <c r="XDJ972" s="108"/>
      <c r="XDK972" s="108"/>
      <c r="XDL972" s="108"/>
      <c r="XDM972" s="108"/>
      <c r="XDN972" s="108"/>
      <c r="XDO972" s="108"/>
      <c r="XDP972" s="108"/>
      <c r="XDQ972" s="108"/>
      <c r="XDR972" s="108"/>
      <c r="XDS972" s="108"/>
      <c r="XDT972" s="108"/>
      <c r="XDU972" s="108"/>
      <c r="XDV972" s="108"/>
      <c r="XDW972" s="108"/>
      <c r="XDX972" s="108"/>
      <c r="XDY972" s="108"/>
      <c r="XDZ972" s="108"/>
      <c r="XEA972" s="108"/>
      <c r="XEB972" s="108"/>
      <c r="XEC972" s="108"/>
      <c r="XED972" s="108"/>
      <c r="XEE972" s="108"/>
      <c r="XEF972" s="108"/>
      <c r="XEG972" s="108"/>
      <c r="XEH972" s="108"/>
      <c r="XEI972" s="108"/>
      <c r="XEJ972" s="108"/>
      <c r="XEK972" s="108"/>
      <c r="XEL972" s="108"/>
      <c r="XEM972" s="108"/>
      <c r="XEN972" s="108"/>
      <c r="XEO972" s="108"/>
      <c r="XEP972" s="108"/>
      <c r="XEQ972" s="108"/>
      <c r="XER972" s="108"/>
      <c r="XES972" s="108"/>
      <c r="XET972" s="108"/>
      <c r="XEU972" s="108"/>
      <c r="XEV972" s="108"/>
      <c r="XEW972" s="108"/>
      <c r="XEX972" s="108"/>
      <c r="XEY972" s="108"/>
      <c r="XEZ972" s="108"/>
      <c r="XFA972" s="108"/>
      <c r="XFB972" s="108"/>
      <c r="XFC972" s="108"/>
      <c r="XFD972" s="108"/>
    </row>
    <row r="973" s="126" customFormat="true" ht="12" hidden="false" customHeight="true" outlineLevel="0" collapsed="false">
      <c r="A973" s="120" t="n">
        <v>852</v>
      </c>
      <c r="B973" s="120" t="n">
        <v>85213</v>
      </c>
      <c r="C973" s="120" t="n">
        <v>2110</v>
      </c>
      <c r="D973" s="121" t="s">
        <v>384</v>
      </c>
      <c r="E973" s="121" t="s">
        <v>385</v>
      </c>
      <c r="F973" s="122"/>
      <c r="G973" s="132" t="n">
        <v>647.1</v>
      </c>
      <c r="H973" s="122"/>
      <c r="I973" s="132" t="n">
        <v>647.1</v>
      </c>
      <c r="J973" s="122" t="n">
        <f aca="false">H973-F973</f>
        <v>0</v>
      </c>
      <c r="K973" s="132" t="n">
        <f aca="false">I973-G973</f>
        <v>0</v>
      </c>
      <c r="L973" s="122"/>
      <c r="M973" s="132" t="n">
        <v>0</v>
      </c>
      <c r="N973" s="120" t="s">
        <v>281</v>
      </c>
      <c r="O973" s="120" t="s">
        <v>281</v>
      </c>
      <c r="P973" s="120" t="s">
        <v>299</v>
      </c>
      <c r="Q973" s="120" t="n">
        <v>1260</v>
      </c>
      <c r="R973" s="124" t="s">
        <v>341</v>
      </c>
      <c r="S973" s="125" t="s">
        <v>868</v>
      </c>
      <c r="WZY973" s="108"/>
      <c r="WZZ973" s="108"/>
      <c r="XAA973" s="108"/>
      <c r="XAB973" s="108"/>
      <c r="XAC973" s="108"/>
      <c r="XAD973" s="108"/>
      <c r="XAE973" s="108"/>
      <c r="XAF973" s="108"/>
      <c r="XAG973" s="108"/>
      <c r="XAH973" s="108"/>
      <c r="XAI973" s="108"/>
      <c r="XAJ973" s="108"/>
      <c r="XAK973" s="108"/>
      <c r="XAL973" s="108"/>
      <c r="XAM973" s="108"/>
      <c r="XAN973" s="108"/>
      <c r="XAO973" s="108"/>
      <c r="XAP973" s="108"/>
      <c r="XAQ973" s="108"/>
      <c r="XAR973" s="108"/>
      <c r="XAS973" s="108"/>
      <c r="XAT973" s="108"/>
      <c r="XAU973" s="108"/>
      <c r="XAV973" s="108"/>
      <c r="XAW973" s="108"/>
      <c r="XAX973" s="108"/>
      <c r="XAY973" s="108"/>
      <c r="XAZ973" s="108"/>
      <c r="XBA973" s="108"/>
      <c r="XBB973" s="108"/>
      <c r="XBC973" s="108"/>
      <c r="XBD973" s="108"/>
      <c r="XBE973" s="108"/>
      <c r="XBF973" s="108"/>
      <c r="XBG973" s="108"/>
      <c r="XBH973" s="108"/>
      <c r="XBI973" s="108"/>
      <c r="XBJ973" s="108"/>
      <c r="XBK973" s="108"/>
      <c r="XBL973" s="108"/>
      <c r="XBM973" s="108"/>
      <c r="XBN973" s="108"/>
      <c r="XBO973" s="108"/>
      <c r="XBP973" s="108"/>
      <c r="XBQ973" s="108"/>
      <c r="XBR973" s="108"/>
      <c r="XBS973" s="108"/>
      <c r="XBT973" s="108"/>
      <c r="XBU973" s="108"/>
      <c r="XBV973" s="108"/>
      <c r="XBW973" s="108"/>
      <c r="XBX973" s="108"/>
      <c r="XBY973" s="108"/>
      <c r="XBZ973" s="108"/>
      <c r="XCA973" s="108"/>
      <c r="XCB973" s="108"/>
      <c r="XCC973" s="108"/>
      <c r="XCD973" s="108"/>
      <c r="XCE973" s="108"/>
      <c r="XCF973" s="108"/>
      <c r="XCG973" s="108"/>
      <c r="XCH973" s="108"/>
      <c r="XCI973" s="108"/>
      <c r="XCJ973" s="108"/>
      <c r="XCK973" s="108"/>
      <c r="XCL973" s="108"/>
      <c r="XCM973" s="108"/>
      <c r="XCN973" s="108"/>
      <c r="XCO973" s="108"/>
      <c r="XCP973" s="108"/>
      <c r="XCQ973" s="108"/>
      <c r="XCR973" s="108"/>
      <c r="XCS973" s="108"/>
      <c r="XCT973" s="108"/>
      <c r="XCU973" s="108"/>
      <c r="XCV973" s="108"/>
      <c r="XCW973" s="108"/>
      <c r="XCX973" s="108"/>
      <c r="XCY973" s="108"/>
      <c r="XCZ973" s="108"/>
      <c r="XDA973" s="108"/>
      <c r="XDB973" s="108"/>
      <c r="XDC973" s="108"/>
      <c r="XDD973" s="108"/>
      <c r="XDE973" s="108"/>
      <c r="XDF973" s="108"/>
      <c r="XDG973" s="108"/>
      <c r="XDH973" s="108"/>
      <c r="XDI973" s="108"/>
      <c r="XDJ973" s="108"/>
      <c r="XDK973" s="108"/>
      <c r="XDL973" s="108"/>
      <c r="XDM973" s="108"/>
      <c r="XDN973" s="108"/>
      <c r="XDO973" s="108"/>
      <c r="XDP973" s="108"/>
      <c r="XDQ973" s="108"/>
      <c r="XDR973" s="108"/>
      <c r="XDS973" s="108"/>
      <c r="XDT973" s="108"/>
      <c r="XDU973" s="108"/>
      <c r="XDV973" s="108"/>
      <c r="XDW973" s="108"/>
      <c r="XDX973" s="108"/>
      <c r="XDY973" s="108"/>
      <c r="XDZ973" s="108"/>
      <c r="XEA973" s="108"/>
      <c r="XEB973" s="108"/>
      <c r="XEC973" s="108"/>
      <c r="XED973" s="108"/>
      <c r="XEE973" s="108"/>
      <c r="XEF973" s="108"/>
      <c r="XEG973" s="108"/>
      <c r="XEH973" s="108"/>
      <c r="XEI973" s="108"/>
      <c r="XEJ973" s="108"/>
      <c r="XEK973" s="108"/>
      <c r="XEL973" s="108"/>
      <c r="XEM973" s="108"/>
      <c r="XEN973" s="108"/>
      <c r="XEO973" s="108"/>
      <c r="XEP973" s="108"/>
      <c r="XEQ973" s="108"/>
      <c r="XER973" s="108"/>
      <c r="XES973" s="108"/>
      <c r="XET973" s="108"/>
      <c r="XEU973" s="108"/>
      <c r="XEV973" s="108"/>
      <c r="XEW973" s="108"/>
      <c r="XEX973" s="108"/>
      <c r="XEY973" s="108"/>
      <c r="XEZ973" s="108"/>
      <c r="XFA973" s="108"/>
      <c r="XFB973" s="108"/>
      <c r="XFC973" s="108"/>
      <c r="XFD973" s="108"/>
    </row>
    <row r="974" s="126" customFormat="true" ht="12" hidden="false" customHeight="true" outlineLevel="0" collapsed="false">
      <c r="A974" s="120" t="n">
        <v>852</v>
      </c>
      <c r="B974" s="120" t="n">
        <v>85213</v>
      </c>
      <c r="C974" s="120" t="n">
        <v>2110</v>
      </c>
      <c r="D974" s="121" t="s">
        <v>384</v>
      </c>
      <c r="E974" s="121" t="s">
        <v>385</v>
      </c>
      <c r="F974" s="122"/>
      <c r="G974" s="132" t="n">
        <v>741.16</v>
      </c>
      <c r="H974" s="122"/>
      <c r="I974" s="132" t="n">
        <v>741.16</v>
      </c>
      <c r="J974" s="122" t="n">
        <f aca="false">H974-F974</f>
        <v>0</v>
      </c>
      <c r="K974" s="132" t="n">
        <f aca="false">I974-G974</f>
        <v>0</v>
      </c>
      <c r="L974" s="122"/>
      <c r="M974" s="132" t="n">
        <v>0</v>
      </c>
      <c r="N974" s="120" t="s">
        <v>281</v>
      </c>
      <c r="O974" s="120" t="s">
        <v>281</v>
      </c>
      <c r="P974" s="120" t="s">
        <v>299</v>
      </c>
      <c r="Q974" s="120" t="n">
        <v>304</v>
      </c>
      <c r="R974" s="124" t="s">
        <v>490</v>
      </c>
      <c r="S974" s="125" t="s">
        <v>868</v>
      </c>
      <c r="WZY974" s="108"/>
      <c r="WZZ974" s="108"/>
      <c r="XAA974" s="108"/>
      <c r="XAB974" s="108"/>
      <c r="XAC974" s="108"/>
      <c r="XAD974" s="108"/>
      <c r="XAE974" s="108"/>
      <c r="XAF974" s="108"/>
      <c r="XAG974" s="108"/>
      <c r="XAH974" s="108"/>
      <c r="XAI974" s="108"/>
      <c r="XAJ974" s="108"/>
      <c r="XAK974" s="108"/>
      <c r="XAL974" s="108"/>
      <c r="XAM974" s="108"/>
      <c r="XAN974" s="108"/>
      <c r="XAO974" s="108"/>
      <c r="XAP974" s="108"/>
      <c r="XAQ974" s="108"/>
      <c r="XAR974" s="108"/>
      <c r="XAS974" s="108"/>
      <c r="XAT974" s="108"/>
      <c r="XAU974" s="108"/>
      <c r="XAV974" s="108"/>
      <c r="XAW974" s="108"/>
      <c r="XAX974" s="108"/>
      <c r="XAY974" s="108"/>
      <c r="XAZ974" s="108"/>
      <c r="XBA974" s="108"/>
      <c r="XBB974" s="108"/>
      <c r="XBC974" s="108"/>
      <c r="XBD974" s="108"/>
      <c r="XBE974" s="108"/>
      <c r="XBF974" s="108"/>
      <c r="XBG974" s="108"/>
      <c r="XBH974" s="108"/>
      <c r="XBI974" s="108"/>
      <c r="XBJ974" s="108"/>
      <c r="XBK974" s="108"/>
      <c r="XBL974" s="108"/>
      <c r="XBM974" s="108"/>
      <c r="XBN974" s="108"/>
      <c r="XBO974" s="108"/>
      <c r="XBP974" s="108"/>
      <c r="XBQ974" s="108"/>
      <c r="XBR974" s="108"/>
      <c r="XBS974" s="108"/>
      <c r="XBT974" s="108"/>
      <c r="XBU974" s="108"/>
      <c r="XBV974" s="108"/>
      <c r="XBW974" s="108"/>
      <c r="XBX974" s="108"/>
      <c r="XBY974" s="108"/>
      <c r="XBZ974" s="108"/>
      <c r="XCA974" s="108"/>
      <c r="XCB974" s="108"/>
      <c r="XCC974" s="108"/>
      <c r="XCD974" s="108"/>
      <c r="XCE974" s="108"/>
      <c r="XCF974" s="108"/>
      <c r="XCG974" s="108"/>
      <c r="XCH974" s="108"/>
      <c r="XCI974" s="108"/>
      <c r="XCJ974" s="108"/>
      <c r="XCK974" s="108"/>
      <c r="XCL974" s="108"/>
      <c r="XCM974" s="108"/>
      <c r="XCN974" s="108"/>
      <c r="XCO974" s="108"/>
      <c r="XCP974" s="108"/>
      <c r="XCQ974" s="108"/>
      <c r="XCR974" s="108"/>
      <c r="XCS974" s="108"/>
      <c r="XCT974" s="108"/>
      <c r="XCU974" s="108"/>
      <c r="XCV974" s="108"/>
      <c r="XCW974" s="108"/>
      <c r="XCX974" s="108"/>
      <c r="XCY974" s="108"/>
      <c r="XCZ974" s="108"/>
      <c r="XDA974" s="108"/>
      <c r="XDB974" s="108"/>
      <c r="XDC974" s="108"/>
      <c r="XDD974" s="108"/>
      <c r="XDE974" s="108"/>
      <c r="XDF974" s="108"/>
      <c r="XDG974" s="108"/>
      <c r="XDH974" s="108"/>
      <c r="XDI974" s="108"/>
      <c r="XDJ974" s="108"/>
      <c r="XDK974" s="108"/>
      <c r="XDL974" s="108"/>
      <c r="XDM974" s="108"/>
      <c r="XDN974" s="108"/>
      <c r="XDO974" s="108"/>
      <c r="XDP974" s="108"/>
      <c r="XDQ974" s="108"/>
      <c r="XDR974" s="108"/>
      <c r="XDS974" s="108"/>
      <c r="XDT974" s="108"/>
      <c r="XDU974" s="108"/>
      <c r="XDV974" s="108"/>
      <c r="XDW974" s="108"/>
      <c r="XDX974" s="108"/>
      <c r="XDY974" s="108"/>
      <c r="XDZ974" s="108"/>
      <c r="XEA974" s="108"/>
      <c r="XEB974" s="108"/>
      <c r="XEC974" s="108"/>
      <c r="XED974" s="108"/>
      <c r="XEE974" s="108"/>
      <c r="XEF974" s="108"/>
      <c r="XEG974" s="108"/>
      <c r="XEH974" s="108"/>
      <c r="XEI974" s="108"/>
      <c r="XEJ974" s="108"/>
      <c r="XEK974" s="108"/>
      <c r="XEL974" s="108"/>
      <c r="XEM974" s="108"/>
      <c r="XEN974" s="108"/>
      <c r="XEO974" s="108"/>
      <c r="XEP974" s="108"/>
      <c r="XEQ974" s="108"/>
      <c r="XER974" s="108"/>
      <c r="XES974" s="108"/>
      <c r="XET974" s="108"/>
      <c r="XEU974" s="108"/>
      <c r="XEV974" s="108"/>
      <c r="XEW974" s="108"/>
      <c r="XEX974" s="108"/>
      <c r="XEY974" s="108"/>
      <c r="XEZ974" s="108"/>
      <c r="XFA974" s="108"/>
      <c r="XFB974" s="108"/>
      <c r="XFC974" s="108"/>
      <c r="XFD974" s="108"/>
    </row>
    <row r="975" s="126" customFormat="true" ht="12" hidden="false" customHeight="true" outlineLevel="0" collapsed="false">
      <c r="A975" s="120" t="n">
        <v>852</v>
      </c>
      <c r="B975" s="120" t="n">
        <v>85213</v>
      </c>
      <c r="C975" s="120" t="n">
        <v>2110</v>
      </c>
      <c r="D975" s="121" t="s">
        <v>384</v>
      </c>
      <c r="E975" s="121" t="s">
        <v>385</v>
      </c>
      <c r="F975" s="122"/>
      <c r="G975" s="123" t="n">
        <v>1395</v>
      </c>
      <c r="H975" s="122"/>
      <c r="I975" s="123" t="n">
        <v>1395</v>
      </c>
      <c r="J975" s="122" t="n">
        <f aca="false">H975-F975</f>
        <v>0</v>
      </c>
      <c r="K975" s="123" t="n">
        <f aca="false">I975-G975</f>
        <v>0</v>
      </c>
      <c r="L975" s="122"/>
      <c r="M975" s="123" t="n">
        <v>0</v>
      </c>
      <c r="N975" s="120" t="s">
        <v>281</v>
      </c>
      <c r="O975" s="120" t="s">
        <v>281</v>
      </c>
      <c r="P975" s="120" t="s">
        <v>299</v>
      </c>
      <c r="Q975" s="120" t="n">
        <v>405</v>
      </c>
      <c r="R975" s="124" t="s">
        <v>869</v>
      </c>
      <c r="S975" s="125" t="s">
        <v>868</v>
      </c>
      <c r="WZY975" s="108"/>
      <c r="WZZ975" s="108"/>
      <c r="XAA975" s="108"/>
      <c r="XAB975" s="108"/>
      <c r="XAC975" s="108"/>
      <c r="XAD975" s="108"/>
      <c r="XAE975" s="108"/>
      <c r="XAF975" s="108"/>
      <c r="XAG975" s="108"/>
      <c r="XAH975" s="108"/>
      <c r="XAI975" s="108"/>
      <c r="XAJ975" s="108"/>
      <c r="XAK975" s="108"/>
      <c r="XAL975" s="108"/>
      <c r="XAM975" s="108"/>
      <c r="XAN975" s="108"/>
      <c r="XAO975" s="108"/>
      <c r="XAP975" s="108"/>
      <c r="XAQ975" s="108"/>
      <c r="XAR975" s="108"/>
      <c r="XAS975" s="108"/>
      <c r="XAT975" s="108"/>
      <c r="XAU975" s="108"/>
      <c r="XAV975" s="108"/>
      <c r="XAW975" s="108"/>
      <c r="XAX975" s="108"/>
      <c r="XAY975" s="108"/>
      <c r="XAZ975" s="108"/>
      <c r="XBA975" s="108"/>
      <c r="XBB975" s="108"/>
      <c r="XBC975" s="108"/>
      <c r="XBD975" s="108"/>
      <c r="XBE975" s="108"/>
      <c r="XBF975" s="108"/>
      <c r="XBG975" s="108"/>
      <c r="XBH975" s="108"/>
      <c r="XBI975" s="108"/>
      <c r="XBJ975" s="108"/>
      <c r="XBK975" s="108"/>
      <c r="XBL975" s="108"/>
      <c r="XBM975" s="108"/>
      <c r="XBN975" s="108"/>
      <c r="XBO975" s="108"/>
      <c r="XBP975" s="108"/>
      <c r="XBQ975" s="108"/>
      <c r="XBR975" s="108"/>
      <c r="XBS975" s="108"/>
      <c r="XBT975" s="108"/>
      <c r="XBU975" s="108"/>
      <c r="XBV975" s="108"/>
      <c r="XBW975" s="108"/>
      <c r="XBX975" s="108"/>
      <c r="XBY975" s="108"/>
      <c r="XBZ975" s="108"/>
      <c r="XCA975" s="108"/>
      <c r="XCB975" s="108"/>
      <c r="XCC975" s="108"/>
      <c r="XCD975" s="108"/>
      <c r="XCE975" s="108"/>
      <c r="XCF975" s="108"/>
      <c r="XCG975" s="108"/>
      <c r="XCH975" s="108"/>
      <c r="XCI975" s="108"/>
      <c r="XCJ975" s="108"/>
      <c r="XCK975" s="108"/>
      <c r="XCL975" s="108"/>
      <c r="XCM975" s="108"/>
      <c r="XCN975" s="108"/>
      <c r="XCO975" s="108"/>
      <c r="XCP975" s="108"/>
      <c r="XCQ975" s="108"/>
      <c r="XCR975" s="108"/>
      <c r="XCS975" s="108"/>
      <c r="XCT975" s="108"/>
      <c r="XCU975" s="108"/>
      <c r="XCV975" s="108"/>
      <c r="XCW975" s="108"/>
      <c r="XCX975" s="108"/>
      <c r="XCY975" s="108"/>
      <c r="XCZ975" s="108"/>
      <c r="XDA975" s="108"/>
      <c r="XDB975" s="108"/>
      <c r="XDC975" s="108"/>
      <c r="XDD975" s="108"/>
      <c r="XDE975" s="108"/>
      <c r="XDF975" s="108"/>
      <c r="XDG975" s="108"/>
      <c r="XDH975" s="108"/>
      <c r="XDI975" s="108"/>
      <c r="XDJ975" s="108"/>
      <c r="XDK975" s="108"/>
      <c r="XDL975" s="108"/>
      <c r="XDM975" s="108"/>
      <c r="XDN975" s="108"/>
      <c r="XDO975" s="108"/>
      <c r="XDP975" s="108"/>
      <c r="XDQ975" s="108"/>
      <c r="XDR975" s="108"/>
      <c r="XDS975" s="108"/>
      <c r="XDT975" s="108"/>
      <c r="XDU975" s="108"/>
      <c r="XDV975" s="108"/>
      <c r="XDW975" s="108"/>
      <c r="XDX975" s="108"/>
      <c r="XDY975" s="108"/>
      <c r="XDZ975" s="108"/>
      <c r="XEA975" s="108"/>
      <c r="XEB975" s="108"/>
      <c r="XEC975" s="108"/>
      <c r="XED975" s="108"/>
      <c r="XEE975" s="108"/>
      <c r="XEF975" s="108"/>
      <c r="XEG975" s="108"/>
      <c r="XEH975" s="108"/>
      <c r="XEI975" s="108"/>
      <c r="XEJ975" s="108"/>
      <c r="XEK975" s="108"/>
      <c r="XEL975" s="108"/>
      <c r="XEM975" s="108"/>
      <c r="XEN975" s="108"/>
      <c r="XEO975" s="108"/>
      <c r="XEP975" s="108"/>
      <c r="XEQ975" s="108"/>
      <c r="XER975" s="108"/>
      <c r="XES975" s="108"/>
      <c r="XET975" s="108"/>
      <c r="XEU975" s="108"/>
      <c r="XEV975" s="108"/>
      <c r="XEW975" s="108"/>
      <c r="XEX975" s="108"/>
      <c r="XEY975" s="108"/>
      <c r="XEZ975" s="108"/>
      <c r="XFA975" s="108"/>
      <c r="XFB975" s="108"/>
      <c r="XFC975" s="108"/>
      <c r="XFD975" s="108"/>
    </row>
    <row r="976" s="126" customFormat="true" ht="12" hidden="false" customHeight="true" outlineLevel="0" collapsed="false">
      <c r="A976" s="120" t="n">
        <v>852</v>
      </c>
      <c r="B976" s="120" t="n">
        <v>85213</v>
      </c>
      <c r="C976" s="120" t="n">
        <v>2110</v>
      </c>
      <c r="D976" s="121" t="s">
        <v>384</v>
      </c>
      <c r="E976" s="121" t="s">
        <v>385</v>
      </c>
      <c r="F976" s="122"/>
      <c r="G976" s="132" t="n">
        <v>1487.6</v>
      </c>
      <c r="H976" s="122"/>
      <c r="I976" s="132" t="n">
        <v>1487.6</v>
      </c>
      <c r="J976" s="122" t="n">
        <f aca="false">H976-F976</f>
        <v>0</v>
      </c>
      <c r="K976" s="132" t="n">
        <f aca="false">I976-G976</f>
        <v>0</v>
      </c>
      <c r="L976" s="122"/>
      <c r="M976" s="132" t="n">
        <v>0</v>
      </c>
      <c r="N976" s="120" t="s">
        <v>281</v>
      </c>
      <c r="O976" s="120" t="s">
        <v>281</v>
      </c>
      <c r="P976" s="120" t="s">
        <v>299</v>
      </c>
      <c r="Q976" s="120" t="n">
        <v>871</v>
      </c>
      <c r="R976" s="124" t="s">
        <v>436</v>
      </c>
      <c r="S976" s="125" t="s">
        <v>868</v>
      </c>
      <c r="WZY976" s="108"/>
      <c r="WZZ976" s="108"/>
      <c r="XAA976" s="108"/>
      <c r="XAB976" s="108"/>
      <c r="XAC976" s="108"/>
      <c r="XAD976" s="108"/>
      <c r="XAE976" s="108"/>
      <c r="XAF976" s="108"/>
      <c r="XAG976" s="108"/>
      <c r="XAH976" s="108"/>
      <c r="XAI976" s="108"/>
      <c r="XAJ976" s="108"/>
      <c r="XAK976" s="108"/>
      <c r="XAL976" s="108"/>
      <c r="XAM976" s="108"/>
      <c r="XAN976" s="108"/>
      <c r="XAO976" s="108"/>
      <c r="XAP976" s="108"/>
      <c r="XAQ976" s="108"/>
      <c r="XAR976" s="108"/>
      <c r="XAS976" s="108"/>
      <c r="XAT976" s="108"/>
      <c r="XAU976" s="108"/>
      <c r="XAV976" s="108"/>
      <c r="XAW976" s="108"/>
      <c r="XAX976" s="108"/>
      <c r="XAY976" s="108"/>
      <c r="XAZ976" s="108"/>
      <c r="XBA976" s="108"/>
      <c r="XBB976" s="108"/>
      <c r="XBC976" s="108"/>
      <c r="XBD976" s="108"/>
      <c r="XBE976" s="108"/>
      <c r="XBF976" s="108"/>
      <c r="XBG976" s="108"/>
      <c r="XBH976" s="108"/>
      <c r="XBI976" s="108"/>
      <c r="XBJ976" s="108"/>
      <c r="XBK976" s="108"/>
      <c r="XBL976" s="108"/>
      <c r="XBM976" s="108"/>
      <c r="XBN976" s="108"/>
      <c r="XBO976" s="108"/>
      <c r="XBP976" s="108"/>
      <c r="XBQ976" s="108"/>
      <c r="XBR976" s="108"/>
      <c r="XBS976" s="108"/>
      <c r="XBT976" s="108"/>
      <c r="XBU976" s="108"/>
      <c r="XBV976" s="108"/>
      <c r="XBW976" s="108"/>
      <c r="XBX976" s="108"/>
      <c r="XBY976" s="108"/>
      <c r="XBZ976" s="108"/>
      <c r="XCA976" s="108"/>
      <c r="XCB976" s="108"/>
      <c r="XCC976" s="108"/>
      <c r="XCD976" s="108"/>
      <c r="XCE976" s="108"/>
      <c r="XCF976" s="108"/>
      <c r="XCG976" s="108"/>
      <c r="XCH976" s="108"/>
      <c r="XCI976" s="108"/>
      <c r="XCJ976" s="108"/>
      <c r="XCK976" s="108"/>
      <c r="XCL976" s="108"/>
      <c r="XCM976" s="108"/>
      <c r="XCN976" s="108"/>
      <c r="XCO976" s="108"/>
      <c r="XCP976" s="108"/>
      <c r="XCQ976" s="108"/>
      <c r="XCR976" s="108"/>
      <c r="XCS976" s="108"/>
      <c r="XCT976" s="108"/>
      <c r="XCU976" s="108"/>
      <c r="XCV976" s="108"/>
      <c r="XCW976" s="108"/>
      <c r="XCX976" s="108"/>
      <c r="XCY976" s="108"/>
      <c r="XCZ976" s="108"/>
      <c r="XDA976" s="108"/>
      <c r="XDB976" s="108"/>
      <c r="XDC976" s="108"/>
      <c r="XDD976" s="108"/>
      <c r="XDE976" s="108"/>
      <c r="XDF976" s="108"/>
      <c r="XDG976" s="108"/>
      <c r="XDH976" s="108"/>
      <c r="XDI976" s="108"/>
      <c r="XDJ976" s="108"/>
      <c r="XDK976" s="108"/>
      <c r="XDL976" s="108"/>
      <c r="XDM976" s="108"/>
      <c r="XDN976" s="108"/>
      <c r="XDO976" s="108"/>
      <c r="XDP976" s="108"/>
      <c r="XDQ976" s="108"/>
      <c r="XDR976" s="108"/>
      <c r="XDS976" s="108"/>
      <c r="XDT976" s="108"/>
      <c r="XDU976" s="108"/>
      <c r="XDV976" s="108"/>
      <c r="XDW976" s="108"/>
      <c r="XDX976" s="108"/>
      <c r="XDY976" s="108"/>
      <c r="XDZ976" s="108"/>
      <c r="XEA976" s="108"/>
      <c r="XEB976" s="108"/>
      <c r="XEC976" s="108"/>
      <c r="XED976" s="108"/>
      <c r="XEE976" s="108"/>
      <c r="XEF976" s="108"/>
      <c r="XEG976" s="108"/>
      <c r="XEH976" s="108"/>
      <c r="XEI976" s="108"/>
      <c r="XEJ976" s="108"/>
      <c r="XEK976" s="108"/>
      <c r="XEL976" s="108"/>
      <c r="XEM976" s="108"/>
      <c r="XEN976" s="108"/>
      <c r="XEO976" s="108"/>
      <c r="XEP976" s="108"/>
      <c r="XEQ976" s="108"/>
      <c r="XER976" s="108"/>
      <c r="XES976" s="108"/>
      <c r="XET976" s="108"/>
      <c r="XEU976" s="108"/>
      <c r="XEV976" s="108"/>
      <c r="XEW976" s="108"/>
      <c r="XEX976" s="108"/>
      <c r="XEY976" s="108"/>
      <c r="XEZ976" s="108"/>
      <c r="XFA976" s="108"/>
      <c r="XFB976" s="108"/>
      <c r="XFC976" s="108"/>
      <c r="XFD976" s="108"/>
    </row>
    <row r="977" s="126" customFormat="true" ht="12" hidden="false" customHeight="true" outlineLevel="0" collapsed="false">
      <c r="A977" s="120" t="n">
        <v>852</v>
      </c>
      <c r="B977" s="120" t="n">
        <v>85213</v>
      </c>
      <c r="C977" s="120" t="n">
        <v>2110</v>
      </c>
      <c r="D977" s="121" t="s">
        <v>384</v>
      </c>
      <c r="E977" s="121" t="s">
        <v>385</v>
      </c>
      <c r="F977" s="122"/>
      <c r="G977" s="132" t="n">
        <v>517.68</v>
      </c>
      <c r="H977" s="122"/>
      <c r="I977" s="132" t="n">
        <v>517.68</v>
      </c>
      <c r="J977" s="122" t="n">
        <f aca="false">H977-F977</f>
        <v>0</v>
      </c>
      <c r="K977" s="132" t="n">
        <f aca="false">I977-G977</f>
        <v>0</v>
      </c>
      <c r="L977" s="122"/>
      <c r="M977" s="132" t="n">
        <v>0</v>
      </c>
      <c r="N977" s="120" t="s">
        <v>281</v>
      </c>
      <c r="O977" s="120" t="s">
        <v>281</v>
      </c>
      <c r="P977" s="120" t="s">
        <v>299</v>
      </c>
      <c r="Q977" s="120" t="s">
        <v>439</v>
      </c>
      <c r="R977" s="124" t="s">
        <v>440</v>
      </c>
      <c r="S977" s="125" t="s">
        <v>868</v>
      </c>
      <c r="WZY977" s="108"/>
      <c r="WZZ977" s="108"/>
      <c r="XAA977" s="108"/>
      <c r="XAB977" s="108"/>
      <c r="XAC977" s="108"/>
      <c r="XAD977" s="108"/>
      <c r="XAE977" s="108"/>
      <c r="XAF977" s="108"/>
      <c r="XAG977" s="108"/>
      <c r="XAH977" s="108"/>
      <c r="XAI977" s="108"/>
      <c r="XAJ977" s="108"/>
      <c r="XAK977" s="108"/>
      <c r="XAL977" s="108"/>
      <c r="XAM977" s="108"/>
      <c r="XAN977" s="108"/>
      <c r="XAO977" s="108"/>
      <c r="XAP977" s="108"/>
      <c r="XAQ977" s="108"/>
      <c r="XAR977" s="108"/>
      <c r="XAS977" s="108"/>
      <c r="XAT977" s="108"/>
      <c r="XAU977" s="108"/>
      <c r="XAV977" s="108"/>
      <c r="XAW977" s="108"/>
      <c r="XAX977" s="108"/>
      <c r="XAY977" s="108"/>
      <c r="XAZ977" s="108"/>
      <c r="XBA977" s="108"/>
      <c r="XBB977" s="108"/>
      <c r="XBC977" s="108"/>
      <c r="XBD977" s="108"/>
      <c r="XBE977" s="108"/>
      <c r="XBF977" s="108"/>
      <c r="XBG977" s="108"/>
      <c r="XBH977" s="108"/>
      <c r="XBI977" s="108"/>
      <c r="XBJ977" s="108"/>
      <c r="XBK977" s="108"/>
      <c r="XBL977" s="108"/>
      <c r="XBM977" s="108"/>
      <c r="XBN977" s="108"/>
      <c r="XBO977" s="108"/>
      <c r="XBP977" s="108"/>
      <c r="XBQ977" s="108"/>
      <c r="XBR977" s="108"/>
      <c r="XBS977" s="108"/>
      <c r="XBT977" s="108"/>
      <c r="XBU977" s="108"/>
      <c r="XBV977" s="108"/>
      <c r="XBW977" s="108"/>
      <c r="XBX977" s="108"/>
      <c r="XBY977" s="108"/>
      <c r="XBZ977" s="108"/>
      <c r="XCA977" s="108"/>
      <c r="XCB977" s="108"/>
      <c r="XCC977" s="108"/>
      <c r="XCD977" s="108"/>
      <c r="XCE977" s="108"/>
      <c r="XCF977" s="108"/>
      <c r="XCG977" s="108"/>
      <c r="XCH977" s="108"/>
      <c r="XCI977" s="108"/>
      <c r="XCJ977" s="108"/>
      <c r="XCK977" s="108"/>
      <c r="XCL977" s="108"/>
      <c r="XCM977" s="108"/>
      <c r="XCN977" s="108"/>
      <c r="XCO977" s="108"/>
      <c r="XCP977" s="108"/>
      <c r="XCQ977" s="108"/>
      <c r="XCR977" s="108"/>
      <c r="XCS977" s="108"/>
      <c r="XCT977" s="108"/>
      <c r="XCU977" s="108"/>
      <c r="XCV977" s="108"/>
      <c r="XCW977" s="108"/>
      <c r="XCX977" s="108"/>
      <c r="XCY977" s="108"/>
      <c r="XCZ977" s="108"/>
      <c r="XDA977" s="108"/>
      <c r="XDB977" s="108"/>
      <c r="XDC977" s="108"/>
      <c r="XDD977" s="108"/>
      <c r="XDE977" s="108"/>
      <c r="XDF977" s="108"/>
      <c r="XDG977" s="108"/>
      <c r="XDH977" s="108"/>
      <c r="XDI977" s="108"/>
      <c r="XDJ977" s="108"/>
      <c r="XDK977" s="108"/>
      <c r="XDL977" s="108"/>
      <c r="XDM977" s="108"/>
      <c r="XDN977" s="108"/>
      <c r="XDO977" s="108"/>
      <c r="XDP977" s="108"/>
      <c r="XDQ977" s="108"/>
      <c r="XDR977" s="108"/>
      <c r="XDS977" s="108"/>
      <c r="XDT977" s="108"/>
      <c r="XDU977" s="108"/>
      <c r="XDV977" s="108"/>
      <c r="XDW977" s="108"/>
      <c r="XDX977" s="108"/>
      <c r="XDY977" s="108"/>
      <c r="XDZ977" s="108"/>
      <c r="XEA977" s="108"/>
      <c r="XEB977" s="108"/>
      <c r="XEC977" s="108"/>
      <c r="XED977" s="108"/>
      <c r="XEE977" s="108"/>
      <c r="XEF977" s="108"/>
      <c r="XEG977" s="108"/>
      <c r="XEH977" s="108"/>
      <c r="XEI977" s="108"/>
      <c r="XEJ977" s="108"/>
      <c r="XEK977" s="108"/>
      <c r="XEL977" s="108"/>
      <c r="XEM977" s="108"/>
      <c r="XEN977" s="108"/>
      <c r="XEO977" s="108"/>
      <c r="XEP977" s="108"/>
      <c r="XEQ977" s="108"/>
      <c r="XER977" s="108"/>
      <c r="XES977" s="108"/>
      <c r="XET977" s="108"/>
      <c r="XEU977" s="108"/>
      <c r="XEV977" s="108"/>
      <c r="XEW977" s="108"/>
      <c r="XEX977" s="108"/>
      <c r="XEY977" s="108"/>
      <c r="XEZ977" s="108"/>
      <c r="XFA977" s="108"/>
      <c r="XFB977" s="108"/>
      <c r="XFC977" s="108"/>
      <c r="XFD977" s="108"/>
    </row>
    <row r="978" s="126" customFormat="true" ht="12" hidden="false" customHeight="true" outlineLevel="0" collapsed="false">
      <c r="A978" s="120" t="n">
        <v>852</v>
      </c>
      <c r="B978" s="120" t="n">
        <v>85213</v>
      </c>
      <c r="C978" s="120" t="n">
        <v>2110</v>
      </c>
      <c r="D978" s="121" t="s">
        <v>384</v>
      </c>
      <c r="E978" s="121" t="s">
        <v>385</v>
      </c>
      <c r="F978" s="122"/>
      <c r="G978" s="132" t="n">
        <v>582.39</v>
      </c>
      <c r="H978" s="122"/>
      <c r="I978" s="132" t="n">
        <v>582.39</v>
      </c>
      <c r="J978" s="122" t="n">
        <f aca="false">H978-F978</f>
        <v>0</v>
      </c>
      <c r="K978" s="123" t="n">
        <f aca="false">I978-G978</f>
        <v>0</v>
      </c>
      <c r="L978" s="122"/>
      <c r="M978" s="123" t="n">
        <v>0</v>
      </c>
      <c r="N978" s="120" t="s">
        <v>281</v>
      </c>
      <c r="O978" s="120" t="s">
        <v>281</v>
      </c>
      <c r="P978" s="120" t="s">
        <v>299</v>
      </c>
      <c r="Q978" s="120" t="n">
        <v>2205</v>
      </c>
      <c r="R978" s="124" t="s">
        <v>513</v>
      </c>
      <c r="S978" s="125" t="s">
        <v>867</v>
      </c>
      <c r="WZY978" s="108"/>
      <c r="WZZ978" s="108"/>
      <c r="XAA978" s="108"/>
      <c r="XAB978" s="108"/>
      <c r="XAC978" s="108"/>
      <c r="XAD978" s="108"/>
      <c r="XAE978" s="108"/>
      <c r="XAF978" s="108"/>
      <c r="XAG978" s="108"/>
      <c r="XAH978" s="108"/>
      <c r="XAI978" s="108"/>
      <c r="XAJ978" s="108"/>
      <c r="XAK978" s="108"/>
      <c r="XAL978" s="108"/>
      <c r="XAM978" s="108"/>
      <c r="XAN978" s="108"/>
      <c r="XAO978" s="108"/>
      <c r="XAP978" s="108"/>
      <c r="XAQ978" s="108"/>
      <c r="XAR978" s="108"/>
      <c r="XAS978" s="108"/>
      <c r="XAT978" s="108"/>
      <c r="XAU978" s="108"/>
      <c r="XAV978" s="108"/>
      <c r="XAW978" s="108"/>
      <c r="XAX978" s="108"/>
      <c r="XAY978" s="108"/>
      <c r="XAZ978" s="108"/>
      <c r="XBA978" s="108"/>
      <c r="XBB978" s="108"/>
      <c r="XBC978" s="108"/>
      <c r="XBD978" s="108"/>
      <c r="XBE978" s="108"/>
      <c r="XBF978" s="108"/>
      <c r="XBG978" s="108"/>
      <c r="XBH978" s="108"/>
      <c r="XBI978" s="108"/>
      <c r="XBJ978" s="108"/>
      <c r="XBK978" s="108"/>
      <c r="XBL978" s="108"/>
      <c r="XBM978" s="108"/>
      <c r="XBN978" s="108"/>
      <c r="XBO978" s="108"/>
      <c r="XBP978" s="108"/>
      <c r="XBQ978" s="108"/>
      <c r="XBR978" s="108"/>
      <c r="XBS978" s="108"/>
      <c r="XBT978" s="108"/>
      <c r="XBU978" s="108"/>
      <c r="XBV978" s="108"/>
      <c r="XBW978" s="108"/>
      <c r="XBX978" s="108"/>
      <c r="XBY978" s="108"/>
      <c r="XBZ978" s="108"/>
      <c r="XCA978" s="108"/>
      <c r="XCB978" s="108"/>
      <c r="XCC978" s="108"/>
      <c r="XCD978" s="108"/>
      <c r="XCE978" s="108"/>
      <c r="XCF978" s="108"/>
      <c r="XCG978" s="108"/>
      <c r="XCH978" s="108"/>
      <c r="XCI978" s="108"/>
      <c r="XCJ978" s="108"/>
      <c r="XCK978" s="108"/>
      <c r="XCL978" s="108"/>
      <c r="XCM978" s="108"/>
      <c r="XCN978" s="108"/>
      <c r="XCO978" s="108"/>
      <c r="XCP978" s="108"/>
      <c r="XCQ978" s="108"/>
      <c r="XCR978" s="108"/>
      <c r="XCS978" s="108"/>
      <c r="XCT978" s="108"/>
      <c r="XCU978" s="108"/>
      <c r="XCV978" s="108"/>
      <c r="XCW978" s="108"/>
      <c r="XCX978" s="108"/>
      <c r="XCY978" s="108"/>
      <c r="XCZ978" s="108"/>
      <c r="XDA978" s="108"/>
      <c r="XDB978" s="108"/>
      <c r="XDC978" s="108"/>
      <c r="XDD978" s="108"/>
      <c r="XDE978" s="108"/>
      <c r="XDF978" s="108"/>
      <c r="XDG978" s="108"/>
      <c r="XDH978" s="108"/>
      <c r="XDI978" s="108"/>
      <c r="XDJ978" s="108"/>
      <c r="XDK978" s="108"/>
      <c r="XDL978" s="108"/>
      <c r="XDM978" s="108"/>
      <c r="XDN978" s="108"/>
      <c r="XDO978" s="108"/>
      <c r="XDP978" s="108"/>
      <c r="XDQ978" s="108"/>
      <c r="XDR978" s="108"/>
      <c r="XDS978" s="108"/>
      <c r="XDT978" s="108"/>
      <c r="XDU978" s="108"/>
      <c r="XDV978" s="108"/>
      <c r="XDW978" s="108"/>
      <c r="XDX978" s="108"/>
      <c r="XDY978" s="108"/>
      <c r="XDZ978" s="108"/>
      <c r="XEA978" s="108"/>
      <c r="XEB978" s="108"/>
      <c r="XEC978" s="108"/>
      <c r="XED978" s="108"/>
      <c r="XEE978" s="108"/>
      <c r="XEF978" s="108"/>
      <c r="XEG978" s="108"/>
      <c r="XEH978" s="108"/>
      <c r="XEI978" s="108"/>
      <c r="XEJ978" s="108"/>
      <c r="XEK978" s="108"/>
      <c r="XEL978" s="108"/>
      <c r="XEM978" s="108"/>
      <c r="XEN978" s="108"/>
      <c r="XEO978" s="108"/>
      <c r="XEP978" s="108"/>
      <c r="XEQ978" s="108"/>
      <c r="XER978" s="108"/>
      <c r="XES978" s="108"/>
      <c r="XET978" s="108"/>
      <c r="XEU978" s="108"/>
      <c r="XEV978" s="108"/>
      <c r="XEW978" s="108"/>
      <c r="XEX978" s="108"/>
      <c r="XEY978" s="108"/>
      <c r="XEZ978" s="108"/>
      <c r="XFA978" s="108"/>
      <c r="XFB978" s="108"/>
      <c r="XFC978" s="108"/>
      <c r="XFD978" s="108"/>
    </row>
    <row r="979" s="126" customFormat="true" ht="12" hidden="false" customHeight="true" outlineLevel="0" collapsed="false">
      <c r="A979" s="120" t="n">
        <v>852</v>
      </c>
      <c r="B979" s="120" t="n">
        <v>85213</v>
      </c>
      <c r="C979" s="120" t="n">
        <v>2910</v>
      </c>
      <c r="D979" s="121" t="s">
        <v>265</v>
      </c>
      <c r="E979" s="121" t="s">
        <v>275</v>
      </c>
      <c r="F979" s="122" t="n">
        <v>3000</v>
      </c>
      <c r="G979" s="130"/>
      <c r="H979" s="122" t="n">
        <v>3000</v>
      </c>
      <c r="I979" s="130"/>
      <c r="J979" s="122" t="n">
        <f aca="false">H979-F979</f>
        <v>0</v>
      </c>
      <c r="K979" s="130" t="n">
        <f aca="false">I979-G979</f>
        <v>0</v>
      </c>
      <c r="L979" s="122" t="n">
        <v>0</v>
      </c>
      <c r="M979" s="130"/>
      <c r="N979" s="120" t="s">
        <v>418</v>
      </c>
      <c r="O979" s="120" t="s">
        <v>379</v>
      </c>
      <c r="P979" s="120" t="s">
        <v>272</v>
      </c>
      <c r="Q979" s="120" t="s">
        <v>473</v>
      </c>
      <c r="R979" s="124" t="s">
        <v>308</v>
      </c>
      <c r="S979" s="125" t="s">
        <v>864</v>
      </c>
      <c r="WZY979" s="108"/>
      <c r="WZZ979" s="108"/>
      <c r="XAA979" s="108"/>
      <c r="XAB979" s="108"/>
      <c r="XAC979" s="108"/>
      <c r="XAD979" s="108"/>
      <c r="XAE979" s="108"/>
      <c r="XAF979" s="108"/>
      <c r="XAG979" s="108"/>
      <c r="XAH979" s="108"/>
      <c r="XAI979" s="108"/>
      <c r="XAJ979" s="108"/>
      <c r="XAK979" s="108"/>
      <c r="XAL979" s="108"/>
      <c r="XAM979" s="108"/>
      <c r="XAN979" s="108"/>
      <c r="XAO979" s="108"/>
      <c r="XAP979" s="108"/>
      <c r="XAQ979" s="108"/>
      <c r="XAR979" s="108"/>
      <c r="XAS979" s="108"/>
      <c r="XAT979" s="108"/>
      <c r="XAU979" s="108"/>
      <c r="XAV979" s="108"/>
      <c r="XAW979" s="108"/>
      <c r="XAX979" s="108"/>
      <c r="XAY979" s="108"/>
      <c r="XAZ979" s="108"/>
      <c r="XBA979" s="108"/>
      <c r="XBB979" s="108"/>
      <c r="XBC979" s="108"/>
      <c r="XBD979" s="108"/>
      <c r="XBE979" s="108"/>
      <c r="XBF979" s="108"/>
      <c r="XBG979" s="108"/>
      <c r="XBH979" s="108"/>
      <c r="XBI979" s="108"/>
      <c r="XBJ979" s="108"/>
      <c r="XBK979" s="108"/>
      <c r="XBL979" s="108"/>
      <c r="XBM979" s="108"/>
      <c r="XBN979" s="108"/>
      <c r="XBO979" s="108"/>
      <c r="XBP979" s="108"/>
      <c r="XBQ979" s="108"/>
      <c r="XBR979" s="108"/>
      <c r="XBS979" s="108"/>
      <c r="XBT979" s="108"/>
      <c r="XBU979" s="108"/>
      <c r="XBV979" s="108"/>
      <c r="XBW979" s="108"/>
      <c r="XBX979" s="108"/>
      <c r="XBY979" s="108"/>
      <c r="XBZ979" s="108"/>
      <c r="XCA979" s="108"/>
      <c r="XCB979" s="108"/>
      <c r="XCC979" s="108"/>
      <c r="XCD979" s="108"/>
      <c r="XCE979" s="108"/>
      <c r="XCF979" s="108"/>
      <c r="XCG979" s="108"/>
      <c r="XCH979" s="108"/>
      <c r="XCI979" s="108"/>
      <c r="XCJ979" s="108"/>
      <c r="XCK979" s="108"/>
      <c r="XCL979" s="108"/>
      <c r="XCM979" s="108"/>
      <c r="XCN979" s="108"/>
      <c r="XCO979" s="108"/>
      <c r="XCP979" s="108"/>
      <c r="XCQ979" s="108"/>
      <c r="XCR979" s="108"/>
      <c r="XCS979" s="108"/>
      <c r="XCT979" s="108"/>
      <c r="XCU979" s="108"/>
      <c r="XCV979" s="108"/>
      <c r="XCW979" s="108"/>
      <c r="XCX979" s="108"/>
      <c r="XCY979" s="108"/>
      <c r="XCZ979" s="108"/>
      <c r="XDA979" s="108"/>
      <c r="XDB979" s="108"/>
      <c r="XDC979" s="108"/>
      <c r="XDD979" s="108"/>
      <c r="XDE979" s="108"/>
      <c r="XDF979" s="108"/>
      <c r="XDG979" s="108"/>
      <c r="XDH979" s="108"/>
      <c r="XDI979" s="108"/>
      <c r="XDJ979" s="108"/>
      <c r="XDK979" s="108"/>
      <c r="XDL979" s="108"/>
      <c r="XDM979" s="108"/>
      <c r="XDN979" s="108"/>
      <c r="XDO979" s="108"/>
      <c r="XDP979" s="108"/>
      <c r="XDQ979" s="108"/>
      <c r="XDR979" s="108"/>
      <c r="XDS979" s="108"/>
      <c r="XDT979" s="108"/>
      <c r="XDU979" s="108"/>
      <c r="XDV979" s="108"/>
      <c r="XDW979" s="108"/>
      <c r="XDX979" s="108"/>
      <c r="XDY979" s="108"/>
      <c r="XDZ979" s="108"/>
      <c r="XEA979" s="108"/>
      <c r="XEB979" s="108"/>
      <c r="XEC979" s="108"/>
      <c r="XED979" s="108"/>
      <c r="XEE979" s="108"/>
      <c r="XEF979" s="108"/>
      <c r="XEG979" s="108"/>
      <c r="XEH979" s="108"/>
      <c r="XEI979" s="108"/>
      <c r="XEJ979" s="108"/>
      <c r="XEK979" s="108"/>
      <c r="XEL979" s="108"/>
      <c r="XEM979" s="108"/>
      <c r="XEN979" s="108"/>
      <c r="XEO979" s="108"/>
      <c r="XEP979" s="108"/>
      <c r="XEQ979" s="108"/>
      <c r="XER979" s="108"/>
      <c r="XES979" s="108"/>
      <c r="XET979" s="108"/>
      <c r="XEU979" s="108"/>
      <c r="XEV979" s="108"/>
      <c r="XEW979" s="108"/>
      <c r="XEX979" s="108"/>
      <c r="XEY979" s="108"/>
      <c r="XEZ979" s="108"/>
      <c r="XFA979" s="108"/>
      <c r="XFB979" s="108"/>
      <c r="XFC979" s="108"/>
      <c r="XFD979" s="108"/>
    </row>
    <row r="980" s="126" customFormat="true" ht="12" hidden="false" customHeight="true" outlineLevel="0" collapsed="false">
      <c r="A980" s="120" t="n">
        <v>852</v>
      </c>
      <c r="B980" s="120" t="n">
        <v>85214</v>
      </c>
      <c r="C980" s="120" t="s">
        <v>103</v>
      </c>
      <c r="D980" s="121" t="s">
        <v>265</v>
      </c>
      <c r="E980" s="121" t="s">
        <v>275</v>
      </c>
      <c r="F980" s="122" t="n">
        <v>100000</v>
      </c>
      <c r="G980" s="123"/>
      <c r="H980" s="122" t="n">
        <v>100000</v>
      </c>
      <c r="I980" s="123"/>
      <c r="J980" s="122" t="n">
        <f aca="false">H980-F980</f>
        <v>0</v>
      </c>
      <c r="K980" s="123" t="n">
        <f aca="false">I980-G980</f>
        <v>0</v>
      </c>
      <c r="L980" s="122" t="n">
        <v>100000</v>
      </c>
      <c r="M980" s="123"/>
      <c r="N980" s="120" t="s">
        <v>614</v>
      </c>
      <c r="O980" s="120" t="s">
        <v>614</v>
      </c>
      <c r="P980" s="120" t="s">
        <v>268</v>
      </c>
      <c r="Q980" s="120" t="s">
        <v>269</v>
      </c>
      <c r="R980" s="124" t="s">
        <v>270</v>
      </c>
      <c r="S980" s="125" t="s">
        <v>870</v>
      </c>
      <c r="WZY980" s="108"/>
      <c r="WZZ980" s="108"/>
      <c r="XAA980" s="108"/>
      <c r="XAB980" s="108"/>
      <c r="XAC980" s="108"/>
      <c r="XAD980" s="108"/>
      <c r="XAE980" s="108"/>
      <c r="XAF980" s="108"/>
      <c r="XAG980" s="108"/>
      <c r="XAH980" s="108"/>
      <c r="XAI980" s="108"/>
      <c r="XAJ980" s="108"/>
      <c r="XAK980" s="108"/>
      <c r="XAL980" s="108"/>
      <c r="XAM980" s="108"/>
      <c r="XAN980" s="108"/>
      <c r="XAO980" s="108"/>
      <c r="XAP980" s="108"/>
      <c r="XAQ980" s="108"/>
      <c r="XAR980" s="108"/>
      <c r="XAS980" s="108"/>
      <c r="XAT980" s="108"/>
      <c r="XAU980" s="108"/>
      <c r="XAV980" s="108"/>
      <c r="XAW980" s="108"/>
      <c r="XAX980" s="108"/>
      <c r="XAY980" s="108"/>
      <c r="XAZ980" s="108"/>
      <c r="XBA980" s="108"/>
      <c r="XBB980" s="108"/>
      <c r="XBC980" s="108"/>
      <c r="XBD980" s="108"/>
      <c r="XBE980" s="108"/>
      <c r="XBF980" s="108"/>
      <c r="XBG980" s="108"/>
      <c r="XBH980" s="108"/>
      <c r="XBI980" s="108"/>
      <c r="XBJ980" s="108"/>
      <c r="XBK980" s="108"/>
      <c r="XBL980" s="108"/>
      <c r="XBM980" s="108"/>
      <c r="XBN980" s="108"/>
      <c r="XBO980" s="108"/>
      <c r="XBP980" s="108"/>
      <c r="XBQ980" s="108"/>
      <c r="XBR980" s="108"/>
      <c r="XBS980" s="108"/>
      <c r="XBT980" s="108"/>
      <c r="XBU980" s="108"/>
      <c r="XBV980" s="108"/>
      <c r="XBW980" s="108"/>
      <c r="XBX980" s="108"/>
      <c r="XBY980" s="108"/>
      <c r="XBZ980" s="108"/>
      <c r="XCA980" s="108"/>
      <c r="XCB980" s="108"/>
      <c r="XCC980" s="108"/>
      <c r="XCD980" s="108"/>
      <c r="XCE980" s="108"/>
      <c r="XCF980" s="108"/>
      <c r="XCG980" s="108"/>
      <c r="XCH980" s="108"/>
      <c r="XCI980" s="108"/>
      <c r="XCJ980" s="108"/>
      <c r="XCK980" s="108"/>
      <c r="XCL980" s="108"/>
      <c r="XCM980" s="108"/>
      <c r="XCN980" s="108"/>
      <c r="XCO980" s="108"/>
      <c r="XCP980" s="108"/>
      <c r="XCQ980" s="108"/>
      <c r="XCR980" s="108"/>
      <c r="XCS980" s="108"/>
      <c r="XCT980" s="108"/>
      <c r="XCU980" s="108"/>
      <c r="XCV980" s="108"/>
      <c r="XCW980" s="108"/>
      <c r="XCX980" s="108"/>
      <c r="XCY980" s="108"/>
      <c r="XCZ980" s="108"/>
      <c r="XDA980" s="108"/>
      <c r="XDB980" s="108"/>
      <c r="XDC980" s="108"/>
      <c r="XDD980" s="108"/>
      <c r="XDE980" s="108"/>
      <c r="XDF980" s="108"/>
      <c r="XDG980" s="108"/>
      <c r="XDH980" s="108"/>
      <c r="XDI980" s="108"/>
      <c r="XDJ980" s="108"/>
      <c r="XDK980" s="108"/>
      <c r="XDL980" s="108"/>
      <c r="XDM980" s="108"/>
      <c r="XDN980" s="108"/>
      <c r="XDO980" s="108"/>
      <c r="XDP980" s="108"/>
      <c r="XDQ980" s="108"/>
      <c r="XDR980" s="108"/>
      <c r="XDS980" s="108"/>
      <c r="XDT980" s="108"/>
      <c r="XDU980" s="108"/>
      <c r="XDV980" s="108"/>
      <c r="XDW980" s="108"/>
      <c r="XDX980" s="108"/>
      <c r="XDY980" s="108"/>
      <c r="XDZ980" s="108"/>
      <c r="XEA980" s="108"/>
      <c r="XEB980" s="108"/>
      <c r="XEC980" s="108"/>
      <c r="XED980" s="108"/>
      <c r="XEE980" s="108"/>
      <c r="XEF980" s="108"/>
      <c r="XEG980" s="108"/>
      <c r="XEH980" s="108"/>
      <c r="XEI980" s="108"/>
      <c r="XEJ980" s="108"/>
      <c r="XEK980" s="108"/>
      <c r="XEL980" s="108"/>
      <c r="XEM980" s="108"/>
      <c r="XEN980" s="108"/>
      <c r="XEO980" s="108"/>
      <c r="XEP980" s="108"/>
      <c r="XEQ980" s="108"/>
      <c r="XER980" s="108"/>
      <c r="XES980" s="108"/>
      <c r="XET980" s="108"/>
      <c r="XEU980" s="108"/>
      <c r="XEV980" s="108"/>
      <c r="XEW980" s="108"/>
      <c r="XEX980" s="108"/>
      <c r="XEY980" s="108"/>
      <c r="XEZ980" s="108"/>
      <c r="XFA980" s="108"/>
      <c r="XFB980" s="108"/>
      <c r="XFC980" s="108"/>
      <c r="XFD980" s="108"/>
    </row>
    <row r="981" s="126" customFormat="true" ht="12" hidden="false" customHeight="true" outlineLevel="0" collapsed="false">
      <c r="A981" s="120" t="n">
        <v>852</v>
      </c>
      <c r="B981" s="120" t="n">
        <v>85214</v>
      </c>
      <c r="C981" s="120" t="s">
        <v>107</v>
      </c>
      <c r="D981" s="121" t="s">
        <v>265</v>
      </c>
      <c r="E981" s="121" t="s">
        <v>275</v>
      </c>
      <c r="F981" s="122" t="n">
        <v>1000</v>
      </c>
      <c r="G981" s="123"/>
      <c r="H981" s="122" t="n">
        <v>1000</v>
      </c>
      <c r="I981" s="123"/>
      <c r="J981" s="122" t="n">
        <f aca="false">H981-F981</f>
        <v>0</v>
      </c>
      <c r="K981" s="123" t="n">
        <f aca="false">I981-G981</f>
        <v>0</v>
      </c>
      <c r="L981" s="122" t="n">
        <v>1000</v>
      </c>
      <c r="M981" s="123"/>
      <c r="N981" s="120" t="s">
        <v>614</v>
      </c>
      <c r="O981" s="120" t="s">
        <v>614</v>
      </c>
      <c r="P981" s="120" t="s">
        <v>268</v>
      </c>
      <c r="Q981" s="120" t="s">
        <v>269</v>
      </c>
      <c r="R981" s="124" t="s">
        <v>270</v>
      </c>
      <c r="S981" s="125" t="s">
        <v>871</v>
      </c>
      <c r="WZY981" s="108"/>
      <c r="WZZ981" s="108"/>
      <c r="XAA981" s="108"/>
      <c r="XAB981" s="108"/>
      <c r="XAC981" s="108"/>
      <c r="XAD981" s="108"/>
      <c r="XAE981" s="108"/>
      <c r="XAF981" s="108"/>
      <c r="XAG981" s="108"/>
      <c r="XAH981" s="108"/>
      <c r="XAI981" s="108"/>
      <c r="XAJ981" s="108"/>
      <c r="XAK981" s="108"/>
      <c r="XAL981" s="108"/>
      <c r="XAM981" s="108"/>
      <c r="XAN981" s="108"/>
      <c r="XAO981" s="108"/>
      <c r="XAP981" s="108"/>
      <c r="XAQ981" s="108"/>
      <c r="XAR981" s="108"/>
      <c r="XAS981" s="108"/>
      <c r="XAT981" s="108"/>
      <c r="XAU981" s="108"/>
      <c r="XAV981" s="108"/>
      <c r="XAW981" s="108"/>
      <c r="XAX981" s="108"/>
      <c r="XAY981" s="108"/>
      <c r="XAZ981" s="108"/>
      <c r="XBA981" s="108"/>
      <c r="XBB981" s="108"/>
      <c r="XBC981" s="108"/>
      <c r="XBD981" s="108"/>
      <c r="XBE981" s="108"/>
      <c r="XBF981" s="108"/>
      <c r="XBG981" s="108"/>
      <c r="XBH981" s="108"/>
      <c r="XBI981" s="108"/>
      <c r="XBJ981" s="108"/>
      <c r="XBK981" s="108"/>
      <c r="XBL981" s="108"/>
      <c r="XBM981" s="108"/>
      <c r="XBN981" s="108"/>
      <c r="XBO981" s="108"/>
      <c r="XBP981" s="108"/>
      <c r="XBQ981" s="108"/>
      <c r="XBR981" s="108"/>
      <c r="XBS981" s="108"/>
      <c r="XBT981" s="108"/>
      <c r="XBU981" s="108"/>
      <c r="XBV981" s="108"/>
      <c r="XBW981" s="108"/>
      <c r="XBX981" s="108"/>
      <c r="XBY981" s="108"/>
      <c r="XBZ981" s="108"/>
      <c r="XCA981" s="108"/>
      <c r="XCB981" s="108"/>
      <c r="XCC981" s="108"/>
      <c r="XCD981" s="108"/>
      <c r="XCE981" s="108"/>
      <c r="XCF981" s="108"/>
      <c r="XCG981" s="108"/>
      <c r="XCH981" s="108"/>
      <c r="XCI981" s="108"/>
      <c r="XCJ981" s="108"/>
      <c r="XCK981" s="108"/>
      <c r="XCL981" s="108"/>
      <c r="XCM981" s="108"/>
      <c r="XCN981" s="108"/>
      <c r="XCO981" s="108"/>
      <c r="XCP981" s="108"/>
      <c r="XCQ981" s="108"/>
      <c r="XCR981" s="108"/>
      <c r="XCS981" s="108"/>
      <c r="XCT981" s="108"/>
      <c r="XCU981" s="108"/>
      <c r="XCV981" s="108"/>
      <c r="XCW981" s="108"/>
      <c r="XCX981" s="108"/>
      <c r="XCY981" s="108"/>
      <c r="XCZ981" s="108"/>
      <c r="XDA981" s="108"/>
      <c r="XDB981" s="108"/>
      <c r="XDC981" s="108"/>
      <c r="XDD981" s="108"/>
      <c r="XDE981" s="108"/>
      <c r="XDF981" s="108"/>
      <c r="XDG981" s="108"/>
      <c r="XDH981" s="108"/>
      <c r="XDI981" s="108"/>
      <c r="XDJ981" s="108"/>
      <c r="XDK981" s="108"/>
      <c r="XDL981" s="108"/>
      <c r="XDM981" s="108"/>
      <c r="XDN981" s="108"/>
      <c r="XDO981" s="108"/>
      <c r="XDP981" s="108"/>
      <c r="XDQ981" s="108"/>
      <c r="XDR981" s="108"/>
      <c r="XDS981" s="108"/>
      <c r="XDT981" s="108"/>
      <c r="XDU981" s="108"/>
      <c r="XDV981" s="108"/>
      <c r="XDW981" s="108"/>
      <c r="XDX981" s="108"/>
      <c r="XDY981" s="108"/>
      <c r="XDZ981" s="108"/>
      <c r="XEA981" s="108"/>
      <c r="XEB981" s="108"/>
      <c r="XEC981" s="108"/>
      <c r="XED981" s="108"/>
      <c r="XEE981" s="108"/>
      <c r="XEF981" s="108"/>
      <c r="XEG981" s="108"/>
      <c r="XEH981" s="108"/>
      <c r="XEI981" s="108"/>
      <c r="XEJ981" s="108"/>
      <c r="XEK981" s="108"/>
      <c r="XEL981" s="108"/>
      <c r="XEM981" s="108"/>
      <c r="XEN981" s="108"/>
      <c r="XEO981" s="108"/>
      <c r="XEP981" s="108"/>
      <c r="XEQ981" s="108"/>
      <c r="XER981" s="108"/>
      <c r="XES981" s="108"/>
      <c r="XET981" s="108"/>
      <c r="XEU981" s="108"/>
      <c r="XEV981" s="108"/>
      <c r="XEW981" s="108"/>
      <c r="XEX981" s="108"/>
      <c r="XEY981" s="108"/>
      <c r="XEZ981" s="108"/>
      <c r="XFA981" s="108"/>
      <c r="XFB981" s="108"/>
      <c r="XFC981" s="108"/>
      <c r="XFD981" s="108"/>
    </row>
    <row r="982" s="126" customFormat="true" ht="12" hidden="false" customHeight="true" outlineLevel="0" collapsed="false">
      <c r="A982" s="120" t="n">
        <v>852</v>
      </c>
      <c r="B982" s="120" t="n">
        <v>85214</v>
      </c>
      <c r="C982" s="120" t="s">
        <v>109</v>
      </c>
      <c r="D982" s="121" t="s">
        <v>265</v>
      </c>
      <c r="E982" s="121" t="s">
        <v>275</v>
      </c>
      <c r="F982" s="122" t="n">
        <v>300000</v>
      </c>
      <c r="G982" s="123"/>
      <c r="H982" s="122" t="n">
        <v>350000</v>
      </c>
      <c r="I982" s="123"/>
      <c r="J982" s="122" t="n">
        <f aca="false">H982-F982</f>
        <v>50000</v>
      </c>
      <c r="K982" s="123" t="n">
        <f aca="false">I982-G982</f>
        <v>0</v>
      </c>
      <c r="L982" s="122" t="n">
        <v>365000</v>
      </c>
      <c r="M982" s="123"/>
      <c r="N982" s="120" t="s">
        <v>614</v>
      </c>
      <c r="O982" s="120" t="s">
        <v>614</v>
      </c>
      <c r="P982" s="120" t="s">
        <v>268</v>
      </c>
      <c r="Q982" s="120" t="s">
        <v>269</v>
      </c>
      <c r="R982" s="124" t="s">
        <v>270</v>
      </c>
      <c r="S982" s="125" t="s">
        <v>870</v>
      </c>
      <c r="WZY982" s="108"/>
      <c r="WZZ982" s="108"/>
      <c r="XAA982" s="108"/>
      <c r="XAB982" s="108"/>
      <c r="XAC982" s="108"/>
      <c r="XAD982" s="108"/>
      <c r="XAE982" s="108"/>
      <c r="XAF982" s="108"/>
      <c r="XAG982" s="108"/>
      <c r="XAH982" s="108"/>
      <c r="XAI982" s="108"/>
      <c r="XAJ982" s="108"/>
      <c r="XAK982" s="108"/>
      <c r="XAL982" s="108"/>
      <c r="XAM982" s="108"/>
      <c r="XAN982" s="108"/>
      <c r="XAO982" s="108"/>
      <c r="XAP982" s="108"/>
      <c r="XAQ982" s="108"/>
      <c r="XAR982" s="108"/>
      <c r="XAS982" s="108"/>
      <c r="XAT982" s="108"/>
      <c r="XAU982" s="108"/>
      <c r="XAV982" s="108"/>
      <c r="XAW982" s="108"/>
      <c r="XAX982" s="108"/>
      <c r="XAY982" s="108"/>
      <c r="XAZ982" s="108"/>
      <c r="XBA982" s="108"/>
      <c r="XBB982" s="108"/>
      <c r="XBC982" s="108"/>
      <c r="XBD982" s="108"/>
      <c r="XBE982" s="108"/>
      <c r="XBF982" s="108"/>
      <c r="XBG982" s="108"/>
      <c r="XBH982" s="108"/>
      <c r="XBI982" s="108"/>
      <c r="XBJ982" s="108"/>
      <c r="XBK982" s="108"/>
      <c r="XBL982" s="108"/>
      <c r="XBM982" s="108"/>
      <c r="XBN982" s="108"/>
      <c r="XBO982" s="108"/>
      <c r="XBP982" s="108"/>
      <c r="XBQ982" s="108"/>
      <c r="XBR982" s="108"/>
      <c r="XBS982" s="108"/>
      <c r="XBT982" s="108"/>
      <c r="XBU982" s="108"/>
      <c r="XBV982" s="108"/>
      <c r="XBW982" s="108"/>
      <c r="XBX982" s="108"/>
      <c r="XBY982" s="108"/>
      <c r="XBZ982" s="108"/>
      <c r="XCA982" s="108"/>
      <c r="XCB982" s="108"/>
      <c r="XCC982" s="108"/>
      <c r="XCD982" s="108"/>
      <c r="XCE982" s="108"/>
      <c r="XCF982" s="108"/>
      <c r="XCG982" s="108"/>
      <c r="XCH982" s="108"/>
      <c r="XCI982" s="108"/>
      <c r="XCJ982" s="108"/>
      <c r="XCK982" s="108"/>
      <c r="XCL982" s="108"/>
      <c r="XCM982" s="108"/>
      <c r="XCN982" s="108"/>
      <c r="XCO982" s="108"/>
      <c r="XCP982" s="108"/>
      <c r="XCQ982" s="108"/>
      <c r="XCR982" s="108"/>
      <c r="XCS982" s="108"/>
      <c r="XCT982" s="108"/>
      <c r="XCU982" s="108"/>
      <c r="XCV982" s="108"/>
      <c r="XCW982" s="108"/>
      <c r="XCX982" s="108"/>
      <c r="XCY982" s="108"/>
      <c r="XCZ982" s="108"/>
      <c r="XDA982" s="108"/>
      <c r="XDB982" s="108"/>
      <c r="XDC982" s="108"/>
      <c r="XDD982" s="108"/>
      <c r="XDE982" s="108"/>
      <c r="XDF982" s="108"/>
      <c r="XDG982" s="108"/>
      <c r="XDH982" s="108"/>
      <c r="XDI982" s="108"/>
      <c r="XDJ982" s="108"/>
      <c r="XDK982" s="108"/>
      <c r="XDL982" s="108"/>
      <c r="XDM982" s="108"/>
      <c r="XDN982" s="108"/>
      <c r="XDO982" s="108"/>
      <c r="XDP982" s="108"/>
      <c r="XDQ982" s="108"/>
      <c r="XDR982" s="108"/>
      <c r="XDS982" s="108"/>
      <c r="XDT982" s="108"/>
      <c r="XDU982" s="108"/>
      <c r="XDV982" s="108"/>
      <c r="XDW982" s="108"/>
      <c r="XDX982" s="108"/>
      <c r="XDY982" s="108"/>
      <c r="XDZ982" s="108"/>
      <c r="XEA982" s="108"/>
      <c r="XEB982" s="108"/>
      <c r="XEC982" s="108"/>
      <c r="XED982" s="108"/>
      <c r="XEE982" s="108"/>
      <c r="XEF982" s="108"/>
      <c r="XEG982" s="108"/>
      <c r="XEH982" s="108"/>
      <c r="XEI982" s="108"/>
      <c r="XEJ982" s="108"/>
      <c r="XEK982" s="108"/>
      <c r="XEL982" s="108"/>
      <c r="XEM982" s="108"/>
      <c r="XEN982" s="108"/>
      <c r="XEO982" s="108"/>
      <c r="XEP982" s="108"/>
      <c r="XEQ982" s="108"/>
      <c r="XER982" s="108"/>
      <c r="XES982" s="108"/>
      <c r="XET982" s="108"/>
      <c r="XEU982" s="108"/>
      <c r="XEV982" s="108"/>
      <c r="XEW982" s="108"/>
      <c r="XEX982" s="108"/>
      <c r="XEY982" s="108"/>
      <c r="XEZ982" s="108"/>
      <c r="XFA982" s="108"/>
      <c r="XFB982" s="108"/>
      <c r="XFC982" s="108"/>
      <c r="XFD982" s="108"/>
    </row>
    <row r="983" s="126" customFormat="true" ht="12" hidden="false" customHeight="true" outlineLevel="0" collapsed="false">
      <c r="A983" s="120" t="n">
        <v>852</v>
      </c>
      <c r="B983" s="120" t="n">
        <v>85214</v>
      </c>
      <c r="C983" s="120" t="n">
        <v>2030</v>
      </c>
      <c r="D983" s="121" t="s">
        <v>399</v>
      </c>
      <c r="E983" s="121" t="s">
        <v>314</v>
      </c>
      <c r="F983" s="122" t="n">
        <v>9217653</v>
      </c>
      <c r="G983" s="123"/>
      <c r="H983" s="122" t="n">
        <v>9217653</v>
      </c>
      <c r="I983" s="123"/>
      <c r="J983" s="122" t="n">
        <f aca="false">H983-F983</f>
        <v>0</v>
      </c>
      <c r="K983" s="123" t="n">
        <f aca="false">I983-G983</f>
        <v>0</v>
      </c>
      <c r="L983" s="122" t="n">
        <v>8450069</v>
      </c>
      <c r="M983" s="123"/>
      <c r="N983" s="120" t="s">
        <v>281</v>
      </c>
      <c r="O983" s="120" t="s">
        <v>281</v>
      </c>
      <c r="P983" s="120" t="s">
        <v>268</v>
      </c>
      <c r="Q983" s="120" t="s">
        <v>269</v>
      </c>
      <c r="R983" s="124" t="s">
        <v>270</v>
      </c>
      <c r="S983" s="125" t="s">
        <v>386</v>
      </c>
      <c r="WZY983" s="108"/>
      <c r="WZZ983" s="108"/>
      <c r="XAA983" s="108"/>
      <c r="XAB983" s="108"/>
      <c r="XAC983" s="108"/>
      <c r="XAD983" s="108"/>
      <c r="XAE983" s="108"/>
      <c r="XAF983" s="108"/>
      <c r="XAG983" s="108"/>
      <c r="XAH983" s="108"/>
      <c r="XAI983" s="108"/>
      <c r="XAJ983" s="108"/>
      <c r="XAK983" s="108"/>
      <c r="XAL983" s="108"/>
      <c r="XAM983" s="108"/>
      <c r="XAN983" s="108"/>
      <c r="XAO983" s="108"/>
      <c r="XAP983" s="108"/>
      <c r="XAQ983" s="108"/>
      <c r="XAR983" s="108"/>
      <c r="XAS983" s="108"/>
      <c r="XAT983" s="108"/>
      <c r="XAU983" s="108"/>
      <c r="XAV983" s="108"/>
      <c r="XAW983" s="108"/>
      <c r="XAX983" s="108"/>
      <c r="XAY983" s="108"/>
      <c r="XAZ983" s="108"/>
      <c r="XBA983" s="108"/>
      <c r="XBB983" s="108"/>
      <c r="XBC983" s="108"/>
      <c r="XBD983" s="108"/>
      <c r="XBE983" s="108"/>
      <c r="XBF983" s="108"/>
      <c r="XBG983" s="108"/>
      <c r="XBH983" s="108"/>
      <c r="XBI983" s="108"/>
      <c r="XBJ983" s="108"/>
      <c r="XBK983" s="108"/>
      <c r="XBL983" s="108"/>
      <c r="XBM983" s="108"/>
      <c r="XBN983" s="108"/>
      <c r="XBO983" s="108"/>
      <c r="XBP983" s="108"/>
      <c r="XBQ983" s="108"/>
      <c r="XBR983" s="108"/>
      <c r="XBS983" s="108"/>
      <c r="XBT983" s="108"/>
      <c r="XBU983" s="108"/>
      <c r="XBV983" s="108"/>
      <c r="XBW983" s="108"/>
      <c r="XBX983" s="108"/>
      <c r="XBY983" s="108"/>
      <c r="XBZ983" s="108"/>
      <c r="XCA983" s="108"/>
      <c r="XCB983" s="108"/>
      <c r="XCC983" s="108"/>
      <c r="XCD983" s="108"/>
      <c r="XCE983" s="108"/>
      <c r="XCF983" s="108"/>
      <c r="XCG983" s="108"/>
      <c r="XCH983" s="108"/>
      <c r="XCI983" s="108"/>
      <c r="XCJ983" s="108"/>
      <c r="XCK983" s="108"/>
      <c r="XCL983" s="108"/>
      <c r="XCM983" s="108"/>
      <c r="XCN983" s="108"/>
      <c r="XCO983" s="108"/>
      <c r="XCP983" s="108"/>
      <c r="XCQ983" s="108"/>
      <c r="XCR983" s="108"/>
      <c r="XCS983" s="108"/>
      <c r="XCT983" s="108"/>
      <c r="XCU983" s="108"/>
      <c r="XCV983" s="108"/>
      <c r="XCW983" s="108"/>
      <c r="XCX983" s="108"/>
      <c r="XCY983" s="108"/>
      <c r="XCZ983" s="108"/>
      <c r="XDA983" s="108"/>
      <c r="XDB983" s="108"/>
      <c r="XDC983" s="108"/>
      <c r="XDD983" s="108"/>
      <c r="XDE983" s="108"/>
      <c r="XDF983" s="108"/>
      <c r="XDG983" s="108"/>
      <c r="XDH983" s="108"/>
      <c r="XDI983" s="108"/>
      <c r="XDJ983" s="108"/>
      <c r="XDK983" s="108"/>
      <c r="XDL983" s="108"/>
      <c r="XDM983" s="108"/>
      <c r="XDN983" s="108"/>
      <c r="XDO983" s="108"/>
      <c r="XDP983" s="108"/>
      <c r="XDQ983" s="108"/>
      <c r="XDR983" s="108"/>
      <c r="XDS983" s="108"/>
      <c r="XDT983" s="108"/>
      <c r="XDU983" s="108"/>
      <c r="XDV983" s="108"/>
      <c r="XDW983" s="108"/>
      <c r="XDX983" s="108"/>
      <c r="XDY983" s="108"/>
      <c r="XDZ983" s="108"/>
      <c r="XEA983" s="108"/>
      <c r="XEB983" s="108"/>
      <c r="XEC983" s="108"/>
      <c r="XED983" s="108"/>
      <c r="XEE983" s="108"/>
      <c r="XEF983" s="108"/>
      <c r="XEG983" s="108"/>
      <c r="XEH983" s="108"/>
      <c r="XEI983" s="108"/>
      <c r="XEJ983" s="108"/>
      <c r="XEK983" s="108"/>
      <c r="XEL983" s="108"/>
      <c r="XEM983" s="108"/>
      <c r="XEN983" s="108"/>
      <c r="XEO983" s="108"/>
      <c r="XEP983" s="108"/>
      <c r="XEQ983" s="108"/>
      <c r="XER983" s="108"/>
      <c r="XES983" s="108"/>
      <c r="XET983" s="108"/>
      <c r="XEU983" s="108"/>
      <c r="XEV983" s="108"/>
      <c r="XEW983" s="108"/>
      <c r="XEX983" s="108"/>
      <c r="XEY983" s="108"/>
      <c r="XEZ983" s="108"/>
      <c r="XFA983" s="108"/>
      <c r="XFB983" s="108"/>
      <c r="XFC983" s="108"/>
      <c r="XFD983" s="108"/>
    </row>
    <row r="984" s="126" customFormat="true" ht="12" hidden="false" customHeight="true" outlineLevel="0" collapsed="false">
      <c r="A984" s="120" t="n">
        <v>852</v>
      </c>
      <c r="B984" s="120" t="n">
        <v>85214</v>
      </c>
      <c r="C984" s="120" t="n">
        <v>2030</v>
      </c>
      <c r="D984" s="121" t="s">
        <v>399</v>
      </c>
      <c r="E984" s="121" t="s">
        <v>314</v>
      </c>
      <c r="F984" s="122" t="n">
        <v>-1424396</v>
      </c>
      <c r="G984" s="123"/>
      <c r="H984" s="122" t="n">
        <v>-1424396</v>
      </c>
      <c r="I984" s="123"/>
      <c r="J984" s="122" t="n">
        <f aca="false">H984-F984</f>
        <v>0</v>
      </c>
      <c r="K984" s="123" t="n">
        <f aca="false">I984-G984</f>
        <v>0</v>
      </c>
      <c r="L984" s="122" t="n">
        <v>0</v>
      </c>
      <c r="M984" s="123"/>
      <c r="N984" s="120" t="s">
        <v>281</v>
      </c>
      <c r="O984" s="120" t="s">
        <v>281</v>
      </c>
      <c r="P984" s="120" t="s">
        <v>299</v>
      </c>
      <c r="Q984" s="120" t="n">
        <v>1260</v>
      </c>
      <c r="R984" s="124" t="s">
        <v>341</v>
      </c>
      <c r="S984" s="125" t="s">
        <v>872</v>
      </c>
      <c r="WZY984" s="108"/>
      <c r="WZZ984" s="108"/>
      <c r="XAA984" s="108"/>
      <c r="XAB984" s="108"/>
      <c r="XAC984" s="108"/>
      <c r="XAD984" s="108"/>
      <c r="XAE984" s="108"/>
      <c r="XAF984" s="108"/>
      <c r="XAG984" s="108"/>
      <c r="XAH984" s="108"/>
      <c r="XAI984" s="108"/>
      <c r="XAJ984" s="108"/>
      <c r="XAK984" s="108"/>
      <c r="XAL984" s="108"/>
      <c r="XAM984" s="108"/>
      <c r="XAN984" s="108"/>
      <c r="XAO984" s="108"/>
      <c r="XAP984" s="108"/>
      <c r="XAQ984" s="108"/>
      <c r="XAR984" s="108"/>
      <c r="XAS984" s="108"/>
      <c r="XAT984" s="108"/>
      <c r="XAU984" s="108"/>
      <c r="XAV984" s="108"/>
      <c r="XAW984" s="108"/>
      <c r="XAX984" s="108"/>
      <c r="XAY984" s="108"/>
      <c r="XAZ984" s="108"/>
      <c r="XBA984" s="108"/>
      <c r="XBB984" s="108"/>
      <c r="XBC984" s="108"/>
      <c r="XBD984" s="108"/>
      <c r="XBE984" s="108"/>
      <c r="XBF984" s="108"/>
      <c r="XBG984" s="108"/>
      <c r="XBH984" s="108"/>
      <c r="XBI984" s="108"/>
      <c r="XBJ984" s="108"/>
      <c r="XBK984" s="108"/>
      <c r="XBL984" s="108"/>
      <c r="XBM984" s="108"/>
      <c r="XBN984" s="108"/>
      <c r="XBO984" s="108"/>
      <c r="XBP984" s="108"/>
      <c r="XBQ984" s="108"/>
      <c r="XBR984" s="108"/>
      <c r="XBS984" s="108"/>
      <c r="XBT984" s="108"/>
      <c r="XBU984" s="108"/>
      <c r="XBV984" s="108"/>
      <c r="XBW984" s="108"/>
      <c r="XBX984" s="108"/>
      <c r="XBY984" s="108"/>
      <c r="XBZ984" s="108"/>
      <c r="XCA984" s="108"/>
      <c r="XCB984" s="108"/>
      <c r="XCC984" s="108"/>
      <c r="XCD984" s="108"/>
      <c r="XCE984" s="108"/>
      <c r="XCF984" s="108"/>
      <c r="XCG984" s="108"/>
      <c r="XCH984" s="108"/>
      <c r="XCI984" s="108"/>
      <c r="XCJ984" s="108"/>
      <c r="XCK984" s="108"/>
      <c r="XCL984" s="108"/>
      <c r="XCM984" s="108"/>
      <c r="XCN984" s="108"/>
      <c r="XCO984" s="108"/>
      <c r="XCP984" s="108"/>
      <c r="XCQ984" s="108"/>
      <c r="XCR984" s="108"/>
      <c r="XCS984" s="108"/>
      <c r="XCT984" s="108"/>
      <c r="XCU984" s="108"/>
      <c r="XCV984" s="108"/>
      <c r="XCW984" s="108"/>
      <c r="XCX984" s="108"/>
      <c r="XCY984" s="108"/>
      <c r="XCZ984" s="108"/>
      <c r="XDA984" s="108"/>
      <c r="XDB984" s="108"/>
      <c r="XDC984" s="108"/>
      <c r="XDD984" s="108"/>
      <c r="XDE984" s="108"/>
      <c r="XDF984" s="108"/>
      <c r="XDG984" s="108"/>
      <c r="XDH984" s="108"/>
      <c r="XDI984" s="108"/>
      <c r="XDJ984" s="108"/>
      <c r="XDK984" s="108"/>
      <c r="XDL984" s="108"/>
      <c r="XDM984" s="108"/>
      <c r="XDN984" s="108"/>
      <c r="XDO984" s="108"/>
      <c r="XDP984" s="108"/>
      <c r="XDQ984" s="108"/>
      <c r="XDR984" s="108"/>
      <c r="XDS984" s="108"/>
      <c r="XDT984" s="108"/>
      <c r="XDU984" s="108"/>
      <c r="XDV984" s="108"/>
      <c r="XDW984" s="108"/>
      <c r="XDX984" s="108"/>
      <c r="XDY984" s="108"/>
      <c r="XDZ984" s="108"/>
      <c r="XEA984" s="108"/>
      <c r="XEB984" s="108"/>
      <c r="XEC984" s="108"/>
      <c r="XED984" s="108"/>
      <c r="XEE984" s="108"/>
      <c r="XEF984" s="108"/>
      <c r="XEG984" s="108"/>
      <c r="XEH984" s="108"/>
      <c r="XEI984" s="108"/>
      <c r="XEJ984" s="108"/>
      <c r="XEK984" s="108"/>
      <c r="XEL984" s="108"/>
      <c r="XEM984" s="108"/>
      <c r="XEN984" s="108"/>
      <c r="XEO984" s="108"/>
      <c r="XEP984" s="108"/>
      <c r="XEQ984" s="108"/>
      <c r="XER984" s="108"/>
      <c r="XES984" s="108"/>
      <c r="XET984" s="108"/>
      <c r="XEU984" s="108"/>
      <c r="XEV984" s="108"/>
      <c r="XEW984" s="108"/>
      <c r="XEX984" s="108"/>
      <c r="XEY984" s="108"/>
      <c r="XEZ984" s="108"/>
      <c r="XFA984" s="108"/>
      <c r="XFB984" s="108"/>
      <c r="XFC984" s="108"/>
      <c r="XFD984" s="108"/>
    </row>
    <row r="985" s="126" customFormat="true" ht="12" hidden="false" customHeight="true" outlineLevel="0" collapsed="false">
      <c r="A985" s="120" t="n">
        <v>852</v>
      </c>
      <c r="B985" s="120" t="n">
        <v>85214</v>
      </c>
      <c r="C985" s="120" t="n">
        <v>2910</v>
      </c>
      <c r="D985" s="121" t="s">
        <v>265</v>
      </c>
      <c r="E985" s="121" t="s">
        <v>275</v>
      </c>
      <c r="F985" s="122" t="n">
        <v>100000</v>
      </c>
      <c r="G985" s="130"/>
      <c r="H985" s="122" t="n">
        <v>100000</v>
      </c>
      <c r="I985" s="130"/>
      <c r="J985" s="122" t="n">
        <f aca="false">H985-F985</f>
        <v>0</v>
      </c>
      <c r="K985" s="130" t="n">
        <f aca="false">I985-G985</f>
        <v>0</v>
      </c>
      <c r="L985" s="122" t="n">
        <v>0</v>
      </c>
      <c r="M985" s="130"/>
      <c r="N985" s="120" t="s">
        <v>418</v>
      </c>
      <c r="O985" s="120" t="s">
        <v>379</v>
      </c>
      <c r="P985" s="120" t="s">
        <v>272</v>
      </c>
      <c r="Q985" s="120" t="s">
        <v>473</v>
      </c>
      <c r="R985" s="124" t="s">
        <v>308</v>
      </c>
      <c r="S985" s="125" t="s">
        <v>864</v>
      </c>
      <c r="WZY985" s="108"/>
      <c r="WZZ985" s="108"/>
      <c r="XAA985" s="108"/>
      <c r="XAB985" s="108"/>
      <c r="XAC985" s="108"/>
      <c r="XAD985" s="108"/>
      <c r="XAE985" s="108"/>
      <c r="XAF985" s="108"/>
      <c r="XAG985" s="108"/>
      <c r="XAH985" s="108"/>
      <c r="XAI985" s="108"/>
      <c r="XAJ985" s="108"/>
      <c r="XAK985" s="108"/>
      <c r="XAL985" s="108"/>
      <c r="XAM985" s="108"/>
      <c r="XAN985" s="108"/>
      <c r="XAO985" s="108"/>
      <c r="XAP985" s="108"/>
      <c r="XAQ985" s="108"/>
      <c r="XAR985" s="108"/>
      <c r="XAS985" s="108"/>
      <c r="XAT985" s="108"/>
      <c r="XAU985" s="108"/>
      <c r="XAV985" s="108"/>
      <c r="XAW985" s="108"/>
      <c r="XAX985" s="108"/>
      <c r="XAY985" s="108"/>
      <c r="XAZ985" s="108"/>
      <c r="XBA985" s="108"/>
      <c r="XBB985" s="108"/>
      <c r="XBC985" s="108"/>
      <c r="XBD985" s="108"/>
      <c r="XBE985" s="108"/>
      <c r="XBF985" s="108"/>
      <c r="XBG985" s="108"/>
      <c r="XBH985" s="108"/>
      <c r="XBI985" s="108"/>
      <c r="XBJ985" s="108"/>
      <c r="XBK985" s="108"/>
      <c r="XBL985" s="108"/>
      <c r="XBM985" s="108"/>
      <c r="XBN985" s="108"/>
      <c r="XBO985" s="108"/>
      <c r="XBP985" s="108"/>
      <c r="XBQ985" s="108"/>
      <c r="XBR985" s="108"/>
      <c r="XBS985" s="108"/>
      <c r="XBT985" s="108"/>
      <c r="XBU985" s="108"/>
      <c r="XBV985" s="108"/>
      <c r="XBW985" s="108"/>
      <c r="XBX985" s="108"/>
      <c r="XBY985" s="108"/>
      <c r="XBZ985" s="108"/>
      <c r="XCA985" s="108"/>
      <c r="XCB985" s="108"/>
      <c r="XCC985" s="108"/>
      <c r="XCD985" s="108"/>
      <c r="XCE985" s="108"/>
      <c r="XCF985" s="108"/>
      <c r="XCG985" s="108"/>
      <c r="XCH985" s="108"/>
      <c r="XCI985" s="108"/>
      <c r="XCJ985" s="108"/>
      <c r="XCK985" s="108"/>
      <c r="XCL985" s="108"/>
      <c r="XCM985" s="108"/>
      <c r="XCN985" s="108"/>
      <c r="XCO985" s="108"/>
      <c r="XCP985" s="108"/>
      <c r="XCQ985" s="108"/>
      <c r="XCR985" s="108"/>
      <c r="XCS985" s="108"/>
      <c r="XCT985" s="108"/>
      <c r="XCU985" s="108"/>
      <c r="XCV985" s="108"/>
      <c r="XCW985" s="108"/>
      <c r="XCX985" s="108"/>
      <c r="XCY985" s="108"/>
      <c r="XCZ985" s="108"/>
      <c r="XDA985" s="108"/>
      <c r="XDB985" s="108"/>
      <c r="XDC985" s="108"/>
      <c r="XDD985" s="108"/>
      <c r="XDE985" s="108"/>
      <c r="XDF985" s="108"/>
      <c r="XDG985" s="108"/>
      <c r="XDH985" s="108"/>
      <c r="XDI985" s="108"/>
      <c r="XDJ985" s="108"/>
      <c r="XDK985" s="108"/>
      <c r="XDL985" s="108"/>
      <c r="XDM985" s="108"/>
      <c r="XDN985" s="108"/>
      <c r="XDO985" s="108"/>
      <c r="XDP985" s="108"/>
      <c r="XDQ985" s="108"/>
      <c r="XDR985" s="108"/>
      <c r="XDS985" s="108"/>
      <c r="XDT985" s="108"/>
      <c r="XDU985" s="108"/>
      <c r="XDV985" s="108"/>
      <c r="XDW985" s="108"/>
      <c r="XDX985" s="108"/>
      <c r="XDY985" s="108"/>
      <c r="XDZ985" s="108"/>
      <c r="XEA985" s="108"/>
      <c r="XEB985" s="108"/>
      <c r="XEC985" s="108"/>
      <c r="XED985" s="108"/>
      <c r="XEE985" s="108"/>
      <c r="XEF985" s="108"/>
      <c r="XEG985" s="108"/>
      <c r="XEH985" s="108"/>
      <c r="XEI985" s="108"/>
      <c r="XEJ985" s="108"/>
      <c r="XEK985" s="108"/>
      <c r="XEL985" s="108"/>
      <c r="XEM985" s="108"/>
      <c r="XEN985" s="108"/>
      <c r="XEO985" s="108"/>
      <c r="XEP985" s="108"/>
      <c r="XEQ985" s="108"/>
      <c r="XER985" s="108"/>
      <c r="XES985" s="108"/>
      <c r="XET985" s="108"/>
      <c r="XEU985" s="108"/>
      <c r="XEV985" s="108"/>
      <c r="XEW985" s="108"/>
      <c r="XEX985" s="108"/>
      <c r="XEY985" s="108"/>
      <c r="XEZ985" s="108"/>
      <c r="XFA985" s="108"/>
      <c r="XFB985" s="108"/>
      <c r="XFC985" s="108"/>
      <c r="XFD985" s="108"/>
    </row>
    <row r="986" s="126" customFormat="true" ht="12" hidden="false" customHeight="true" outlineLevel="0" collapsed="false">
      <c r="A986" s="120" t="n">
        <v>852</v>
      </c>
      <c r="B986" s="120" t="n">
        <v>85215</v>
      </c>
      <c r="C986" s="120" t="s">
        <v>109</v>
      </c>
      <c r="D986" s="121" t="s">
        <v>265</v>
      </c>
      <c r="E986" s="121" t="s">
        <v>275</v>
      </c>
      <c r="F986" s="122" t="n">
        <v>40000</v>
      </c>
      <c r="G986" s="123"/>
      <c r="H986" s="122" t="n">
        <v>40000</v>
      </c>
      <c r="I986" s="123"/>
      <c r="J986" s="122" t="n">
        <f aca="false">H986-F986</f>
        <v>0</v>
      </c>
      <c r="K986" s="123" t="n">
        <f aca="false">I986-G986</f>
        <v>0</v>
      </c>
      <c r="L986" s="122" t="n">
        <v>40000</v>
      </c>
      <c r="M986" s="123"/>
      <c r="N986" s="120" t="s">
        <v>611</v>
      </c>
      <c r="O986" s="120" t="s">
        <v>379</v>
      </c>
      <c r="P986" s="120" t="s">
        <v>268</v>
      </c>
      <c r="Q986" s="120" t="s">
        <v>269</v>
      </c>
      <c r="R986" s="124" t="s">
        <v>270</v>
      </c>
      <c r="S986" s="125" t="s">
        <v>289</v>
      </c>
      <c r="WZY986" s="108"/>
      <c r="WZZ986" s="108"/>
      <c r="XAA986" s="108"/>
      <c r="XAB986" s="108"/>
      <c r="XAC986" s="108"/>
      <c r="XAD986" s="108"/>
      <c r="XAE986" s="108"/>
      <c r="XAF986" s="108"/>
      <c r="XAG986" s="108"/>
      <c r="XAH986" s="108"/>
      <c r="XAI986" s="108"/>
      <c r="XAJ986" s="108"/>
      <c r="XAK986" s="108"/>
      <c r="XAL986" s="108"/>
      <c r="XAM986" s="108"/>
      <c r="XAN986" s="108"/>
      <c r="XAO986" s="108"/>
      <c r="XAP986" s="108"/>
      <c r="XAQ986" s="108"/>
      <c r="XAR986" s="108"/>
      <c r="XAS986" s="108"/>
      <c r="XAT986" s="108"/>
      <c r="XAU986" s="108"/>
      <c r="XAV986" s="108"/>
      <c r="XAW986" s="108"/>
      <c r="XAX986" s="108"/>
      <c r="XAY986" s="108"/>
      <c r="XAZ986" s="108"/>
      <c r="XBA986" s="108"/>
      <c r="XBB986" s="108"/>
      <c r="XBC986" s="108"/>
      <c r="XBD986" s="108"/>
      <c r="XBE986" s="108"/>
      <c r="XBF986" s="108"/>
      <c r="XBG986" s="108"/>
      <c r="XBH986" s="108"/>
      <c r="XBI986" s="108"/>
      <c r="XBJ986" s="108"/>
      <c r="XBK986" s="108"/>
      <c r="XBL986" s="108"/>
      <c r="XBM986" s="108"/>
      <c r="XBN986" s="108"/>
      <c r="XBO986" s="108"/>
      <c r="XBP986" s="108"/>
      <c r="XBQ986" s="108"/>
      <c r="XBR986" s="108"/>
      <c r="XBS986" s="108"/>
      <c r="XBT986" s="108"/>
      <c r="XBU986" s="108"/>
      <c r="XBV986" s="108"/>
      <c r="XBW986" s="108"/>
      <c r="XBX986" s="108"/>
      <c r="XBY986" s="108"/>
      <c r="XBZ986" s="108"/>
      <c r="XCA986" s="108"/>
      <c r="XCB986" s="108"/>
      <c r="XCC986" s="108"/>
      <c r="XCD986" s="108"/>
      <c r="XCE986" s="108"/>
      <c r="XCF986" s="108"/>
      <c r="XCG986" s="108"/>
      <c r="XCH986" s="108"/>
      <c r="XCI986" s="108"/>
      <c r="XCJ986" s="108"/>
      <c r="XCK986" s="108"/>
      <c r="XCL986" s="108"/>
      <c r="XCM986" s="108"/>
      <c r="XCN986" s="108"/>
      <c r="XCO986" s="108"/>
      <c r="XCP986" s="108"/>
      <c r="XCQ986" s="108"/>
      <c r="XCR986" s="108"/>
      <c r="XCS986" s="108"/>
      <c r="XCT986" s="108"/>
      <c r="XCU986" s="108"/>
      <c r="XCV986" s="108"/>
      <c r="XCW986" s="108"/>
      <c r="XCX986" s="108"/>
      <c r="XCY986" s="108"/>
      <c r="XCZ986" s="108"/>
      <c r="XDA986" s="108"/>
      <c r="XDB986" s="108"/>
      <c r="XDC986" s="108"/>
      <c r="XDD986" s="108"/>
      <c r="XDE986" s="108"/>
      <c r="XDF986" s="108"/>
      <c r="XDG986" s="108"/>
      <c r="XDH986" s="108"/>
      <c r="XDI986" s="108"/>
      <c r="XDJ986" s="108"/>
      <c r="XDK986" s="108"/>
      <c r="XDL986" s="108"/>
      <c r="XDM986" s="108"/>
      <c r="XDN986" s="108"/>
      <c r="XDO986" s="108"/>
      <c r="XDP986" s="108"/>
      <c r="XDQ986" s="108"/>
      <c r="XDR986" s="108"/>
      <c r="XDS986" s="108"/>
      <c r="XDT986" s="108"/>
      <c r="XDU986" s="108"/>
      <c r="XDV986" s="108"/>
      <c r="XDW986" s="108"/>
      <c r="XDX986" s="108"/>
      <c r="XDY986" s="108"/>
      <c r="XDZ986" s="108"/>
      <c r="XEA986" s="108"/>
      <c r="XEB986" s="108"/>
      <c r="XEC986" s="108"/>
      <c r="XED986" s="108"/>
      <c r="XEE986" s="108"/>
      <c r="XEF986" s="108"/>
      <c r="XEG986" s="108"/>
      <c r="XEH986" s="108"/>
      <c r="XEI986" s="108"/>
      <c r="XEJ986" s="108"/>
      <c r="XEK986" s="108"/>
      <c r="XEL986" s="108"/>
      <c r="XEM986" s="108"/>
      <c r="XEN986" s="108"/>
      <c r="XEO986" s="108"/>
      <c r="XEP986" s="108"/>
      <c r="XEQ986" s="108"/>
      <c r="XER986" s="108"/>
      <c r="XES986" s="108"/>
      <c r="XET986" s="108"/>
      <c r="XEU986" s="108"/>
      <c r="XEV986" s="108"/>
      <c r="XEW986" s="108"/>
      <c r="XEX986" s="108"/>
      <c r="XEY986" s="108"/>
      <c r="XEZ986" s="108"/>
      <c r="XFA986" s="108"/>
      <c r="XFB986" s="108"/>
      <c r="XFC986" s="108"/>
      <c r="XFD986" s="108"/>
    </row>
    <row r="987" s="126" customFormat="true" ht="12" hidden="false" customHeight="true" outlineLevel="0" collapsed="false">
      <c r="A987" s="120" t="n">
        <v>852</v>
      </c>
      <c r="B987" s="120" t="n">
        <v>85215</v>
      </c>
      <c r="C987" s="120" t="n">
        <v>2010</v>
      </c>
      <c r="D987" s="121" t="s">
        <v>509</v>
      </c>
      <c r="E987" s="121" t="s">
        <v>385</v>
      </c>
      <c r="F987" s="136" t="n">
        <v>36.27</v>
      </c>
      <c r="G987" s="130"/>
      <c r="H987" s="136" t="n">
        <v>36.27</v>
      </c>
      <c r="I987" s="130"/>
      <c r="J987" s="136" t="n">
        <f aca="false">H987-F987</f>
        <v>0</v>
      </c>
      <c r="K987" s="130" t="n">
        <f aca="false">I987-G987</f>
        <v>0</v>
      </c>
      <c r="L987" s="136" t="n">
        <v>0</v>
      </c>
      <c r="M987" s="130"/>
      <c r="N987" s="120" t="s">
        <v>281</v>
      </c>
      <c r="O987" s="120" t="s">
        <v>281</v>
      </c>
      <c r="P987" s="120" t="s">
        <v>299</v>
      </c>
      <c r="Q987" s="120" t="n">
        <v>1260</v>
      </c>
      <c r="R987" s="124" t="s">
        <v>341</v>
      </c>
      <c r="S987" s="125" t="s">
        <v>873</v>
      </c>
      <c r="WZY987" s="108"/>
      <c r="WZZ987" s="108"/>
      <c r="XAA987" s="108"/>
      <c r="XAB987" s="108"/>
      <c r="XAC987" s="108"/>
      <c r="XAD987" s="108"/>
      <c r="XAE987" s="108"/>
      <c r="XAF987" s="108"/>
      <c r="XAG987" s="108"/>
      <c r="XAH987" s="108"/>
      <c r="XAI987" s="108"/>
      <c r="XAJ987" s="108"/>
      <c r="XAK987" s="108"/>
      <c r="XAL987" s="108"/>
      <c r="XAM987" s="108"/>
      <c r="XAN987" s="108"/>
      <c r="XAO987" s="108"/>
      <c r="XAP987" s="108"/>
      <c r="XAQ987" s="108"/>
      <c r="XAR987" s="108"/>
      <c r="XAS987" s="108"/>
      <c r="XAT987" s="108"/>
      <c r="XAU987" s="108"/>
      <c r="XAV987" s="108"/>
      <c r="XAW987" s="108"/>
      <c r="XAX987" s="108"/>
      <c r="XAY987" s="108"/>
      <c r="XAZ987" s="108"/>
      <c r="XBA987" s="108"/>
      <c r="XBB987" s="108"/>
      <c r="XBC987" s="108"/>
      <c r="XBD987" s="108"/>
      <c r="XBE987" s="108"/>
      <c r="XBF987" s="108"/>
      <c r="XBG987" s="108"/>
      <c r="XBH987" s="108"/>
      <c r="XBI987" s="108"/>
      <c r="XBJ987" s="108"/>
      <c r="XBK987" s="108"/>
      <c r="XBL987" s="108"/>
      <c r="XBM987" s="108"/>
      <c r="XBN987" s="108"/>
      <c r="XBO987" s="108"/>
      <c r="XBP987" s="108"/>
      <c r="XBQ987" s="108"/>
      <c r="XBR987" s="108"/>
      <c r="XBS987" s="108"/>
      <c r="XBT987" s="108"/>
      <c r="XBU987" s="108"/>
      <c r="XBV987" s="108"/>
      <c r="XBW987" s="108"/>
      <c r="XBX987" s="108"/>
      <c r="XBY987" s="108"/>
      <c r="XBZ987" s="108"/>
      <c r="XCA987" s="108"/>
      <c r="XCB987" s="108"/>
      <c r="XCC987" s="108"/>
      <c r="XCD987" s="108"/>
      <c r="XCE987" s="108"/>
      <c r="XCF987" s="108"/>
      <c r="XCG987" s="108"/>
      <c r="XCH987" s="108"/>
      <c r="XCI987" s="108"/>
      <c r="XCJ987" s="108"/>
      <c r="XCK987" s="108"/>
      <c r="XCL987" s="108"/>
      <c r="XCM987" s="108"/>
      <c r="XCN987" s="108"/>
      <c r="XCO987" s="108"/>
      <c r="XCP987" s="108"/>
      <c r="XCQ987" s="108"/>
      <c r="XCR987" s="108"/>
      <c r="XCS987" s="108"/>
      <c r="XCT987" s="108"/>
      <c r="XCU987" s="108"/>
      <c r="XCV987" s="108"/>
      <c r="XCW987" s="108"/>
      <c r="XCX987" s="108"/>
      <c r="XCY987" s="108"/>
      <c r="XCZ987" s="108"/>
      <c r="XDA987" s="108"/>
      <c r="XDB987" s="108"/>
      <c r="XDC987" s="108"/>
      <c r="XDD987" s="108"/>
      <c r="XDE987" s="108"/>
      <c r="XDF987" s="108"/>
      <c r="XDG987" s="108"/>
      <c r="XDH987" s="108"/>
      <c r="XDI987" s="108"/>
      <c r="XDJ987" s="108"/>
      <c r="XDK987" s="108"/>
      <c r="XDL987" s="108"/>
      <c r="XDM987" s="108"/>
      <c r="XDN987" s="108"/>
      <c r="XDO987" s="108"/>
      <c r="XDP987" s="108"/>
      <c r="XDQ987" s="108"/>
      <c r="XDR987" s="108"/>
      <c r="XDS987" s="108"/>
      <c r="XDT987" s="108"/>
      <c r="XDU987" s="108"/>
      <c r="XDV987" s="108"/>
      <c r="XDW987" s="108"/>
      <c r="XDX987" s="108"/>
      <c r="XDY987" s="108"/>
      <c r="XDZ987" s="108"/>
      <c r="XEA987" s="108"/>
      <c r="XEB987" s="108"/>
      <c r="XEC987" s="108"/>
      <c r="XED987" s="108"/>
      <c r="XEE987" s="108"/>
      <c r="XEF987" s="108"/>
      <c r="XEG987" s="108"/>
      <c r="XEH987" s="108"/>
      <c r="XEI987" s="108"/>
      <c r="XEJ987" s="108"/>
      <c r="XEK987" s="108"/>
      <c r="XEL987" s="108"/>
      <c r="XEM987" s="108"/>
      <c r="XEN987" s="108"/>
      <c r="XEO987" s="108"/>
      <c r="XEP987" s="108"/>
      <c r="XEQ987" s="108"/>
      <c r="XER987" s="108"/>
      <c r="XES987" s="108"/>
      <c r="XET987" s="108"/>
      <c r="XEU987" s="108"/>
      <c r="XEV987" s="108"/>
      <c r="XEW987" s="108"/>
      <c r="XEX987" s="108"/>
      <c r="XEY987" s="108"/>
      <c r="XEZ987" s="108"/>
      <c r="XFA987" s="108"/>
      <c r="XFB987" s="108"/>
      <c r="XFC987" s="108"/>
      <c r="XFD987" s="108"/>
    </row>
    <row r="988" s="126" customFormat="true" ht="12" hidden="false" customHeight="true" outlineLevel="0" collapsed="false">
      <c r="A988" s="120" t="n">
        <v>852</v>
      </c>
      <c r="B988" s="120" t="n">
        <v>85216</v>
      </c>
      <c r="C988" s="120" t="s">
        <v>103</v>
      </c>
      <c r="D988" s="121" t="s">
        <v>265</v>
      </c>
      <c r="E988" s="121" t="s">
        <v>275</v>
      </c>
      <c r="F988" s="122" t="n">
        <v>350000</v>
      </c>
      <c r="G988" s="123"/>
      <c r="H988" s="122" t="n">
        <v>351000</v>
      </c>
      <c r="I988" s="123"/>
      <c r="J988" s="122" t="n">
        <f aca="false">H988-F988</f>
        <v>1000</v>
      </c>
      <c r="K988" s="123" t="n">
        <f aca="false">I988-G988</f>
        <v>0</v>
      </c>
      <c r="L988" s="122" t="n">
        <v>350000</v>
      </c>
      <c r="M988" s="123"/>
      <c r="N988" s="120" t="s">
        <v>614</v>
      </c>
      <c r="O988" s="120" t="s">
        <v>614</v>
      </c>
      <c r="P988" s="120" t="s">
        <v>268</v>
      </c>
      <c r="Q988" s="120" t="s">
        <v>269</v>
      </c>
      <c r="R988" s="124" t="s">
        <v>270</v>
      </c>
      <c r="S988" s="125" t="s">
        <v>874</v>
      </c>
      <c r="WZY988" s="108"/>
      <c r="WZZ988" s="108"/>
      <c r="XAA988" s="108"/>
      <c r="XAB988" s="108"/>
      <c r="XAC988" s="108"/>
      <c r="XAD988" s="108"/>
      <c r="XAE988" s="108"/>
      <c r="XAF988" s="108"/>
      <c r="XAG988" s="108"/>
      <c r="XAH988" s="108"/>
      <c r="XAI988" s="108"/>
      <c r="XAJ988" s="108"/>
      <c r="XAK988" s="108"/>
      <c r="XAL988" s="108"/>
      <c r="XAM988" s="108"/>
      <c r="XAN988" s="108"/>
      <c r="XAO988" s="108"/>
      <c r="XAP988" s="108"/>
      <c r="XAQ988" s="108"/>
      <c r="XAR988" s="108"/>
      <c r="XAS988" s="108"/>
      <c r="XAT988" s="108"/>
      <c r="XAU988" s="108"/>
      <c r="XAV988" s="108"/>
      <c r="XAW988" s="108"/>
      <c r="XAX988" s="108"/>
      <c r="XAY988" s="108"/>
      <c r="XAZ988" s="108"/>
      <c r="XBA988" s="108"/>
      <c r="XBB988" s="108"/>
      <c r="XBC988" s="108"/>
      <c r="XBD988" s="108"/>
      <c r="XBE988" s="108"/>
      <c r="XBF988" s="108"/>
      <c r="XBG988" s="108"/>
      <c r="XBH988" s="108"/>
      <c r="XBI988" s="108"/>
      <c r="XBJ988" s="108"/>
      <c r="XBK988" s="108"/>
      <c r="XBL988" s="108"/>
      <c r="XBM988" s="108"/>
      <c r="XBN988" s="108"/>
      <c r="XBO988" s="108"/>
      <c r="XBP988" s="108"/>
      <c r="XBQ988" s="108"/>
      <c r="XBR988" s="108"/>
      <c r="XBS988" s="108"/>
      <c r="XBT988" s="108"/>
      <c r="XBU988" s="108"/>
      <c r="XBV988" s="108"/>
      <c r="XBW988" s="108"/>
      <c r="XBX988" s="108"/>
      <c r="XBY988" s="108"/>
      <c r="XBZ988" s="108"/>
      <c r="XCA988" s="108"/>
      <c r="XCB988" s="108"/>
      <c r="XCC988" s="108"/>
      <c r="XCD988" s="108"/>
      <c r="XCE988" s="108"/>
      <c r="XCF988" s="108"/>
      <c r="XCG988" s="108"/>
      <c r="XCH988" s="108"/>
      <c r="XCI988" s="108"/>
      <c r="XCJ988" s="108"/>
      <c r="XCK988" s="108"/>
      <c r="XCL988" s="108"/>
      <c r="XCM988" s="108"/>
      <c r="XCN988" s="108"/>
      <c r="XCO988" s="108"/>
      <c r="XCP988" s="108"/>
      <c r="XCQ988" s="108"/>
      <c r="XCR988" s="108"/>
      <c r="XCS988" s="108"/>
      <c r="XCT988" s="108"/>
      <c r="XCU988" s="108"/>
      <c r="XCV988" s="108"/>
      <c r="XCW988" s="108"/>
      <c r="XCX988" s="108"/>
      <c r="XCY988" s="108"/>
      <c r="XCZ988" s="108"/>
      <c r="XDA988" s="108"/>
      <c r="XDB988" s="108"/>
      <c r="XDC988" s="108"/>
      <c r="XDD988" s="108"/>
      <c r="XDE988" s="108"/>
      <c r="XDF988" s="108"/>
      <c r="XDG988" s="108"/>
      <c r="XDH988" s="108"/>
      <c r="XDI988" s="108"/>
      <c r="XDJ988" s="108"/>
      <c r="XDK988" s="108"/>
      <c r="XDL988" s="108"/>
      <c r="XDM988" s="108"/>
      <c r="XDN988" s="108"/>
      <c r="XDO988" s="108"/>
      <c r="XDP988" s="108"/>
      <c r="XDQ988" s="108"/>
      <c r="XDR988" s="108"/>
      <c r="XDS988" s="108"/>
      <c r="XDT988" s="108"/>
      <c r="XDU988" s="108"/>
      <c r="XDV988" s="108"/>
      <c r="XDW988" s="108"/>
      <c r="XDX988" s="108"/>
      <c r="XDY988" s="108"/>
      <c r="XDZ988" s="108"/>
      <c r="XEA988" s="108"/>
      <c r="XEB988" s="108"/>
      <c r="XEC988" s="108"/>
      <c r="XED988" s="108"/>
      <c r="XEE988" s="108"/>
      <c r="XEF988" s="108"/>
      <c r="XEG988" s="108"/>
      <c r="XEH988" s="108"/>
      <c r="XEI988" s="108"/>
      <c r="XEJ988" s="108"/>
      <c r="XEK988" s="108"/>
      <c r="XEL988" s="108"/>
      <c r="XEM988" s="108"/>
      <c r="XEN988" s="108"/>
      <c r="XEO988" s="108"/>
      <c r="XEP988" s="108"/>
      <c r="XEQ988" s="108"/>
      <c r="XER988" s="108"/>
      <c r="XES988" s="108"/>
      <c r="XET988" s="108"/>
      <c r="XEU988" s="108"/>
      <c r="XEV988" s="108"/>
      <c r="XEW988" s="108"/>
      <c r="XEX988" s="108"/>
      <c r="XEY988" s="108"/>
      <c r="XEZ988" s="108"/>
      <c r="XFA988" s="108"/>
      <c r="XFB988" s="108"/>
      <c r="XFC988" s="108"/>
      <c r="XFD988" s="108"/>
    </row>
    <row r="989" s="126" customFormat="true" ht="12" hidden="false" customHeight="true" outlineLevel="0" collapsed="false">
      <c r="A989" s="120" t="n">
        <v>852</v>
      </c>
      <c r="B989" s="120" t="n">
        <v>85216</v>
      </c>
      <c r="C989" s="120" t="n">
        <v>2030</v>
      </c>
      <c r="D989" s="121" t="s">
        <v>399</v>
      </c>
      <c r="E989" s="121" t="s">
        <v>314</v>
      </c>
      <c r="F989" s="122" t="n">
        <v>17592956</v>
      </c>
      <c r="G989" s="123"/>
      <c r="H989" s="122" t="n">
        <v>17592956</v>
      </c>
      <c r="I989" s="123"/>
      <c r="J989" s="122" t="n">
        <f aca="false">H989-F989</f>
        <v>0</v>
      </c>
      <c r="K989" s="123" t="n">
        <f aca="false">I989-G989</f>
        <v>0</v>
      </c>
      <c r="L989" s="122" t="n">
        <v>19876229</v>
      </c>
      <c r="M989" s="123"/>
      <c r="N989" s="120" t="s">
        <v>281</v>
      </c>
      <c r="O989" s="120" t="s">
        <v>281</v>
      </c>
      <c r="P989" s="120" t="s">
        <v>268</v>
      </c>
      <c r="Q989" s="120" t="s">
        <v>269</v>
      </c>
      <c r="R989" s="124" t="s">
        <v>270</v>
      </c>
      <c r="S989" s="125" t="s">
        <v>386</v>
      </c>
      <c r="WZY989" s="108"/>
      <c r="WZZ989" s="108"/>
      <c r="XAA989" s="108"/>
      <c r="XAB989" s="108"/>
      <c r="XAC989" s="108"/>
      <c r="XAD989" s="108"/>
      <c r="XAE989" s="108"/>
      <c r="XAF989" s="108"/>
      <c r="XAG989" s="108"/>
      <c r="XAH989" s="108"/>
      <c r="XAI989" s="108"/>
      <c r="XAJ989" s="108"/>
      <c r="XAK989" s="108"/>
      <c r="XAL989" s="108"/>
      <c r="XAM989" s="108"/>
      <c r="XAN989" s="108"/>
      <c r="XAO989" s="108"/>
      <c r="XAP989" s="108"/>
      <c r="XAQ989" s="108"/>
      <c r="XAR989" s="108"/>
      <c r="XAS989" s="108"/>
      <c r="XAT989" s="108"/>
      <c r="XAU989" s="108"/>
      <c r="XAV989" s="108"/>
      <c r="XAW989" s="108"/>
      <c r="XAX989" s="108"/>
      <c r="XAY989" s="108"/>
      <c r="XAZ989" s="108"/>
      <c r="XBA989" s="108"/>
      <c r="XBB989" s="108"/>
      <c r="XBC989" s="108"/>
      <c r="XBD989" s="108"/>
      <c r="XBE989" s="108"/>
      <c r="XBF989" s="108"/>
      <c r="XBG989" s="108"/>
      <c r="XBH989" s="108"/>
      <c r="XBI989" s="108"/>
      <c r="XBJ989" s="108"/>
      <c r="XBK989" s="108"/>
      <c r="XBL989" s="108"/>
      <c r="XBM989" s="108"/>
      <c r="XBN989" s="108"/>
      <c r="XBO989" s="108"/>
      <c r="XBP989" s="108"/>
      <c r="XBQ989" s="108"/>
      <c r="XBR989" s="108"/>
      <c r="XBS989" s="108"/>
      <c r="XBT989" s="108"/>
      <c r="XBU989" s="108"/>
      <c r="XBV989" s="108"/>
      <c r="XBW989" s="108"/>
      <c r="XBX989" s="108"/>
      <c r="XBY989" s="108"/>
      <c r="XBZ989" s="108"/>
      <c r="XCA989" s="108"/>
      <c r="XCB989" s="108"/>
      <c r="XCC989" s="108"/>
      <c r="XCD989" s="108"/>
      <c r="XCE989" s="108"/>
      <c r="XCF989" s="108"/>
      <c r="XCG989" s="108"/>
      <c r="XCH989" s="108"/>
      <c r="XCI989" s="108"/>
      <c r="XCJ989" s="108"/>
      <c r="XCK989" s="108"/>
      <c r="XCL989" s="108"/>
      <c r="XCM989" s="108"/>
      <c r="XCN989" s="108"/>
      <c r="XCO989" s="108"/>
      <c r="XCP989" s="108"/>
      <c r="XCQ989" s="108"/>
      <c r="XCR989" s="108"/>
      <c r="XCS989" s="108"/>
      <c r="XCT989" s="108"/>
      <c r="XCU989" s="108"/>
      <c r="XCV989" s="108"/>
      <c r="XCW989" s="108"/>
      <c r="XCX989" s="108"/>
      <c r="XCY989" s="108"/>
      <c r="XCZ989" s="108"/>
      <c r="XDA989" s="108"/>
      <c r="XDB989" s="108"/>
      <c r="XDC989" s="108"/>
      <c r="XDD989" s="108"/>
      <c r="XDE989" s="108"/>
      <c r="XDF989" s="108"/>
      <c r="XDG989" s="108"/>
      <c r="XDH989" s="108"/>
      <c r="XDI989" s="108"/>
      <c r="XDJ989" s="108"/>
      <c r="XDK989" s="108"/>
      <c r="XDL989" s="108"/>
      <c r="XDM989" s="108"/>
      <c r="XDN989" s="108"/>
      <c r="XDO989" s="108"/>
      <c r="XDP989" s="108"/>
      <c r="XDQ989" s="108"/>
      <c r="XDR989" s="108"/>
      <c r="XDS989" s="108"/>
      <c r="XDT989" s="108"/>
      <c r="XDU989" s="108"/>
      <c r="XDV989" s="108"/>
      <c r="XDW989" s="108"/>
      <c r="XDX989" s="108"/>
      <c r="XDY989" s="108"/>
      <c r="XDZ989" s="108"/>
      <c r="XEA989" s="108"/>
      <c r="XEB989" s="108"/>
      <c r="XEC989" s="108"/>
      <c r="XED989" s="108"/>
      <c r="XEE989" s="108"/>
      <c r="XEF989" s="108"/>
      <c r="XEG989" s="108"/>
      <c r="XEH989" s="108"/>
      <c r="XEI989" s="108"/>
      <c r="XEJ989" s="108"/>
      <c r="XEK989" s="108"/>
      <c r="XEL989" s="108"/>
      <c r="XEM989" s="108"/>
      <c r="XEN989" s="108"/>
      <c r="XEO989" s="108"/>
      <c r="XEP989" s="108"/>
      <c r="XEQ989" s="108"/>
      <c r="XER989" s="108"/>
      <c r="XES989" s="108"/>
      <c r="XET989" s="108"/>
      <c r="XEU989" s="108"/>
      <c r="XEV989" s="108"/>
      <c r="XEW989" s="108"/>
      <c r="XEX989" s="108"/>
      <c r="XEY989" s="108"/>
      <c r="XEZ989" s="108"/>
      <c r="XFA989" s="108"/>
      <c r="XFB989" s="108"/>
      <c r="XFC989" s="108"/>
      <c r="XFD989" s="108"/>
    </row>
    <row r="990" s="126" customFormat="true" ht="12" hidden="false" customHeight="true" outlineLevel="0" collapsed="false">
      <c r="A990" s="120" t="n">
        <v>852</v>
      </c>
      <c r="B990" s="120" t="n">
        <v>85216</v>
      </c>
      <c r="C990" s="120" t="n">
        <v>2030</v>
      </c>
      <c r="D990" s="121" t="s">
        <v>399</v>
      </c>
      <c r="E990" s="121" t="s">
        <v>314</v>
      </c>
      <c r="F990" s="129" t="n">
        <v>-31853</v>
      </c>
      <c r="G990" s="130"/>
      <c r="H990" s="129" t="n">
        <v>-31853</v>
      </c>
      <c r="I990" s="130"/>
      <c r="J990" s="129" t="n">
        <f aca="false">H990-F990</f>
        <v>0</v>
      </c>
      <c r="K990" s="130" t="n">
        <f aca="false">I990-G990</f>
        <v>0</v>
      </c>
      <c r="L990" s="122" t="n">
        <v>0</v>
      </c>
      <c r="M990" s="130"/>
      <c r="N990" s="120" t="s">
        <v>281</v>
      </c>
      <c r="O990" s="120" t="s">
        <v>281</v>
      </c>
      <c r="P990" s="120" t="s">
        <v>299</v>
      </c>
      <c r="Q990" s="120" t="n">
        <v>1260</v>
      </c>
      <c r="R990" s="124" t="s">
        <v>341</v>
      </c>
      <c r="S990" s="125" t="s">
        <v>875</v>
      </c>
      <c r="WZY990" s="108"/>
      <c r="WZZ990" s="108"/>
      <c r="XAA990" s="108"/>
      <c r="XAB990" s="108"/>
      <c r="XAC990" s="108"/>
      <c r="XAD990" s="108"/>
      <c r="XAE990" s="108"/>
      <c r="XAF990" s="108"/>
      <c r="XAG990" s="108"/>
      <c r="XAH990" s="108"/>
      <c r="XAI990" s="108"/>
      <c r="XAJ990" s="108"/>
      <c r="XAK990" s="108"/>
      <c r="XAL990" s="108"/>
      <c r="XAM990" s="108"/>
      <c r="XAN990" s="108"/>
      <c r="XAO990" s="108"/>
      <c r="XAP990" s="108"/>
      <c r="XAQ990" s="108"/>
      <c r="XAR990" s="108"/>
      <c r="XAS990" s="108"/>
      <c r="XAT990" s="108"/>
      <c r="XAU990" s="108"/>
      <c r="XAV990" s="108"/>
      <c r="XAW990" s="108"/>
      <c r="XAX990" s="108"/>
      <c r="XAY990" s="108"/>
      <c r="XAZ990" s="108"/>
      <c r="XBA990" s="108"/>
      <c r="XBB990" s="108"/>
      <c r="XBC990" s="108"/>
      <c r="XBD990" s="108"/>
      <c r="XBE990" s="108"/>
      <c r="XBF990" s="108"/>
      <c r="XBG990" s="108"/>
      <c r="XBH990" s="108"/>
      <c r="XBI990" s="108"/>
      <c r="XBJ990" s="108"/>
      <c r="XBK990" s="108"/>
      <c r="XBL990" s="108"/>
      <c r="XBM990" s="108"/>
      <c r="XBN990" s="108"/>
      <c r="XBO990" s="108"/>
      <c r="XBP990" s="108"/>
      <c r="XBQ990" s="108"/>
      <c r="XBR990" s="108"/>
      <c r="XBS990" s="108"/>
      <c r="XBT990" s="108"/>
      <c r="XBU990" s="108"/>
      <c r="XBV990" s="108"/>
      <c r="XBW990" s="108"/>
      <c r="XBX990" s="108"/>
      <c r="XBY990" s="108"/>
      <c r="XBZ990" s="108"/>
      <c r="XCA990" s="108"/>
      <c r="XCB990" s="108"/>
      <c r="XCC990" s="108"/>
      <c r="XCD990" s="108"/>
      <c r="XCE990" s="108"/>
      <c r="XCF990" s="108"/>
      <c r="XCG990" s="108"/>
      <c r="XCH990" s="108"/>
      <c r="XCI990" s="108"/>
      <c r="XCJ990" s="108"/>
      <c r="XCK990" s="108"/>
      <c r="XCL990" s="108"/>
      <c r="XCM990" s="108"/>
      <c r="XCN990" s="108"/>
      <c r="XCO990" s="108"/>
      <c r="XCP990" s="108"/>
      <c r="XCQ990" s="108"/>
      <c r="XCR990" s="108"/>
      <c r="XCS990" s="108"/>
      <c r="XCT990" s="108"/>
      <c r="XCU990" s="108"/>
      <c r="XCV990" s="108"/>
      <c r="XCW990" s="108"/>
      <c r="XCX990" s="108"/>
      <c r="XCY990" s="108"/>
      <c r="XCZ990" s="108"/>
      <c r="XDA990" s="108"/>
      <c r="XDB990" s="108"/>
      <c r="XDC990" s="108"/>
      <c r="XDD990" s="108"/>
      <c r="XDE990" s="108"/>
      <c r="XDF990" s="108"/>
      <c r="XDG990" s="108"/>
      <c r="XDH990" s="108"/>
      <c r="XDI990" s="108"/>
      <c r="XDJ990" s="108"/>
      <c r="XDK990" s="108"/>
      <c r="XDL990" s="108"/>
      <c r="XDM990" s="108"/>
      <c r="XDN990" s="108"/>
      <c r="XDO990" s="108"/>
      <c r="XDP990" s="108"/>
      <c r="XDQ990" s="108"/>
      <c r="XDR990" s="108"/>
      <c r="XDS990" s="108"/>
      <c r="XDT990" s="108"/>
      <c r="XDU990" s="108"/>
      <c r="XDV990" s="108"/>
      <c r="XDW990" s="108"/>
      <c r="XDX990" s="108"/>
      <c r="XDY990" s="108"/>
      <c r="XDZ990" s="108"/>
      <c r="XEA990" s="108"/>
      <c r="XEB990" s="108"/>
      <c r="XEC990" s="108"/>
      <c r="XED990" s="108"/>
      <c r="XEE990" s="108"/>
      <c r="XEF990" s="108"/>
      <c r="XEG990" s="108"/>
      <c r="XEH990" s="108"/>
      <c r="XEI990" s="108"/>
      <c r="XEJ990" s="108"/>
      <c r="XEK990" s="108"/>
      <c r="XEL990" s="108"/>
      <c r="XEM990" s="108"/>
      <c r="XEN990" s="108"/>
      <c r="XEO990" s="108"/>
      <c r="XEP990" s="108"/>
      <c r="XEQ990" s="108"/>
      <c r="XER990" s="108"/>
      <c r="XES990" s="108"/>
      <c r="XET990" s="108"/>
      <c r="XEU990" s="108"/>
      <c r="XEV990" s="108"/>
      <c r="XEW990" s="108"/>
      <c r="XEX990" s="108"/>
      <c r="XEY990" s="108"/>
      <c r="XEZ990" s="108"/>
      <c r="XFA990" s="108"/>
      <c r="XFB990" s="108"/>
      <c r="XFC990" s="108"/>
      <c r="XFD990" s="108"/>
    </row>
    <row r="991" s="126" customFormat="true" ht="12" hidden="false" customHeight="true" outlineLevel="0" collapsed="false">
      <c r="A991" s="120" t="n">
        <v>852</v>
      </c>
      <c r="B991" s="120" t="n">
        <v>85216</v>
      </c>
      <c r="C991" s="120" t="n">
        <v>2030</v>
      </c>
      <c r="D991" s="121" t="s">
        <v>399</v>
      </c>
      <c r="E991" s="121" t="s">
        <v>314</v>
      </c>
      <c r="F991" s="129" t="n">
        <v>-549503</v>
      </c>
      <c r="G991" s="130"/>
      <c r="H991" s="129" t="n">
        <v>-549503</v>
      </c>
      <c r="I991" s="130"/>
      <c r="J991" s="129" t="n">
        <f aca="false">H991-F991</f>
        <v>0</v>
      </c>
      <c r="K991" s="130" t="n">
        <f aca="false">I991-G991</f>
        <v>0</v>
      </c>
      <c r="L991" s="122" t="n">
        <v>0</v>
      </c>
      <c r="M991" s="130"/>
      <c r="N991" s="120" t="s">
        <v>281</v>
      </c>
      <c r="O991" s="120" t="s">
        <v>281</v>
      </c>
      <c r="P991" s="120" t="s">
        <v>299</v>
      </c>
      <c r="Q991" s="120" t="n">
        <v>1980</v>
      </c>
      <c r="R991" s="124" t="s">
        <v>628</v>
      </c>
      <c r="S991" s="125" t="s">
        <v>875</v>
      </c>
      <c r="WZY991" s="108"/>
      <c r="WZZ991" s="108"/>
      <c r="XAA991" s="108"/>
      <c r="XAB991" s="108"/>
      <c r="XAC991" s="108"/>
      <c r="XAD991" s="108"/>
      <c r="XAE991" s="108"/>
      <c r="XAF991" s="108"/>
      <c r="XAG991" s="108"/>
      <c r="XAH991" s="108"/>
      <c r="XAI991" s="108"/>
      <c r="XAJ991" s="108"/>
      <c r="XAK991" s="108"/>
      <c r="XAL991" s="108"/>
      <c r="XAM991" s="108"/>
      <c r="XAN991" s="108"/>
      <c r="XAO991" s="108"/>
      <c r="XAP991" s="108"/>
      <c r="XAQ991" s="108"/>
      <c r="XAR991" s="108"/>
      <c r="XAS991" s="108"/>
      <c r="XAT991" s="108"/>
      <c r="XAU991" s="108"/>
      <c r="XAV991" s="108"/>
      <c r="XAW991" s="108"/>
      <c r="XAX991" s="108"/>
      <c r="XAY991" s="108"/>
      <c r="XAZ991" s="108"/>
      <c r="XBA991" s="108"/>
      <c r="XBB991" s="108"/>
      <c r="XBC991" s="108"/>
      <c r="XBD991" s="108"/>
      <c r="XBE991" s="108"/>
      <c r="XBF991" s="108"/>
      <c r="XBG991" s="108"/>
      <c r="XBH991" s="108"/>
      <c r="XBI991" s="108"/>
      <c r="XBJ991" s="108"/>
      <c r="XBK991" s="108"/>
      <c r="XBL991" s="108"/>
      <c r="XBM991" s="108"/>
      <c r="XBN991" s="108"/>
      <c r="XBO991" s="108"/>
      <c r="XBP991" s="108"/>
      <c r="XBQ991" s="108"/>
      <c r="XBR991" s="108"/>
      <c r="XBS991" s="108"/>
      <c r="XBT991" s="108"/>
      <c r="XBU991" s="108"/>
      <c r="XBV991" s="108"/>
      <c r="XBW991" s="108"/>
      <c r="XBX991" s="108"/>
      <c r="XBY991" s="108"/>
      <c r="XBZ991" s="108"/>
      <c r="XCA991" s="108"/>
      <c r="XCB991" s="108"/>
      <c r="XCC991" s="108"/>
      <c r="XCD991" s="108"/>
      <c r="XCE991" s="108"/>
      <c r="XCF991" s="108"/>
      <c r="XCG991" s="108"/>
      <c r="XCH991" s="108"/>
      <c r="XCI991" s="108"/>
      <c r="XCJ991" s="108"/>
      <c r="XCK991" s="108"/>
      <c r="XCL991" s="108"/>
      <c r="XCM991" s="108"/>
      <c r="XCN991" s="108"/>
      <c r="XCO991" s="108"/>
      <c r="XCP991" s="108"/>
      <c r="XCQ991" s="108"/>
      <c r="XCR991" s="108"/>
      <c r="XCS991" s="108"/>
      <c r="XCT991" s="108"/>
      <c r="XCU991" s="108"/>
      <c r="XCV991" s="108"/>
      <c r="XCW991" s="108"/>
      <c r="XCX991" s="108"/>
      <c r="XCY991" s="108"/>
      <c r="XCZ991" s="108"/>
      <c r="XDA991" s="108"/>
      <c r="XDB991" s="108"/>
      <c r="XDC991" s="108"/>
      <c r="XDD991" s="108"/>
      <c r="XDE991" s="108"/>
      <c r="XDF991" s="108"/>
      <c r="XDG991" s="108"/>
      <c r="XDH991" s="108"/>
      <c r="XDI991" s="108"/>
      <c r="XDJ991" s="108"/>
      <c r="XDK991" s="108"/>
      <c r="XDL991" s="108"/>
      <c r="XDM991" s="108"/>
      <c r="XDN991" s="108"/>
      <c r="XDO991" s="108"/>
      <c r="XDP991" s="108"/>
      <c r="XDQ991" s="108"/>
      <c r="XDR991" s="108"/>
      <c r="XDS991" s="108"/>
      <c r="XDT991" s="108"/>
      <c r="XDU991" s="108"/>
      <c r="XDV991" s="108"/>
      <c r="XDW991" s="108"/>
      <c r="XDX991" s="108"/>
      <c r="XDY991" s="108"/>
      <c r="XDZ991" s="108"/>
      <c r="XEA991" s="108"/>
      <c r="XEB991" s="108"/>
      <c r="XEC991" s="108"/>
      <c r="XED991" s="108"/>
      <c r="XEE991" s="108"/>
      <c r="XEF991" s="108"/>
      <c r="XEG991" s="108"/>
      <c r="XEH991" s="108"/>
      <c r="XEI991" s="108"/>
      <c r="XEJ991" s="108"/>
      <c r="XEK991" s="108"/>
      <c r="XEL991" s="108"/>
      <c r="XEM991" s="108"/>
      <c r="XEN991" s="108"/>
      <c r="XEO991" s="108"/>
      <c r="XEP991" s="108"/>
      <c r="XEQ991" s="108"/>
      <c r="XER991" s="108"/>
      <c r="XES991" s="108"/>
      <c r="XET991" s="108"/>
      <c r="XEU991" s="108"/>
      <c r="XEV991" s="108"/>
      <c r="XEW991" s="108"/>
      <c r="XEX991" s="108"/>
      <c r="XEY991" s="108"/>
      <c r="XEZ991" s="108"/>
      <c r="XFA991" s="108"/>
      <c r="XFB991" s="108"/>
      <c r="XFC991" s="108"/>
      <c r="XFD991" s="108"/>
    </row>
    <row r="992" s="126" customFormat="true" ht="12" hidden="false" customHeight="true" outlineLevel="0" collapsed="false">
      <c r="A992" s="120" t="n">
        <v>852</v>
      </c>
      <c r="B992" s="120" t="n">
        <v>85216</v>
      </c>
      <c r="C992" s="120" t="n">
        <v>2910</v>
      </c>
      <c r="D992" s="121" t="s">
        <v>265</v>
      </c>
      <c r="E992" s="121" t="s">
        <v>275</v>
      </c>
      <c r="F992" s="122" t="n">
        <v>300000</v>
      </c>
      <c r="G992" s="130"/>
      <c r="H992" s="122" t="n">
        <v>300000</v>
      </c>
      <c r="I992" s="130"/>
      <c r="J992" s="122" t="n">
        <f aca="false">H992-F992</f>
        <v>0</v>
      </c>
      <c r="K992" s="130" t="n">
        <f aca="false">I992-G992</f>
        <v>0</v>
      </c>
      <c r="L992" s="122" t="n">
        <v>0</v>
      </c>
      <c r="M992" s="130"/>
      <c r="N992" s="120" t="s">
        <v>418</v>
      </c>
      <c r="O992" s="120" t="s">
        <v>379</v>
      </c>
      <c r="P992" s="120" t="s">
        <v>272</v>
      </c>
      <c r="Q992" s="120" t="s">
        <v>473</v>
      </c>
      <c r="R992" s="124" t="s">
        <v>308</v>
      </c>
      <c r="S992" s="125" t="s">
        <v>864</v>
      </c>
      <c r="WZY992" s="108"/>
      <c r="WZZ992" s="108"/>
      <c r="XAA992" s="108"/>
      <c r="XAB992" s="108"/>
      <c r="XAC992" s="108"/>
      <c r="XAD992" s="108"/>
      <c r="XAE992" s="108"/>
      <c r="XAF992" s="108"/>
      <c r="XAG992" s="108"/>
      <c r="XAH992" s="108"/>
      <c r="XAI992" s="108"/>
      <c r="XAJ992" s="108"/>
      <c r="XAK992" s="108"/>
      <c r="XAL992" s="108"/>
      <c r="XAM992" s="108"/>
      <c r="XAN992" s="108"/>
      <c r="XAO992" s="108"/>
      <c r="XAP992" s="108"/>
      <c r="XAQ992" s="108"/>
      <c r="XAR992" s="108"/>
      <c r="XAS992" s="108"/>
      <c r="XAT992" s="108"/>
      <c r="XAU992" s="108"/>
      <c r="XAV992" s="108"/>
      <c r="XAW992" s="108"/>
      <c r="XAX992" s="108"/>
      <c r="XAY992" s="108"/>
      <c r="XAZ992" s="108"/>
      <c r="XBA992" s="108"/>
      <c r="XBB992" s="108"/>
      <c r="XBC992" s="108"/>
      <c r="XBD992" s="108"/>
      <c r="XBE992" s="108"/>
      <c r="XBF992" s="108"/>
      <c r="XBG992" s="108"/>
      <c r="XBH992" s="108"/>
      <c r="XBI992" s="108"/>
      <c r="XBJ992" s="108"/>
      <c r="XBK992" s="108"/>
      <c r="XBL992" s="108"/>
      <c r="XBM992" s="108"/>
      <c r="XBN992" s="108"/>
      <c r="XBO992" s="108"/>
      <c r="XBP992" s="108"/>
      <c r="XBQ992" s="108"/>
      <c r="XBR992" s="108"/>
      <c r="XBS992" s="108"/>
      <c r="XBT992" s="108"/>
      <c r="XBU992" s="108"/>
      <c r="XBV992" s="108"/>
      <c r="XBW992" s="108"/>
      <c r="XBX992" s="108"/>
      <c r="XBY992" s="108"/>
      <c r="XBZ992" s="108"/>
      <c r="XCA992" s="108"/>
      <c r="XCB992" s="108"/>
      <c r="XCC992" s="108"/>
      <c r="XCD992" s="108"/>
      <c r="XCE992" s="108"/>
      <c r="XCF992" s="108"/>
      <c r="XCG992" s="108"/>
      <c r="XCH992" s="108"/>
      <c r="XCI992" s="108"/>
      <c r="XCJ992" s="108"/>
      <c r="XCK992" s="108"/>
      <c r="XCL992" s="108"/>
      <c r="XCM992" s="108"/>
      <c r="XCN992" s="108"/>
      <c r="XCO992" s="108"/>
      <c r="XCP992" s="108"/>
      <c r="XCQ992" s="108"/>
      <c r="XCR992" s="108"/>
      <c r="XCS992" s="108"/>
      <c r="XCT992" s="108"/>
      <c r="XCU992" s="108"/>
      <c r="XCV992" s="108"/>
      <c r="XCW992" s="108"/>
      <c r="XCX992" s="108"/>
      <c r="XCY992" s="108"/>
      <c r="XCZ992" s="108"/>
      <c r="XDA992" s="108"/>
      <c r="XDB992" s="108"/>
      <c r="XDC992" s="108"/>
      <c r="XDD992" s="108"/>
      <c r="XDE992" s="108"/>
      <c r="XDF992" s="108"/>
      <c r="XDG992" s="108"/>
      <c r="XDH992" s="108"/>
      <c r="XDI992" s="108"/>
      <c r="XDJ992" s="108"/>
      <c r="XDK992" s="108"/>
      <c r="XDL992" s="108"/>
      <c r="XDM992" s="108"/>
      <c r="XDN992" s="108"/>
      <c r="XDO992" s="108"/>
      <c r="XDP992" s="108"/>
      <c r="XDQ992" s="108"/>
      <c r="XDR992" s="108"/>
      <c r="XDS992" s="108"/>
      <c r="XDT992" s="108"/>
      <c r="XDU992" s="108"/>
      <c r="XDV992" s="108"/>
      <c r="XDW992" s="108"/>
      <c r="XDX992" s="108"/>
      <c r="XDY992" s="108"/>
      <c r="XDZ992" s="108"/>
      <c r="XEA992" s="108"/>
      <c r="XEB992" s="108"/>
      <c r="XEC992" s="108"/>
      <c r="XED992" s="108"/>
      <c r="XEE992" s="108"/>
      <c r="XEF992" s="108"/>
      <c r="XEG992" s="108"/>
      <c r="XEH992" s="108"/>
      <c r="XEI992" s="108"/>
      <c r="XEJ992" s="108"/>
      <c r="XEK992" s="108"/>
      <c r="XEL992" s="108"/>
      <c r="XEM992" s="108"/>
      <c r="XEN992" s="108"/>
      <c r="XEO992" s="108"/>
      <c r="XEP992" s="108"/>
      <c r="XEQ992" s="108"/>
      <c r="XER992" s="108"/>
      <c r="XES992" s="108"/>
      <c r="XET992" s="108"/>
      <c r="XEU992" s="108"/>
      <c r="XEV992" s="108"/>
      <c r="XEW992" s="108"/>
      <c r="XEX992" s="108"/>
      <c r="XEY992" s="108"/>
      <c r="XEZ992" s="108"/>
      <c r="XFA992" s="108"/>
      <c r="XFB992" s="108"/>
      <c r="XFC992" s="108"/>
      <c r="XFD992" s="108"/>
    </row>
    <row r="993" s="126" customFormat="true" ht="12" hidden="false" customHeight="true" outlineLevel="0" collapsed="false">
      <c r="A993" s="120" t="n">
        <v>852</v>
      </c>
      <c r="B993" s="120" t="n">
        <v>85219</v>
      </c>
      <c r="C993" s="120" t="s">
        <v>76</v>
      </c>
      <c r="D993" s="121" t="s">
        <v>265</v>
      </c>
      <c r="E993" s="121" t="s">
        <v>358</v>
      </c>
      <c r="F993" s="122" t="n">
        <v>0</v>
      </c>
      <c r="G993" s="123"/>
      <c r="H993" s="122" t="n">
        <v>5000</v>
      </c>
      <c r="I993" s="123"/>
      <c r="J993" s="122" t="n">
        <f aca="false">H993-F993</f>
        <v>5000</v>
      </c>
      <c r="K993" s="123" t="n">
        <f aca="false">I993-G993</f>
        <v>0</v>
      </c>
      <c r="L993" s="122" t="n">
        <v>0</v>
      </c>
      <c r="M993" s="123"/>
      <c r="N993" s="120" t="s">
        <v>614</v>
      </c>
      <c r="O993" s="120" t="s">
        <v>614</v>
      </c>
      <c r="P993" s="120"/>
      <c r="Q993" s="120"/>
      <c r="R993" s="124"/>
      <c r="S993" s="125" t="s">
        <v>590</v>
      </c>
      <c r="WZY993" s="108"/>
      <c r="WZZ993" s="108"/>
      <c r="XAA993" s="108"/>
      <c r="XAB993" s="108"/>
      <c r="XAC993" s="108"/>
      <c r="XAD993" s="108"/>
      <c r="XAE993" s="108"/>
      <c r="XAF993" s="108"/>
      <c r="XAG993" s="108"/>
      <c r="XAH993" s="108"/>
      <c r="XAI993" s="108"/>
      <c r="XAJ993" s="108"/>
      <c r="XAK993" s="108"/>
      <c r="XAL993" s="108"/>
      <c r="XAM993" s="108"/>
      <c r="XAN993" s="108"/>
      <c r="XAO993" s="108"/>
      <c r="XAP993" s="108"/>
      <c r="XAQ993" s="108"/>
      <c r="XAR993" s="108"/>
      <c r="XAS993" s="108"/>
      <c r="XAT993" s="108"/>
      <c r="XAU993" s="108"/>
      <c r="XAV993" s="108"/>
      <c r="XAW993" s="108"/>
      <c r="XAX993" s="108"/>
      <c r="XAY993" s="108"/>
      <c r="XAZ993" s="108"/>
      <c r="XBA993" s="108"/>
      <c r="XBB993" s="108"/>
      <c r="XBC993" s="108"/>
      <c r="XBD993" s="108"/>
      <c r="XBE993" s="108"/>
      <c r="XBF993" s="108"/>
      <c r="XBG993" s="108"/>
      <c r="XBH993" s="108"/>
      <c r="XBI993" s="108"/>
      <c r="XBJ993" s="108"/>
      <c r="XBK993" s="108"/>
      <c r="XBL993" s="108"/>
      <c r="XBM993" s="108"/>
      <c r="XBN993" s="108"/>
      <c r="XBO993" s="108"/>
      <c r="XBP993" s="108"/>
      <c r="XBQ993" s="108"/>
      <c r="XBR993" s="108"/>
      <c r="XBS993" s="108"/>
      <c r="XBT993" s="108"/>
      <c r="XBU993" s="108"/>
      <c r="XBV993" s="108"/>
      <c r="XBW993" s="108"/>
      <c r="XBX993" s="108"/>
      <c r="XBY993" s="108"/>
      <c r="XBZ993" s="108"/>
      <c r="XCA993" s="108"/>
      <c r="XCB993" s="108"/>
      <c r="XCC993" s="108"/>
      <c r="XCD993" s="108"/>
      <c r="XCE993" s="108"/>
      <c r="XCF993" s="108"/>
      <c r="XCG993" s="108"/>
      <c r="XCH993" s="108"/>
      <c r="XCI993" s="108"/>
      <c r="XCJ993" s="108"/>
      <c r="XCK993" s="108"/>
      <c r="XCL993" s="108"/>
      <c r="XCM993" s="108"/>
      <c r="XCN993" s="108"/>
      <c r="XCO993" s="108"/>
      <c r="XCP993" s="108"/>
      <c r="XCQ993" s="108"/>
      <c r="XCR993" s="108"/>
      <c r="XCS993" s="108"/>
      <c r="XCT993" s="108"/>
      <c r="XCU993" s="108"/>
      <c r="XCV993" s="108"/>
      <c r="XCW993" s="108"/>
      <c r="XCX993" s="108"/>
      <c r="XCY993" s="108"/>
      <c r="XCZ993" s="108"/>
      <c r="XDA993" s="108"/>
      <c r="XDB993" s="108"/>
      <c r="XDC993" s="108"/>
      <c r="XDD993" s="108"/>
      <c r="XDE993" s="108"/>
      <c r="XDF993" s="108"/>
      <c r="XDG993" s="108"/>
      <c r="XDH993" s="108"/>
      <c r="XDI993" s="108"/>
      <c r="XDJ993" s="108"/>
      <c r="XDK993" s="108"/>
      <c r="XDL993" s="108"/>
      <c r="XDM993" s="108"/>
      <c r="XDN993" s="108"/>
      <c r="XDO993" s="108"/>
      <c r="XDP993" s="108"/>
      <c r="XDQ993" s="108"/>
      <c r="XDR993" s="108"/>
      <c r="XDS993" s="108"/>
      <c r="XDT993" s="108"/>
      <c r="XDU993" s="108"/>
      <c r="XDV993" s="108"/>
      <c r="XDW993" s="108"/>
      <c r="XDX993" s="108"/>
      <c r="XDY993" s="108"/>
      <c r="XDZ993" s="108"/>
      <c r="XEA993" s="108"/>
      <c r="XEB993" s="108"/>
      <c r="XEC993" s="108"/>
      <c r="XED993" s="108"/>
      <c r="XEE993" s="108"/>
      <c r="XEF993" s="108"/>
      <c r="XEG993" s="108"/>
      <c r="XEH993" s="108"/>
      <c r="XEI993" s="108"/>
      <c r="XEJ993" s="108"/>
      <c r="XEK993" s="108"/>
      <c r="XEL993" s="108"/>
      <c r="XEM993" s="108"/>
      <c r="XEN993" s="108"/>
      <c r="XEO993" s="108"/>
      <c r="XEP993" s="108"/>
      <c r="XEQ993" s="108"/>
      <c r="XER993" s="108"/>
      <c r="XES993" s="108"/>
      <c r="XET993" s="108"/>
      <c r="XEU993" s="108"/>
      <c r="XEV993" s="108"/>
      <c r="XEW993" s="108"/>
      <c r="XEX993" s="108"/>
      <c r="XEY993" s="108"/>
      <c r="XEZ993" s="108"/>
      <c r="XFA993" s="108"/>
      <c r="XFB993" s="108"/>
      <c r="XFC993" s="108"/>
      <c r="XFD993" s="108"/>
    </row>
    <row r="994" s="126" customFormat="true" ht="12" hidden="false" customHeight="true" outlineLevel="0" collapsed="false">
      <c r="A994" s="120" t="n">
        <v>852</v>
      </c>
      <c r="B994" s="120" t="n">
        <v>85219</v>
      </c>
      <c r="C994" s="120" t="s">
        <v>78</v>
      </c>
      <c r="D994" s="121" t="s">
        <v>265</v>
      </c>
      <c r="E994" s="121" t="s">
        <v>358</v>
      </c>
      <c r="F994" s="122" t="n">
        <v>1000</v>
      </c>
      <c r="G994" s="123"/>
      <c r="H994" s="122" t="n">
        <v>1000</v>
      </c>
      <c r="I994" s="123"/>
      <c r="J994" s="122" t="n">
        <f aca="false">H994-F994</f>
        <v>0</v>
      </c>
      <c r="K994" s="123" t="n">
        <f aca="false">I994-G994</f>
        <v>0</v>
      </c>
      <c r="L994" s="122" t="n">
        <v>1000</v>
      </c>
      <c r="M994" s="123"/>
      <c r="N994" s="120" t="s">
        <v>614</v>
      </c>
      <c r="O994" s="120" t="s">
        <v>614</v>
      </c>
      <c r="P994" s="120" t="s">
        <v>268</v>
      </c>
      <c r="Q994" s="120" t="s">
        <v>269</v>
      </c>
      <c r="R994" s="124" t="s">
        <v>270</v>
      </c>
      <c r="S994" s="125" t="s">
        <v>542</v>
      </c>
      <c r="WZY994" s="108"/>
      <c r="WZZ994" s="108"/>
      <c r="XAA994" s="108"/>
      <c r="XAB994" s="108"/>
      <c r="XAC994" s="108"/>
      <c r="XAD994" s="108"/>
      <c r="XAE994" s="108"/>
      <c r="XAF994" s="108"/>
      <c r="XAG994" s="108"/>
      <c r="XAH994" s="108"/>
      <c r="XAI994" s="108"/>
      <c r="XAJ994" s="108"/>
      <c r="XAK994" s="108"/>
      <c r="XAL994" s="108"/>
      <c r="XAM994" s="108"/>
      <c r="XAN994" s="108"/>
      <c r="XAO994" s="108"/>
      <c r="XAP994" s="108"/>
      <c r="XAQ994" s="108"/>
      <c r="XAR994" s="108"/>
      <c r="XAS994" s="108"/>
      <c r="XAT994" s="108"/>
      <c r="XAU994" s="108"/>
      <c r="XAV994" s="108"/>
      <c r="XAW994" s="108"/>
      <c r="XAX994" s="108"/>
      <c r="XAY994" s="108"/>
      <c r="XAZ994" s="108"/>
      <c r="XBA994" s="108"/>
      <c r="XBB994" s="108"/>
      <c r="XBC994" s="108"/>
      <c r="XBD994" s="108"/>
      <c r="XBE994" s="108"/>
      <c r="XBF994" s="108"/>
      <c r="XBG994" s="108"/>
      <c r="XBH994" s="108"/>
      <c r="XBI994" s="108"/>
      <c r="XBJ994" s="108"/>
      <c r="XBK994" s="108"/>
      <c r="XBL994" s="108"/>
      <c r="XBM994" s="108"/>
      <c r="XBN994" s="108"/>
      <c r="XBO994" s="108"/>
      <c r="XBP994" s="108"/>
      <c r="XBQ994" s="108"/>
      <c r="XBR994" s="108"/>
      <c r="XBS994" s="108"/>
      <c r="XBT994" s="108"/>
      <c r="XBU994" s="108"/>
      <c r="XBV994" s="108"/>
      <c r="XBW994" s="108"/>
      <c r="XBX994" s="108"/>
      <c r="XBY994" s="108"/>
      <c r="XBZ994" s="108"/>
      <c r="XCA994" s="108"/>
      <c r="XCB994" s="108"/>
      <c r="XCC994" s="108"/>
      <c r="XCD994" s="108"/>
      <c r="XCE994" s="108"/>
      <c r="XCF994" s="108"/>
      <c r="XCG994" s="108"/>
      <c r="XCH994" s="108"/>
      <c r="XCI994" s="108"/>
      <c r="XCJ994" s="108"/>
      <c r="XCK994" s="108"/>
      <c r="XCL994" s="108"/>
      <c r="XCM994" s="108"/>
      <c r="XCN994" s="108"/>
      <c r="XCO994" s="108"/>
      <c r="XCP994" s="108"/>
      <c r="XCQ994" s="108"/>
      <c r="XCR994" s="108"/>
      <c r="XCS994" s="108"/>
      <c r="XCT994" s="108"/>
      <c r="XCU994" s="108"/>
      <c r="XCV994" s="108"/>
      <c r="XCW994" s="108"/>
      <c r="XCX994" s="108"/>
      <c r="XCY994" s="108"/>
      <c r="XCZ994" s="108"/>
      <c r="XDA994" s="108"/>
      <c r="XDB994" s="108"/>
      <c r="XDC994" s="108"/>
      <c r="XDD994" s="108"/>
      <c r="XDE994" s="108"/>
      <c r="XDF994" s="108"/>
      <c r="XDG994" s="108"/>
      <c r="XDH994" s="108"/>
      <c r="XDI994" s="108"/>
      <c r="XDJ994" s="108"/>
      <c r="XDK994" s="108"/>
      <c r="XDL994" s="108"/>
      <c r="XDM994" s="108"/>
      <c r="XDN994" s="108"/>
      <c r="XDO994" s="108"/>
      <c r="XDP994" s="108"/>
      <c r="XDQ994" s="108"/>
      <c r="XDR994" s="108"/>
      <c r="XDS994" s="108"/>
      <c r="XDT994" s="108"/>
      <c r="XDU994" s="108"/>
      <c r="XDV994" s="108"/>
      <c r="XDW994" s="108"/>
      <c r="XDX994" s="108"/>
      <c r="XDY994" s="108"/>
      <c r="XDZ994" s="108"/>
      <c r="XEA994" s="108"/>
      <c r="XEB994" s="108"/>
      <c r="XEC994" s="108"/>
      <c r="XED994" s="108"/>
      <c r="XEE994" s="108"/>
      <c r="XEF994" s="108"/>
      <c r="XEG994" s="108"/>
      <c r="XEH994" s="108"/>
      <c r="XEI994" s="108"/>
      <c r="XEJ994" s="108"/>
      <c r="XEK994" s="108"/>
      <c r="XEL994" s="108"/>
      <c r="XEM994" s="108"/>
      <c r="XEN994" s="108"/>
      <c r="XEO994" s="108"/>
      <c r="XEP994" s="108"/>
      <c r="XEQ994" s="108"/>
      <c r="XER994" s="108"/>
      <c r="XES994" s="108"/>
      <c r="XET994" s="108"/>
      <c r="XEU994" s="108"/>
      <c r="XEV994" s="108"/>
      <c r="XEW994" s="108"/>
      <c r="XEX994" s="108"/>
      <c r="XEY994" s="108"/>
      <c r="XEZ994" s="108"/>
      <c r="XFA994" s="108"/>
      <c r="XFB994" s="108"/>
      <c r="XFC994" s="108"/>
      <c r="XFD994" s="108"/>
    </row>
    <row r="995" s="126" customFormat="true" ht="12" hidden="false" customHeight="true" outlineLevel="0" collapsed="false">
      <c r="A995" s="120" t="n">
        <v>852</v>
      </c>
      <c r="B995" s="120" t="n">
        <v>85219</v>
      </c>
      <c r="C995" s="120" t="s">
        <v>89</v>
      </c>
      <c r="D995" s="121" t="s">
        <v>265</v>
      </c>
      <c r="E995" s="121" t="s">
        <v>376</v>
      </c>
      <c r="F995" s="122" t="n">
        <v>122000</v>
      </c>
      <c r="G995" s="123"/>
      <c r="H995" s="122" t="n">
        <v>135000</v>
      </c>
      <c r="I995" s="123"/>
      <c r="J995" s="122" t="n">
        <f aca="false">H995-F995</f>
        <v>13000</v>
      </c>
      <c r="K995" s="123" t="n">
        <f aca="false">I995-G995</f>
        <v>0</v>
      </c>
      <c r="L995" s="122" t="n">
        <v>135000</v>
      </c>
      <c r="M995" s="123"/>
      <c r="N995" s="120" t="s">
        <v>614</v>
      </c>
      <c r="O995" s="120" t="s">
        <v>614</v>
      </c>
      <c r="P995" s="120" t="s">
        <v>268</v>
      </c>
      <c r="Q995" s="120" t="s">
        <v>269</v>
      </c>
      <c r="R995" s="124" t="s">
        <v>270</v>
      </c>
      <c r="S995" s="125" t="s">
        <v>377</v>
      </c>
      <c r="WZY995" s="108"/>
      <c r="WZZ995" s="108"/>
      <c r="XAA995" s="108"/>
      <c r="XAB995" s="108"/>
      <c r="XAC995" s="108"/>
      <c r="XAD995" s="108"/>
      <c r="XAE995" s="108"/>
      <c r="XAF995" s="108"/>
      <c r="XAG995" s="108"/>
      <c r="XAH995" s="108"/>
      <c r="XAI995" s="108"/>
      <c r="XAJ995" s="108"/>
      <c r="XAK995" s="108"/>
      <c r="XAL995" s="108"/>
      <c r="XAM995" s="108"/>
      <c r="XAN995" s="108"/>
      <c r="XAO995" s="108"/>
      <c r="XAP995" s="108"/>
      <c r="XAQ995" s="108"/>
      <c r="XAR995" s="108"/>
      <c r="XAS995" s="108"/>
      <c r="XAT995" s="108"/>
      <c r="XAU995" s="108"/>
      <c r="XAV995" s="108"/>
      <c r="XAW995" s="108"/>
      <c r="XAX995" s="108"/>
      <c r="XAY995" s="108"/>
      <c r="XAZ995" s="108"/>
      <c r="XBA995" s="108"/>
      <c r="XBB995" s="108"/>
      <c r="XBC995" s="108"/>
      <c r="XBD995" s="108"/>
      <c r="XBE995" s="108"/>
      <c r="XBF995" s="108"/>
      <c r="XBG995" s="108"/>
      <c r="XBH995" s="108"/>
      <c r="XBI995" s="108"/>
      <c r="XBJ995" s="108"/>
      <c r="XBK995" s="108"/>
      <c r="XBL995" s="108"/>
      <c r="XBM995" s="108"/>
      <c r="XBN995" s="108"/>
      <c r="XBO995" s="108"/>
      <c r="XBP995" s="108"/>
      <c r="XBQ995" s="108"/>
      <c r="XBR995" s="108"/>
      <c r="XBS995" s="108"/>
      <c r="XBT995" s="108"/>
      <c r="XBU995" s="108"/>
      <c r="XBV995" s="108"/>
      <c r="XBW995" s="108"/>
      <c r="XBX995" s="108"/>
      <c r="XBY995" s="108"/>
      <c r="XBZ995" s="108"/>
      <c r="XCA995" s="108"/>
      <c r="XCB995" s="108"/>
      <c r="XCC995" s="108"/>
      <c r="XCD995" s="108"/>
      <c r="XCE995" s="108"/>
      <c r="XCF995" s="108"/>
      <c r="XCG995" s="108"/>
      <c r="XCH995" s="108"/>
      <c r="XCI995" s="108"/>
      <c r="XCJ995" s="108"/>
      <c r="XCK995" s="108"/>
      <c r="XCL995" s="108"/>
      <c r="XCM995" s="108"/>
      <c r="XCN995" s="108"/>
      <c r="XCO995" s="108"/>
      <c r="XCP995" s="108"/>
      <c r="XCQ995" s="108"/>
      <c r="XCR995" s="108"/>
      <c r="XCS995" s="108"/>
      <c r="XCT995" s="108"/>
      <c r="XCU995" s="108"/>
      <c r="XCV995" s="108"/>
      <c r="XCW995" s="108"/>
      <c r="XCX995" s="108"/>
      <c r="XCY995" s="108"/>
      <c r="XCZ995" s="108"/>
      <c r="XDA995" s="108"/>
      <c r="XDB995" s="108"/>
      <c r="XDC995" s="108"/>
      <c r="XDD995" s="108"/>
      <c r="XDE995" s="108"/>
      <c r="XDF995" s="108"/>
      <c r="XDG995" s="108"/>
      <c r="XDH995" s="108"/>
      <c r="XDI995" s="108"/>
      <c r="XDJ995" s="108"/>
      <c r="XDK995" s="108"/>
      <c r="XDL995" s="108"/>
      <c r="XDM995" s="108"/>
      <c r="XDN995" s="108"/>
      <c r="XDO995" s="108"/>
      <c r="XDP995" s="108"/>
      <c r="XDQ995" s="108"/>
      <c r="XDR995" s="108"/>
      <c r="XDS995" s="108"/>
      <c r="XDT995" s="108"/>
      <c r="XDU995" s="108"/>
      <c r="XDV995" s="108"/>
      <c r="XDW995" s="108"/>
      <c r="XDX995" s="108"/>
      <c r="XDY995" s="108"/>
      <c r="XDZ995" s="108"/>
      <c r="XEA995" s="108"/>
      <c r="XEB995" s="108"/>
      <c r="XEC995" s="108"/>
      <c r="XED995" s="108"/>
      <c r="XEE995" s="108"/>
      <c r="XEF995" s="108"/>
      <c r="XEG995" s="108"/>
      <c r="XEH995" s="108"/>
      <c r="XEI995" s="108"/>
      <c r="XEJ995" s="108"/>
      <c r="XEK995" s="108"/>
      <c r="XEL995" s="108"/>
      <c r="XEM995" s="108"/>
      <c r="XEN995" s="108"/>
      <c r="XEO995" s="108"/>
      <c r="XEP995" s="108"/>
      <c r="XEQ995" s="108"/>
      <c r="XER995" s="108"/>
      <c r="XES995" s="108"/>
      <c r="XET995" s="108"/>
      <c r="XEU995" s="108"/>
      <c r="XEV995" s="108"/>
      <c r="XEW995" s="108"/>
      <c r="XEX995" s="108"/>
      <c r="XEY995" s="108"/>
      <c r="XEZ995" s="108"/>
      <c r="XFA995" s="108"/>
      <c r="XFB995" s="108"/>
      <c r="XFC995" s="108"/>
      <c r="XFD995" s="108"/>
    </row>
    <row r="996" s="126" customFormat="true" ht="12" hidden="false" customHeight="true" outlineLevel="0" collapsed="false">
      <c r="A996" s="120" t="n">
        <v>852</v>
      </c>
      <c r="B996" s="120" t="n">
        <v>85219</v>
      </c>
      <c r="C996" s="120" t="s">
        <v>165</v>
      </c>
      <c r="D996" s="121" t="s">
        <v>265</v>
      </c>
      <c r="E996" s="121" t="s">
        <v>376</v>
      </c>
      <c r="F996" s="122" t="n">
        <v>1000</v>
      </c>
      <c r="G996" s="123"/>
      <c r="H996" s="122" t="n">
        <v>1000</v>
      </c>
      <c r="I996" s="123"/>
      <c r="J996" s="122" t="n">
        <f aca="false">H996-F996</f>
        <v>0</v>
      </c>
      <c r="K996" s="123" t="n">
        <f aca="false">I996-G996</f>
        <v>0</v>
      </c>
      <c r="L996" s="122" t="n">
        <v>1000</v>
      </c>
      <c r="M996" s="123"/>
      <c r="N996" s="120" t="s">
        <v>614</v>
      </c>
      <c r="O996" s="120" t="s">
        <v>614</v>
      </c>
      <c r="P996" s="120" t="s">
        <v>268</v>
      </c>
      <c r="Q996" s="120" t="s">
        <v>269</v>
      </c>
      <c r="R996" s="124" t="s">
        <v>270</v>
      </c>
      <c r="S996" s="125" t="s">
        <v>854</v>
      </c>
      <c r="WZY996" s="108"/>
      <c r="WZZ996" s="108"/>
      <c r="XAA996" s="108"/>
      <c r="XAB996" s="108"/>
      <c r="XAC996" s="108"/>
      <c r="XAD996" s="108"/>
      <c r="XAE996" s="108"/>
      <c r="XAF996" s="108"/>
      <c r="XAG996" s="108"/>
      <c r="XAH996" s="108"/>
      <c r="XAI996" s="108"/>
      <c r="XAJ996" s="108"/>
      <c r="XAK996" s="108"/>
      <c r="XAL996" s="108"/>
      <c r="XAM996" s="108"/>
      <c r="XAN996" s="108"/>
      <c r="XAO996" s="108"/>
      <c r="XAP996" s="108"/>
      <c r="XAQ996" s="108"/>
      <c r="XAR996" s="108"/>
      <c r="XAS996" s="108"/>
      <c r="XAT996" s="108"/>
      <c r="XAU996" s="108"/>
      <c r="XAV996" s="108"/>
      <c r="XAW996" s="108"/>
      <c r="XAX996" s="108"/>
      <c r="XAY996" s="108"/>
      <c r="XAZ996" s="108"/>
      <c r="XBA996" s="108"/>
      <c r="XBB996" s="108"/>
      <c r="XBC996" s="108"/>
      <c r="XBD996" s="108"/>
      <c r="XBE996" s="108"/>
      <c r="XBF996" s="108"/>
      <c r="XBG996" s="108"/>
      <c r="XBH996" s="108"/>
      <c r="XBI996" s="108"/>
      <c r="XBJ996" s="108"/>
      <c r="XBK996" s="108"/>
      <c r="XBL996" s="108"/>
      <c r="XBM996" s="108"/>
      <c r="XBN996" s="108"/>
      <c r="XBO996" s="108"/>
      <c r="XBP996" s="108"/>
      <c r="XBQ996" s="108"/>
      <c r="XBR996" s="108"/>
      <c r="XBS996" s="108"/>
      <c r="XBT996" s="108"/>
      <c r="XBU996" s="108"/>
      <c r="XBV996" s="108"/>
      <c r="XBW996" s="108"/>
      <c r="XBX996" s="108"/>
      <c r="XBY996" s="108"/>
      <c r="XBZ996" s="108"/>
      <c r="XCA996" s="108"/>
      <c r="XCB996" s="108"/>
      <c r="XCC996" s="108"/>
      <c r="XCD996" s="108"/>
      <c r="XCE996" s="108"/>
      <c r="XCF996" s="108"/>
      <c r="XCG996" s="108"/>
      <c r="XCH996" s="108"/>
      <c r="XCI996" s="108"/>
      <c r="XCJ996" s="108"/>
      <c r="XCK996" s="108"/>
      <c r="XCL996" s="108"/>
      <c r="XCM996" s="108"/>
      <c r="XCN996" s="108"/>
      <c r="XCO996" s="108"/>
      <c r="XCP996" s="108"/>
      <c r="XCQ996" s="108"/>
      <c r="XCR996" s="108"/>
      <c r="XCS996" s="108"/>
      <c r="XCT996" s="108"/>
      <c r="XCU996" s="108"/>
      <c r="XCV996" s="108"/>
      <c r="XCW996" s="108"/>
      <c r="XCX996" s="108"/>
      <c r="XCY996" s="108"/>
      <c r="XCZ996" s="108"/>
      <c r="XDA996" s="108"/>
      <c r="XDB996" s="108"/>
      <c r="XDC996" s="108"/>
      <c r="XDD996" s="108"/>
      <c r="XDE996" s="108"/>
      <c r="XDF996" s="108"/>
      <c r="XDG996" s="108"/>
      <c r="XDH996" s="108"/>
      <c r="XDI996" s="108"/>
      <c r="XDJ996" s="108"/>
      <c r="XDK996" s="108"/>
      <c r="XDL996" s="108"/>
      <c r="XDM996" s="108"/>
      <c r="XDN996" s="108"/>
      <c r="XDO996" s="108"/>
      <c r="XDP996" s="108"/>
      <c r="XDQ996" s="108"/>
      <c r="XDR996" s="108"/>
      <c r="XDS996" s="108"/>
      <c r="XDT996" s="108"/>
      <c r="XDU996" s="108"/>
      <c r="XDV996" s="108"/>
      <c r="XDW996" s="108"/>
      <c r="XDX996" s="108"/>
      <c r="XDY996" s="108"/>
      <c r="XDZ996" s="108"/>
      <c r="XEA996" s="108"/>
      <c r="XEB996" s="108"/>
      <c r="XEC996" s="108"/>
      <c r="XED996" s="108"/>
      <c r="XEE996" s="108"/>
      <c r="XEF996" s="108"/>
      <c r="XEG996" s="108"/>
      <c r="XEH996" s="108"/>
      <c r="XEI996" s="108"/>
      <c r="XEJ996" s="108"/>
      <c r="XEK996" s="108"/>
      <c r="XEL996" s="108"/>
      <c r="XEM996" s="108"/>
      <c r="XEN996" s="108"/>
      <c r="XEO996" s="108"/>
      <c r="XEP996" s="108"/>
      <c r="XEQ996" s="108"/>
      <c r="XER996" s="108"/>
      <c r="XES996" s="108"/>
      <c r="XET996" s="108"/>
      <c r="XEU996" s="108"/>
      <c r="XEV996" s="108"/>
      <c r="XEW996" s="108"/>
      <c r="XEX996" s="108"/>
      <c r="XEY996" s="108"/>
      <c r="XEZ996" s="108"/>
      <c r="XFA996" s="108"/>
      <c r="XFB996" s="108"/>
      <c r="XFC996" s="108"/>
      <c r="XFD996" s="108"/>
    </row>
    <row r="997" s="126" customFormat="true" ht="12" hidden="false" customHeight="true" outlineLevel="0" collapsed="false">
      <c r="A997" s="120" t="n">
        <v>852</v>
      </c>
      <c r="B997" s="120" t="n">
        <v>85219</v>
      </c>
      <c r="C997" s="120" t="s">
        <v>99</v>
      </c>
      <c r="D997" s="121" t="s">
        <v>265</v>
      </c>
      <c r="E997" s="121" t="s">
        <v>275</v>
      </c>
      <c r="F997" s="122" t="n">
        <v>1000</v>
      </c>
      <c r="G997" s="123"/>
      <c r="H997" s="122" t="n">
        <v>19000</v>
      </c>
      <c r="I997" s="123"/>
      <c r="J997" s="122" t="n">
        <f aca="false">H997-F997</f>
        <v>18000</v>
      </c>
      <c r="K997" s="123" t="n">
        <f aca="false">I997-G997</f>
        <v>0</v>
      </c>
      <c r="L997" s="122" t="n">
        <v>1000</v>
      </c>
      <c r="M997" s="123"/>
      <c r="N997" s="120" t="s">
        <v>614</v>
      </c>
      <c r="O997" s="120" t="s">
        <v>614</v>
      </c>
      <c r="P997" s="120" t="s">
        <v>268</v>
      </c>
      <c r="Q997" s="120" t="s">
        <v>269</v>
      </c>
      <c r="R997" s="124" t="s">
        <v>270</v>
      </c>
      <c r="S997" s="125" t="s">
        <v>316</v>
      </c>
      <c r="WZY997" s="108"/>
      <c r="WZZ997" s="108"/>
      <c r="XAA997" s="108"/>
      <c r="XAB997" s="108"/>
      <c r="XAC997" s="108"/>
      <c r="XAD997" s="108"/>
      <c r="XAE997" s="108"/>
      <c r="XAF997" s="108"/>
      <c r="XAG997" s="108"/>
      <c r="XAH997" s="108"/>
      <c r="XAI997" s="108"/>
      <c r="XAJ997" s="108"/>
      <c r="XAK997" s="108"/>
      <c r="XAL997" s="108"/>
      <c r="XAM997" s="108"/>
      <c r="XAN997" s="108"/>
      <c r="XAO997" s="108"/>
      <c r="XAP997" s="108"/>
      <c r="XAQ997" s="108"/>
      <c r="XAR997" s="108"/>
      <c r="XAS997" s="108"/>
      <c r="XAT997" s="108"/>
      <c r="XAU997" s="108"/>
      <c r="XAV997" s="108"/>
      <c r="XAW997" s="108"/>
      <c r="XAX997" s="108"/>
      <c r="XAY997" s="108"/>
      <c r="XAZ997" s="108"/>
      <c r="XBA997" s="108"/>
      <c r="XBB997" s="108"/>
      <c r="XBC997" s="108"/>
      <c r="XBD997" s="108"/>
      <c r="XBE997" s="108"/>
      <c r="XBF997" s="108"/>
      <c r="XBG997" s="108"/>
      <c r="XBH997" s="108"/>
      <c r="XBI997" s="108"/>
      <c r="XBJ997" s="108"/>
      <c r="XBK997" s="108"/>
      <c r="XBL997" s="108"/>
      <c r="XBM997" s="108"/>
      <c r="XBN997" s="108"/>
      <c r="XBO997" s="108"/>
      <c r="XBP997" s="108"/>
      <c r="XBQ997" s="108"/>
      <c r="XBR997" s="108"/>
      <c r="XBS997" s="108"/>
      <c r="XBT997" s="108"/>
      <c r="XBU997" s="108"/>
      <c r="XBV997" s="108"/>
      <c r="XBW997" s="108"/>
      <c r="XBX997" s="108"/>
      <c r="XBY997" s="108"/>
      <c r="XBZ997" s="108"/>
      <c r="XCA997" s="108"/>
      <c r="XCB997" s="108"/>
      <c r="XCC997" s="108"/>
      <c r="XCD997" s="108"/>
      <c r="XCE997" s="108"/>
      <c r="XCF997" s="108"/>
      <c r="XCG997" s="108"/>
      <c r="XCH997" s="108"/>
      <c r="XCI997" s="108"/>
      <c r="XCJ997" s="108"/>
      <c r="XCK997" s="108"/>
      <c r="XCL997" s="108"/>
      <c r="XCM997" s="108"/>
      <c r="XCN997" s="108"/>
      <c r="XCO997" s="108"/>
      <c r="XCP997" s="108"/>
      <c r="XCQ997" s="108"/>
      <c r="XCR997" s="108"/>
      <c r="XCS997" s="108"/>
      <c r="XCT997" s="108"/>
      <c r="XCU997" s="108"/>
      <c r="XCV997" s="108"/>
      <c r="XCW997" s="108"/>
      <c r="XCX997" s="108"/>
      <c r="XCY997" s="108"/>
      <c r="XCZ997" s="108"/>
      <c r="XDA997" s="108"/>
      <c r="XDB997" s="108"/>
      <c r="XDC997" s="108"/>
      <c r="XDD997" s="108"/>
      <c r="XDE997" s="108"/>
      <c r="XDF997" s="108"/>
      <c r="XDG997" s="108"/>
      <c r="XDH997" s="108"/>
      <c r="XDI997" s="108"/>
      <c r="XDJ997" s="108"/>
      <c r="XDK997" s="108"/>
      <c r="XDL997" s="108"/>
      <c r="XDM997" s="108"/>
      <c r="XDN997" s="108"/>
      <c r="XDO997" s="108"/>
      <c r="XDP997" s="108"/>
      <c r="XDQ997" s="108"/>
      <c r="XDR997" s="108"/>
      <c r="XDS997" s="108"/>
      <c r="XDT997" s="108"/>
      <c r="XDU997" s="108"/>
      <c r="XDV997" s="108"/>
      <c r="XDW997" s="108"/>
      <c r="XDX997" s="108"/>
      <c r="XDY997" s="108"/>
      <c r="XDZ997" s="108"/>
      <c r="XEA997" s="108"/>
      <c r="XEB997" s="108"/>
      <c r="XEC997" s="108"/>
      <c r="XED997" s="108"/>
      <c r="XEE997" s="108"/>
      <c r="XEF997" s="108"/>
      <c r="XEG997" s="108"/>
      <c r="XEH997" s="108"/>
      <c r="XEI997" s="108"/>
      <c r="XEJ997" s="108"/>
      <c r="XEK997" s="108"/>
      <c r="XEL997" s="108"/>
      <c r="XEM997" s="108"/>
      <c r="XEN997" s="108"/>
      <c r="XEO997" s="108"/>
      <c r="XEP997" s="108"/>
      <c r="XEQ997" s="108"/>
      <c r="XER997" s="108"/>
      <c r="XES997" s="108"/>
      <c r="XET997" s="108"/>
      <c r="XEU997" s="108"/>
      <c r="XEV997" s="108"/>
      <c r="XEW997" s="108"/>
      <c r="XEX997" s="108"/>
      <c r="XEY997" s="108"/>
      <c r="XEZ997" s="108"/>
      <c r="XFA997" s="108"/>
      <c r="XFB997" s="108"/>
      <c r="XFC997" s="108"/>
      <c r="XFD997" s="108"/>
    </row>
    <row r="998" s="126" customFormat="true" ht="12" hidden="false" customHeight="true" outlineLevel="0" collapsed="false">
      <c r="A998" s="120" t="n">
        <v>852</v>
      </c>
      <c r="B998" s="120" t="n">
        <v>85219</v>
      </c>
      <c r="C998" s="120" t="s">
        <v>103</v>
      </c>
      <c r="D998" s="121" t="s">
        <v>265</v>
      </c>
      <c r="E998" s="121" t="s">
        <v>275</v>
      </c>
      <c r="F998" s="122" t="n">
        <v>1000</v>
      </c>
      <c r="G998" s="123"/>
      <c r="H998" s="122" t="n">
        <v>2000</v>
      </c>
      <c r="I998" s="123"/>
      <c r="J998" s="122" t="n">
        <f aca="false">H998-F998</f>
        <v>1000</v>
      </c>
      <c r="K998" s="123" t="n">
        <f aca="false">I998-G998</f>
        <v>0</v>
      </c>
      <c r="L998" s="122" t="n">
        <v>2000</v>
      </c>
      <c r="M998" s="123"/>
      <c r="N998" s="120" t="s">
        <v>614</v>
      </c>
      <c r="O998" s="120" t="s">
        <v>614</v>
      </c>
      <c r="P998" s="120" t="s">
        <v>268</v>
      </c>
      <c r="Q998" s="120" t="s">
        <v>269</v>
      </c>
      <c r="R998" s="124" t="s">
        <v>270</v>
      </c>
      <c r="S998" s="125" t="s">
        <v>864</v>
      </c>
      <c r="WZY998" s="108"/>
      <c r="WZZ998" s="108"/>
      <c r="XAA998" s="108"/>
      <c r="XAB998" s="108"/>
      <c r="XAC998" s="108"/>
      <c r="XAD998" s="108"/>
      <c r="XAE998" s="108"/>
      <c r="XAF998" s="108"/>
      <c r="XAG998" s="108"/>
      <c r="XAH998" s="108"/>
      <c r="XAI998" s="108"/>
      <c r="XAJ998" s="108"/>
      <c r="XAK998" s="108"/>
      <c r="XAL998" s="108"/>
      <c r="XAM998" s="108"/>
      <c r="XAN998" s="108"/>
      <c r="XAO998" s="108"/>
      <c r="XAP998" s="108"/>
      <c r="XAQ998" s="108"/>
      <c r="XAR998" s="108"/>
      <c r="XAS998" s="108"/>
      <c r="XAT998" s="108"/>
      <c r="XAU998" s="108"/>
      <c r="XAV998" s="108"/>
      <c r="XAW998" s="108"/>
      <c r="XAX998" s="108"/>
      <c r="XAY998" s="108"/>
      <c r="XAZ998" s="108"/>
      <c r="XBA998" s="108"/>
      <c r="XBB998" s="108"/>
      <c r="XBC998" s="108"/>
      <c r="XBD998" s="108"/>
      <c r="XBE998" s="108"/>
      <c r="XBF998" s="108"/>
      <c r="XBG998" s="108"/>
      <c r="XBH998" s="108"/>
      <c r="XBI998" s="108"/>
      <c r="XBJ998" s="108"/>
      <c r="XBK998" s="108"/>
      <c r="XBL998" s="108"/>
      <c r="XBM998" s="108"/>
      <c r="XBN998" s="108"/>
      <c r="XBO998" s="108"/>
      <c r="XBP998" s="108"/>
      <c r="XBQ998" s="108"/>
      <c r="XBR998" s="108"/>
      <c r="XBS998" s="108"/>
      <c r="XBT998" s="108"/>
      <c r="XBU998" s="108"/>
      <c r="XBV998" s="108"/>
      <c r="XBW998" s="108"/>
      <c r="XBX998" s="108"/>
      <c r="XBY998" s="108"/>
      <c r="XBZ998" s="108"/>
      <c r="XCA998" s="108"/>
      <c r="XCB998" s="108"/>
      <c r="XCC998" s="108"/>
      <c r="XCD998" s="108"/>
      <c r="XCE998" s="108"/>
      <c r="XCF998" s="108"/>
      <c r="XCG998" s="108"/>
      <c r="XCH998" s="108"/>
      <c r="XCI998" s="108"/>
      <c r="XCJ998" s="108"/>
      <c r="XCK998" s="108"/>
      <c r="XCL998" s="108"/>
      <c r="XCM998" s="108"/>
      <c r="XCN998" s="108"/>
      <c r="XCO998" s="108"/>
      <c r="XCP998" s="108"/>
      <c r="XCQ998" s="108"/>
      <c r="XCR998" s="108"/>
      <c r="XCS998" s="108"/>
      <c r="XCT998" s="108"/>
      <c r="XCU998" s="108"/>
      <c r="XCV998" s="108"/>
      <c r="XCW998" s="108"/>
      <c r="XCX998" s="108"/>
      <c r="XCY998" s="108"/>
      <c r="XCZ998" s="108"/>
      <c r="XDA998" s="108"/>
      <c r="XDB998" s="108"/>
      <c r="XDC998" s="108"/>
      <c r="XDD998" s="108"/>
      <c r="XDE998" s="108"/>
      <c r="XDF998" s="108"/>
      <c r="XDG998" s="108"/>
      <c r="XDH998" s="108"/>
      <c r="XDI998" s="108"/>
      <c r="XDJ998" s="108"/>
      <c r="XDK998" s="108"/>
      <c r="XDL998" s="108"/>
      <c r="XDM998" s="108"/>
      <c r="XDN998" s="108"/>
      <c r="XDO998" s="108"/>
      <c r="XDP998" s="108"/>
      <c r="XDQ998" s="108"/>
      <c r="XDR998" s="108"/>
      <c r="XDS998" s="108"/>
      <c r="XDT998" s="108"/>
      <c r="XDU998" s="108"/>
      <c r="XDV998" s="108"/>
      <c r="XDW998" s="108"/>
      <c r="XDX998" s="108"/>
      <c r="XDY998" s="108"/>
      <c r="XDZ998" s="108"/>
      <c r="XEA998" s="108"/>
      <c r="XEB998" s="108"/>
      <c r="XEC998" s="108"/>
      <c r="XED998" s="108"/>
      <c r="XEE998" s="108"/>
      <c r="XEF998" s="108"/>
      <c r="XEG998" s="108"/>
      <c r="XEH998" s="108"/>
      <c r="XEI998" s="108"/>
      <c r="XEJ998" s="108"/>
      <c r="XEK998" s="108"/>
      <c r="XEL998" s="108"/>
      <c r="XEM998" s="108"/>
      <c r="XEN998" s="108"/>
      <c r="XEO998" s="108"/>
      <c r="XEP998" s="108"/>
      <c r="XEQ998" s="108"/>
      <c r="XER998" s="108"/>
      <c r="XES998" s="108"/>
      <c r="XET998" s="108"/>
      <c r="XEU998" s="108"/>
      <c r="XEV998" s="108"/>
      <c r="XEW998" s="108"/>
      <c r="XEX998" s="108"/>
      <c r="XEY998" s="108"/>
      <c r="XEZ998" s="108"/>
      <c r="XFA998" s="108"/>
      <c r="XFB998" s="108"/>
      <c r="XFC998" s="108"/>
      <c r="XFD998" s="108"/>
    </row>
    <row r="999" s="126" customFormat="true" ht="12" hidden="false" customHeight="true" outlineLevel="0" collapsed="false">
      <c r="A999" s="120" t="n">
        <v>852</v>
      </c>
      <c r="B999" s="120" t="n">
        <v>85219</v>
      </c>
      <c r="C999" s="120" t="s">
        <v>105</v>
      </c>
      <c r="D999" s="121" t="s">
        <v>265</v>
      </c>
      <c r="E999" s="121" t="s">
        <v>275</v>
      </c>
      <c r="F999" s="122" t="n">
        <v>1000</v>
      </c>
      <c r="G999" s="123"/>
      <c r="H999" s="122" t="n">
        <v>15000</v>
      </c>
      <c r="I999" s="123"/>
      <c r="J999" s="122" t="n">
        <f aca="false">H999-F999</f>
        <v>14000</v>
      </c>
      <c r="K999" s="123" t="n">
        <f aca="false">I999-G999</f>
        <v>0</v>
      </c>
      <c r="L999" s="122" t="n">
        <v>1000</v>
      </c>
      <c r="M999" s="123"/>
      <c r="N999" s="120" t="s">
        <v>614</v>
      </c>
      <c r="O999" s="120" t="s">
        <v>614</v>
      </c>
      <c r="P999" s="120" t="s">
        <v>268</v>
      </c>
      <c r="Q999" s="120" t="s">
        <v>269</v>
      </c>
      <c r="R999" s="124" t="s">
        <v>270</v>
      </c>
      <c r="S999" s="125" t="s">
        <v>479</v>
      </c>
      <c r="WZY999" s="108"/>
      <c r="WZZ999" s="108"/>
      <c r="XAA999" s="108"/>
      <c r="XAB999" s="108"/>
      <c r="XAC999" s="108"/>
      <c r="XAD999" s="108"/>
      <c r="XAE999" s="108"/>
      <c r="XAF999" s="108"/>
      <c r="XAG999" s="108"/>
      <c r="XAH999" s="108"/>
      <c r="XAI999" s="108"/>
      <c r="XAJ999" s="108"/>
      <c r="XAK999" s="108"/>
      <c r="XAL999" s="108"/>
      <c r="XAM999" s="108"/>
      <c r="XAN999" s="108"/>
      <c r="XAO999" s="108"/>
      <c r="XAP999" s="108"/>
      <c r="XAQ999" s="108"/>
      <c r="XAR999" s="108"/>
      <c r="XAS999" s="108"/>
      <c r="XAT999" s="108"/>
      <c r="XAU999" s="108"/>
      <c r="XAV999" s="108"/>
      <c r="XAW999" s="108"/>
      <c r="XAX999" s="108"/>
      <c r="XAY999" s="108"/>
      <c r="XAZ999" s="108"/>
      <c r="XBA999" s="108"/>
      <c r="XBB999" s="108"/>
      <c r="XBC999" s="108"/>
      <c r="XBD999" s="108"/>
      <c r="XBE999" s="108"/>
      <c r="XBF999" s="108"/>
      <c r="XBG999" s="108"/>
      <c r="XBH999" s="108"/>
      <c r="XBI999" s="108"/>
      <c r="XBJ999" s="108"/>
      <c r="XBK999" s="108"/>
      <c r="XBL999" s="108"/>
      <c r="XBM999" s="108"/>
      <c r="XBN999" s="108"/>
      <c r="XBO999" s="108"/>
      <c r="XBP999" s="108"/>
      <c r="XBQ999" s="108"/>
      <c r="XBR999" s="108"/>
      <c r="XBS999" s="108"/>
      <c r="XBT999" s="108"/>
      <c r="XBU999" s="108"/>
      <c r="XBV999" s="108"/>
      <c r="XBW999" s="108"/>
      <c r="XBX999" s="108"/>
      <c r="XBY999" s="108"/>
      <c r="XBZ999" s="108"/>
      <c r="XCA999" s="108"/>
      <c r="XCB999" s="108"/>
      <c r="XCC999" s="108"/>
      <c r="XCD999" s="108"/>
      <c r="XCE999" s="108"/>
      <c r="XCF999" s="108"/>
      <c r="XCG999" s="108"/>
      <c r="XCH999" s="108"/>
      <c r="XCI999" s="108"/>
      <c r="XCJ999" s="108"/>
      <c r="XCK999" s="108"/>
      <c r="XCL999" s="108"/>
      <c r="XCM999" s="108"/>
      <c r="XCN999" s="108"/>
      <c r="XCO999" s="108"/>
      <c r="XCP999" s="108"/>
      <c r="XCQ999" s="108"/>
      <c r="XCR999" s="108"/>
      <c r="XCS999" s="108"/>
      <c r="XCT999" s="108"/>
      <c r="XCU999" s="108"/>
      <c r="XCV999" s="108"/>
      <c r="XCW999" s="108"/>
      <c r="XCX999" s="108"/>
      <c r="XCY999" s="108"/>
      <c r="XCZ999" s="108"/>
      <c r="XDA999" s="108"/>
      <c r="XDB999" s="108"/>
      <c r="XDC999" s="108"/>
      <c r="XDD999" s="108"/>
      <c r="XDE999" s="108"/>
      <c r="XDF999" s="108"/>
      <c r="XDG999" s="108"/>
      <c r="XDH999" s="108"/>
      <c r="XDI999" s="108"/>
      <c r="XDJ999" s="108"/>
      <c r="XDK999" s="108"/>
      <c r="XDL999" s="108"/>
      <c r="XDM999" s="108"/>
      <c r="XDN999" s="108"/>
      <c r="XDO999" s="108"/>
      <c r="XDP999" s="108"/>
      <c r="XDQ999" s="108"/>
      <c r="XDR999" s="108"/>
      <c r="XDS999" s="108"/>
      <c r="XDT999" s="108"/>
      <c r="XDU999" s="108"/>
      <c r="XDV999" s="108"/>
      <c r="XDW999" s="108"/>
      <c r="XDX999" s="108"/>
      <c r="XDY999" s="108"/>
      <c r="XDZ999" s="108"/>
      <c r="XEA999" s="108"/>
      <c r="XEB999" s="108"/>
      <c r="XEC999" s="108"/>
      <c r="XED999" s="108"/>
      <c r="XEE999" s="108"/>
      <c r="XEF999" s="108"/>
      <c r="XEG999" s="108"/>
      <c r="XEH999" s="108"/>
      <c r="XEI999" s="108"/>
      <c r="XEJ999" s="108"/>
      <c r="XEK999" s="108"/>
      <c r="XEL999" s="108"/>
      <c r="XEM999" s="108"/>
      <c r="XEN999" s="108"/>
      <c r="XEO999" s="108"/>
      <c r="XEP999" s="108"/>
      <c r="XEQ999" s="108"/>
      <c r="XER999" s="108"/>
      <c r="XES999" s="108"/>
      <c r="XET999" s="108"/>
      <c r="XEU999" s="108"/>
      <c r="XEV999" s="108"/>
      <c r="XEW999" s="108"/>
      <c r="XEX999" s="108"/>
      <c r="XEY999" s="108"/>
      <c r="XEZ999" s="108"/>
      <c r="XFA999" s="108"/>
      <c r="XFB999" s="108"/>
      <c r="XFC999" s="108"/>
      <c r="XFD999" s="108"/>
    </row>
    <row r="1000" s="126" customFormat="true" ht="12" hidden="false" customHeight="true" outlineLevel="0" collapsed="false">
      <c r="A1000" s="120" t="n">
        <v>852</v>
      </c>
      <c r="B1000" s="120" t="n">
        <v>85219</v>
      </c>
      <c r="C1000" s="120" t="s">
        <v>105</v>
      </c>
      <c r="D1000" s="121" t="s">
        <v>265</v>
      </c>
      <c r="E1000" s="121" t="s">
        <v>275</v>
      </c>
      <c r="F1000" s="129" t="n">
        <v>5533</v>
      </c>
      <c r="G1000" s="130"/>
      <c r="H1000" s="129" t="n">
        <v>5533</v>
      </c>
      <c r="I1000" s="130"/>
      <c r="J1000" s="129" t="n">
        <f aca="false">H1000-F1000</f>
        <v>0</v>
      </c>
      <c r="K1000" s="130" t="n">
        <f aca="false">I1000-G1000</f>
        <v>0</v>
      </c>
      <c r="L1000" s="129" t="n">
        <v>0</v>
      </c>
      <c r="M1000" s="130"/>
      <c r="N1000" s="120" t="s">
        <v>614</v>
      </c>
      <c r="O1000" s="120" t="s">
        <v>614</v>
      </c>
      <c r="P1000" s="120" t="s">
        <v>272</v>
      </c>
      <c r="Q1000" s="120" t="s">
        <v>318</v>
      </c>
      <c r="R1000" s="124" t="s">
        <v>319</v>
      </c>
      <c r="S1000" s="125" t="s">
        <v>479</v>
      </c>
    </row>
    <row r="1001" s="126" customFormat="true" ht="12" hidden="false" customHeight="true" outlineLevel="0" collapsed="false">
      <c r="A1001" s="120" t="n">
        <v>852</v>
      </c>
      <c r="B1001" s="120" t="n">
        <v>85219</v>
      </c>
      <c r="C1001" s="120" t="s">
        <v>109</v>
      </c>
      <c r="D1001" s="121" t="s">
        <v>265</v>
      </c>
      <c r="E1001" s="121" t="s">
        <v>275</v>
      </c>
      <c r="F1001" s="122" t="n">
        <v>150000</v>
      </c>
      <c r="G1001" s="111"/>
      <c r="H1001" s="122" t="n">
        <v>167000</v>
      </c>
      <c r="I1001" s="111"/>
      <c r="J1001" s="122" t="n">
        <f aca="false">H1001-F1001</f>
        <v>17000</v>
      </c>
      <c r="K1001" s="111" t="n">
        <f aca="false">I1001-G1001</f>
        <v>0</v>
      </c>
      <c r="L1001" s="122" t="n">
        <v>150000</v>
      </c>
      <c r="M1001" s="111"/>
      <c r="N1001" s="120" t="s">
        <v>614</v>
      </c>
      <c r="O1001" s="120" t="s">
        <v>614</v>
      </c>
      <c r="P1001" s="120" t="s">
        <v>268</v>
      </c>
      <c r="Q1001" s="120" t="s">
        <v>269</v>
      </c>
      <c r="R1001" s="124" t="s">
        <v>270</v>
      </c>
      <c r="S1001" s="125" t="s">
        <v>289</v>
      </c>
    </row>
    <row r="1002" s="126" customFormat="true" ht="12" hidden="false" customHeight="true" outlineLevel="0" collapsed="false">
      <c r="A1002" s="120" t="n">
        <v>852</v>
      </c>
      <c r="B1002" s="120" t="n">
        <v>85219</v>
      </c>
      <c r="C1002" s="120" t="n">
        <v>2010</v>
      </c>
      <c r="D1002" s="121" t="s">
        <v>509</v>
      </c>
      <c r="E1002" s="121" t="s">
        <v>385</v>
      </c>
      <c r="F1002" s="122" t="n">
        <v>363817</v>
      </c>
      <c r="G1002" s="123"/>
      <c r="H1002" s="122" t="n">
        <v>363817</v>
      </c>
      <c r="I1002" s="123"/>
      <c r="J1002" s="122" t="n">
        <f aca="false">H1002-F1002</f>
        <v>0</v>
      </c>
      <c r="K1002" s="123" t="n">
        <f aca="false">I1002-G1002</f>
        <v>0</v>
      </c>
      <c r="L1002" s="122" t="n">
        <v>210461</v>
      </c>
      <c r="M1002" s="123"/>
      <c r="N1002" s="120" t="s">
        <v>281</v>
      </c>
      <c r="O1002" s="120" t="s">
        <v>281</v>
      </c>
      <c r="P1002" s="120" t="s">
        <v>268</v>
      </c>
      <c r="Q1002" s="120" t="s">
        <v>269</v>
      </c>
      <c r="R1002" s="124" t="s">
        <v>270</v>
      </c>
      <c r="S1002" s="125" t="s">
        <v>386</v>
      </c>
    </row>
    <row r="1003" s="126" customFormat="true" ht="12" hidden="false" customHeight="true" outlineLevel="0" collapsed="false">
      <c r="A1003" s="120" t="n">
        <v>852</v>
      </c>
      <c r="B1003" s="120" t="n">
        <v>85219</v>
      </c>
      <c r="C1003" s="120" t="n">
        <v>2030</v>
      </c>
      <c r="D1003" s="121" t="s">
        <v>399</v>
      </c>
      <c r="E1003" s="121" t="s">
        <v>314</v>
      </c>
      <c r="F1003" s="122" t="n">
        <v>5111573</v>
      </c>
      <c r="G1003" s="123"/>
      <c r="H1003" s="122" t="n">
        <v>5111573</v>
      </c>
      <c r="I1003" s="123"/>
      <c r="J1003" s="122" t="n">
        <f aca="false">H1003-F1003</f>
        <v>0</v>
      </c>
      <c r="K1003" s="123" t="n">
        <f aca="false">I1003-G1003</f>
        <v>0</v>
      </c>
      <c r="L1003" s="122" t="n">
        <v>4872637</v>
      </c>
      <c r="M1003" s="123"/>
      <c r="N1003" s="120" t="s">
        <v>281</v>
      </c>
      <c r="O1003" s="120" t="s">
        <v>281</v>
      </c>
      <c r="P1003" s="120" t="s">
        <v>268</v>
      </c>
      <c r="Q1003" s="120" t="s">
        <v>269</v>
      </c>
      <c r="R1003" s="124" t="s">
        <v>270</v>
      </c>
      <c r="S1003" s="125" t="s">
        <v>386</v>
      </c>
      <c r="WZY1003" s="108"/>
      <c r="WZZ1003" s="108"/>
      <c r="XAA1003" s="108"/>
      <c r="XAB1003" s="108"/>
      <c r="XAC1003" s="108"/>
      <c r="XAD1003" s="108"/>
      <c r="XAE1003" s="108"/>
      <c r="XAF1003" s="108"/>
      <c r="XAG1003" s="108"/>
      <c r="XAH1003" s="108"/>
      <c r="XAI1003" s="108"/>
      <c r="XAJ1003" s="108"/>
      <c r="XAK1003" s="108"/>
      <c r="XAL1003" s="108"/>
      <c r="XAM1003" s="108"/>
      <c r="XAN1003" s="108"/>
      <c r="XAO1003" s="108"/>
      <c r="XAP1003" s="108"/>
      <c r="XAQ1003" s="108"/>
      <c r="XAR1003" s="108"/>
      <c r="XAS1003" s="108"/>
      <c r="XAT1003" s="108"/>
      <c r="XAU1003" s="108"/>
      <c r="XAV1003" s="108"/>
      <c r="XAW1003" s="108"/>
      <c r="XAX1003" s="108"/>
      <c r="XAY1003" s="108"/>
      <c r="XAZ1003" s="108"/>
      <c r="XBA1003" s="108"/>
      <c r="XBB1003" s="108"/>
      <c r="XBC1003" s="108"/>
      <c r="XBD1003" s="108"/>
      <c r="XBE1003" s="108"/>
      <c r="XBF1003" s="108"/>
      <c r="XBG1003" s="108"/>
      <c r="XBH1003" s="108"/>
      <c r="XBI1003" s="108"/>
      <c r="XBJ1003" s="108"/>
      <c r="XBK1003" s="108"/>
      <c r="XBL1003" s="108"/>
      <c r="XBM1003" s="108"/>
      <c r="XBN1003" s="108"/>
      <c r="XBO1003" s="108"/>
      <c r="XBP1003" s="108"/>
      <c r="XBQ1003" s="108"/>
      <c r="XBR1003" s="108"/>
      <c r="XBS1003" s="108"/>
      <c r="XBT1003" s="108"/>
      <c r="XBU1003" s="108"/>
      <c r="XBV1003" s="108"/>
      <c r="XBW1003" s="108"/>
      <c r="XBX1003" s="108"/>
      <c r="XBY1003" s="108"/>
      <c r="XBZ1003" s="108"/>
      <c r="XCA1003" s="108"/>
      <c r="XCB1003" s="108"/>
      <c r="XCC1003" s="108"/>
      <c r="XCD1003" s="108"/>
      <c r="XCE1003" s="108"/>
      <c r="XCF1003" s="108"/>
      <c r="XCG1003" s="108"/>
      <c r="XCH1003" s="108"/>
      <c r="XCI1003" s="108"/>
      <c r="XCJ1003" s="108"/>
      <c r="XCK1003" s="108"/>
      <c r="XCL1003" s="108"/>
      <c r="XCM1003" s="108"/>
      <c r="XCN1003" s="108"/>
      <c r="XCO1003" s="108"/>
      <c r="XCP1003" s="108"/>
      <c r="XCQ1003" s="108"/>
      <c r="XCR1003" s="108"/>
      <c r="XCS1003" s="108"/>
      <c r="XCT1003" s="108"/>
      <c r="XCU1003" s="108"/>
      <c r="XCV1003" s="108"/>
      <c r="XCW1003" s="108"/>
      <c r="XCX1003" s="108"/>
      <c r="XCY1003" s="108"/>
      <c r="XCZ1003" s="108"/>
      <c r="XDA1003" s="108"/>
      <c r="XDB1003" s="108"/>
      <c r="XDC1003" s="108"/>
      <c r="XDD1003" s="108"/>
      <c r="XDE1003" s="108"/>
      <c r="XDF1003" s="108"/>
      <c r="XDG1003" s="108"/>
      <c r="XDH1003" s="108"/>
      <c r="XDI1003" s="108"/>
      <c r="XDJ1003" s="108"/>
      <c r="XDK1003" s="108"/>
      <c r="XDL1003" s="108"/>
      <c r="XDM1003" s="108"/>
      <c r="XDN1003" s="108"/>
      <c r="XDO1003" s="108"/>
      <c r="XDP1003" s="108"/>
      <c r="XDQ1003" s="108"/>
      <c r="XDR1003" s="108"/>
      <c r="XDS1003" s="108"/>
      <c r="XDT1003" s="108"/>
      <c r="XDU1003" s="108"/>
      <c r="XDV1003" s="108"/>
      <c r="XDW1003" s="108"/>
      <c r="XDX1003" s="108"/>
      <c r="XDY1003" s="108"/>
      <c r="XDZ1003" s="108"/>
      <c r="XEA1003" s="108"/>
      <c r="XEB1003" s="108"/>
      <c r="XEC1003" s="108"/>
      <c r="XED1003" s="108"/>
      <c r="XEE1003" s="108"/>
      <c r="XEF1003" s="108"/>
      <c r="XEG1003" s="108"/>
      <c r="XEH1003" s="108"/>
      <c r="XEI1003" s="108"/>
      <c r="XEJ1003" s="108"/>
      <c r="XEK1003" s="108"/>
      <c r="XEL1003" s="108"/>
      <c r="XEM1003" s="108"/>
      <c r="XEN1003" s="108"/>
      <c r="XEO1003" s="108"/>
      <c r="XEP1003" s="108"/>
      <c r="XEQ1003" s="108"/>
      <c r="XER1003" s="108"/>
      <c r="XES1003" s="108"/>
      <c r="XET1003" s="108"/>
      <c r="XEU1003" s="108"/>
      <c r="XEV1003" s="108"/>
      <c r="XEW1003" s="108"/>
      <c r="XEX1003" s="108"/>
      <c r="XEY1003" s="108"/>
      <c r="XEZ1003" s="108"/>
      <c r="XFA1003" s="108"/>
      <c r="XFB1003" s="108"/>
      <c r="XFC1003" s="108"/>
      <c r="XFD1003" s="108"/>
    </row>
    <row r="1004" s="126" customFormat="true" ht="12" hidden="false" customHeight="true" outlineLevel="0" collapsed="false">
      <c r="A1004" s="120" t="n">
        <v>852</v>
      </c>
      <c r="B1004" s="120" t="n">
        <v>85219</v>
      </c>
      <c r="C1004" s="120" t="n">
        <v>2910</v>
      </c>
      <c r="D1004" s="121" t="s">
        <v>265</v>
      </c>
      <c r="E1004" s="121" t="s">
        <v>275</v>
      </c>
      <c r="F1004" s="122" t="n">
        <v>5000</v>
      </c>
      <c r="G1004" s="130"/>
      <c r="H1004" s="122" t="n">
        <v>5000</v>
      </c>
      <c r="I1004" s="130"/>
      <c r="J1004" s="122" t="n">
        <f aca="false">H1004-F1004</f>
        <v>0</v>
      </c>
      <c r="K1004" s="130" t="n">
        <f aca="false">I1004-G1004</f>
        <v>0</v>
      </c>
      <c r="L1004" s="122" t="n">
        <v>0</v>
      </c>
      <c r="M1004" s="130"/>
      <c r="N1004" s="120" t="s">
        <v>418</v>
      </c>
      <c r="O1004" s="120" t="s">
        <v>379</v>
      </c>
      <c r="P1004" s="120" t="s">
        <v>272</v>
      </c>
      <c r="Q1004" s="120" t="s">
        <v>473</v>
      </c>
      <c r="R1004" s="124" t="s">
        <v>308</v>
      </c>
      <c r="S1004" s="125" t="s">
        <v>864</v>
      </c>
      <c r="WZY1004" s="108"/>
      <c r="WZZ1004" s="108"/>
      <c r="XAA1004" s="108"/>
      <c r="XAB1004" s="108"/>
      <c r="XAC1004" s="108"/>
      <c r="XAD1004" s="108"/>
      <c r="XAE1004" s="108"/>
      <c r="XAF1004" s="108"/>
      <c r="XAG1004" s="108"/>
      <c r="XAH1004" s="108"/>
      <c r="XAI1004" s="108"/>
      <c r="XAJ1004" s="108"/>
      <c r="XAK1004" s="108"/>
      <c r="XAL1004" s="108"/>
      <c r="XAM1004" s="108"/>
      <c r="XAN1004" s="108"/>
      <c r="XAO1004" s="108"/>
      <c r="XAP1004" s="108"/>
      <c r="XAQ1004" s="108"/>
      <c r="XAR1004" s="108"/>
      <c r="XAS1004" s="108"/>
      <c r="XAT1004" s="108"/>
      <c r="XAU1004" s="108"/>
      <c r="XAV1004" s="108"/>
      <c r="XAW1004" s="108"/>
      <c r="XAX1004" s="108"/>
      <c r="XAY1004" s="108"/>
      <c r="XAZ1004" s="108"/>
      <c r="XBA1004" s="108"/>
      <c r="XBB1004" s="108"/>
      <c r="XBC1004" s="108"/>
      <c r="XBD1004" s="108"/>
      <c r="XBE1004" s="108"/>
      <c r="XBF1004" s="108"/>
      <c r="XBG1004" s="108"/>
      <c r="XBH1004" s="108"/>
      <c r="XBI1004" s="108"/>
      <c r="XBJ1004" s="108"/>
      <c r="XBK1004" s="108"/>
      <c r="XBL1004" s="108"/>
      <c r="XBM1004" s="108"/>
      <c r="XBN1004" s="108"/>
      <c r="XBO1004" s="108"/>
      <c r="XBP1004" s="108"/>
      <c r="XBQ1004" s="108"/>
      <c r="XBR1004" s="108"/>
      <c r="XBS1004" s="108"/>
      <c r="XBT1004" s="108"/>
      <c r="XBU1004" s="108"/>
      <c r="XBV1004" s="108"/>
      <c r="XBW1004" s="108"/>
      <c r="XBX1004" s="108"/>
      <c r="XBY1004" s="108"/>
      <c r="XBZ1004" s="108"/>
      <c r="XCA1004" s="108"/>
      <c r="XCB1004" s="108"/>
      <c r="XCC1004" s="108"/>
      <c r="XCD1004" s="108"/>
      <c r="XCE1004" s="108"/>
      <c r="XCF1004" s="108"/>
      <c r="XCG1004" s="108"/>
      <c r="XCH1004" s="108"/>
      <c r="XCI1004" s="108"/>
      <c r="XCJ1004" s="108"/>
      <c r="XCK1004" s="108"/>
      <c r="XCL1004" s="108"/>
      <c r="XCM1004" s="108"/>
      <c r="XCN1004" s="108"/>
      <c r="XCO1004" s="108"/>
      <c r="XCP1004" s="108"/>
      <c r="XCQ1004" s="108"/>
      <c r="XCR1004" s="108"/>
      <c r="XCS1004" s="108"/>
      <c r="XCT1004" s="108"/>
      <c r="XCU1004" s="108"/>
      <c r="XCV1004" s="108"/>
      <c r="XCW1004" s="108"/>
      <c r="XCX1004" s="108"/>
      <c r="XCY1004" s="108"/>
      <c r="XCZ1004" s="108"/>
      <c r="XDA1004" s="108"/>
      <c r="XDB1004" s="108"/>
      <c r="XDC1004" s="108"/>
      <c r="XDD1004" s="108"/>
      <c r="XDE1004" s="108"/>
      <c r="XDF1004" s="108"/>
      <c r="XDG1004" s="108"/>
      <c r="XDH1004" s="108"/>
      <c r="XDI1004" s="108"/>
      <c r="XDJ1004" s="108"/>
      <c r="XDK1004" s="108"/>
      <c r="XDL1004" s="108"/>
      <c r="XDM1004" s="108"/>
      <c r="XDN1004" s="108"/>
      <c r="XDO1004" s="108"/>
      <c r="XDP1004" s="108"/>
      <c r="XDQ1004" s="108"/>
      <c r="XDR1004" s="108"/>
      <c r="XDS1004" s="108"/>
      <c r="XDT1004" s="108"/>
      <c r="XDU1004" s="108"/>
      <c r="XDV1004" s="108"/>
      <c r="XDW1004" s="108"/>
      <c r="XDX1004" s="108"/>
      <c r="XDY1004" s="108"/>
      <c r="XDZ1004" s="108"/>
      <c r="XEA1004" s="108"/>
      <c r="XEB1004" s="108"/>
      <c r="XEC1004" s="108"/>
      <c r="XED1004" s="108"/>
      <c r="XEE1004" s="108"/>
      <c r="XEF1004" s="108"/>
      <c r="XEG1004" s="108"/>
      <c r="XEH1004" s="108"/>
      <c r="XEI1004" s="108"/>
      <c r="XEJ1004" s="108"/>
      <c r="XEK1004" s="108"/>
      <c r="XEL1004" s="108"/>
      <c r="XEM1004" s="108"/>
      <c r="XEN1004" s="108"/>
      <c r="XEO1004" s="108"/>
      <c r="XEP1004" s="108"/>
      <c r="XEQ1004" s="108"/>
      <c r="XER1004" s="108"/>
      <c r="XES1004" s="108"/>
      <c r="XET1004" s="108"/>
      <c r="XEU1004" s="108"/>
      <c r="XEV1004" s="108"/>
      <c r="XEW1004" s="108"/>
      <c r="XEX1004" s="108"/>
      <c r="XEY1004" s="108"/>
      <c r="XEZ1004" s="108"/>
      <c r="XFA1004" s="108"/>
      <c r="XFB1004" s="108"/>
      <c r="XFC1004" s="108"/>
      <c r="XFD1004" s="108"/>
    </row>
    <row r="1005" s="126" customFormat="true" ht="12" hidden="false" customHeight="true" outlineLevel="0" collapsed="false">
      <c r="A1005" s="120" t="n">
        <v>852</v>
      </c>
      <c r="B1005" s="120" t="n">
        <v>85220</v>
      </c>
      <c r="C1005" s="120" t="s">
        <v>91</v>
      </c>
      <c r="D1005" s="121" t="s">
        <v>265</v>
      </c>
      <c r="E1005" s="121" t="s">
        <v>275</v>
      </c>
      <c r="F1005" s="122" t="n">
        <v>13000</v>
      </c>
      <c r="G1005" s="123"/>
      <c r="H1005" s="122" t="n">
        <v>17000</v>
      </c>
      <c r="I1005" s="123"/>
      <c r="J1005" s="122" t="n">
        <f aca="false">H1005-F1005</f>
        <v>4000</v>
      </c>
      <c r="K1005" s="123" t="n">
        <f aca="false">I1005-G1005</f>
        <v>0</v>
      </c>
      <c r="L1005" s="122" t="n">
        <v>18000</v>
      </c>
      <c r="M1005" s="123"/>
      <c r="N1005" s="120" t="s">
        <v>843</v>
      </c>
      <c r="O1005" s="120" t="s">
        <v>843</v>
      </c>
      <c r="P1005" s="120" t="s">
        <v>268</v>
      </c>
      <c r="Q1005" s="120" t="s">
        <v>269</v>
      </c>
      <c r="R1005" s="124" t="s">
        <v>270</v>
      </c>
      <c r="S1005" s="125" t="s">
        <v>876</v>
      </c>
      <c r="WZY1005" s="108"/>
      <c r="WZZ1005" s="108"/>
      <c r="XAA1005" s="108"/>
      <c r="XAB1005" s="108"/>
      <c r="XAC1005" s="108"/>
      <c r="XAD1005" s="108"/>
      <c r="XAE1005" s="108"/>
      <c r="XAF1005" s="108"/>
      <c r="XAG1005" s="108"/>
      <c r="XAH1005" s="108"/>
      <c r="XAI1005" s="108"/>
      <c r="XAJ1005" s="108"/>
      <c r="XAK1005" s="108"/>
      <c r="XAL1005" s="108"/>
      <c r="XAM1005" s="108"/>
      <c r="XAN1005" s="108"/>
      <c r="XAO1005" s="108"/>
      <c r="XAP1005" s="108"/>
      <c r="XAQ1005" s="108"/>
      <c r="XAR1005" s="108"/>
      <c r="XAS1005" s="108"/>
      <c r="XAT1005" s="108"/>
      <c r="XAU1005" s="108"/>
      <c r="XAV1005" s="108"/>
      <c r="XAW1005" s="108"/>
      <c r="XAX1005" s="108"/>
      <c r="XAY1005" s="108"/>
      <c r="XAZ1005" s="108"/>
      <c r="XBA1005" s="108"/>
      <c r="XBB1005" s="108"/>
      <c r="XBC1005" s="108"/>
      <c r="XBD1005" s="108"/>
      <c r="XBE1005" s="108"/>
      <c r="XBF1005" s="108"/>
      <c r="XBG1005" s="108"/>
      <c r="XBH1005" s="108"/>
      <c r="XBI1005" s="108"/>
      <c r="XBJ1005" s="108"/>
      <c r="XBK1005" s="108"/>
      <c r="XBL1005" s="108"/>
      <c r="XBM1005" s="108"/>
      <c r="XBN1005" s="108"/>
      <c r="XBO1005" s="108"/>
      <c r="XBP1005" s="108"/>
      <c r="XBQ1005" s="108"/>
      <c r="XBR1005" s="108"/>
      <c r="XBS1005" s="108"/>
      <c r="XBT1005" s="108"/>
      <c r="XBU1005" s="108"/>
      <c r="XBV1005" s="108"/>
      <c r="XBW1005" s="108"/>
      <c r="XBX1005" s="108"/>
      <c r="XBY1005" s="108"/>
      <c r="XBZ1005" s="108"/>
      <c r="XCA1005" s="108"/>
      <c r="XCB1005" s="108"/>
      <c r="XCC1005" s="108"/>
      <c r="XCD1005" s="108"/>
      <c r="XCE1005" s="108"/>
      <c r="XCF1005" s="108"/>
      <c r="XCG1005" s="108"/>
      <c r="XCH1005" s="108"/>
      <c r="XCI1005" s="108"/>
      <c r="XCJ1005" s="108"/>
      <c r="XCK1005" s="108"/>
      <c r="XCL1005" s="108"/>
      <c r="XCM1005" s="108"/>
      <c r="XCN1005" s="108"/>
      <c r="XCO1005" s="108"/>
      <c r="XCP1005" s="108"/>
      <c r="XCQ1005" s="108"/>
      <c r="XCR1005" s="108"/>
      <c r="XCS1005" s="108"/>
      <c r="XCT1005" s="108"/>
      <c r="XCU1005" s="108"/>
      <c r="XCV1005" s="108"/>
      <c r="XCW1005" s="108"/>
      <c r="XCX1005" s="108"/>
      <c r="XCY1005" s="108"/>
      <c r="XCZ1005" s="108"/>
      <c r="XDA1005" s="108"/>
      <c r="XDB1005" s="108"/>
      <c r="XDC1005" s="108"/>
      <c r="XDD1005" s="108"/>
      <c r="XDE1005" s="108"/>
      <c r="XDF1005" s="108"/>
      <c r="XDG1005" s="108"/>
      <c r="XDH1005" s="108"/>
      <c r="XDI1005" s="108"/>
      <c r="XDJ1005" s="108"/>
      <c r="XDK1005" s="108"/>
      <c r="XDL1005" s="108"/>
      <c r="XDM1005" s="108"/>
      <c r="XDN1005" s="108"/>
      <c r="XDO1005" s="108"/>
      <c r="XDP1005" s="108"/>
      <c r="XDQ1005" s="108"/>
      <c r="XDR1005" s="108"/>
      <c r="XDS1005" s="108"/>
      <c r="XDT1005" s="108"/>
      <c r="XDU1005" s="108"/>
      <c r="XDV1005" s="108"/>
      <c r="XDW1005" s="108"/>
      <c r="XDX1005" s="108"/>
      <c r="XDY1005" s="108"/>
      <c r="XDZ1005" s="108"/>
      <c r="XEA1005" s="108"/>
      <c r="XEB1005" s="108"/>
      <c r="XEC1005" s="108"/>
      <c r="XED1005" s="108"/>
      <c r="XEE1005" s="108"/>
      <c r="XEF1005" s="108"/>
      <c r="XEG1005" s="108"/>
      <c r="XEH1005" s="108"/>
      <c r="XEI1005" s="108"/>
      <c r="XEJ1005" s="108"/>
      <c r="XEK1005" s="108"/>
      <c r="XEL1005" s="108"/>
      <c r="XEM1005" s="108"/>
      <c r="XEN1005" s="108"/>
      <c r="XEO1005" s="108"/>
      <c r="XEP1005" s="108"/>
      <c r="XEQ1005" s="108"/>
      <c r="XER1005" s="108"/>
      <c r="XES1005" s="108"/>
      <c r="XET1005" s="108"/>
      <c r="XEU1005" s="108"/>
      <c r="XEV1005" s="108"/>
      <c r="XEW1005" s="108"/>
      <c r="XEX1005" s="108"/>
      <c r="XEY1005" s="108"/>
      <c r="XEZ1005" s="108"/>
      <c r="XFA1005" s="108"/>
      <c r="XFB1005" s="108"/>
      <c r="XFC1005" s="108"/>
      <c r="XFD1005" s="108"/>
    </row>
    <row r="1006" s="126" customFormat="true" ht="12" hidden="false" customHeight="true" outlineLevel="0" collapsed="false">
      <c r="A1006" s="120" t="n">
        <v>852</v>
      </c>
      <c r="B1006" s="120" t="n">
        <v>85220</v>
      </c>
      <c r="C1006" s="120" t="s">
        <v>91</v>
      </c>
      <c r="D1006" s="121" t="s">
        <v>265</v>
      </c>
      <c r="E1006" s="121" t="s">
        <v>275</v>
      </c>
      <c r="F1006" s="122" t="n">
        <v>14000</v>
      </c>
      <c r="G1006" s="123"/>
      <c r="H1006" s="122" t="n">
        <v>23000</v>
      </c>
      <c r="I1006" s="123"/>
      <c r="J1006" s="122" t="n">
        <f aca="false">H1006-F1006</f>
        <v>9000</v>
      </c>
      <c r="K1006" s="123" t="n">
        <f aca="false">I1006-G1006</f>
        <v>0</v>
      </c>
      <c r="L1006" s="122" t="n">
        <v>23000</v>
      </c>
      <c r="M1006" s="123"/>
      <c r="N1006" s="120" t="s">
        <v>846</v>
      </c>
      <c r="O1006" s="120" t="s">
        <v>846</v>
      </c>
      <c r="P1006" s="120" t="s">
        <v>268</v>
      </c>
      <c r="Q1006" s="120" t="s">
        <v>269</v>
      </c>
      <c r="R1006" s="124" t="s">
        <v>270</v>
      </c>
      <c r="S1006" s="125" t="s">
        <v>876</v>
      </c>
      <c r="WZY1006" s="108"/>
      <c r="WZZ1006" s="108"/>
      <c r="XAA1006" s="108"/>
      <c r="XAB1006" s="108"/>
      <c r="XAC1006" s="108"/>
      <c r="XAD1006" s="108"/>
      <c r="XAE1006" s="108"/>
      <c r="XAF1006" s="108"/>
      <c r="XAG1006" s="108"/>
      <c r="XAH1006" s="108"/>
      <c r="XAI1006" s="108"/>
      <c r="XAJ1006" s="108"/>
      <c r="XAK1006" s="108"/>
      <c r="XAL1006" s="108"/>
      <c r="XAM1006" s="108"/>
      <c r="XAN1006" s="108"/>
      <c r="XAO1006" s="108"/>
      <c r="XAP1006" s="108"/>
      <c r="XAQ1006" s="108"/>
      <c r="XAR1006" s="108"/>
      <c r="XAS1006" s="108"/>
      <c r="XAT1006" s="108"/>
      <c r="XAU1006" s="108"/>
      <c r="XAV1006" s="108"/>
      <c r="XAW1006" s="108"/>
      <c r="XAX1006" s="108"/>
      <c r="XAY1006" s="108"/>
      <c r="XAZ1006" s="108"/>
      <c r="XBA1006" s="108"/>
      <c r="XBB1006" s="108"/>
      <c r="XBC1006" s="108"/>
      <c r="XBD1006" s="108"/>
      <c r="XBE1006" s="108"/>
      <c r="XBF1006" s="108"/>
      <c r="XBG1006" s="108"/>
      <c r="XBH1006" s="108"/>
      <c r="XBI1006" s="108"/>
      <c r="XBJ1006" s="108"/>
      <c r="XBK1006" s="108"/>
      <c r="XBL1006" s="108"/>
      <c r="XBM1006" s="108"/>
      <c r="XBN1006" s="108"/>
      <c r="XBO1006" s="108"/>
      <c r="XBP1006" s="108"/>
      <c r="XBQ1006" s="108"/>
      <c r="XBR1006" s="108"/>
      <c r="XBS1006" s="108"/>
      <c r="XBT1006" s="108"/>
      <c r="XBU1006" s="108"/>
      <c r="XBV1006" s="108"/>
      <c r="XBW1006" s="108"/>
      <c r="XBX1006" s="108"/>
      <c r="XBY1006" s="108"/>
      <c r="XBZ1006" s="108"/>
      <c r="XCA1006" s="108"/>
      <c r="XCB1006" s="108"/>
      <c r="XCC1006" s="108"/>
      <c r="XCD1006" s="108"/>
      <c r="XCE1006" s="108"/>
      <c r="XCF1006" s="108"/>
      <c r="XCG1006" s="108"/>
      <c r="XCH1006" s="108"/>
      <c r="XCI1006" s="108"/>
      <c r="XCJ1006" s="108"/>
      <c r="XCK1006" s="108"/>
      <c r="XCL1006" s="108"/>
      <c r="XCM1006" s="108"/>
      <c r="XCN1006" s="108"/>
      <c r="XCO1006" s="108"/>
      <c r="XCP1006" s="108"/>
      <c r="XCQ1006" s="108"/>
      <c r="XCR1006" s="108"/>
      <c r="XCS1006" s="108"/>
      <c r="XCT1006" s="108"/>
      <c r="XCU1006" s="108"/>
      <c r="XCV1006" s="108"/>
      <c r="XCW1006" s="108"/>
      <c r="XCX1006" s="108"/>
      <c r="XCY1006" s="108"/>
      <c r="XCZ1006" s="108"/>
      <c r="XDA1006" s="108"/>
      <c r="XDB1006" s="108"/>
      <c r="XDC1006" s="108"/>
      <c r="XDD1006" s="108"/>
      <c r="XDE1006" s="108"/>
      <c r="XDF1006" s="108"/>
      <c r="XDG1006" s="108"/>
      <c r="XDH1006" s="108"/>
      <c r="XDI1006" s="108"/>
      <c r="XDJ1006" s="108"/>
      <c r="XDK1006" s="108"/>
      <c r="XDL1006" s="108"/>
      <c r="XDM1006" s="108"/>
      <c r="XDN1006" s="108"/>
      <c r="XDO1006" s="108"/>
      <c r="XDP1006" s="108"/>
      <c r="XDQ1006" s="108"/>
      <c r="XDR1006" s="108"/>
      <c r="XDS1006" s="108"/>
      <c r="XDT1006" s="108"/>
      <c r="XDU1006" s="108"/>
      <c r="XDV1006" s="108"/>
      <c r="XDW1006" s="108"/>
      <c r="XDX1006" s="108"/>
      <c r="XDY1006" s="108"/>
      <c r="XDZ1006" s="108"/>
      <c r="XEA1006" s="108"/>
      <c r="XEB1006" s="108"/>
      <c r="XEC1006" s="108"/>
      <c r="XED1006" s="108"/>
      <c r="XEE1006" s="108"/>
      <c r="XEF1006" s="108"/>
      <c r="XEG1006" s="108"/>
      <c r="XEH1006" s="108"/>
      <c r="XEI1006" s="108"/>
      <c r="XEJ1006" s="108"/>
      <c r="XEK1006" s="108"/>
      <c r="XEL1006" s="108"/>
      <c r="XEM1006" s="108"/>
      <c r="XEN1006" s="108"/>
      <c r="XEO1006" s="108"/>
      <c r="XEP1006" s="108"/>
      <c r="XEQ1006" s="108"/>
      <c r="XER1006" s="108"/>
      <c r="XES1006" s="108"/>
      <c r="XET1006" s="108"/>
      <c r="XEU1006" s="108"/>
      <c r="XEV1006" s="108"/>
      <c r="XEW1006" s="108"/>
      <c r="XEX1006" s="108"/>
      <c r="XEY1006" s="108"/>
      <c r="XEZ1006" s="108"/>
      <c r="XFA1006" s="108"/>
      <c r="XFB1006" s="108"/>
      <c r="XFC1006" s="108"/>
      <c r="XFD1006" s="108"/>
    </row>
    <row r="1007" s="126" customFormat="true" ht="12" hidden="false" customHeight="true" outlineLevel="0" collapsed="false">
      <c r="A1007" s="120" t="n">
        <v>852</v>
      </c>
      <c r="B1007" s="120" t="n">
        <v>85220</v>
      </c>
      <c r="C1007" s="120" t="s">
        <v>91</v>
      </c>
      <c r="D1007" s="121" t="s">
        <v>265</v>
      </c>
      <c r="E1007" s="121" t="s">
        <v>275</v>
      </c>
      <c r="F1007" s="122" t="n">
        <v>8000</v>
      </c>
      <c r="G1007" s="123"/>
      <c r="H1007" s="122" t="n">
        <v>11000</v>
      </c>
      <c r="I1007" s="123"/>
      <c r="J1007" s="122" t="n">
        <f aca="false">H1007-F1007</f>
        <v>3000</v>
      </c>
      <c r="K1007" s="123" t="n">
        <f aca="false">I1007-G1007</f>
        <v>0</v>
      </c>
      <c r="L1007" s="122" t="n">
        <v>12000</v>
      </c>
      <c r="M1007" s="123"/>
      <c r="N1007" s="120" t="s">
        <v>848</v>
      </c>
      <c r="O1007" s="120" t="s">
        <v>848</v>
      </c>
      <c r="P1007" s="120" t="s">
        <v>268</v>
      </c>
      <c r="Q1007" s="120" t="s">
        <v>269</v>
      </c>
      <c r="R1007" s="124" t="s">
        <v>270</v>
      </c>
      <c r="S1007" s="125" t="s">
        <v>876</v>
      </c>
      <c r="WZY1007" s="108"/>
      <c r="WZZ1007" s="108"/>
      <c r="XAA1007" s="108"/>
      <c r="XAB1007" s="108"/>
      <c r="XAC1007" s="108"/>
      <c r="XAD1007" s="108"/>
      <c r="XAE1007" s="108"/>
      <c r="XAF1007" s="108"/>
      <c r="XAG1007" s="108"/>
      <c r="XAH1007" s="108"/>
      <c r="XAI1007" s="108"/>
      <c r="XAJ1007" s="108"/>
      <c r="XAK1007" s="108"/>
      <c r="XAL1007" s="108"/>
      <c r="XAM1007" s="108"/>
      <c r="XAN1007" s="108"/>
      <c r="XAO1007" s="108"/>
      <c r="XAP1007" s="108"/>
      <c r="XAQ1007" s="108"/>
      <c r="XAR1007" s="108"/>
      <c r="XAS1007" s="108"/>
      <c r="XAT1007" s="108"/>
      <c r="XAU1007" s="108"/>
      <c r="XAV1007" s="108"/>
      <c r="XAW1007" s="108"/>
      <c r="XAX1007" s="108"/>
      <c r="XAY1007" s="108"/>
      <c r="XAZ1007" s="108"/>
      <c r="XBA1007" s="108"/>
      <c r="XBB1007" s="108"/>
      <c r="XBC1007" s="108"/>
      <c r="XBD1007" s="108"/>
      <c r="XBE1007" s="108"/>
      <c r="XBF1007" s="108"/>
      <c r="XBG1007" s="108"/>
      <c r="XBH1007" s="108"/>
      <c r="XBI1007" s="108"/>
      <c r="XBJ1007" s="108"/>
      <c r="XBK1007" s="108"/>
      <c r="XBL1007" s="108"/>
      <c r="XBM1007" s="108"/>
      <c r="XBN1007" s="108"/>
      <c r="XBO1007" s="108"/>
      <c r="XBP1007" s="108"/>
      <c r="XBQ1007" s="108"/>
      <c r="XBR1007" s="108"/>
      <c r="XBS1007" s="108"/>
      <c r="XBT1007" s="108"/>
      <c r="XBU1007" s="108"/>
      <c r="XBV1007" s="108"/>
      <c r="XBW1007" s="108"/>
      <c r="XBX1007" s="108"/>
      <c r="XBY1007" s="108"/>
      <c r="XBZ1007" s="108"/>
      <c r="XCA1007" s="108"/>
      <c r="XCB1007" s="108"/>
      <c r="XCC1007" s="108"/>
      <c r="XCD1007" s="108"/>
      <c r="XCE1007" s="108"/>
      <c r="XCF1007" s="108"/>
      <c r="XCG1007" s="108"/>
      <c r="XCH1007" s="108"/>
      <c r="XCI1007" s="108"/>
      <c r="XCJ1007" s="108"/>
      <c r="XCK1007" s="108"/>
      <c r="XCL1007" s="108"/>
      <c r="XCM1007" s="108"/>
      <c r="XCN1007" s="108"/>
      <c r="XCO1007" s="108"/>
      <c r="XCP1007" s="108"/>
      <c r="XCQ1007" s="108"/>
      <c r="XCR1007" s="108"/>
      <c r="XCS1007" s="108"/>
      <c r="XCT1007" s="108"/>
      <c r="XCU1007" s="108"/>
      <c r="XCV1007" s="108"/>
      <c r="XCW1007" s="108"/>
      <c r="XCX1007" s="108"/>
      <c r="XCY1007" s="108"/>
      <c r="XCZ1007" s="108"/>
      <c r="XDA1007" s="108"/>
      <c r="XDB1007" s="108"/>
      <c r="XDC1007" s="108"/>
      <c r="XDD1007" s="108"/>
      <c r="XDE1007" s="108"/>
      <c r="XDF1007" s="108"/>
      <c r="XDG1007" s="108"/>
      <c r="XDH1007" s="108"/>
      <c r="XDI1007" s="108"/>
      <c r="XDJ1007" s="108"/>
      <c r="XDK1007" s="108"/>
      <c r="XDL1007" s="108"/>
      <c r="XDM1007" s="108"/>
      <c r="XDN1007" s="108"/>
      <c r="XDO1007" s="108"/>
      <c r="XDP1007" s="108"/>
      <c r="XDQ1007" s="108"/>
      <c r="XDR1007" s="108"/>
      <c r="XDS1007" s="108"/>
      <c r="XDT1007" s="108"/>
      <c r="XDU1007" s="108"/>
      <c r="XDV1007" s="108"/>
      <c r="XDW1007" s="108"/>
      <c r="XDX1007" s="108"/>
      <c r="XDY1007" s="108"/>
      <c r="XDZ1007" s="108"/>
      <c r="XEA1007" s="108"/>
      <c r="XEB1007" s="108"/>
      <c r="XEC1007" s="108"/>
      <c r="XED1007" s="108"/>
      <c r="XEE1007" s="108"/>
      <c r="XEF1007" s="108"/>
      <c r="XEG1007" s="108"/>
      <c r="XEH1007" s="108"/>
      <c r="XEI1007" s="108"/>
      <c r="XEJ1007" s="108"/>
      <c r="XEK1007" s="108"/>
      <c r="XEL1007" s="108"/>
      <c r="XEM1007" s="108"/>
      <c r="XEN1007" s="108"/>
      <c r="XEO1007" s="108"/>
      <c r="XEP1007" s="108"/>
      <c r="XEQ1007" s="108"/>
      <c r="XER1007" s="108"/>
      <c r="XES1007" s="108"/>
      <c r="XET1007" s="108"/>
      <c r="XEU1007" s="108"/>
      <c r="XEV1007" s="108"/>
      <c r="XEW1007" s="108"/>
      <c r="XEX1007" s="108"/>
      <c r="XEY1007" s="108"/>
      <c r="XEZ1007" s="108"/>
      <c r="XFA1007" s="108"/>
      <c r="XFB1007" s="108"/>
      <c r="XFC1007" s="108"/>
      <c r="XFD1007" s="108"/>
    </row>
    <row r="1008" s="126" customFormat="true" ht="12" hidden="false" customHeight="true" outlineLevel="0" collapsed="false">
      <c r="A1008" s="120" t="n">
        <v>852</v>
      </c>
      <c r="B1008" s="120" t="n">
        <v>85220</v>
      </c>
      <c r="C1008" s="120" t="s">
        <v>91</v>
      </c>
      <c r="D1008" s="121" t="s">
        <v>265</v>
      </c>
      <c r="E1008" s="121" t="s">
        <v>275</v>
      </c>
      <c r="F1008" s="122" t="n">
        <v>16000</v>
      </c>
      <c r="G1008" s="123"/>
      <c r="H1008" s="122" t="n">
        <v>22000</v>
      </c>
      <c r="I1008" s="123"/>
      <c r="J1008" s="122" t="n">
        <f aca="false">H1008-F1008</f>
        <v>6000</v>
      </c>
      <c r="K1008" s="123" t="n">
        <f aca="false">I1008-G1008</f>
        <v>0</v>
      </c>
      <c r="L1008" s="122" t="n">
        <v>27000</v>
      </c>
      <c r="M1008" s="123"/>
      <c r="N1008" s="120" t="s">
        <v>850</v>
      </c>
      <c r="O1008" s="120" t="s">
        <v>850</v>
      </c>
      <c r="P1008" s="120" t="s">
        <v>268</v>
      </c>
      <c r="Q1008" s="120" t="s">
        <v>269</v>
      </c>
      <c r="R1008" s="124" t="s">
        <v>270</v>
      </c>
      <c r="S1008" s="125" t="s">
        <v>876</v>
      </c>
      <c r="WZY1008" s="108"/>
      <c r="WZZ1008" s="108"/>
      <c r="XAA1008" s="108"/>
      <c r="XAB1008" s="108"/>
      <c r="XAC1008" s="108"/>
      <c r="XAD1008" s="108"/>
      <c r="XAE1008" s="108"/>
      <c r="XAF1008" s="108"/>
      <c r="XAG1008" s="108"/>
      <c r="XAH1008" s="108"/>
      <c r="XAI1008" s="108"/>
      <c r="XAJ1008" s="108"/>
      <c r="XAK1008" s="108"/>
      <c r="XAL1008" s="108"/>
      <c r="XAM1008" s="108"/>
      <c r="XAN1008" s="108"/>
      <c r="XAO1008" s="108"/>
      <c r="XAP1008" s="108"/>
      <c r="XAQ1008" s="108"/>
      <c r="XAR1008" s="108"/>
      <c r="XAS1008" s="108"/>
      <c r="XAT1008" s="108"/>
      <c r="XAU1008" s="108"/>
      <c r="XAV1008" s="108"/>
      <c r="XAW1008" s="108"/>
      <c r="XAX1008" s="108"/>
      <c r="XAY1008" s="108"/>
      <c r="XAZ1008" s="108"/>
      <c r="XBA1008" s="108"/>
      <c r="XBB1008" s="108"/>
      <c r="XBC1008" s="108"/>
      <c r="XBD1008" s="108"/>
      <c r="XBE1008" s="108"/>
      <c r="XBF1008" s="108"/>
      <c r="XBG1008" s="108"/>
      <c r="XBH1008" s="108"/>
      <c r="XBI1008" s="108"/>
      <c r="XBJ1008" s="108"/>
      <c r="XBK1008" s="108"/>
      <c r="XBL1008" s="108"/>
      <c r="XBM1008" s="108"/>
      <c r="XBN1008" s="108"/>
      <c r="XBO1008" s="108"/>
      <c r="XBP1008" s="108"/>
      <c r="XBQ1008" s="108"/>
      <c r="XBR1008" s="108"/>
      <c r="XBS1008" s="108"/>
      <c r="XBT1008" s="108"/>
      <c r="XBU1008" s="108"/>
      <c r="XBV1008" s="108"/>
      <c r="XBW1008" s="108"/>
      <c r="XBX1008" s="108"/>
      <c r="XBY1008" s="108"/>
      <c r="XBZ1008" s="108"/>
      <c r="XCA1008" s="108"/>
      <c r="XCB1008" s="108"/>
      <c r="XCC1008" s="108"/>
      <c r="XCD1008" s="108"/>
      <c r="XCE1008" s="108"/>
      <c r="XCF1008" s="108"/>
      <c r="XCG1008" s="108"/>
      <c r="XCH1008" s="108"/>
      <c r="XCI1008" s="108"/>
      <c r="XCJ1008" s="108"/>
      <c r="XCK1008" s="108"/>
      <c r="XCL1008" s="108"/>
      <c r="XCM1008" s="108"/>
      <c r="XCN1008" s="108"/>
      <c r="XCO1008" s="108"/>
      <c r="XCP1008" s="108"/>
      <c r="XCQ1008" s="108"/>
      <c r="XCR1008" s="108"/>
      <c r="XCS1008" s="108"/>
      <c r="XCT1008" s="108"/>
      <c r="XCU1008" s="108"/>
      <c r="XCV1008" s="108"/>
      <c r="XCW1008" s="108"/>
      <c r="XCX1008" s="108"/>
      <c r="XCY1008" s="108"/>
      <c r="XCZ1008" s="108"/>
      <c r="XDA1008" s="108"/>
      <c r="XDB1008" s="108"/>
      <c r="XDC1008" s="108"/>
      <c r="XDD1008" s="108"/>
      <c r="XDE1008" s="108"/>
      <c r="XDF1008" s="108"/>
      <c r="XDG1008" s="108"/>
      <c r="XDH1008" s="108"/>
      <c r="XDI1008" s="108"/>
      <c r="XDJ1008" s="108"/>
      <c r="XDK1008" s="108"/>
      <c r="XDL1008" s="108"/>
      <c r="XDM1008" s="108"/>
      <c r="XDN1008" s="108"/>
      <c r="XDO1008" s="108"/>
      <c r="XDP1008" s="108"/>
      <c r="XDQ1008" s="108"/>
      <c r="XDR1008" s="108"/>
      <c r="XDS1008" s="108"/>
      <c r="XDT1008" s="108"/>
      <c r="XDU1008" s="108"/>
      <c r="XDV1008" s="108"/>
      <c r="XDW1008" s="108"/>
      <c r="XDX1008" s="108"/>
      <c r="XDY1008" s="108"/>
      <c r="XDZ1008" s="108"/>
      <c r="XEA1008" s="108"/>
      <c r="XEB1008" s="108"/>
      <c r="XEC1008" s="108"/>
      <c r="XED1008" s="108"/>
      <c r="XEE1008" s="108"/>
      <c r="XEF1008" s="108"/>
      <c r="XEG1008" s="108"/>
      <c r="XEH1008" s="108"/>
      <c r="XEI1008" s="108"/>
      <c r="XEJ1008" s="108"/>
      <c r="XEK1008" s="108"/>
      <c r="XEL1008" s="108"/>
      <c r="XEM1008" s="108"/>
      <c r="XEN1008" s="108"/>
      <c r="XEO1008" s="108"/>
      <c r="XEP1008" s="108"/>
      <c r="XEQ1008" s="108"/>
      <c r="XER1008" s="108"/>
      <c r="XES1008" s="108"/>
      <c r="XET1008" s="108"/>
      <c r="XEU1008" s="108"/>
      <c r="XEV1008" s="108"/>
      <c r="XEW1008" s="108"/>
      <c r="XEX1008" s="108"/>
      <c r="XEY1008" s="108"/>
      <c r="XEZ1008" s="108"/>
      <c r="XFA1008" s="108"/>
      <c r="XFB1008" s="108"/>
      <c r="XFC1008" s="108"/>
      <c r="XFD1008" s="108"/>
    </row>
    <row r="1009" s="126" customFormat="true" ht="12" hidden="false" customHeight="true" outlineLevel="0" collapsed="false">
      <c r="A1009" s="120" t="n">
        <v>852</v>
      </c>
      <c r="B1009" s="120" t="n">
        <v>85220</v>
      </c>
      <c r="C1009" s="120" t="s">
        <v>91</v>
      </c>
      <c r="D1009" s="121" t="s">
        <v>265</v>
      </c>
      <c r="E1009" s="121" t="s">
        <v>275</v>
      </c>
      <c r="F1009" s="122" t="n">
        <v>5000</v>
      </c>
      <c r="G1009" s="123"/>
      <c r="H1009" s="122" t="n">
        <v>4000</v>
      </c>
      <c r="I1009" s="123"/>
      <c r="J1009" s="122" t="n">
        <f aca="false">H1009-F1009</f>
        <v>-1000</v>
      </c>
      <c r="K1009" s="123" t="n">
        <f aca="false">I1009-G1009</f>
        <v>0</v>
      </c>
      <c r="L1009" s="122" t="n">
        <v>4000</v>
      </c>
      <c r="M1009" s="123"/>
      <c r="N1009" s="120" t="s">
        <v>851</v>
      </c>
      <c r="O1009" s="120" t="s">
        <v>851</v>
      </c>
      <c r="P1009" s="120" t="s">
        <v>268</v>
      </c>
      <c r="Q1009" s="120" t="s">
        <v>269</v>
      </c>
      <c r="R1009" s="124" t="s">
        <v>270</v>
      </c>
      <c r="S1009" s="125" t="s">
        <v>876</v>
      </c>
      <c r="WZY1009" s="108"/>
      <c r="WZZ1009" s="108"/>
      <c r="XAA1009" s="108"/>
      <c r="XAB1009" s="108"/>
      <c r="XAC1009" s="108"/>
      <c r="XAD1009" s="108"/>
      <c r="XAE1009" s="108"/>
      <c r="XAF1009" s="108"/>
      <c r="XAG1009" s="108"/>
      <c r="XAH1009" s="108"/>
      <c r="XAI1009" s="108"/>
      <c r="XAJ1009" s="108"/>
      <c r="XAK1009" s="108"/>
      <c r="XAL1009" s="108"/>
      <c r="XAM1009" s="108"/>
      <c r="XAN1009" s="108"/>
      <c r="XAO1009" s="108"/>
      <c r="XAP1009" s="108"/>
      <c r="XAQ1009" s="108"/>
      <c r="XAR1009" s="108"/>
      <c r="XAS1009" s="108"/>
      <c r="XAT1009" s="108"/>
      <c r="XAU1009" s="108"/>
      <c r="XAV1009" s="108"/>
      <c r="XAW1009" s="108"/>
      <c r="XAX1009" s="108"/>
      <c r="XAY1009" s="108"/>
      <c r="XAZ1009" s="108"/>
      <c r="XBA1009" s="108"/>
      <c r="XBB1009" s="108"/>
      <c r="XBC1009" s="108"/>
      <c r="XBD1009" s="108"/>
      <c r="XBE1009" s="108"/>
      <c r="XBF1009" s="108"/>
      <c r="XBG1009" s="108"/>
      <c r="XBH1009" s="108"/>
      <c r="XBI1009" s="108"/>
      <c r="XBJ1009" s="108"/>
      <c r="XBK1009" s="108"/>
      <c r="XBL1009" s="108"/>
      <c r="XBM1009" s="108"/>
      <c r="XBN1009" s="108"/>
      <c r="XBO1009" s="108"/>
      <c r="XBP1009" s="108"/>
      <c r="XBQ1009" s="108"/>
      <c r="XBR1009" s="108"/>
      <c r="XBS1009" s="108"/>
      <c r="XBT1009" s="108"/>
      <c r="XBU1009" s="108"/>
      <c r="XBV1009" s="108"/>
      <c r="XBW1009" s="108"/>
      <c r="XBX1009" s="108"/>
      <c r="XBY1009" s="108"/>
      <c r="XBZ1009" s="108"/>
      <c r="XCA1009" s="108"/>
      <c r="XCB1009" s="108"/>
      <c r="XCC1009" s="108"/>
      <c r="XCD1009" s="108"/>
      <c r="XCE1009" s="108"/>
      <c r="XCF1009" s="108"/>
      <c r="XCG1009" s="108"/>
      <c r="XCH1009" s="108"/>
      <c r="XCI1009" s="108"/>
      <c r="XCJ1009" s="108"/>
      <c r="XCK1009" s="108"/>
      <c r="XCL1009" s="108"/>
      <c r="XCM1009" s="108"/>
      <c r="XCN1009" s="108"/>
      <c r="XCO1009" s="108"/>
      <c r="XCP1009" s="108"/>
      <c r="XCQ1009" s="108"/>
      <c r="XCR1009" s="108"/>
      <c r="XCS1009" s="108"/>
      <c r="XCT1009" s="108"/>
      <c r="XCU1009" s="108"/>
      <c r="XCV1009" s="108"/>
      <c r="XCW1009" s="108"/>
      <c r="XCX1009" s="108"/>
      <c r="XCY1009" s="108"/>
      <c r="XCZ1009" s="108"/>
      <c r="XDA1009" s="108"/>
      <c r="XDB1009" s="108"/>
      <c r="XDC1009" s="108"/>
      <c r="XDD1009" s="108"/>
      <c r="XDE1009" s="108"/>
      <c r="XDF1009" s="108"/>
      <c r="XDG1009" s="108"/>
      <c r="XDH1009" s="108"/>
      <c r="XDI1009" s="108"/>
      <c r="XDJ1009" s="108"/>
      <c r="XDK1009" s="108"/>
      <c r="XDL1009" s="108"/>
      <c r="XDM1009" s="108"/>
      <c r="XDN1009" s="108"/>
      <c r="XDO1009" s="108"/>
      <c r="XDP1009" s="108"/>
      <c r="XDQ1009" s="108"/>
      <c r="XDR1009" s="108"/>
      <c r="XDS1009" s="108"/>
      <c r="XDT1009" s="108"/>
      <c r="XDU1009" s="108"/>
      <c r="XDV1009" s="108"/>
      <c r="XDW1009" s="108"/>
      <c r="XDX1009" s="108"/>
      <c r="XDY1009" s="108"/>
      <c r="XDZ1009" s="108"/>
      <c r="XEA1009" s="108"/>
      <c r="XEB1009" s="108"/>
      <c r="XEC1009" s="108"/>
      <c r="XED1009" s="108"/>
      <c r="XEE1009" s="108"/>
      <c r="XEF1009" s="108"/>
      <c r="XEG1009" s="108"/>
      <c r="XEH1009" s="108"/>
      <c r="XEI1009" s="108"/>
      <c r="XEJ1009" s="108"/>
      <c r="XEK1009" s="108"/>
      <c r="XEL1009" s="108"/>
      <c r="XEM1009" s="108"/>
      <c r="XEN1009" s="108"/>
      <c r="XEO1009" s="108"/>
      <c r="XEP1009" s="108"/>
      <c r="XEQ1009" s="108"/>
      <c r="XER1009" s="108"/>
      <c r="XES1009" s="108"/>
      <c r="XET1009" s="108"/>
      <c r="XEU1009" s="108"/>
      <c r="XEV1009" s="108"/>
      <c r="XEW1009" s="108"/>
      <c r="XEX1009" s="108"/>
      <c r="XEY1009" s="108"/>
      <c r="XEZ1009" s="108"/>
      <c r="XFA1009" s="108"/>
      <c r="XFB1009" s="108"/>
      <c r="XFC1009" s="108"/>
      <c r="XFD1009" s="108"/>
    </row>
    <row r="1010" s="126" customFormat="true" ht="12" hidden="false" customHeight="true" outlineLevel="0" collapsed="false">
      <c r="A1010" s="120" t="n">
        <v>852</v>
      </c>
      <c r="B1010" s="120" t="n">
        <v>85220</v>
      </c>
      <c r="C1010" s="120" t="s">
        <v>103</v>
      </c>
      <c r="D1010" s="121" t="s">
        <v>265</v>
      </c>
      <c r="E1010" s="121" t="s">
        <v>275</v>
      </c>
      <c r="F1010" s="122" t="n">
        <v>0</v>
      </c>
      <c r="G1010" s="123"/>
      <c r="H1010" s="122" t="n">
        <v>4000</v>
      </c>
      <c r="I1010" s="123"/>
      <c r="J1010" s="122" t="n">
        <f aca="false">H1010-F1010</f>
        <v>4000</v>
      </c>
      <c r="K1010" s="123" t="n">
        <f aca="false">I1010-G1010</f>
        <v>0</v>
      </c>
      <c r="L1010" s="122" t="n">
        <v>0</v>
      </c>
      <c r="M1010" s="123"/>
      <c r="N1010" s="120" t="s">
        <v>844</v>
      </c>
      <c r="O1010" s="120" t="s">
        <v>844</v>
      </c>
      <c r="P1010" s="120"/>
      <c r="Q1010" s="120"/>
      <c r="R1010" s="124"/>
      <c r="S1010" s="125" t="s">
        <v>811</v>
      </c>
      <c r="WZY1010" s="108"/>
      <c r="WZZ1010" s="108"/>
      <c r="XAA1010" s="108"/>
      <c r="XAB1010" s="108"/>
      <c r="XAC1010" s="108"/>
      <c r="XAD1010" s="108"/>
      <c r="XAE1010" s="108"/>
      <c r="XAF1010" s="108"/>
      <c r="XAG1010" s="108"/>
      <c r="XAH1010" s="108"/>
      <c r="XAI1010" s="108"/>
      <c r="XAJ1010" s="108"/>
      <c r="XAK1010" s="108"/>
      <c r="XAL1010" s="108"/>
      <c r="XAM1010" s="108"/>
      <c r="XAN1010" s="108"/>
      <c r="XAO1010" s="108"/>
      <c r="XAP1010" s="108"/>
      <c r="XAQ1010" s="108"/>
      <c r="XAR1010" s="108"/>
      <c r="XAS1010" s="108"/>
      <c r="XAT1010" s="108"/>
      <c r="XAU1010" s="108"/>
      <c r="XAV1010" s="108"/>
      <c r="XAW1010" s="108"/>
      <c r="XAX1010" s="108"/>
      <c r="XAY1010" s="108"/>
      <c r="XAZ1010" s="108"/>
      <c r="XBA1010" s="108"/>
      <c r="XBB1010" s="108"/>
      <c r="XBC1010" s="108"/>
      <c r="XBD1010" s="108"/>
      <c r="XBE1010" s="108"/>
      <c r="XBF1010" s="108"/>
      <c r="XBG1010" s="108"/>
      <c r="XBH1010" s="108"/>
      <c r="XBI1010" s="108"/>
      <c r="XBJ1010" s="108"/>
      <c r="XBK1010" s="108"/>
      <c r="XBL1010" s="108"/>
      <c r="XBM1010" s="108"/>
      <c r="XBN1010" s="108"/>
      <c r="XBO1010" s="108"/>
      <c r="XBP1010" s="108"/>
      <c r="XBQ1010" s="108"/>
      <c r="XBR1010" s="108"/>
      <c r="XBS1010" s="108"/>
      <c r="XBT1010" s="108"/>
      <c r="XBU1010" s="108"/>
      <c r="XBV1010" s="108"/>
      <c r="XBW1010" s="108"/>
      <c r="XBX1010" s="108"/>
      <c r="XBY1010" s="108"/>
      <c r="XBZ1010" s="108"/>
      <c r="XCA1010" s="108"/>
      <c r="XCB1010" s="108"/>
      <c r="XCC1010" s="108"/>
      <c r="XCD1010" s="108"/>
      <c r="XCE1010" s="108"/>
      <c r="XCF1010" s="108"/>
      <c r="XCG1010" s="108"/>
      <c r="XCH1010" s="108"/>
      <c r="XCI1010" s="108"/>
      <c r="XCJ1010" s="108"/>
      <c r="XCK1010" s="108"/>
      <c r="XCL1010" s="108"/>
      <c r="XCM1010" s="108"/>
      <c r="XCN1010" s="108"/>
      <c r="XCO1010" s="108"/>
      <c r="XCP1010" s="108"/>
      <c r="XCQ1010" s="108"/>
      <c r="XCR1010" s="108"/>
      <c r="XCS1010" s="108"/>
      <c r="XCT1010" s="108"/>
      <c r="XCU1010" s="108"/>
      <c r="XCV1010" s="108"/>
      <c r="XCW1010" s="108"/>
      <c r="XCX1010" s="108"/>
      <c r="XCY1010" s="108"/>
      <c r="XCZ1010" s="108"/>
      <c r="XDA1010" s="108"/>
      <c r="XDB1010" s="108"/>
      <c r="XDC1010" s="108"/>
      <c r="XDD1010" s="108"/>
      <c r="XDE1010" s="108"/>
      <c r="XDF1010" s="108"/>
      <c r="XDG1010" s="108"/>
      <c r="XDH1010" s="108"/>
      <c r="XDI1010" s="108"/>
      <c r="XDJ1010" s="108"/>
      <c r="XDK1010" s="108"/>
      <c r="XDL1010" s="108"/>
      <c r="XDM1010" s="108"/>
      <c r="XDN1010" s="108"/>
      <c r="XDO1010" s="108"/>
      <c r="XDP1010" s="108"/>
      <c r="XDQ1010" s="108"/>
      <c r="XDR1010" s="108"/>
      <c r="XDS1010" s="108"/>
      <c r="XDT1010" s="108"/>
      <c r="XDU1010" s="108"/>
      <c r="XDV1010" s="108"/>
      <c r="XDW1010" s="108"/>
      <c r="XDX1010" s="108"/>
      <c r="XDY1010" s="108"/>
      <c r="XDZ1010" s="108"/>
      <c r="XEA1010" s="108"/>
      <c r="XEB1010" s="108"/>
      <c r="XEC1010" s="108"/>
      <c r="XED1010" s="108"/>
      <c r="XEE1010" s="108"/>
      <c r="XEF1010" s="108"/>
      <c r="XEG1010" s="108"/>
      <c r="XEH1010" s="108"/>
      <c r="XEI1010" s="108"/>
      <c r="XEJ1010" s="108"/>
      <c r="XEK1010" s="108"/>
      <c r="XEL1010" s="108"/>
      <c r="XEM1010" s="108"/>
      <c r="XEN1010" s="108"/>
      <c r="XEO1010" s="108"/>
      <c r="XEP1010" s="108"/>
      <c r="XEQ1010" s="108"/>
      <c r="XER1010" s="108"/>
      <c r="XES1010" s="108"/>
      <c r="XET1010" s="108"/>
      <c r="XEU1010" s="108"/>
      <c r="XEV1010" s="108"/>
      <c r="XEW1010" s="108"/>
      <c r="XEX1010" s="108"/>
      <c r="XEY1010" s="108"/>
      <c r="XEZ1010" s="108"/>
      <c r="XFA1010" s="108"/>
      <c r="XFB1010" s="108"/>
      <c r="XFC1010" s="108"/>
      <c r="XFD1010" s="108"/>
    </row>
    <row r="1011" s="126" customFormat="true" ht="12" hidden="false" customHeight="true" outlineLevel="0" collapsed="false">
      <c r="A1011" s="120" t="n">
        <v>852</v>
      </c>
      <c r="B1011" s="120" t="n">
        <v>85220</v>
      </c>
      <c r="C1011" s="120" t="s">
        <v>103</v>
      </c>
      <c r="D1011" s="121" t="s">
        <v>265</v>
      </c>
      <c r="E1011" s="121" t="s">
        <v>275</v>
      </c>
      <c r="F1011" s="122" t="n">
        <v>3000</v>
      </c>
      <c r="G1011" s="123"/>
      <c r="H1011" s="122" t="n">
        <v>2000</v>
      </c>
      <c r="I1011" s="123"/>
      <c r="J1011" s="122" t="n">
        <f aca="false">H1011-F1011</f>
        <v>-1000</v>
      </c>
      <c r="K1011" s="123" t="n">
        <f aca="false">I1011-G1011</f>
        <v>0</v>
      </c>
      <c r="L1011" s="122" t="n">
        <v>1000</v>
      </c>
      <c r="M1011" s="123"/>
      <c r="N1011" s="120" t="s">
        <v>614</v>
      </c>
      <c r="O1011" s="120" t="s">
        <v>614</v>
      </c>
      <c r="P1011" s="120" t="s">
        <v>268</v>
      </c>
      <c r="Q1011" s="120" t="s">
        <v>269</v>
      </c>
      <c r="R1011" s="124" t="s">
        <v>270</v>
      </c>
      <c r="S1011" s="125" t="s">
        <v>876</v>
      </c>
    </row>
    <row r="1012" s="126" customFormat="true" ht="12" hidden="false" customHeight="true" outlineLevel="0" collapsed="false">
      <c r="A1012" s="120" t="n">
        <v>852</v>
      </c>
      <c r="B1012" s="120" t="n">
        <v>85220</v>
      </c>
      <c r="C1012" s="120" t="s">
        <v>109</v>
      </c>
      <c r="D1012" s="121" t="s">
        <v>265</v>
      </c>
      <c r="E1012" s="121" t="s">
        <v>275</v>
      </c>
      <c r="F1012" s="122" t="n">
        <v>34000</v>
      </c>
      <c r="G1012" s="123"/>
      <c r="H1012" s="122" t="n">
        <v>3000</v>
      </c>
      <c r="I1012" s="123"/>
      <c r="J1012" s="122" t="n">
        <f aca="false">H1012-F1012</f>
        <v>-31000</v>
      </c>
      <c r="K1012" s="123" t="n">
        <f aca="false">I1012-G1012</f>
        <v>0</v>
      </c>
      <c r="L1012" s="122" t="n">
        <v>4000</v>
      </c>
      <c r="M1012" s="123"/>
      <c r="N1012" s="120" t="s">
        <v>844</v>
      </c>
      <c r="O1012" s="120" t="s">
        <v>844</v>
      </c>
      <c r="P1012" s="120" t="s">
        <v>268</v>
      </c>
      <c r="Q1012" s="120" t="s">
        <v>269</v>
      </c>
      <c r="R1012" s="124" t="s">
        <v>270</v>
      </c>
      <c r="S1012" s="125" t="s">
        <v>876</v>
      </c>
    </row>
    <row r="1013" s="126" customFormat="true" ht="12" hidden="false" customHeight="true" outlineLevel="0" collapsed="false">
      <c r="A1013" s="120" t="n">
        <v>852</v>
      </c>
      <c r="B1013" s="120" t="n">
        <v>85220</v>
      </c>
      <c r="C1013" s="120" t="s">
        <v>109</v>
      </c>
      <c r="D1013" s="121" t="s">
        <v>265</v>
      </c>
      <c r="E1013" s="121" t="s">
        <v>275</v>
      </c>
      <c r="F1013" s="122" t="n">
        <v>80000</v>
      </c>
      <c r="G1013" s="123"/>
      <c r="H1013" s="122" t="n">
        <v>84000</v>
      </c>
      <c r="I1013" s="123"/>
      <c r="J1013" s="122" t="n">
        <f aca="false">H1013-F1013</f>
        <v>4000</v>
      </c>
      <c r="K1013" s="123" t="n">
        <f aca="false">I1013-G1013</f>
        <v>0</v>
      </c>
      <c r="L1013" s="122" t="n">
        <v>88000</v>
      </c>
      <c r="M1013" s="123"/>
      <c r="N1013" s="120" t="s">
        <v>614</v>
      </c>
      <c r="O1013" s="120" t="s">
        <v>614</v>
      </c>
      <c r="P1013" s="120" t="s">
        <v>268</v>
      </c>
      <c r="Q1013" s="120" t="s">
        <v>269</v>
      </c>
      <c r="R1013" s="124" t="s">
        <v>270</v>
      </c>
      <c r="S1013" s="125" t="s">
        <v>876</v>
      </c>
    </row>
    <row r="1014" s="126" customFormat="true" ht="12" hidden="false" customHeight="true" outlineLevel="0" collapsed="false">
      <c r="A1014" s="120" t="n">
        <v>852</v>
      </c>
      <c r="B1014" s="120" t="n">
        <v>85220</v>
      </c>
      <c r="C1014" s="120" t="n">
        <v>2320</v>
      </c>
      <c r="D1014" s="121" t="s">
        <v>522</v>
      </c>
      <c r="E1014" s="121" t="s">
        <v>280</v>
      </c>
      <c r="F1014" s="122"/>
      <c r="G1014" s="123" t="n">
        <v>150000</v>
      </c>
      <c r="H1014" s="122"/>
      <c r="I1014" s="123" t="n">
        <v>150000</v>
      </c>
      <c r="J1014" s="122" t="n">
        <f aca="false">H1014-F1014</f>
        <v>0</v>
      </c>
      <c r="K1014" s="123" t="n">
        <f aca="false">I1014-G1014</f>
        <v>0</v>
      </c>
      <c r="L1014" s="122"/>
      <c r="M1014" s="123" t="n">
        <v>155000</v>
      </c>
      <c r="N1014" s="120" t="s">
        <v>281</v>
      </c>
      <c r="O1014" s="120" t="s">
        <v>281</v>
      </c>
      <c r="P1014" s="120" t="s">
        <v>268</v>
      </c>
      <c r="Q1014" s="120" t="s">
        <v>269</v>
      </c>
      <c r="R1014" s="124" t="s">
        <v>270</v>
      </c>
      <c r="S1014" s="125" t="s">
        <v>877</v>
      </c>
    </row>
    <row r="1015" s="126" customFormat="true" ht="12" hidden="false" customHeight="true" outlineLevel="0" collapsed="false">
      <c r="A1015" s="120" t="n">
        <v>852</v>
      </c>
      <c r="B1015" s="120" t="n">
        <v>85220</v>
      </c>
      <c r="C1015" s="120" t="n">
        <v>2950</v>
      </c>
      <c r="D1015" s="121" t="s">
        <v>265</v>
      </c>
      <c r="E1015" s="121" t="s">
        <v>275</v>
      </c>
      <c r="F1015" s="129" t="n">
        <v>0</v>
      </c>
      <c r="G1015" s="130"/>
      <c r="H1015" s="129" t="n">
        <v>6000</v>
      </c>
      <c r="I1015" s="130"/>
      <c r="J1015" s="129" t="n">
        <f aca="false">H1015-F1015</f>
        <v>6000</v>
      </c>
      <c r="K1015" s="130" t="n">
        <f aca="false">I1015-G1015</f>
        <v>0</v>
      </c>
      <c r="L1015" s="129" t="n">
        <v>0</v>
      </c>
      <c r="M1015" s="130"/>
      <c r="N1015" s="120" t="s">
        <v>418</v>
      </c>
      <c r="O1015" s="120" t="s">
        <v>379</v>
      </c>
      <c r="P1015" s="120"/>
      <c r="Q1015" s="120"/>
      <c r="R1015" s="124"/>
      <c r="S1015" s="125" t="s">
        <v>445</v>
      </c>
    </row>
    <row r="1016" s="126" customFormat="true" ht="12" hidden="false" customHeight="true" outlineLevel="0" collapsed="false">
      <c r="A1016" s="120" t="n">
        <v>852</v>
      </c>
      <c r="B1016" s="120" t="n">
        <v>85228</v>
      </c>
      <c r="C1016" s="120" t="s">
        <v>91</v>
      </c>
      <c r="D1016" s="121" t="s">
        <v>265</v>
      </c>
      <c r="E1016" s="121" t="s">
        <v>275</v>
      </c>
      <c r="F1016" s="122" t="n">
        <v>3000000</v>
      </c>
      <c r="G1016" s="123"/>
      <c r="H1016" s="122" t="n">
        <v>3500000</v>
      </c>
      <c r="I1016" s="123"/>
      <c r="J1016" s="122" t="n">
        <f aca="false">H1016-F1016</f>
        <v>500000</v>
      </c>
      <c r="K1016" s="123" t="n">
        <f aca="false">I1016-G1016</f>
        <v>0</v>
      </c>
      <c r="L1016" s="122" t="n">
        <v>4000000</v>
      </c>
      <c r="M1016" s="123"/>
      <c r="N1016" s="120" t="s">
        <v>614</v>
      </c>
      <c r="O1016" s="120" t="s">
        <v>614</v>
      </c>
      <c r="P1016" s="120" t="s">
        <v>268</v>
      </c>
      <c r="Q1016" s="120" t="s">
        <v>269</v>
      </c>
      <c r="R1016" s="124" t="s">
        <v>270</v>
      </c>
      <c r="S1016" s="125" t="s">
        <v>878</v>
      </c>
    </row>
    <row r="1017" s="126" customFormat="true" ht="12" hidden="false" customHeight="true" outlineLevel="0" collapsed="false">
      <c r="A1017" s="120" t="n">
        <v>852</v>
      </c>
      <c r="B1017" s="120" t="n">
        <v>85228</v>
      </c>
      <c r="C1017" s="120" t="s">
        <v>109</v>
      </c>
      <c r="D1017" s="121" t="s">
        <v>265</v>
      </c>
      <c r="E1017" s="121" t="s">
        <v>275</v>
      </c>
      <c r="F1017" s="122" t="n">
        <v>16000</v>
      </c>
      <c r="G1017" s="123"/>
      <c r="H1017" s="122" t="n">
        <v>15000</v>
      </c>
      <c r="I1017" s="123"/>
      <c r="J1017" s="122" t="n">
        <f aca="false">H1017-F1017</f>
        <v>-1000</v>
      </c>
      <c r="K1017" s="123" t="n">
        <f aca="false">I1017-G1017</f>
        <v>0</v>
      </c>
      <c r="L1017" s="122" t="n">
        <v>15000</v>
      </c>
      <c r="M1017" s="123"/>
      <c r="N1017" s="120" t="s">
        <v>614</v>
      </c>
      <c r="O1017" s="120" t="s">
        <v>614</v>
      </c>
      <c r="P1017" s="120" t="s">
        <v>268</v>
      </c>
      <c r="Q1017" s="120" t="s">
        <v>269</v>
      </c>
      <c r="R1017" s="124" t="s">
        <v>270</v>
      </c>
      <c r="S1017" s="125" t="s">
        <v>879</v>
      </c>
    </row>
    <row r="1018" s="126" customFormat="true" ht="12" hidden="false" customHeight="true" outlineLevel="0" collapsed="false">
      <c r="A1018" s="120" t="n">
        <v>852</v>
      </c>
      <c r="B1018" s="120" t="n">
        <v>85228</v>
      </c>
      <c r="C1018" s="120" t="n">
        <v>2010</v>
      </c>
      <c r="D1018" s="121" t="s">
        <v>509</v>
      </c>
      <c r="E1018" s="121" t="s">
        <v>385</v>
      </c>
      <c r="F1018" s="122" t="n">
        <v>3149824</v>
      </c>
      <c r="G1018" s="123"/>
      <c r="H1018" s="122" t="n">
        <v>3149824</v>
      </c>
      <c r="I1018" s="123"/>
      <c r="J1018" s="122" t="n">
        <f aca="false">H1018-F1018</f>
        <v>0</v>
      </c>
      <c r="K1018" s="123" t="n">
        <f aca="false">I1018-G1018</f>
        <v>0</v>
      </c>
      <c r="L1018" s="122" t="n">
        <v>2866720</v>
      </c>
      <c r="M1018" s="123"/>
      <c r="N1018" s="120" t="s">
        <v>281</v>
      </c>
      <c r="O1018" s="120" t="s">
        <v>281</v>
      </c>
      <c r="P1018" s="120" t="s">
        <v>268</v>
      </c>
      <c r="Q1018" s="120" t="s">
        <v>269</v>
      </c>
      <c r="R1018" s="124" t="s">
        <v>270</v>
      </c>
      <c r="S1018" s="125" t="s">
        <v>386</v>
      </c>
    </row>
    <row r="1019" s="126" customFormat="true" ht="12" hidden="false" customHeight="true" outlineLevel="0" collapsed="false">
      <c r="A1019" s="120" t="n">
        <v>852</v>
      </c>
      <c r="B1019" s="120" t="n">
        <v>85228</v>
      </c>
      <c r="C1019" s="120" t="n">
        <v>2010</v>
      </c>
      <c r="D1019" s="121" t="s">
        <v>509</v>
      </c>
      <c r="E1019" s="121" t="s">
        <v>385</v>
      </c>
      <c r="F1019" s="122" t="n">
        <v>-64826</v>
      </c>
      <c r="G1019" s="123"/>
      <c r="H1019" s="122" t="n">
        <v>-64826</v>
      </c>
      <c r="I1019" s="123"/>
      <c r="J1019" s="122" t="n">
        <f aca="false">H1019-F1019</f>
        <v>0</v>
      </c>
      <c r="K1019" s="123" t="n">
        <f aca="false">I1019-G1019</f>
        <v>0</v>
      </c>
      <c r="L1019" s="122" t="n">
        <v>0</v>
      </c>
      <c r="M1019" s="123"/>
      <c r="N1019" s="120" t="s">
        <v>281</v>
      </c>
      <c r="O1019" s="120" t="s">
        <v>281</v>
      </c>
      <c r="P1019" s="120" t="s">
        <v>299</v>
      </c>
      <c r="Q1019" s="120" t="n">
        <v>2036</v>
      </c>
      <c r="R1019" s="124" t="s">
        <v>600</v>
      </c>
      <c r="S1019" s="125" t="s">
        <v>880</v>
      </c>
    </row>
    <row r="1020" s="126" customFormat="true" ht="12" hidden="false" customHeight="true" outlineLevel="0" collapsed="false">
      <c r="A1020" s="120" t="n">
        <v>852</v>
      </c>
      <c r="B1020" s="120" t="n">
        <v>85228</v>
      </c>
      <c r="C1020" s="120" t="n">
        <v>2010</v>
      </c>
      <c r="D1020" s="121" t="s">
        <v>509</v>
      </c>
      <c r="E1020" s="121" t="s">
        <v>385</v>
      </c>
      <c r="F1020" s="122" t="n">
        <v>-4271</v>
      </c>
      <c r="G1020" s="123"/>
      <c r="H1020" s="122" t="n">
        <v>-4271</v>
      </c>
      <c r="I1020" s="123"/>
      <c r="J1020" s="122" t="n">
        <f aca="false">H1020-F1020</f>
        <v>0</v>
      </c>
      <c r="K1020" s="123" t="n">
        <f aca="false">I1020-G1020</f>
        <v>0</v>
      </c>
      <c r="L1020" s="122" t="n">
        <v>0</v>
      </c>
      <c r="M1020" s="123"/>
      <c r="N1020" s="120" t="s">
        <v>281</v>
      </c>
      <c r="O1020" s="120" t="s">
        <v>281</v>
      </c>
      <c r="P1020" s="120" t="s">
        <v>299</v>
      </c>
      <c r="Q1020" s="120" t="n">
        <v>1260</v>
      </c>
      <c r="R1020" s="124" t="s">
        <v>341</v>
      </c>
      <c r="S1020" s="125" t="s">
        <v>880</v>
      </c>
    </row>
    <row r="1021" s="126" customFormat="true" ht="12" hidden="false" customHeight="true" outlineLevel="0" collapsed="false">
      <c r="A1021" s="120" t="n">
        <v>852</v>
      </c>
      <c r="B1021" s="120" t="n">
        <v>85228</v>
      </c>
      <c r="C1021" s="120" t="n">
        <v>2030</v>
      </c>
      <c r="D1021" s="121" t="s">
        <v>399</v>
      </c>
      <c r="E1021" s="121" t="s">
        <v>314</v>
      </c>
      <c r="F1021" s="136" t="n">
        <v>55487.23</v>
      </c>
      <c r="G1021" s="123"/>
      <c r="H1021" s="136" t="n">
        <v>55487.23</v>
      </c>
      <c r="I1021" s="123"/>
      <c r="J1021" s="136" t="n">
        <f aca="false">H1021-F1021</f>
        <v>0</v>
      </c>
      <c r="K1021" s="123" t="n">
        <f aca="false">I1021-G1021</f>
        <v>0</v>
      </c>
      <c r="L1021" s="136" t="n">
        <v>0</v>
      </c>
      <c r="M1021" s="123"/>
      <c r="N1021" s="120" t="s">
        <v>281</v>
      </c>
      <c r="O1021" s="120" t="s">
        <v>281</v>
      </c>
      <c r="P1021" s="120" t="s">
        <v>299</v>
      </c>
      <c r="Q1021" s="120" t="n">
        <v>1019</v>
      </c>
      <c r="R1021" s="124" t="s">
        <v>300</v>
      </c>
      <c r="S1021" s="125" t="s">
        <v>880</v>
      </c>
    </row>
    <row r="1022" s="126" customFormat="true" ht="12" hidden="false" customHeight="true" outlineLevel="0" collapsed="false">
      <c r="A1022" s="120" t="n">
        <v>852</v>
      </c>
      <c r="B1022" s="120" t="n">
        <v>85228</v>
      </c>
      <c r="C1022" s="120" t="n">
        <v>2360</v>
      </c>
      <c r="D1022" s="121" t="s">
        <v>265</v>
      </c>
      <c r="E1022" s="121" t="s">
        <v>275</v>
      </c>
      <c r="F1022" s="122" t="n">
        <v>8000</v>
      </c>
      <c r="G1022" s="123"/>
      <c r="H1022" s="122" t="n">
        <v>8000</v>
      </c>
      <c r="I1022" s="123"/>
      <c r="J1022" s="122" t="n">
        <f aca="false">H1022-F1022</f>
        <v>0</v>
      </c>
      <c r="K1022" s="123" t="n">
        <f aca="false">I1022-G1022</f>
        <v>0</v>
      </c>
      <c r="L1022" s="122" t="n">
        <v>8000</v>
      </c>
      <c r="M1022" s="123"/>
      <c r="N1022" s="120" t="s">
        <v>281</v>
      </c>
      <c r="O1022" s="120" t="s">
        <v>281</v>
      </c>
      <c r="P1022" s="120" t="s">
        <v>268</v>
      </c>
      <c r="Q1022" s="120" t="s">
        <v>269</v>
      </c>
      <c r="R1022" s="124" t="s">
        <v>270</v>
      </c>
      <c r="S1022" s="125" t="s">
        <v>491</v>
      </c>
    </row>
    <row r="1023" s="126" customFormat="true" ht="12" hidden="false" customHeight="true" outlineLevel="0" collapsed="false">
      <c r="A1023" s="120" t="n">
        <v>852</v>
      </c>
      <c r="B1023" s="120" t="n">
        <v>85228</v>
      </c>
      <c r="C1023" s="120" t="n">
        <v>2950</v>
      </c>
      <c r="D1023" s="121" t="s">
        <v>265</v>
      </c>
      <c r="E1023" s="121" t="s">
        <v>275</v>
      </c>
      <c r="F1023" s="129" t="n">
        <v>43230</v>
      </c>
      <c r="G1023" s="130"/>
      <c r="H1023" s="129" t="n">
        <v>43230</v>
      </c>
      <c r="I1023" s="130"/>
      <c r="J1023" s="129" t="n">
        <f aca="false">H1023-F1023</f>
        <v>0</v>
      </c>
      <c r="K1023" s="130" t="n">
        <f aca="false">I1023-G1023</f>
        <v>0</v>
      </c>
      <c r="L1023" s="129" t="n">
        <v>0</v>
      </c>
      <c r="M1023" s="130"/>
      <c r="N1023" s="120" t="s">
        <v>418</v>
      </c>
      <c r="O1023" s="120" t="s">
        <v>379</v>
      </c>
      <c r="P1023" s="120" t="s">
        <v>272</v>
      </c>
      <c r="Q1023" s="120" t="s">
        <v>473</v>
      </c>
      <c r="R1023" s="124" t="s">
        <v>308</v>
      </c>
      <c r="S1023" s="125" t="s">
        <v>445</v>
      </c>
    </row>
    <row r="1024" s="126" customFormat="true" ht="12" hidden="false" customHeight="true" outlineLevel="0" collapsed="false">
      <c r="A1024" s="120" t="n">
        <v>852</v>
      </c>
      <c r="B1024" s="120" t="n">
        <v>85228</v>
      </c>
      <c r="C1024" s="120" t="n">
        <v>2950</v>
      </c>
      <c r="D1024" s="121" t="s">
        <v>265</v>
      </c>
      <c r="E1024" s="121" t="s">
        <v>275</v>
      </c>
      <c r="F1024" s="129" t="n">
        <v>500000</v>
      </c>
      <c r="G1024" s="130"/>
      <c r="H1024" s="129" t="n">
        <v>500000</v>
      </c>
      <c r="I1024" s="130"/>
      <c r="J1024" s="129" t="n">
        <f aca="false">H1024-F1024</f>
        <v>0</v>
      </c>
      <c r="K1024" s="130" t="n">
        <f aca="false">I1024-G1024</f>
        <v>0</v>
      </c>
      <c r="L1024" s="129" t="n">
        <v>0</v>
      </c>
      <c r="M1024" s="130"/>
      <c r="N1024" s="120" t="s">
        <v>418</v>
      </c>
      <c r="O1024" s="120" t="s">
        <v>379</v>
      </c>
      <c r="P1024" s="120" t="s">
        <v>272</v>
      </c>
      <c r="Q1024" s="120" t="s">
        <v>612</v>
      </c>
      <c r="R1024" s="124" t="s">
        <v>476</v>
      </c>
      <c r="S1024" s="125" t="s">
        <v>445</v>
      </c>
    </row>
    <row r="1025" s="126" customFormat="true" ht="12" hidden="false" customHeight="true" outlineLevel="0" collapsed="false">
      <c r="A1025" s="120" t="s">
        <v>881</v>
      </c>
      <c r="B1025" s="120" t="n">
        <v>85228</v>
      </c>
      <c r="C1025" s="120" t="s">
        <v>465</v>
      </c>
      <c r="D1025" s="121"/>
      <c r="E1025" s="121" t="s">
        <v>451</v>
      </c>
      <c r="F1025" s="122" t="n">
        <v>255580</v>
      </c>
      <c r="G1025" s="123"/>
      <c r="H1025" s="122" t="n">
        <v>255580</v>
      </c>
      <c r="I1025" s="123"/>
      <c r="J1025" s="122" t="n">
        <f aca="false">H1025-F1025</f>
        <v>0</v>
      </c>
      <c r="K1025" s="123" t="n">
        <f aca="false">I1025-G1025</f>
        <v>0</v>
      </c>
      <c r="L1025" s="122" t="n">
        <v>250000</v>
      </c>
      <c r="M1025" s="123"/>
      <c r="N1025" s="120" t="s">
        <v>614</v>
      </c>
      <c r="O1025" s="120" t="s">
        <v>614</v>
      </c>
      <c r="P1025" s="120" t="s">
        <v>268</v>
      </c>
      <c r="Q1025" s="120" t="s">
        <v>269</v>
      </c>
      <c r="R1025" s="124" t="s">
        <v>270</v>
      </c>
      <c r="S1025" s="125" t="s">
        <v>452</v>
      </c>
    </row>
    <row r="1026" s="126" customFormat="true" ht="12" hidden="false" customHeight="true" outlineLevel="0" collapsed="false">
      <c r="A1026" s="120" t="n">
        <v>852</v>
      </c>
      <c r="B1026" s="120" t="n">
        <v>85230</v>
      </c>
      <c r="C1026" s="120" t="s">
        <v>91</v>
      </c>
      <c r="D1026" s="121" t="s">
        <v>265</v>
      </c>
      <c r="E1026" s="121" t="s">
        <v>275</v>
      </c>
      <c r="F1026" s="122" t="n">
        <v>15000</v>
      </c>
      <c r="G1026" s="123"/>
      <c r="H1026" s="122" t="n">
        <v>4000</v>
      </c>
      <c r="I1026" s="123"/>
      <c r="J1026" s="122" t="n">
        <f aca="false">H1026-F1026</f>
        <v>-11000</v>
      </c>
      <c r="K1026" s="123" t="n">
        <f aca="false">I1026-G1026</f>
        <v>0</v>
      </c>
      <c r="L1026" s="122" t="n">
        <v>0</v>
      </c>
      <c r="M1026" s="123"/>
      <c r="N1026" s="120" t="s">
        <v>860</v>
      </c>
      <c r="O1026" s="120" t="s">
        <v>860</v>
      </c>
      <c r="P1026" s="120" t="s">
        <v>268</v>
      </c>
      <c r="Q1026" s="120" t="s">
        <v>269</v>
      </c>
      <c r="R1026" s="124" t="s">
        <v>270</v>
      </c>
      <c r="S1026" s="125" t="s">
        <v>882</v>
      </c>
    </row>
    <row r="1027" s="126" customFormat="true" ht="12" hidden="false" customHeight="true" outlineLevel="0" collapsed="false">
      <c r="A1027" s="120" t="n">
        <v>852</v>
      </c>
      <c r="B1027" s="120" t="n">
        <v>85230</v>
      </c>
      <c r="C1027" s="120" t="s">
        <v>103</v>
      </c>
      <c r="D1027" s="121" t="s">
        <v>265</v>
      </c>
      <c r="E1027" s="121" t="s">
        <v>275</v>
      </c>
      <c r="F1027" s="122" t="n">
        <v>100000</v>
      </c>
      <c r="G1027" s="123"/>
      <c r="H1027" s="122" t="n">
        <v>100000</v>
      </c>
      <c r="I1027" s="123"/>
      <c r="J1027" s="122" t="n">
        <f aca="false">H1027-F1027</f>
        <v>0</v>
      </c>
      <c r="K1027" s="123" t="n">
        <f aca="false">I1027-G1027</f>
        <v>0</v>
      </c>
      <c r="L1027" s="122" t="n">
        <v>120000</v>
      </c>
      <c r="M1027" s="123"/>
      <c r="N1027" s="120" t="s">
        <v>614</v>
      </c>
      <c r="O1027" s="120" t="s">
        <v>614</v>
      </c>
      <c r="P1027" s="120" t="s">
        <v>268</v>
      </c>
      <c r="Q1027" s="120" t="s">
        <v>269</v>
      </c>
      <c r="R1027" s="124" t="s">
        <v>270</v>
      </c>
      <c r="S1027" s="125" t="s">
        <v>883</v>
      </c>
    </row>
    <row r="1028" s="126" customFormat="true" ht="12" hidden="false" customHeight="true" outlineLevel="0" collapsed="false">
      <c r="A1028" s="120" t="n">
        <v>852</v>
      </c>
      <c r="B1028" s="120" t="n">
        <v>85230</v>
      </c>
      <c r="C1028" s="120" t="s">
        <v>109</v>
      </c>
      <c r="D1028" s="121" t="s">
        <v>265</v>
      </c>
      <c r="E1028" s="121" t="s">
        <v>275</v>
      </c>
      <c r="F1028" s="122" t="n">
        <v>200000</v>
      </c>
      <c r="G1028" s="123"/>
      <c r="H1028" s="122" t="n">
        <v>400000</v>
      </c>
      <c r="I1028" s="123"/>
      <c r="J1028" s="122" t="n">
        <f aca="false">H1028-F1028</f>
        <v>200000</v>
      </c>
      <c r="K1028" s="123" t="n">
        <f aca="false">I1028-G1028</f>
        <v>0</v>
      </c>
      <c r="L1028" s="122" t="n">
        <v>400000</v>
      </c>
      <c r="M1028" s="123"/>
      <c r="N1028" s="120" t="s">
        <v>614</v>
      </c>
      <c r="O1028" s="120" t="s">
        <v>614</v>
      </c>
      <c r="P1028" s="120" t="s">
        <v>268</v>
      </c>
      <c r="Q1028" s="120" t="s">
        <v>269</v>
      </c>
      <c r="R1028" s="124" t="s">
        <v>270</v>
      </c>
      <c r="S1028" s="125" t="s">
        <v>883</v>
      </c>
    </row>
    <row r="1029" s="126" customFormat="true" ht="12" hidden="false" customHeight="true" outlineLevel="0" collapsed="false">
      <c r="A1029" s="120" t="n">
        <v>852</v>
      </c>
      <c r="B1029" s="120" t="n">
        <v>85230</v>
      </c>
      <c r="C1029" s="120" t="n">
        <v>2030</v>
      </c>
      <c r="D1029" s="121" t="s">
        <v>399</v>
      </c>
      <c r="E1029" s="121" t="s">
        <v>314</v>
      </c>
      <c r="F1029" s="122" t="n">
        <v>6616971</v>
      </c>
      <c r="G1029" s="123"/>
      <c r="H1029" s="122" t="n">
        <v>6616971</v>
      </c>
      <c r="I1029" s="123"/>
      <c r="J1029" s="122" t="n">
        <f aca="false">H1029-F1029</f>
        <v>0</v>
      </c>
      <c r="K1029" s="123" t="n">
        <f aca="false">I1029-G1029</f>
        <v>0</v>
      </c>
      <c r="L1029" s="122" t="n">
        <v>7500000</v>
      </c>
      <c r="M1029" s="123"/>
      <c r="N1029" s="120" t="s">
        <v>281</v>
      </c>
      <c r="O1029" s="120" t="s">
        <v>281</v>
      </c>
      <c r="P1029" s="120" t="s">
        <v>268</v>
      </c>
      <c r="Q1029" s="120" t="s">
        <v>269</v>
      </c>
      <c r="R1029" s="124" t="s">
        <v>270</v>
      </c>
      <c r="S1029" s="125" t="s">
        <v>386</v>
      </c>
    </row>
    <row r="1030" s="126" customFormat="true" ht="12" hidden="false" customHeight="true" outlineLevel="0" collapsed="false">
      <c r="A1030" s="120" t="n">
        <v>852</v>
      </c>
      <c r="B1030" s="120" t="n">
        <v>85230</v>
      </c>
      <c r="C1030" s="120" t="n">
        <v>2030</v>
      </c>
      <c r="D1030" s="121" t="s">
        <v>399</v>
      </c>
      <c r="E1030" s="121" t="s">
        <v>314</v>
      </c>
      <c r="F1030" s="122" t="n">
        <v>1644124</v>
      </c>
      <c r="G1030" s="123"/>
      <c r="H1030" s="122" t="n">
        <v>1644124</v>
      </c>
      <c r="I1030" s="123"/>
      <c r="J1030" s="122" t="n">
        <f aca="false">H1030-F1030</f>
        <v>0</v>
      </c>
      <c r="K1030" s="123" t="n">
        <f aca="false">I1030-G1030</f>
        <v>0</v>
      </c>
      <c r="L1030" s="122" t="n">
        <v>0</v>
      </c>
      <c r="M1030" s="123"/>
      <c r="N1030" s="120" t="s">
        <v>281</v>
      </c>
      <c r="O1030" s="120" t="s">
        <v>281</v>
      </c>
      <c r="P1030" s="120" t="s">
        <v>299</v>
      </c>
      <c r="Q1030" s="120" t="n">
        <v>1640</v>
      </c>
      <c r="R1030" s="124" t="s">
        <v>502</v>
      </c>
      <c r="S1030" s="125" t="s">
        <v>884</v>
      </c>
    </row>
    <row r="1031" s="126" customFormat="true" ht="12" hidden="false" customHeight="true" outlineLevel="0" collapsed="false">
      <c r="A1031" s="120" t="n">
        <v>852</v>
      </c>
      <c r="B1031" s="120" t="n">
        <v>85230</v>
      </c>
      <c r="C1031" s="120" t="n">
        <v>2910</v>
      </c>
      <c r="D1031" s="121" t="s">
        <v>265</v>
      </c>
      <c r="E1031" s="121" t="s">
        <v>275</v>
      </c>
      <c r="F1031" s="122" t="n">
        <v>20000</v>
      </c>
      <c r="G1031" s="130"/>
      <c r="H1031" s="122" t="n">
        <v>20000</v>
      </c>
      <c r="I1031" s="130"/>
      <c r="J1031" s="122" t="n">
        <f aca="false">H1031-F1031</f>
        <v>0</v>
      </c>
      <c r="K1031" s="130" t="n">
        <f aca="false">I1031-G1031</f>
        <v>0</v>
      </c>
      <c r="L1031" s="122" t="n">
        <v>0</v>
      </c>
      <c r="M1031" s="130"/>
      <c r="N1031" s="120" t="s">
        <v>418</v>
      </c>
      <c r="O1031" s="120" t="s">
        <v>379</v>
      </c>
      <c r="P1031" s="120" t="s">
        <v>272</v>
      </c>
      <c r="Q1031" s="120" t="s">
        <v>473</v>
      </c>
      <c r="R1031" s="124" t="s">
        <v>308</v>
      </c>
      <c r="S1031" s="125" t="s">
        <v>864</v>
      </c>
    </row>
    <row r="1032" s="126" customFormat="true" ht="12" hidden="false" customHeight="true" outlineLevel="0" collapsed="false">
      <c r="A1032" s="120" t="n">
        <v>852</v>
      </c>
      <c r="B1032" s="120" t="n">
        <v>85231</v>
      </c>
      <c r="C1032" s="120" t="n">
        <v>2010</v>
      </c>
      <c r="D1032" s="121" t="s">
        <v>509</v>
      </c>
      <c r="E1032" s="121" t="s">
        <v>385</v>
      </c>
      <c r="F1032" s="122" t="n">
        <v>2000</v>
      </c>
      <c r="G1032" s="123"/>
      <c r="H1032" s="122" t="n">
        <v>2000</v>
      </c>
      <c r="I1032" s="123"/>
      <c r="J1032" s="122" t="n">
        <f aca="false">H1032-F1032</f>
        <v>0</v>
      </c>
      <c r="K1032" s="123" t="n">
        <f aca="false">I1032-G1032</f>
        <v>0</v>
      </c>
      <c r="L1032" s="122" t="n">
        <v>0</v>
      </c>
      <c r="M1032" s="123"/>
      <c r="N1032" s="120" t="s">
        <v>281</v>
      </c>
      <c r="O1032" s="120" t="s">
        <v>281</v>
      </c>
      <c r="P1032" s="120" t="s">
        <v>299</v>
      </c>
      <c r="Q1032" s="120" t="n">
        <v>591</v>
      </c>
      <c r="R1032" s="124" t="s">
        <v>885</v>
      </c>
      <c r="S1032" s="125" t="s">
        <v>886</v>
      </c>
    </row>
    <row r="1033" s="126" customFormat="true" ht="12" hidden="false" customHeight="true" outlineLevel="0" collapsed="false">
      <c r="A1033" s="120" t="n">
        <v>852</v>
      </c>
      <c r="B1033" s="120" t="n">
        <v>85231</v>
      </c>
      <c r="C1033" s="120" t="n">
        <v>2110</v>
      </c>
      <c r="D1033" s="121" t="s">
        <v>384</v>
      </c>
      <c r="E1033" s="121" t="s">
        <v>385</v>
      </c>
      <c r="F1033" s="122"/>
      <c r="G1033" s="123" t="n">
        <v>6245</v>
      </c>
      <c r="H1033" s="122"/>
      <c r="I1033" s="123" t="n">
        <v>6245</v>
      </c>
      <c r="J1033" s="122" t="n">
        <f aca="false">H1033-F1033</f>
        <v>0</v>
      </c>
      <c r="K1033" s="123" t="n">
        <f aca="false">I1033-G1033</f>
        <v>0</v>
      </c>
      <c r="L1033" s="122"/>
      <c r="M1033" s="123" t="n">
        <v>235397</v>
      </c>
      <c r="N1033" s="120" t="s">
        <v>281</v>
      </c>
      <c r="O1033" s="120" t="s">
        <v>281</v>
      </c>
      <c r="P1033" s="120" t="s">
        <v>268</v>
      </c>
      <c r="Q1033" s="120" t="s">
        <v>269</v>
      </c>
      <c r="R1033" s="124" t="s">
        <v>270</v>
      </c>
      <c r="S1033" s="125" t="s">
        <v>386</v>
      </c>
    </row>
    <row r="1034" s="126" customFormat="true" ht="12" hidden="false" customHeight="true" outlineLevel="0" collapsed="false">
      <c r="A1034" s="120" t="n">
        <v>852</v>
      </c>
      <c r="B1034" s="120" t="n">
        <v>85231</v>
      </c>
      <c r="C1034" s="120" t="n">
        <v>2110</v>
      </c>
      <c r="D1034" s="121" t="s">
        <v>384</v>
      </c>
      <c r="E1034" s="121" t="s">
        <v>385</v>
      </c>
      <c r="F1034" s="122"/>
      <c r="G1034" s="132" t="n">
        <v>296481.5</v>
      </c>
      <c r="H1034" s="122"/>
      <c r="I1034" s="132" t="n">
        <v>296481.5</v>
      </c>
      <c r="J1034" s="122" t="n">
        <f aca="false">H1034-F1034</f>
        <v>0</v>
      </c>
      <c r="K1034" s="123" t="n">
        <f aca="false">I1034-G1034</f>
        <v>0</v>
      </c>
      <c r="L1034" s="122"/>
      <c r="M1034" s="123" t="n">
        <v>0</v>
      </c>
      <c r="N1034" s="120" t="s">
        <v>281</v>
      </c>
      <c r="O1034" s="120" t="s">
        <v>281</v>
      </c>
      <c r="P1034" s="120" t="s">
        <v>299</v>
      </c>
      <c r="Q1034" s="120" t="n">
        <v>2205</v>
      </c>
      <c r="R1034" s="124" t="s">
        <v>513</v>
      </c>
      <c r="S1034" s="125" t="s">
        <v>886</v>
      </c>
    </row>
    <row r="1035" s="126" customFormat="true" ht="12" hidden="false" customHeight="true" outlineLevel="0" collapsed="false">
      <c r="A1035" s="120" t="n">
        <v>852</v>
      </c>
      <c r="B1035" s="120" t="n">
        <v>85231</v>
      </c>
      <c r="C1035" s="120" t="n">
        <v>2110</v>
      </c>
      <c r="D1035" s="121" t="s">
        <v>384</v>
      </c>
      <c r="E1035" s="121" t="s">
        <v>385</v>
      </c>
      <c r="F1035" s="122"/>
      <c r="G1035" s="123" t="n">
        <v>16530</v>
      </c>
      <c r="H1035" s="122"/>
      <c r="I1035" s="123" t="n">
        <v>16530</v>
      </c>
      <c r="J1035" s="122" t="n">
        <f aca="false">H1035-F1035</f>
        <v>0</v>
      </c>
      <c r="K1035" s="123" t="n">
        <f aca="false">I1035-G1035</f>
        <v>0</v>
      </c>
      <c r="L1035" s="122"/>
      <c r="M1035" s="123" t="n">
        <v>0</v>
      </c>
      <c r="N1035" s="120" t="s">
        <v>281</v>
      </c>
      <c r="O1035" s="120" t="s">
        <v>281</v>
      </c>
      <c r="P1035" s="120" t="s">
        <v>299</v>
      </c>
      <c r="Q1035" s="120" t="n">
        <v>1068</v>
      </c>
      <c r="R1035" s="124" t="s">
        <v>632</v>
      </c>
      <c r="S1035" s="125" t="s">
        <v>886</v>
      </c>
    </row>
    <row r="1036" s="126" customFormat="true" ht="12" hidden="false" customHeight="true" outlineLevel="0" collapsed="false">
      <c r="A1036" s="120" t="n">
        <v>852</v>
      </c>
      <c r="B1036" s="120" t="n">
        <v>85231</v>
      </c>
      <c r="C1036" s="120" t="n">
        <v>2110</v>
      </c>
      <c r="D1036" s="121" t="s">
        <v>384</v>
      </c>
      <c r="E1036" s="121" t="s">
        <v>385</v>
      </c>
      <c r="F1036" s="122"/>
      <c r="G1036" s="123" t="n">
        <v>31407</v>
      </c>
      <c r="H1036" s="122"/>
      <c r="I1036" s="123" t="n">
        <v>31407</v>
      </c>
      <c r="J1036" s="122" t="n">
        <f aca="false">H1036-F1036</f>
        <v>0</v>
      </c>
      <c r="K1036" s="123" t="n">
        <f aca="false">I1036-G1036</f>
        <v>0</v>
      </c>
      <c r="L1036" s="122"/>
      <c r="M1036" s="123" t="n">
        <v>0</v>
      </c>
      <c r="N1036" s="120" t="s">
        <v>281</v>
      </c>
      <c r="O1036" s="120" t="s">
        <v>281</v>
      </c>
      <c r="P1036" s="120" t="s">
        <v>299</v>
      </c>
      <c r="Q1036" s="120" t="n">
        <v>1019</v>
      </c>
      <c r="R1036" s="124" t="s">
        <v>300</v>
      </c>
      <c r="S1036" s="125" t="s">
        <v>886</v>
      </c>
    </row>
    <row r="1037" s="126" customFormat="true" ht="12" hidden="false" customHeight="true" outlineLevel="0" collapsed="false">
      <c r="A1037" s="120" t="n">
        <v>852</v>
      </c>
      <c r="B1037" s="120" t="n">
        <v>85231</v>
      </c>
      <c r="C1037" s="120" t="n">
        <v>2110</v>
      </c>
      <c r="D1037" s="121" t="s">
        <v>384</v>
      </c>
      <c r="E1037" s="121" t="s">
        <v>385</v>
      </c>
      <c r="F1037" s="122"/>
      <c r="G1037" s="123" t="n">
        <v>52994</v>
      </c>
      <c r="H1037" s="122"/>
      <c r="I1037" s="123" t="n">
        <v>52994</v>
      </c>
      <c r="J1037" s="122" t="n">
        <f aca="false">H1037-F1037</f>
        <v>0</v>
      </c>
      <c r="K1037" s="123" t="n">
        <f aca="false">I1037-G1037</f>
        <v>0</v>
      </c>
      <c r="L1037" s="122"/>
      <c r="M1037" s="123" t="n">
        <v>0</v>
      </c>
      <c r="N1037" s="120" t="s">
        <v>281</v>
      </c>
      <c r="O1037" s="120" t="s">
        <v>281</v>
      </c>
      <c r="P1037" s="120" t="s">
        <v>299</v>
      </c>
      <c r="Q1037" s="120" t="n">
        <v>498</v>
      </c>
      <c r="R1037" s="124" t="s">
        <v>516</v>
      </c>
      <c r="S1037" s="125" t="s">
        <v>886</v>
      </c>
    </row>
    <row r="1038" s="126" customFormat="true" ht="12" hidden="false" customHeight="true" outlineLevel="0" collapsed="false">
      <c r="A1038" s="120" t="n">
        <v>852</v>
      </c>
      <c r="B1038" s="120" t="n">
        <v>85231</v>
      </c>
      <c r="C1038" s="120" t="n">
        <v>2110</v>
      </c>
      <c r="D1038" s="121" t="s">
        <v>384</v>
      </c>
      <c r="E1038" s="121" t="s">
        <v>385</v>
      </c>
      <c r="F1038" s="122"/>
      <c r="G1038" s="132" t="n">
        <v>75791.5</v>
      </c>
      <c r="H1038" s="122"/>
      <c r="I1038" s="132" t="n">
        <v>75791.5</v>
      </c>
      <c r="J1038" s="122" t="n">
        <f aca="false">H1038-F1038</f>
        <v>0</v>
      </c>
      <c r="K1038" s="132" t="n">
        <f aca="false">I1038-G1038</f>
        <v>0</v>
      </c>
      <c r="L1038" s="122"/>
      <c r="M1038" s="132" t="n">
        <v>0</v>
      </c>
      <c r="N1038" s="120" t="s">
        <v>281</v>
      </c>
      <c r="O1038" s="120" t="s">
        <v>281</v>
      </c>
      <c r="P1038" s="120" t="s">
        <v>299</v>
      </c>
      <c r="Q1038" s="120" t="n">
        <v>1260</v>
      </c>
      <c r="R1038" s="124" t="s">
        <v>341</v>
      </c>
      <c r="S1038" s="125" t="s">
        <v>886</v>
      </c>
    </row>
    <row r="1039" s="126" customFormat="true" ht="12" hidden="false" customHeight="true" outlineLevel="0" collapsed="false">
      <c r="A1039" s="120" t="n">
        <v>852</v>
      </c>
      <c r="B1039" s="120" t="n">
        <v>85231</v>
      </c>
      <c r="C1039" s="120" t="n">
        <v>2110</v>
      </c>
      <c r="D1039" s="121" t="s">
        <v>384</v>
      </c>
      <c r="E1039" s="121" t="s">
        <v>385</v>
      </c>
      <c r="F1039" s="122"/>
      <c r="G1039" s="123" t="n">
        <v>183385</v>
      </c>
      <c r="H1039" s="122"/>
      <c r="I1039" s="123" t="n">
        <v>183385</v>
      </c>
      <c r="J1039" s="122" t="n">
        <f aca="false">H1039-F1039</f>
        <v>0</v>
      </c>
      <c r="K1039" s="123" t="n">
        <f aca="false">I1039-G1039</f>
        <v>0</v>
      </c>
      <c r="L1039" s="122"/>
      <c r="M1039" s="123" t="n">
        <v>0</v>
      </c>
      <c r="N1039" s="120" t="s">
        <v>281</v>
      </c>
      <c r="O1039" s="120" t="s">
        <v>281</v>
      </c>
      <c r="P1039" s="120" t="s">
        <v>299</v>
      </c>
      <c r="Q1039" s="120" t="n">
        <v>871</v>
      </c>
      <c r="R1039" s="124" t="s">
        <v>436</v>
      </c>
      <c r="S1039" s="125" t="s">
        <v>886</v>
      </c>
    </row>
    <row r="1040" s="126" customFormat="true" ht="12" hidden="false" customHeight="true" outlineLevel="0" collapsed="false">
      <c r="A1040" s="120" t="n">
        <v>852</v>
      </c>
      <c r="B1040" s="120" t="n">
        <v>85231</v>
      </c>
      <c r="C1040" s="120" t="n">
        <v>2110</v>
      </c>
      <c r="D1040" s="121" t="s">
        <v>384</v>
      </c>
      <c r="E1040" s="121" t="s">
        <v>385</v>
      </c>
      <c r="F1040" s="122"/>
      <c r="G1040" s="123" t="n">
        <v>437392</v>
      </c>
      <c r="H1040" s="122"/>
      <c r="I1040" s="123" t="n">
        <v>437392</v>
      </c>
      <c r="J1040" s="122" t="n">
        <f aca="false">H1040-F1040</f>
        <v>0</v>
      </c>
      <c r="K1040" s="123" t="n">
        <f aca="false">I1040-G1040</f>
        <v>0</v>
      </c>
      <c r="L1040" s="122"/>
      <c r="M1040" s="123" t="n">
        <v>0</v>
      </c>
      <c r="N1040" s="120" t="s">
        <v>281</v>
      </c>
      <c r="O1040" s="120" t="s">
        <v>281</v>
      </c>
      <c r="P1040" s="120" t="s">
        <v>299</v>
      </c>
      <c r="Q1040" s="120" t="n">
        <v>405</v>
      </c>
      <c r="R1040" s="124" t="s">
        <v>869</v>
      </c>
      <c r="S1040" s="125" t="s">
        <v>886</v>
      </c>
    </row>
    <row r="1041" s="126" customFormat="true" ht="12" hidden="false" customHeight="true" outlineLevel="0" collapsed="false">
      <c r="A1041" s="120" t="n">
        <v>852</v>
      </c>
      <c r="B1041" s="120" t="n">
        <v>85231</v>
      </c>
      <c r="C1041" s="120" t="n">
        <v>2110</v>
      </c>
      <c r="D1041" s="121" t="s">
        <v>384</v>
      </c>
      <c r="E1041" s="121" t="s">
        <v>385</v>
      </c>
      <c r="F1041" s="122"/>
      <c r="G1041" s="123" t="n">
        <v>187224</v>
      </c>
      <c r="H1041" s="122"/>
      <c r="I1041" s="123" t="n">
        <v>187224</v>
      </c>
      <c r="J1041" s="122" t="n">
        <f aca="false">H1041-F1041</f>
        <v>0</v>
      </c>
      <c r="K1041" s="123" t="n">
        <f aca="false">I1041-G1041</f>
        <v>0</v>
      </c>
      <c r="L1041" s="122"/>
      <c r="M1041" s="123" t="n">
        <v>0</v>
      </c>
      <c r="N1041" s="120" t="s">
        <v>281</v>
      </c>
      <c r="O1041" s="120" t="s">
        <v>281</v>
      </c>
      <c r="P1041" s="120" t="s">
        <v>299</v>
      </c>
      <c r="Q1041" s="120" t="n">
        <v>1618</v>
      </c>
      <c r="R1041" s="124" t="s">
        <v>319</v>
      </c>
      <c r="S1041" s="125" t="s">
        <v>886</v>
      </c>
    </row>
    <row r="1042" s="126" customFormat="true" ht="12" hidden="false" customHeight="true" outlineLevel="0" collapsed="false">
      <c r="A1042" s="120" t="n">
        <v>852</v>
      </c>
      <c r="B1042" s="120" t="n">
        <v>85231</v>
      </c>
      <c r="C1042" s="120" t="n">
        <v>2110</v>
      </c>
      <c r="D1042" s="121" t="s">
        <v>384</v>
      </c>
      <c r="E1042" s="121" t="s">
        <v>385</v>
      </c>
      <c r="F1042" s="122"/>
      <c r="G1042" s="132" t="n">
        <v>-21677.5</v>
      </c>
      <c r="H1042" s="122"/>
      <c r="I1042" s="132" t="n">
        <v>-21677.5</v>
      </c>
      <c r="J1042" s="122" t="n">
        <f aca="false">H1042-F1042</f>
        <v>0</v>
      </c>
      <c r="K1042" s="132" t="n">
        <f aca="false">I1042-G1042</f>
        <v>0</v>
      </c>
      <c r="L1042" s="122"/>
      <c r="M1042" s="132" t="n">
        <v>0</v>
      </c>
      <c r="N1042" s="120" t="s">
        <v>281</v>
      </c>
      <c r="O1042" s="120" t="s">
        <v>281</v>
      </c>
      <c r="P1042" s="120" t="s">
        <v>299</v>
      </c>
      <c r="Q1042" s="120" t="s">
        <v>439</v>
      </c>
      <c r="R1042" s="124" t="s">
        <v>440</v>
      </c>
      <c r="S1042" s="125" t="s">
        <v>886</v>
      </c>
    </row>
    <row r="1043" s="126" customFormat="true" ht="12" hidden="false" customHeight="true" outlineLevel="0" collapsed="false">
      <c r="A1043" s="120" t="n">
        <v>852</v>
      </c>
      <c r="B1043" s="120" t="n">
        <v>85278</v>
      </c>
      <c r="C1043" s="120" t="n">
        <v>2910</v>
      </c>
      <c r="D1043" s="121" t="s">
        <v>265</v>
      </c>
      <c r="E1043" s="121" t="s">
        <v>275</v>
      </c>
      <c r="F1043" s="122" t="n">
        <v>5000</v>
      </c>
      <c r="G1043" s="130"/>
      <c r="H1043" s="122" t="n">
        <v>5000</v>
      </c>
      <c r="I1043" s="130"/>
      <c r="J1043" s="122" t="n">
        <f aca="false">H1043-F1043</f>
        <v>0</v>
      </c>
      <c r="K1043" s="130" t="n">
        <f aca="false">I1043-G1043</f>
        <v>0</v>
      </c>
      <c r="L1043" s="122" t="n">
        <v>0</v>
      </c>
      <c r="M1043" s="130"/>
      <c r="N1043" s="120" t="s">
        <v>418</v>
      </c>
      <c r="O1043" s="120" t="s">
        <v>379</v>
      </c>
      <c r="P1043" s="120" t="s">
        <v>272</v>
      </c>
      <c r="Q1043" s="120" t="s">
        <v>473</v>
      </c>
      <c r="R1043" s="124" t="s">
        <v>308</v>
      </c>
      <c r="S1043" s="125" t="s">
        <v>864</v>
      </c>
    </row>
    <row r="1044" s="126" customFormat="true" ht="12" hidden="false" customHeight="true" outlineLevel="0" collapsed="false">
      <c r="A1044" s="120" t="n">
        <v>852</v>
      </c>
      <c r="B1044" s="120" t="n">
        <v>85295</v>
      </c>
      <c r="C1044" s="120" t="s">
        <v>87</v>
      </c>
      <c r="D1044" s="121" t="s">
        <v>265</v>
      </c>
      <c r="E1044" s="121" t="s">
        <v>358</v>
      </c>
      <c r="F1044" s="122" t="n">
        <v>12000</v>
      </c>
      <c r="G1044" s="123"/>
      <c r="H1044" s="122" t="n">
        <v>12000</v>
      </c>
      <c r="I1044" s="123"/>
      <c r="J1044" s="122" t="n">
        <f aca="false">H1044-F1044</f>
        <v>0</v>
      </c>
      <c r="K1044" s="123" t="n">
        <f aca="false">I1044-G1044</f>
        <v>0</v>
      </c>
      <c r="L1044" s="122" t="n">
        <v>12000</v>
      </c>
      <c r="M1044" s="123"/>
      <c r="N1044" s="120" t="s">
        <v>611</v>
      </c>
      <c r="O1044" s="120" t="s">
        <v>403</v>
      </c>
      <c r="P1044" s="120" t="s">
        <v>268</v>
      </c>
      <c r="Q1044" s="120" t="s">
        <v>269</v>
      </c>
      <c r="R1044" s="124" t="s">
        <v>270</v>
      </c>
      <c r="S1044" s="125" t="s">
        <v>887</v>
      </c>
    </row>
    <row r="1045" s="126" customFormat="true" ht="12" hidden="false" customHeight="true" outlineLevel="0" collapsed="false">
      <c r="A1045" s="120" t="n">
        <v>852</v>
      </c>
      <c r="B1045" s="120" t="n">
        <v>85295</v>
      </c>
      <c r="C1045" s="120" t="s">
        <v>89</v>
      </c>
      <c r="D1045" s="121" t="s">
        <v>265</v>
      </c>
      <c r="E1045" s="121" t="s">
        <v>376</v>
      </c>
      <c r="F1045" s="122" t="n">
        <v>42000</v>
      </c>
      <c r="G1045" s="123"/>
      <c r="H1045" s="122" t="n">
        <v>43000</v>
      </c>
      <c r="I1045" s="123"/>
      <c r="J1045" s="122" t="n">
        <f aca="false">H1045-F1045</f>
        <v>1000</v>
      </c>
      <c r="K1045" s="123" t="n">
        <f aca="false">I1045-G1045</f>
        <v>0</v>
      </c>
      <c r="L1045" s="122" t="n">
        <v>44000</v>
      </c>
      <c r="M1045" s="123"/>
      <c r="N1045" s="120" t="s">
        <v>614</v>
      </c>
      <c r="O1045" s="120" t="s">
        <v>614</v>
      </c>
      <c r="P1045" s="120" t="s">
        <v>268</v>
      </c>
      <c r="Q1045" s="120" t="s">
        <v>269</v>
      </c>
      <c r="R1045" s="124" t="s">
        <v>270</v>
      </c>
      <c r="S1045" s="125" t="s">
        <v>377</v>
      </c>
    </row>
    <row r="1046" s="126" customFormat="true" ht="12" hidden="false" customHeight="true" outlineLevel="0" collapsed="false">
      <c r="A1046" s="120" t="n">
        <v>852</v>
      </c>
      <c r="B1046" s="120" t="n">
        <v>85295</v>
      </c>
      <c r="C1046" s="120" t="s">
        <v>95</v>
      </c>
      <c r="D1046" s="121" t="s">
        <v>265</v>
      </c>
      <c r="E1046" s="121" t="s">
        <v>275</v>
      </c>
      <c r="F1046" s="129" t="n">
        <v>0</v>
      </c>
      <c r="G1046" s="130"/>
      <c r="H1046" s="129" t="n">
        <v>24000</v>
      </c>
      <c r="I1046" s="130"/>
      <c r="J1046" s="129" t="n">
        <f aca="false">H1046-F1046</f>
        <v>24000</v>
      </c>
      <c r="K1046" s="130" t="n">
        <f aca="false">I1046-G1046</f>
        <v>0</v>
      </c>
      <c r="L1046" s="129" t="n">
        <v>0</v>
      </c>
      <c r="M1046" s="130"/>
      <c r="N1046" s="120" t="s">
        <v>418</v>
      </c>
      <c r="O1046" s="120" t="s">
        <v>379</v>
      </c>
      <c r="P1046" s="120"/>
      <c r="Q1046" s="120"/>
      <c r="R1046" s="124"/>
      <c r="S1046" s="125" t="s">
        <v>855</v>
      </c>
    </row>
    <row r="1047" s="126" customFormat="true" ht="12" hidden="false" customHeight="true" outlineLevel="0" collapsed="false">
      <c r="A1047" s="120" t="n">
        <v>852</v>
      </c>
      <c r="B1047" s="120" t="n">
        <v>85295</v>
      </c>
      <c r="C1047" s="120" t="s">
        <v>109</v>
      </c>
      <c r="D1047" s="121" t="s">
        <v>265</v>
      </c>
      <c r="E1047" s="121" t="s">
        <v>275</v>
      </c>
      <c r="F1047" s="122" t="n">
        <v>142000</v>
      </c>
      <c r="G1047" s="123"/>
      <c r="H1047" s="122" t="n">
        <v>150000</v>
      </c>
      <c r="I1047" s="123"/>
      <c r="J1047" s="122" t="n">
        <f aca="false">H1047-F1047</f>
        <v>8000</v>
      </c>
      <c r="K1047" s="123" t="n">
        <f aca="false">I1047-G1047</f>
        <v>0</v>
      </c>
      <c r="L1047" s="122" t="n">
        <v>151000</v>
      </c>
      <c r="M1047" s="123"/>
      <c r="N1047" s="120" t="s">
        <v>614</v>
      </c>
      <c r="O1047" s="120" t="s">
        <v>614</v>
      </c>
      <c r="P1047" s="120" t="s">
        <v>268</v>
      </c>
      <c r="Q1047" s="120" t="s">
        <v>269</v>
      </c>
      <c r="R1047" s="124" t="s">
        <v>270</v>
      </c>
      <c r="S1047" s="125" t="s">
        <v>289</v>
      </c>
    </row>
    <row r="1048" s="126" customFormat="true" ht="12" hidden="false" customHeight="true" outlineLevel="0" collapsed="false">
      <c r="A1048" s="120" t="n">
        <v>852</v>
      </c>
      <c r="B1048" s="120" t="n">
        <v>85295</v>
      </c>
      <c r="C1048" s="120" t="n">
        <v>2010</v>
      </c>
      <c r="D1048" s="121" t="s">
        <v>509</v>
      </c>
      <c r="E1048" s="121" t="s">
        <v>385</v>
      </c>
      <c r="F1048" s="144" t="n">
        <v>0</v>
      </c>
      <c r="G1048" s="130"/>
      <c r="H1048" s="144" t="n">
        <v>0</v>
      </c>
      <c r="I1048" s="130"/>
      <c r="J1048" s="144" t="n">
        <f aca="false">H1048-F1048</f>
        <v>0</v>
      </c>
      <c r="K1048" s="130" t="n">
        <f aca="false">I1048-G1048</f>
        <v>0</v>
      </c>
      <c r="L1048" s="129" t="n">
        <v>8624</v>
      </c>
      <c r="M1048" s="130"/>
      <c r="N1048" s="120" t="s">
        <v>281</v>
      </c>
      <c r="O1048" s="120" t="s">
        <v>281</v>
      </c>
      <c r="P1048" s="120"/>
      <c r="Q1048" s="120"/>
      <c r="R1048" s="124"/>
      <c r="S1048" s="125" t="s">
        <v>386</v>
      </c>
    </row>
    <row r="1049" s="126" customFormat="true" ht="12" hidden="false" customHeight="true" outlineLevel="0" collapsed="false">
      <c r="A1049" s="120" t="n">
        <v>852</v>
      </c>
      <c r="B1049" s="120" t="n">
        <v>85295</v>
      </c>
      <c r="C1049" s="120" t="n">
        <v>2010</v>
      </c>
      <c r="D1049" s="121" t="s">
        <v>509</v>
      </c>
      <c r="E1049" s="121" t="s">
        <v>385</v>
      </c>
      <c r="F1049" s="144" t="n">
        <v>18501.04</v>
      </c>
      <c r="G1049" s="130"/>
      <c r="H1049" s="144" t="n">
        <v>18501.04</v>
      </c>
      <c r="I1049" s="130"/>
      <c r="J1049" s="144" t="n">
        <f aca="false">H1049-F1049</f>
        <v>0</v>
      </c>
      <c r="K1049" s="130" t="n">
        <f aca="false">I1049-G1049</f>
        <v>0</v>
      </c>
      <c r="L1049" s="144" t="n">
        <v>0</v>
      </c>
      <c r="M1049" s="130"/>
      <c r="N1049" s="120" t="s">
        <v>281</v>
      </c>
      <c r="O1049" s="120" t="s">
        <v>281</v>
      </c>
      <c r="P1049" s="120" t="s">
        <v>299</v>
      </c>
      <c r="Q1049" s="120" t="n">
        <v>1262</v>
      </c>
      <c r="R1049" s="124" t="s">
        <v>341</v>
      </c>
      <c r="S1049" s="125" t="s">
        <v>888</v>
      </c>
    </row>
    <row r="1050" s="126" customFormat="true" ht="12" hidden="false" customHeight="true" outlineLevel="0" collapsed="false">
      <c r="A1050" s="120" t="n">
        <v>852</v>
      </c>
      <c r="B1050" s="120" t="n">
        <v>85295</v>
      </c>
      <c r="C1050" s="120" t="n">
        <v>2010</v>
      </c>
      <c r="D1050" s="121" t="s">
        <v>509</v>
      </c>
      <c r="E1050" s="121" t="s">
        <v>385</v>
      </c>
      <c r="F1050" s="144" t="n">
        <v>-43.2</v>
      </c>
      <c r="G1050" s="130"/>
      <c r="H1050" s="144" t="n">
        <v>-43.2</v>
      </c>
      <c r="I1050" s="130"/>
      <c r="J1050" s="144" t="n">
        <f aca="false">H1050-F1050</f>
        <v>0</v>
      </c>
      <c r="K1050" s="130" t="n">
        <f aca="false">I1050-G1050</f>
        <v>0</v>
      </c>
      <c r="L1050" s="144" t="n">
        <v>0</v>
      </c>
      <c r="M1050" s="130"/>
      <c r="N1050" s="120" t="s">
        <v>281</v>
      </c>
      <c r="O1050" s="120" t="s">
        <v>281</v>
      </c>
      <c r="P1050" s="120" t="s">
        <v>299</v>
      </c>
      <c r="Q1050" s="120" t="n">
        <v>1553</v>
      </c>
      <c r="R1050" s="124" t="s">
        <v>605</v>
      </c>
      <c r="S1050" s="125" t="s">
        <v>888</v>
      </c>
    </row>
    <row r="1051" s="126" customFormat="true" ht="12" hidden="false" customHeight="true" outlineLevel="0" collapsed="false">
      <c r="A1051" s="120" t="n">
        <v>852</v>
      </c>
      <c r="B1051" s="120" t="n">
        <v>85295</v>
      </c>
      <c r="C1051" s="120" t="n">
        <v>2030</v>
      </c>
      <c r="D1051" s="121" t="s">
        <v>399</v>
      </c>
      <c r="E1051" s="121" t="s">
        <v>314</v>
      </c>
      <c r="F1051" s="129" t="n">
        <v>61200</v>
      </c>
      <c r="G1051" s="130"/>
      <c r="H1051" s="129" t="n">
        <v>61200</v>
      </c>
      <c r="I1051" s="130"/>
      <c r="J1051" s="129" t="n">
        <f aca="false">H1051-F1051</f>
        <v>0</v>
      </c>
      <c r="K1051" s="130" t="n">
        <f aca="false">I1051-G1051</f>
        <v>0</v>
      </c>
      <c r="L1051" s="129" t="n">
        <v>0</v>
      </c>
      <c r="M1051" s="130"/>
      <c r="N1051" s="120" t="s">
        <v>281</v>
      </c>
      <c r="O1051" s="120" t="s">
        <v>281</v>
      </c>
      <c r="P1051" s="120" t="s">
        <v>299</v>
      </c>
      <c r="Q1051" s="120" t="n">
        <v>1475</v>
      </c>
      <c r="R1051" s="124" t="s">
        <v>287</v>
      </c>
      <c r="S1051" s="125" t="s">
        <v>889</v>
      </c>
    </row>
    <row r="1052" s="126" customFormat="true" ht="12" hidden="false" customHeight="true" outlineLevel="0" collapsed="false">
      <c r="A1052" s="120" t="n">
        <v>852</v>
      </c>
      <c r="B1052" s="120" t="n">
        <v>85295</v>
      </c>
      <c r="C1052" s="120" t="n">
        <v>2057</v>
      </c>
      <c r="D1052" s="121" t="s">
        <v>325</v>
      </c>
      <c r="E1052" s="121" t="s">
        <v>298</v>
      </c>
      <c r="F1052" s="122" t="n">
        <v>224145</v>
      </c>
      <c r="G1052" s="123"/>
      <c r="H1052" s="122" t="n">
        <v>224145</v>
      </c>
      <c r="I1052" s="123"/>
      <c r="J1052" s="122" t="n">
        <f aca="false">H1052-F1052</f>
        <v>0</v>
      </c>
      <c r="K1052" s="123" t="n">
        <f aca="false">I1052-G1052</f>
        <v>0</v>
      </c>
      <c r="L1052" s="122" t="n">
        <v>0</v>
      </c>
      <c r="M1052" s="123"/>
      <c r="N1052" s="120" t="s">
        <v>281</v>
      </c>
      <c r="O1052" s="120" t="s">
        <v>281</v>
      </c>
      <c r="P1052" s="120" t="s">
        <v>299</v>
      </c>
      <c r="Q1052" s="120" t="n">
        <v>1019</v>
      </c>
      <c r="R1052" s="124" t="s">
        <v>300</v>
      </c>
      <c r="S1052" s="125" t="s">
        <v>890</v>
      </c>
    </row>
    <row r="1053" s="126" customFormat="true" ht="12" hidden="false" customHeight="true" outlineLevel="0" collapsed="false">
      <c r="A1053" s="120" t="n">
        <v>852</v>
      </c>
      <c r="B1053" s="120" t="n">
        <v>85295</v>
      </c>
      <c r="C1053" s="120" t="n">
        <v>2057</v>
      </c>
      <c r="D1053" s="121" t="s">
        <v>297</v>
      </c>
      <c r="E1053" s="121" t="s">
        <v>298</v>
      </c>
      <c r="F1053" s="122"/>
      <c r="G1053" s="123" t="n">
        <v>116195</v>
      </c>
      <c r="H1053" s="122"/>
      <c r="I1053" s="123" t="n">
        <v>116195</v>
      </c>
      <c r="J1053" s="122" t="n">
        <f aca="false">H1053-F1053</f>
        <v>0</v>
      </c>
      <c r="K1053" s="123" t="n">
        <f aca="false">I1053-G1053</f>
        <v>0</v>
      </c>
      <c r="L1053" s="122"/>
      <c r="M1053" s="123" t="n">
        <v>0</v>
      </c>
      <c r="N1053" s="120" t="s">
        <v>281</v>
      </c>
      <c r="O1053" s="120" t="s">
        <v>281</v>
      </c>
      <c r="P1053" s="120" t="s">
        <v>268</v>
      </c>
      <c r="Q1053" s="120" t="s">
        <v>269</v>
      </c>
      <c r="R1053" s="124" t="s">
        <v>270</v>
      </c>
      <c r="S1053" s="125" t="s">
        <v>891</v>
      </c>
    </row>
    <row r="1054" s="126" customFormat="true" ht="12" hidden="false" customHeight="true" outlineLevel="0" collapsed="false">
      <c r="A1054" s="120" t="n">
        <v>852</v>
      </c>
      <c r="B1054" s="120" t="n">
        <v>85295</v>
      </c>
      <c r="C1054" s="120" t="n">
        <v>2057</v>
      </c>
      <c r="D1054" s="121" t="s">
        <v>325</v>
      </c>
      <c r="E1054" s="121" t="s">
        <v>298</v>
      </c>
      <c r="F1054" s="122" t="n">
        <v>223205</v>
      </c>
      <c r="G1054" s="123"/>
      <c r="H1054" s="122" t="n">
        <v>223205</v>
      </c>
      <c r="I1054" s="123"/>
      <c r="J1054" s="122" t="n">
        <f aca="false">H1054-F1054</f>
        <v>0</v>
      </c>
      <c r="K1054" s="123" t="n">
        <f aca="false">I1054-G1054</f>
        <v>0</v>
      </c>
      <c r="L1054" s="122" t="n">
        <v>0</v>
      </c>
      <c r="M1054" s="123"/>
      <c r="N1054" s="120" t="s">
        <v>281</v>
      </c>
      <c r="O1054" s="120" t="s">
        <v>281</v>
      </c>
      <c r="P1054" s="120" t="s">
        <v>268</v>
      </c>
      <c r="Q1054" s="120" t="s">
        <v>269</v>
      </c>
      <c r="R1054" s="124" t="s">
        <v>270</v>
      </c>
      <c r="S1054" s="125" t="s">
        <v>564</v>
      </c>
    </row>
    <row r="1055" s="126" customFormat="true" ht="12" hidden="false" customHeight="true" outlineLevel="0" collapsed="false">
      <c r="A1055" s="120" t="n">
        <v>852</v>
      </c>
      <c r="B1055" s="120" t="n">
        <v>85295</v>
      </c>
      <c r="C1055" s="120" t="n">
        <v>2057</v>
      </c>
      <c r="D1055" s="121" t="s">
        <v>325</v>
      </c>
      <c r="E1055" s="121" t="s">
        <v>298</v>
      </c>
      <c r="F1055" s="122" t="n">
        <v>400</v>
      </c>
      <c r="G1055" s="123"/>
      <c r="H1055" s="122" t="n">
        <v>400</v>
      </c>
      <c r="I1055" s="123"/>
      <c r="J1055" s="122" t="n">
        <f aca="false">H1055-F1055</f>
        <v>0</v>
      </c>
      <c r="K1055" s="123" t="n">
        <f aca="false">I1055-G1055</f>
        <v>0</v>
      </c>
      <c r="L1055" s="122" t="n">
        <v>0</v>
      </c>
      <c r="M1055" s="123"/>
      <c r="N1055" s="120" t="s">
        <v>281</v>
      </c>
      <c r="O1055" s="120" t="s">
        <v>281</v>
      </c>
      <c r="P1055" s="120" t="s">
        <v>299</v>
      </c>
      <c r="Q1055" s="120" t="n">
        <v>812</v>
      </c>
      <c r="R1055" s="124" t="s">
        <v>387</v>
      </c>
      <c r="S1055" s="125" t="s">
        <v>564</v>
      </c>
    </row>
    <row r="1056" s="126" customFormat="true" ht="12" hidden="false" customHeight="true" outlineLevel="0" collapsed="false">
      <c r="A1056" s="120" t="n">
        <v>852</v>
      </c>
      <c r="B1056" s="120" t="n">
        <v>85295</v>
      </c>
      <c r="C1056" s="120" t="n">
        <v>2059</v>
      </c>
      <c r="D1056" s="121" t="s">
        <v>297</v>
      </c>
      <c r="E1056" s="121" t="s">
        <v>298</v>
      </c>
      <c r="F1056" s="122"/>
      <c r="G1056" s="123" t="n">
        <v>10553</v>
      </c>
      <c r="H1056" s="122"/>
      <c r="I1056" s="123" t="n">
        <v>10553</v>
      </c>
      <c r="J1056" s="122" t="n">
        <f aca="false">H1056-F1056</f>
        <v>0</v>
      </c>
      <c r="K1056" s="123" t="n">
        <f aca="false">I1056-G1056</f>
        <v>0</v>
      </c>
      <c r="L1056" s="122"/>
      <c r="M1056" s="123" t="n">
        <v>0</v>
      </c>
      <c r="N1056" s="120" t="s">
        <v>281</v>
      </c>
      <c r="O1056" s="120" t="s">
        <v>281</v>
      </c>
      <c r="P1056" s="120" t="s">
        <v>268</v>
      </c>
      <c r="Q1056" s="120" t="s">
        <v>269</v>
      </c>
      <c r="R1056" s="124" t="s">
        <v>270</v>
      </c>
      <c r="S1056" s="125" t="s">
        <v>891</v>
      </c>
    </row>
    <row r="1057" s="126" customFormat="true" ht="12" hidden="false" customHeight="true" outlineLevel="0" collapsed="false">
      <c r="A1057" s="120" t="n">
        <v>852</v>
      </c>
      <c r="B1057" s="120" t="n">
        <v>85295</v>
      </c>
      <c r="C1057" s="120" t="n">
        <v>2059</v>
      </c>
      <c r="D1057" s="121" t="s">
        <v>325</v>
      </c>
      <c r="E1057" s="121" t="s">
        <v>298</v>
      </c>
      <c r="F1057" s="122" t="n">
        <v>13517</v>
      </c>
      <c r="G1057" s="123"/>
      <c r="H1057" s="122" t="n">
        <v>13517</v>
      </c>
      <c r="I1057" s="123"/>
      <c r="J1057" s="122" t="n">
        <f aca="false">H1057-F1057</f>
        <v>0</v>
      </c>
      <c r="K1057" s="123" t="n">
        <f aca="false">I1057-G1057</f>
        <v>0</v>
      </c>
      <c r="L1057" s="122" t="n">
        <v>0</v>
      </c>
      <c r="M1057" s="123"/>
      <c r="N1057" s="120" t="s">
        <v>281</v>
      </c>
      <c r="O1057" s="120" t="s">
        <v>281</v>
      </c>
      <c r="P1057" s="120" t="s">
        <v>268</v>
      </c>
      <c r="Q1057" s="120" t="s">
        <v>269</v>
      </c>
      <c r="R1057" s="124" t="s">
        <v>270</v>
      </c>
      <c r="S1057" s="125" t="s">
        <v>564</v>
      </c>
    </row>
    <row r="1058" s="126" customFormat="true" ht="12" hidden="false" customHeight="true" outlineLevel="0" collapsed="false">
      <c r="A1058" s="120" t="n">
        <v>852</v>
      </c>
      <c r="B1058" s="120" t="n">
        <v>85295</v>
      </c>
      <c r="C1058" s="120" t="n">
        <v>2100</v>
      </c>
      <c r="D1058" s="121" t="s">
        <v>512</v>
      </c>
      <c r="E1058" s="121" t="s">
        <v>275</v>
      </c>
      <c r="F1058" s="122" t="n">
        <v>125000</v>
      </c>
      <c r="G1058" s="123"/>
      <c r="H1058" s="122" t="n">
        <v>125000</v>
      </c>
      <c r="I1058" s="123"/>
      <c r="J1058" s="122" t="n">
        <f aca="false">H1058-F1058</f>
        <v>0</v>
      </c>
      <c r="K1058" s="123" t="n">
        <f aca="false">I1058-G1058</f>
        <v>0</v>
      </c>
      <c r="L1058" s="122" t="n">
        <v>0</v>
      </c>
      <c r="M1058" s="123"/>
      <c r="N1058" s="120" t="s">
        <v>281</v>
      </c>
      <c r="O1058" s="120" t="s">
        <v>281</v>
      </c>
      <c r="P1058" s="120" t="s">
        <v>299</v>
      </c>
      <c r="Q1058" s="120" t="n">
        <v>2383</v>
      </c>
      <c r="R1058" s="124" t="s">
        <v>602</v>
      </c>
      <c r="S1058" s="125" t="s">
        <v>514</v>
      </c>
    </row>
    <row r="1059" s="126" customFormat="true" ht="12" hidden="false" customHeight="true" outlineLevel="0" collapsed="false">
      <c r="A1059" s="120" t="n">
        <v>852</v>
      </c>
      <c r="B1059" s="120" t="n">
        <v>85295</v>
      </c>
      <c r="C1059" s="120" t="n">
        <v>2100</v>
      </c>
      <c r="D1059" s="121" t="s">
        <v>512</v>
      </c>
      <c r="E1059" s="121" t="s">
        <v>275</v>
      </c>
      <c r="F1059" s="122" t="n">
        <v>15000</v>
      </c>
      <c r="G1059" s="123"/>
      <c r="H1059" s="122" t="n">
        <v>15000</v>
      </c>
      <c r="I1059" s="123"/>
      <c r="J1059" s="122" t="n">
        <f aca="false">H1059-F1059</f>
        <v>0</v>
      </c>
      <c r="K1059" s="123" t="n">
        <f aca="false">I1059-G1059</f>
        <v>0</v>
      </c>
      <c r="L1059" s="122" t="n">
        <v>0</v>
      </c>
      <c r="M1059" s="123"/>
      <c r="N1059" s="120" t="s">
        <v>281</v>
      </c>
      <c r="O1059" s="120" t="s">
        <v>281</v>
      </c>
      <c r="P1059" s="120" t="s">
        <v>299</v>
      </c>
      <c r="Q1059" s="120" t="n">
        <v>320</v>
      </c>
      <c r="R1059" s="124" t="s">
        <v>618</v>
      </c>
      <c r="S1059" s="125" t="s">
        <v>514</v>
      </c>
    </row>
    <row r="1060" s="126" customFormat="true" ht="12" hidden="false" customHeight="true" outlineLevel="0" collapsed="false">
      <c r="A1060" s="120" t="n">
        <v>852</v>
      </c>
      <c r="B1060" s="120" t="n">
        <v>85295</v>
      </c>
      <c r="C1060" s="120" t="n">
        <v>2100</v>
      </c>
      <c r="D1060" s="121" t="s">
        <v>512</v>
      </c>
      <c r="E1060" s="121" t="s">
        <v>275</v>
      </c>
      <c r="F1060" s="122" t="n">
        <v>105000</v>
      </c>
      <c r="G1060" s="123"/>
      <c r="H1060" s="122" t="n">
        <v>105000</v>
      </c>
      <c r="I1060" s="123"/>
      <c r="J1060" s="122" t="n">
        <f aca="false">H1060-F1060</f>
        <v>0</v>
      </c>
      <c r="K1060" s="123" t="n">
        <f aca="false">I1060-G1060</f>
        <v>0</v>
      </c>
      <c r="L1060" s="122" t="n">
        <v>0</v>
      </c>
      <c r="M1060" s="123"/>
      <c r="N1060" s="120" t="s">
        <v>281</v>
      </c>
      <c r="O1060" s="120" t="s">
        <v>281</v>
      </c>
      <c r="P1060" s="120" t="s">
        <v>299</v>
      </c>
      <c r="Q1060" s="120" t="n">
        <v>310</v>
      </c>
      <c r="R1060" s="124" t="s">
        <v>490</v>
      </c>
      <c r="S1060" s="125" t="s">
        <v>514</v>
      </c>
    </row>
    <row r="1061" s="126" customFormat="true" ht="12" hidden="false" customHeight="true" outlineLevel="0" collapsed="false">
      <c r="A1061" s="120" t="n">
        <v>852</v>
      </c>
      <c r="B1061" s="120" t="n">
        <v>85295</v>
      </c>
      <c r="C1061" s="120" t="n">
        <v>2100</v>
      </c>
      <c r="D1061" s="121" t="s">
        <v>512</v>
      </c>
      <c r="E1061" s="121" t="s">
        <v>275</v>
      </c>
      <c r="F1061" s="122" t="n">
        <v>112550</v>
      </c>
      <c r="G1061" s="123"/>
      <c r="H1061" s="122" t="n">
        <v>112550</v>
      </c>
      <c r="I1061" s="123"/>
      <c r="J1061" s="122" t="n">
        <f aca="false">H1061-F1061</f>
        <v>0</v>
      </c>
      <c r="K1061" s="123" t="n">
        <f aca="false">I1061-G1061</f>
        <v>0</v>
      </c>
      <c r="L1061" s="122" t="n">
        <v>0</v>
      </c>
      <c r="M1061" s="123"/>
      <c r="N1061" s="120" t="s">
        <v>281</v>
      </c>
      <c r="O1061" s="120" t="s">
        <v>281</v>
      </c>
      <c r="P1061" s="120" t="s">
        <v>299</v>
      </c>
      <c r="Q1061" s="120" t="n">
        <v>504</v>
      </c>
      <c r="R1061" s="124" t="s">
        <v>516</v>
      </c>
      <c r="S1061" s="125" t="s">
        <v>514</v>
      </c>
    </row>
    <row r="1062" s="126" customFormat="true" ht="12" hidden="false" customHeight="true" outlineLevel="0" collapsed="false">
      <c r="A1062" s="120" t="n">
        <v>852</v>
      </c>
      <c r="B1062" s="120" t="n">
        <v>85295</v>
      </c>
      <c r="C1062" s="120" t="n">
        <v>2100</v>
      </c>
      <c r="D1062" s="121" t="s">
        <v>512</v>
      </c>
      <c r="E1062" s="121" t="s">
        <v>275</v>
      </c>
      <c r="F1062" s="122" t="n">
        <v>150000</v>
      </c>
      <c r="G1062" s="123"/>
      <c r="H1062" s="122" t="n">
        <v>150000</v>
      </c>
      <c r="I1062" s="123"/>
      <c r="J1062" s="122" t="n">
        <f aca="false">H1062-F1062</f>
        <v>0</v>
      </c>
      <c r="K1062" s="123" t="n">
        <f aca="false">I1062-G1062</f>
        <v>0</v>
      </c>
      <c r="L1062" s="122" t="n">
        <v>0</v>
      </c>
      <c r="M1062" s="123"/>
      <c r="N1062" s="120" t="s">
        <v>281</v>
      </c>
      <c r="O1062" s="120" t="s">
        <v>281</v>
      </c>
      <c r="P1062" s="120" t="s">
        <v>299</v>
      </c>
      <c r="Q1062" s="120" t="n">
        <v>769</v>
      </c>
      <c r="R1062" s="124" t="s">
        <v>510</v>
      </c>
      <c r="S1062" s="125" t="s">
        <v>514</v>
      </c>
    </row>
    <row r="1063" s="126" customFormat="true" ht="12" hidden="false" customHeight="true" outlineLevel="0" collapsed="false">
      <c r="A1063" s="120" t="n">
        <v>852</v>
      </c>
      <c r="B1063" s="120" t="n">
        <v>85295</v>
      </c>
      <c r="C1063" s="120" t="n">
        <v>2100</v>
      </c>
      <c r="D1063" s="121" t="s">
        <v>512</v>
      </c>
      <c r="E1063" s="121" t="s">
        <v>275</v>
      </c>
      <c r="F1063" s="122" t="n">
        <v>270000</v>
      </c>
      <c r="G1063" s="132"/>
      <c r="H1063" s="122" t="n">
        <v>270000</v>
      </c>
      <c r="I1063" s="132"/>
      <c r="J1063" s="122" t="n">
        <f aca="false">H1063-F1063</f>
        <v>0</v>
      </c>
      <c r="K1063" s="132" t="n">
        <f aca="false">I1063-G1063</f>
        <v>0</v>
      </c>
      <c r="L1063" s="122" t="n">
        <v>0</v>
      </c>
      <c r="M1063" s="132"/>
      <c r="N1063" s="120" t="s">
        <v>281</v>
      </c>
      <c r="O1063" s="120" t="s">
        <v>281</v>
      </c>
      <c r="P1063" s="120" t="s">
        <v>299</v>
      </c>
      <c r="Q1063" s="120" t="n">
        <v>955</v>
      </c>
      <c r="R1063" s="124" t="s">
        <v>892</v>
      </c>
      <c r="S1063" s="125" t="s">
        <v>514</v>
      </c>
    </row>
    <row r="1064" s="126" customFormat="true" ht="12" hidden="false" customHeight="true" outlineLevel="0" collapsed="false">
      <c r="A1064" s="120" t="n">
        <v>852</v>
      </c>
      <c r="B1064" s="120" t="n">
        <v>85295</v>
      </c>
      <c r="C1064" s="120" t="n">
        <v>2100</v>
      </c>
      <c r="D1064" s="121" t="s">
        <v>512</v>
      </c>
      <c r="E1064" s="121" t="s">
        <v>275</v>
      </c>
      <c r="F1064" s="122" t="n">
        <v>300000</v>
      </c>
      <c r="G1064" s="132"/>
      <c r="H1064" s="122" t="n">
        <v>300000</v>
      </c>
      <c r="I1064" s="132"/>
      <c r="J1064" s="122" t="n">
        <f aca="false">H1064-F1064</f>
        <v>0</v>
      </c>
      <c r="K1064" s="132" t="n">
        <f aca="false">I1064-G1064</f>
        <v>0</v>
      </c>
      <c r="L1064" s="122" t="n">
        <v>0</v>
      </c>
      <c r="M1064" s="132"/>
      <c r="N1064" s="120" t="s">
        <v>281</v>
      </c>
      <c r="O1064" s="120" t="s">
        <v>281</v>
      </c>
      <c r="P1064" s="120" t="s">
        <v>299</v>
      </c>
      <c r="Q1064" s="120" t="n">
        <v>1343</v>
      </c>
      <c r="R1064" s="124" t="s">
        <v>291</v>
      </c>
      <c r="S1064" s="125" t="s">
        <v>514</v>
      </c>
    </row>
    <row r="1065" s="126" customFormat="true" ht="12" hidden="false" customHeight="true" outlineLevel="0" collapsed="false">
      <c r="A1065" s="120" t="n">
        <v>852</v>
      </c>
      <c r="B1065" s="120" t="n">
        <v>85295</v>
      </c>
      <c r="C1065" s="120" t="n">
        <v>2100</v>
      </c>
      <c r="D1065" s="121" t="s">
        <v>512</v>
      </c>
      <c r="E1065" s="121" t="s">
        <v>275</v>
      </c>
      <c r="F1065" s="122" t="n">
        <v>265000</v>
      </c>
      <c r="G1065" s="132"/>
      <c r="H1065" s="122" t="n">
        <v>265000</v>
      </c>
      <c r="I1065" s="132"/>
      <c r="J1065" s="122" t="n">
        <f aca="false">H1065-F1065</f>
        <v>0</v>
      </c>
      <c r="K1065" s="132" t="n">
        <f aca="false">I1065-G1065</f>
        <v>0</v>
      </c>
      <c r="L1065" s="122" t="n">
        <v>0</v>
      </c>
      <c r="M1065" s="132"/>
      <c r="N1065" s="120" t="s">
        <v>281</v>
      </c>
      <c r="O1065" s="120" t="s">
        <v>281</v>
      </c>
      <c r="P1065" s="120" t="s">
        <v>299</v>
      </c>
      <c r="Q1065" s="120" t="n">
        <v>1785</v>
      </c>
      <c r="R1065" s="124" t="s">
        <v>623</v>
      </c>
      <c r="S1065" s="125" t="s">
        <v>514</v>
      </c>
    </row>
    <row r="1066" s="126" customFormat="true" ht="12" hidden="false" customHeight="true" outlineLevel="0" collapsed="false">
      <c r="A1066" s="120" t="n">
        <v>852</v>
      </c>
      <c r="B1066" s="120" t="n">
        <v>85295</v>
      </c>
      <c r="C1066" s="120" t="n">
        <v>2100</v>
      </c>
      <c r="D1066" s="121" t="s">
        <v>512</v>
      </c>
      <c r="E1066" s="121" t="s">
        <v>275</v>
      </c>
      <c r="F1066" s="122" t="n">
        <f aca="false">15500+15500</f>
        <v>31000</v>
      </c>
      <c r="G1066" s="123"/>
      <c r="H1066" s="122" t="n">
        <f aca="false">15500+15500</f>
        <v>31000</v>
      </c>
      <c r="I1066" s="123"/>
      <c r="J1066" s="122" t="n">
        <f aca="false">H1066-F1066</f>
        <v>0</v>
      </c>
      <c r="K1066" s="123" t="n">
        <f aca="false">I1066-G1066</f>
        <v>0</v>
      </c>
      <c r="L1066" s="122" t="n">
        <v>0</v>
      </c>
      <c r="M1066" s="123"/>
      <c r="N1066" s="120" t="s">
        <v>281</v>
      </c>
      <c r="O1066" s="120" t="s">
        <v>281</v>
      </c>
      <c r="P1066" s="120" t="s">
        <v>299</v>
      </c>
      <c r="Q1066" s="120" t="n">
        <v>1894</v>
      </c>
      <c r="R1066" s="124" t="s">
        <v>519</v>
      </c>
      <c r="S1066" s="125" t="s">
        <v>514</v>
      </c>
    </row>
    <row r="1067" s="126" customFormat="true" ht="12" hidden="false" customHeight="true" outlineLevel="0" collapsed="false">
      <c r="A1067" s="120" t="n">
        <v>852</v>
      </c>
      <c r="B1067" s="120" t="n">
        <v>85295</v>
      </c>
      <c r="C1067" s="120" t="n">
        <v>2100</v>
      </c>
      <c r="D1067" s="121" t="s">
        <v>512</v>
      </c>
      <c r="E1067" s="121" t="s">
        <v>275</v>
      </c>
      <c r="F1067" s="122" t="n">
        <v>145000</v>
      </c>
      <c r="G1067" s="123"/>
      <c r="H1067" s="122" t="n">
        <v>145000</v>
      </c>
      <c r="I1067" s="123"/>
      <c r="J1067" s="122" t="n">
        <f aca="false">H1067-F1067</f>
        <v>0</v>
      </c>
      <c r="K1067" s="123" t="n">
        <f aca="false">I1067-G1067</f>
        <v>0</v>
      </c>
      <c r="L1067" s="122" t="n">
        <v>0</v>
      </c>
      <c r="M1067" s="123"/>
      <c r="N1067" s="120" t="s">
        <v>281</v>
      </c>
      <c r="O1067" s="120" t="s">
        <v>281</v>
      </c>
      <c r="P1067" s="120" t="s">
        <v>299</v>
      </c>
      <c r="Q1067" s="120" t="n">
        <v>1990</v>
      </c>
      <c r="R1067" s="124" t="s">
        <v>628</v>
      </c>
      <c r="S1067" s="125" t="s">
        <v>514</v>
      </c>
    </row>
    <row r="1068" s="126" customFormat="true" ht="12" hidden="false" customHeight="true" outlineLevel="0" collapsed="false">
      <c r="A1068" s="120" t="n">
        <v>852</v>
      </c>
      <c r="B1068" s="120" t="n">
        <v>85295</v>
      </c>
      <c r="C1068" s="120" t="n">
        <v>2100</v>
      </c>
      <c r="D1068" s="121" t="s">
        <v>624</v>
      </c>
      <c r="E1068" s="121" t="s">
        <v>275</v>
      </c>
      <c r="F1068" s="122"/>
      <c r="G1068" s="132" t="n">
        <v>55758.64</v>
      </c>
      <c r="H1068" s="122"/>
      <c r="I1068" s="132" t="n">
        <v>55758.64</v>
      </c>
      <c r="J1068" s="122" t="n">
        <f aca="false">H1068-F1068</f>
        <v>0</v>
      </c>
      <c r="K1068" s="123" t="n">
        <f aca="false">I1068-G1068</f>
        <v>0</v>
      </c>
      <c r="L1068" s="122"/>
      <c r="M1068" s="123" t="n">
        <v>0</v>
      </c>
      <c r="N1068" s="120" t="s">
        <v>281</v>
      </c>
      <c r="O1068" s="120" t="s">
        <v>281</v>
      </c>
      <c r="P1068" s="120" t="s">
        <v>299</v>
      </c>
      <c r="Q1068" s="120" t="n">
        <v>2466</v>
      </c>
      <c r="R1068" s="124" t="s">
        <v>580</v>
      </c>
      <c r="S1068" s="125" t="s">
        <v>514</v>
      </c>
    </row>
    <row r="1069" s="126" customFormat="true" ht="12" hidden="false" customHeight="true" outlineLevel="0" collapsed="false">
      <c r="A1069" s="120" t="n">
        <v>852</v>
      </c>
      <c r="B1069" s="120" t="n">
        <v>85295</v>
      </c>
      <c r="C1069" s="120" t="n">
        <v>2100</v>
      </c>
      <c r="D1069" s="121" t="s">
        <v>624</v>
      </c>
      <c r="E1069" s="121" t="s">
        <v>275</v>
      </c>
      <c r="F1069" s="122"/>
      <c r="G1069" s="132" t="n">
        <v>57968.48</v>
      </c>
      <c r="H1069" s="122"/>
      <c r="I1069" s="132" t="n">
        <v>57968.48</v>
      </c>
      <c r="J1069" s="122" t="n">
        <f aca="false">H1069-F1069</f>
        <v>0</v>
      </c>
      <c r="K1069" s="123" t="n">
        <f aca="false">I1069-G1069</f>
        <v>0</v>
      </c>
      <c r="L1069" s="122"/>
      <c r="M1069" s="123" t="n">
        <v>0</v>
      </c>
      <c r="N1069" s="120" t="s">
        <v>281</v>
      </c>
      <c r="O1069" s="120" t="s">
        <v>281</v>
      </c>
      <c r="P1069" s="120" t="s">
        <v>299</v>
      </c>
      <c r="Q1069" s="120" t="n">
        <v>2208</v>
      </c>
      <c r="R1069" s="124" t="s">
        <v>513</v>
      </c>
      <c r="S1069" s="125" t="s">
        <v>514</v>
      </c>
    </row>
    <row r="1070" s="126" customFormat="true" ht="12" hidden="false" customHeight="true" outlineLevel="0" collapsed="false">
      <c r="A1070" s="120" t="n">
        <v>852</v>
      </c>
      <c r="B1070" s="120" t="n">
        <v>85295</v>
      </c>
      <c r="C1070" s="120" t="n">
        <v>2100</v>
      </c>
      <c r="D1070" s="121" t="s">
        <v>624</v>
      </c>
      <c r="E1070" s="121" t="s">
        <v>275</v>
      </c>
      <c r="F1070" s="122"/>
      <c r="G1070" s="132" t="n">
        <v>48728.78</v>
      </c>
      <c r="H1070" s="122"/>
      <c r="I1070" s="132" t="n">
        <v>48728.78</v>
      </c>
      <c r="J1070" s="122" t="n">
        <f aca="false">H1070-F1070</f>
        <v>0</v>
      </c>
      <c r="K1070" s="132" t="n">
        <f aca="false">I1070-G1070</f>
        <v>0</v>
      </c>
      <c r="L1070" s="122"/>
      <c r="M1070" s="132" t="n">
        <v>0</v>
      </c>
      <c r="N1070" s="120" t="s">
        <v>281</v>
      </c>
      <c r="O1070" s="120" t="s">
        <v>281</v>
      </c>
      <c r="P1070" s="120" t="s">
        <v>299</v>
      </c>
      <c r="Q1070" s="120" t="n">
        <v>504</v>
      </c>
      <c r="R1070" s="124" t="s">
        <v>516</v>
      </c>
      <c r="S1070" s="125" t="s">
        <v>514</v>
      </c>
    </row>
    <row r="1071" s="126" customFormat="true" ht="12" hidden="false" customHeight="true" outlineLevel="0" collapsed="false">
      <c r="A1071" s="120" t="n">
        <v>852</v>
      </c>
      <c r="B1071" s="120" t="n">
        <v>85295</v>
      </c>
      <c r="C1071" s="120" t="n">
        <v>2100</v>
      </c>
      <c r="D1071" s="121" t="s">
        <v>624</v>
      </c>
      <c r="E1071" s="121" t="s">
        <v>275</v>
      </c>
      <c r="F1071" s="136"/>
      <c r="G1071" s="132" t="n">
        <v>56053.09</v>
      </c>
      <c r="H1071" s="136"/>
      <c r="I1071" s="132" t="n">
        <v>56053.09</v>
      </c>
      <c r="J1071" s="136" t="n">
        <f aca="false">H1071-F1071</f>
        <v>0</v>
      </c>
      <c r="K1071" s="132" t="n">
        <f aca="false">I1071-G1071</f>
        <v>0</v>
      </c>
      <c r="L1071" s="136"/>
      <c r="M1071" s="132" t="n">
        <v>0</v>
      </c>
      <c r="N1071" s="120" t="s">
        <v>281</v>
      </c>
      <c r="O1071" s="120" t="s">
        <v>281</v>
      </c>
      <c r="P1071" s="120" t="s">
        <v>299</v>
      </c>
      <c r="Q1071" s="120" t="n">
        <v>1184</v>
      </c>
      <c r="R1071" s="124" t="s">
        <v>518</v>
      </c>
      <c r="S1071" s="125" t="s">
        <v>514</v>
      </c>
    </row>
    <row r="1072" s="126" customFormat="true" ht="12" hidden="false" customHeight="true" outlineLevel="0" collapsed="false">
      <c r="A1072" s="120" t="n">
        <v>852</v>
      </c>
      <c r="B1072" s="120" t="n">
        <v>85295</v>
      </c>
      <c r="C1072" s="120" t="n">
        <v>2100</v>
      </c>
      <c r="D1072" s="121" t="s">
        <v>624</v>
      </c>
      <c r="E1072" s="121" t="s">
        <v>275</v>
      </c>
      <c r="F1072" s="122"/>
      <c r="G1072" s="132" t="n">
        <v>57388.2</v>
      </c>
      <c r="H1072" s="122"/>
      <c r="I1072" s="132" t="n">
        <v>57388.2</v>
      </c>
      <c r="J1072" s="122" t="n">
        <f aca="false">H1072-F1072</f>
        <v>0</v>
      </c>
      <c r="K1072" s="132" t="n">
        <f aca="false">I1072-G1072</f>
        <v>0</v>
      </c>
      <c r="L1072" s="122"/>
      <c r="M1072" s="132" t="n">
        <v>0</v>
      </c>
      <c r="N1072" s="120" t="s">
        <v>281</v>
      </c>
      <c r="O1072" s="120" t="s">
        <v>281</v>
      </c>
      <c r="P1072" s="120" t="s">
        <v>299</v>
      </c>
      <c r="Q1072" s="120" t="n">
        <v>1479</v>
      </c>
      <c r="R1072" s="124" t="s">
        <v>287</v>
      </c>
      <c r="S1072" s="125" t="s">
        <v>514</v>
      </c>
    </row>
    <row r="1073" s="126" customFormat="true" ht="12" hidden="false" customHeight="true" outlineLevel="0" collapsed="false">
      <c r="A1073" s="120" t="n">
        <v>852</v>
      </c>
      <c r="B1073" s="120" t="n">
        <v>85295</v>
      </c>
      <c r="C1073" s="120" t="n">
        <v>2100</v>
      </c>
      <c r="D1073" s="121" t="s">
        <v>624</v>
      </c>
      <c r="E1073" s="121" t="s">
        <v>275</v>
      </c>
      <c r="F1073" s="136"/>
      <c r="G1073" s="132" t="n">
        <v>58593.51</v>
      </c>
      <c r="H1073" s="136"/>
      <c r="I1073" s="132" t="n">
        <v>58593.51</v>
      </c>
      <c r="J1073" s="136" t="n">
        <f aca="false">H1073-F1073</f>
        <v>0</v>
      </c>
      <c r="K1073" s="132" t="n">
        <f aca="false">I1073-G1073</f>
        <v>0</v>
      </c>
      <c r="L1073" s="136"/>
      <c r="M1073" s="132" t="n">
        <v>0</v>
      </c>
      <c r="N1073" s="120" t="s">
        <v>281</v>
      </c>
      <c r="O1073" s="120" t="s">
        <v>281</v>
      </c>
      <c r="P1073" s="120" t="s">
        <v>299</v>
      </c>
      <c r="Q1073" s="120" t="n">
        <v>769</v>
      </c>
      <c r="R1073" s="124" t="s">
        <v>510</v>
      </c>
      <c r="S1073" s="125" t="s">
        <v>514</v>
      </c>
    </row>
    <row r="1074" s="126" customFormat="true" ht="12" hidden="false" customHeight="true" outlineLevel="0" collapsed="false">
      <c r="A1074" s="120" t="n">
        <v>852</v>
      </c>
      <c r="B1074" s="120" t="n">
        <v>85295</v>
      </c>
      <c r="C1074" s="120" t="n">
        <v>2100</v>
      </c>
      <c r="D1074" s="121" t="s">
        <v>624</v>
      </c>
      <c r="E1074" s="121" t="s">
        <v>275</v>
      </c>
      <c r="F1074" s="122"/>
      <c r="G1074" s="132" t="n">
        <v>62997.7</v>
      </c>
      <c r="H1074" s="122"/>
      <c r="I1074" s="132" t="n">
        <v>62997.7</v>
      </c>
      <c r="J1074" s="122" t="n">
        <f aca="false">H1074-F1074</f>
        <v>0</v>
      </c>
      <c r="K1074" s="132" t="n">
        <f aca="false">I1074-G1074</f>
        <v>0</v>
      </c>
      <c r="L1074" s="122"/>
      <c r="M1074" s="132" t="n">
        <v>0</v>
      </c>
      <c r="N1074" s="120" t="s">
        <v>281</v>
      </c>
      <c r="O1074" s="120" t="s">
        <v>281</v>
      </c>
      <c r="P1074" s="120" t="s">
        <v>299</v>
      </c>
      <c r="Q1074" s="120" t="n">
        <v>1785</v>
      </c>
      <c r="R1074" s="124" t="s">
        <v>623</v>
      </c>
      <c r="S1074" s="125" t="s">
        <v>514</v>
      </c>
    </row>
    <row r="1075" s="126" customFormat="true" ht="12" hidden="false" customHeight="true" outlineLevel="0" collapsed="false">
      <c r="A1075" s="120" t="n">
        <v>852</v>
      </c>
      <c r="B1075" s="120" t="n">
        <v>85295</v>
      </c>
      <c r="C1075" s="120" t="n">
        <v>2533</v>
      </c>
      <c r="D1075" s="121" t="s">
        <v>569</v>
      </c>
      <c r="E1075" s="121" t="s">
        <v>391</v>
      </c>
      <c r="F1075" s="122" t="n">
        <v>3741017</v>
      </c>
      <c r="G1075" s="123"/>
      <c r="H1075" s="122" t="n">
        <v>3741017</v>
      </c>
      <c r="I1075" s="123"/>
      <c r="J1075" s="122" t="n">
        <f aca="false">H1075-F1075</f>
        <v>0</v>
      </c>
      <c r="K1075" s="123" t="n">
        <f aca="false">I1075-G1075</f>
        <v>0</v>
      </c>
      <c r="L1075" s="122" t="n">
        <v>0</v>
      </c>
      <c r="M1075" s="123"/>
      <c r="N1075" s="120" t="s">
        <v>281</v>
      </c>
      <c r="O1075" s="120" t="s">
        <v>281</v>
      </c>
      <c r="P1075" s="120" t="s">
        <v>310</v>
      </c>
      <c r="Q1075" s="120" t="s">
        <v>269</v>
      </c>
      <c r="R1075" s="124" t="s">
        <v>270</v>
      </c>
      <c r="S1075" s="125" t="s">
        <v>570</v>
      </c>
    </row>
    <row r="1076" s="126" customFormat="true" ht="12" hidden="false" customHeight="true" outlineLevel="0" collapsed="false">
      <c r="A1076" s="120" t="n">
        <v>852</v>
      </c>
      <c r="B1076" s="120" t="n">
        <v>85295</v>
      </c>
      <c r="C1076" s="120" t="n">
        <v>2533</v>
      </c>
      <c r="D1076" s="121" t="s">
        <v>569</v>
      </c>
      <c r="E1076" s="121" t="s">
        <v>391</v>
      </c>
      <c r="F1076" s="122" t="n">
        <v>22775</v>
      </c>
      <c r="G1076" s="123"/>
      <c r="H1076" s="122" t="n">
        <v>22775</v>
      </c>
      <c r="I1076" s="123"/>
      <c r="J1076" s="122" t="n">
        <f aca="false">H1076-F1076</f>
        <v>0</v>
      </c>
      <c r="K1076" s="123" t="n">
        <f aca="false">I1076-G1076</f>
        <v>0</v>
      </c>
      <c r="L1076" s="122" t="n">
        <v>0</v>
      </c>
      <c r="M1076" s="123"/>
      <c r="N1076" s="120" t="s">
        <v>281</v>
      </c>
      <c r="O1076" s="120" t="s">
        <v>281</v>
      </c>
      <c r="P1076" s="120" t="s">
        <v>299</v>
      </c>
      <c r="Q1076" s="120" t="s">
        <v>439</v>
      </c>
      <c r="R1076" s="124" t="s">
        <v>440</v>
      </c>
      <c r="S1076" s="125" t="s">
        <v>570</v>
      </c>
    </row>
    <row r="1077" s="126" customFormat="true" ht="12" hidden="false" customHeight="true" outlineLevel="0" collapsed="false">
      <c r="A1077" s="120" t="n">
        <v>852</v>
      </c>
      <c r="B1077" s="120" t="n">
        <v>85295</v>
      </c>
      <c r="C1077" s="120" t="n">
        <v>2705</v>
      </c>
      <c r="D1077" s="121" t="s">
        <v>283</v>
      </c>
      <c r="E1077" s="121" t="s">
        <v>391</v>
      </c>
      <c r="F1077" s="122"/>
      <c r="G1077" s="123" t="n">
        <v>1566084</v>
      </c>
      <c r="H1077" s="122"/>
      <c r="I1077" s="123" t="n">
        <v>1566084</v>
      </c>
      <c r="J1077" s="122" t="n">
        <f aca="false">H1077-F1077</f>
        <v>0</v>
      </c>
      <c r="K1077" s="123" t="n">
        <f aca="false">I1077-G1077</f>
        <v>0</v>
      </c>
      <c r="L1077" s="122"/>
      <c r="M1077" s="123" t="n">
        <f aca="false">148035+34650</f>
        <v>182685</v>
      </c>
      <c r="N1077" s="120" t="s">
        <v>281</v>
      </c>
      <c r="O1077" s="120" t="s">
        <v>281</v>
      </c>
      <c r="P1077" s="120" t="s">
        <v>310</v>
      </c>
      <c r="Q1077" s="120" t="s">
        <v>269</v>
      </c>
      <c r="R1077" s="124" t="s">
        <v>270</v>
      </c>
      <c r="S1077" s="125" t="s">
        <v>893</v>
      </c>
    </row>
    <row r="1078" s="126" customFormat="true" ht="12" hidden="false" customHeight="true" outlineLevel="0" collapsed="false">
      <c r="A1078" s="120" t="n">
        <v>852</v>
      </c>
      <c r="B1078" s="120" t="n">
        <v>85295</v>
      </c>
      <c r="C1078" s="120" t="n">
        <v>2705</v>
      </c>
      <c r="D1078" s="121" t="s">
        <v>283</v>
      </c>
      <c r="E1078" s="121" t="s">
        <v>391</v>
      </c>
      <c r="F1078" s="122"/>
      <c r="G1078" s="123" t="n">
        <v>294367</v>
      </c>
      <c r="H1078" s="122"/>
      <c r="I1078" s="123" t="n">
        <v>294367</v>
      </c>
      <c r="J1078" s="122" t="n">
        <f aca="false">H1078-F1078</f>
        <v>0</v>
      </c>
      <c r="K1078" s="123" t="n">
        <f aca="false">I1078-G1078</f>
        <v>0</v>
      </c>
      <c r="L1078" s="122"/>
      <c r="M1078" s="123" t="n">
        <v>106729</v>
      </c>
      <c r="N1078" s="120" t="s">
        <v>281</v>
      </c>
      <c r="O1078" s="120" t="s">
        <v>281</v>
      </c>
      <c r="P1078" s="120" t="s">
        <v>310</v>
      </c>
      <c r="Q1078" s="120" t="s">
        <v>269</v>
      </c>
      <c r="R1078" s="124" t="s">
        <v>270</v>
      </c>
      <c r="S1078" s="125" t="s">
        <v>894</v>
      </c>
    </row>
    <row r="1079" s="126" customFormat="true" ht="12" hidden="false" customHeight="true" outlineLevel="0" collapsed="false">
      <c r="A1079" s="120" t="n">
        <v>852</v>
      </c>
      <c r="B1079" s="120" t="n">
        <v>85295</v>
      </c>
      <c r="C1079" s="120" t="n">
        <v>2706</v>
      </c>
      <c r="D1079" s="121" t="s">
        <v>283</v>
      </c>
      <c r="E1079" s="121" t="s">
        <v>391</v>
      </c>
      <c r="F1079" s="122"/>
      <c r="G1079" s="123" t="n">
        <v>276368</v>
      </c>
      <c r="H1079" s="122"/>
      <c r="I1079" s="123" t="n">
        <v>276368</v>
      </c>
      <c r="J1079" s="122" t="n">
        <f aca="false">H1079-F1079</f>
        <v>0</v>
      </c>
      <c r="K1079" s="123" t="n">
        <f aca="false">I1079-G1079</f>
        <v>0</v>
      </c>
      <c r="L1079" s="122"/>
      <c r="M1079" s="123" t="n">
        <v>32239</v>
      </c>
      <c r="N1079" s="120" t="s">
        <v>281</v>
      </c>
      <c r="O1079" s="120" t="s">
        <v>281</v>
      </c>
      <c r="P1079" s="120" t="s">
        <v>310</v>
      </c>
      <c r="Q1079" s="120" t="s">
        <v>269</v>
      </c>
      <c r="R1079" s="124" t="s">
        <v>270</v>
      </c>
      <c r="S1079" s="125" t="s">
        <v>893</v>
      </c>
    </row>
    <row r="1080" s="126" customFormat="true" ht="12" hidden="false" customHeight="true" outlineLevel="0" collapsed="false">
      <c r="A1080" s="120" t="n">
        <v>852</v>
      </c>
      <c r="B1080" s="120" t="n">
        <v>85295</v>
      </c>
      <c r="C1080" s="120" t="n">
        <v>2706</v>
      </c>
      <c r="D1080" s="121" t="s">
        <v>283</v>
      </c>
      <c r="E1080" s="121" t="s">
        <v>391</v>
      </c>
      <c r="F1080" s="122"/>
      <c r="G1080" s="123" t="n">
        <v>51947</v>
      </c>
      <c r="H1080" s="122"/>
      <c r="I1080" s="123" t="n">
        <v>51947</v>
      </c>
      <c r="J1080" s="122" t="n">
        <f aca="false">H1080-F1080</f>
        <v>0</v>
      </c>
      <c r="K1080" s="123" t="n">
        <f aca="false">I1080-G1080</f>
        <v>0</v>
      </c>
      <c r="L1080" s="122"/>
      <c r="M1080" s="123" t="n">
        <v>18835</v>
      </c>
      <c r="N1080" s="120" t="s">
        <v>281</v>
      </c>
      <c r="O1080" s="120" t="s">
        <v>281</v>
      </c>
      <c r="P1080" s="120" t="s">
        <v>310</v>
      </c>
      <c r="Q1080" s="120" t="s">
        <v>269</v>
      </c>
      <c r="R1080" s="124" t="s">
        <v>270</v>
      </c>
      <c r="S1080" s="125" t="s">
        <v>894</v>
      </c>
    </row>
    <row r="1081" s="126" customFormat="true" ht="12" hidden="false" customHeight="true" outlineLevel="0" collapsed="false">
      <c r="A1081" s="120" t="n">
        <v>852</v>
      </c>
      <c r="B1081" s="120" t="n">
        <v>85295</v>
      </c>
      <c r="C1081" s="120" t="n">
        <v>2910</v>
      </c>
      <c r="D1081" s="121" t="s">
        <v>265</v>
      </c>
      <c r="E1081" s="121" t="s">
        <v>275</v>
      </c>
      <c r="F1081" s="129" t="n">
        <v>0</v>
      </c>
      <c r="G1081" s="130"/>
      <c r="H1081" s="129" t="n">
        <v>81000</v>
      </c>
      <c r="I1081" s="130"/>
      <c r="J1081" s="129" t="n">
        <f aca="false">H1081-F1081</f>
        <v>81000</v>
      </c>
      <c r="K1081" s="130" t="n">
        <f aca="false">I1081-G1081</f>
        <v>0</v>
      </c>
      <c r="L1081" s="129" t="n">
        <v>0</v>
      </c>
      <c r="M1081" s="130"/>
      <c r="N1081" s="120" t="s">
        <v>418</v>
      </c>
      <c r="O1081" s="120" t="s">
        <v>379</v>
      </c>
      <c r="P1081" s="120"/>
      <c r="Q1081" s="120"/>
      <c r="R1081" s="124"/>
      <c r="S1081" s="125" t="s">
        <v>864</v>
      </c>
    </row>
    <row r="1082" s="126" customFormat="true" ht="12" hidden="false" customHeight="true" outlineLevel="0" collapsed="false">
      <c r="A1082" s="120" t="n">
        <v>853</v>
      </c>
      <c r="B1082" s="120" t="n">
        <v>85311</v>
      </c>
      <c r="C1082" s="120" t="s">
        <v>109</v>
      </c>
      <c r="D1082" s="121" t="s">
        <v>283</v>
      </c>
      <c r="E1082" s="121" t="s">
        <v>275</v>
      </c>
      <c r="F1082" s="122"/>
      <c r="G1082" s="123" t="n">
        <v>43000</v>
      </c>
      <c r="H1082" s="122"/>
      <c r="I1082" s="123" t="n">
        <v>43000</v>
      </c>
      <c r="J1082" s="122" t="n">
        <f aca="false">H1082-F1082</f>
        <v>0</v>
      </c>
      <c r="K1082" s="123" t="n">
        <f aca="false">I1082-G1082</f>
        <v>0</v>
      </c>
      <c r="L1082" s="122"/>
      <c r="M1082" s="123" t="n">
        <v>43000</v>
      </c>
      <c r="N1082" s="120" t="s">
        <v>614</v>
      </c>
      <c r="O1082" s="120" t="s">
        <v>614</v>
      </c>
      <c r="P1082" s="120" t="s">
        <v>268</v>
      </c>
      <c r="Q1082" s="120" t="s">
        <v>269</v>
      </c>
      <c r="R1082" s="124" t="s">
        <v>270</v>
      </c>
      <c r="S1082" s="125" t="s">
        <v>895</v>
      </c>
    </row>
    <row r="1083" s="126" customFormat="true" ht="12" hidden="false" customHeight="true" outlineLevel="0" collapsed="false">
      <c r="A1083" s="120" t="n">
        <v>853</v>
      </c>
      <c r="B1083" s="120" t="n">
        <v>85311</v>
      </c>
      <c r="C1083" s="120" t="n">
        <v>2533</v>
      </c>
      <c r="D1083" s="121" t="s">
        <v>569</v>
      </c>
      <c r="E1083" s="121" t="s">
        <v>391</v>
      </c>
      <c r="F1083" s="122" t="n">
        <v>350000</v>
      </c>
      <c r="G1083" s="123"/>
      <c r="H1083" s="122" t="n">
        <v>350000</v>
      </c>
      <c r="I1083" s="123"/>
      <c r="J1083" s="122" t="n">
        <f aca="false">H1083-F1083</f>
        <v>0</v>
      </c>
      <c r="K1083" s="123" t="n">
        <f aca="false">I1083-G1083</f>
        <v>0</v>
      </c>
      <c r="L1083" s="122" t="n">
        <v>0</v>
      </c>
      <c r="M1083" s="123"/>
      <c r="N1083" s="120" t="s">
        <v>281</v>
      </c>
      <c r="O1083" s="120" t="s">
        <v>281</v>
      </c>
      <c r="P1083" s="120" t="s">
        <v>299</v>
      </c>
      <c r="Q1083" s="120" t="n">
        <v>2249</v>
      </c>
      <c r="R1083" s="124" t="s">
        <v>441</v>
      </c>
      <c r="S1083" s="125" t="s">
        <v>570</v>
      </c>
    </row>
    <row r="1084" s="126" customFormat="true" ht="12" hidden="false" customHeight="true" outlineLevel="0" collapsed="false">
      <c r="A1084" s="120" t="n">
        <v>853</v>
      </c>
      <c r="B1084" s="120" t="n">
        <v>85311</v>
      </c>
      <c r="C1084" s="120" t="n">
        <v>2533</v>
      </c>
      <c r="D1084" s="121" t="s">
        <v>569</v>
      </c>
      <c r="E1084" s="121" t="s">
        <v>391</v>
      </c>
      <c r="F1084" s="122" t="n">
        <v>498000</v>
      </c>
      <c r="G1084" s="123"/>
      <c r="H1084" s="122" t="n">
        <v>498000</v>
      </c>
      <c r="I1084" s="123"/>
      <c r="J1084" s="122" t="n">
        <f aca="false">H1084-F1084</f>
        <v>0</v>
      </c>
      <c r="K1084" s="123" t="n">
        <f aca="false">I1084-G1084</f>
        <v>0</v>
      </c>
      <c r="L1084" s="122" t="n">
        <v>0</v>
      </c>
      <c r="M1084" s="123"/>
      <c r="N1084" s="120" t="s">
        <v>281</v>
      </c>
      <c r="O1084" s="120" t="s">
        <v>281</v>
      </c>
      <c r="P1084" s="120" t="s">
        <v>310</v>
      </c>
      <c r="Q1084" s="120" t="s">
        <v>269</v>
      </c>
      <c r="R1084" s="124" t="s">
        <v>270</v>
      </c>
      <c r="S1084" s="125" t="s">
        <v>570</v>
      </c>
    </row>
    <row r="1085" s="126" customFormat="true" ht="12" hidden="false" customHeight="true" outlineLevel="0" collapsed="false">
      <c r="A1085" s="120" t="n">
        <v>853</v>
      </c>
      <c r="B1085" s="120" t="n">
        <v>85311</v>
      </c>
      <c r="C1085" s="120" t="n">
        <v>2533</v>
      </c>
      <c r="D1085" s="121" t="s">
        <v>569</v>
      </c>
      <c r="E1085" s="121" t="s">
        <v>391</v>
      </c>
      <c r="F1085" s="122" t="n">
        <v>498000</v>
      </c>
      <c r="G1085" s="123"/>
      <c r="H1085" s="122" t="n">
        <v>498000</v>
      </c>
      <c r="I1085" s="123"/>
      <c r="J1085" s="122" t="n">
        <f aca="false">H1085-F1085</f>
        <v>0</v>
      </c>
      <c r="K1085" s="123" t="n">
        <f aca="false">I1085-G1085</f>
        <v>0</v>
      </c>
      <c r="L1085" s="122" t="n">
        <v>0</v>
      </c>
      <c r="M1085" s="123"/>
      <c r="N1085" s="120" t="s">
        <v>281</v>
      </c>
      <c r="O1085" s="120" t="s">
        <v>281</v>
      </c>
      <c r="P1085" s="120" t="s">
        <v>299</v>
      </c>
      <c r="Q1085" s="120" t="n">
        <v>1019</v>
      </c>
      <c r="R1085" s="124" t="s">
        <v>300</v>
      </c>
      <c r="S1085" s="125" t="s">
        <v>570</v>
      </c>
    </row>
    <row r="1086" s="126" customFormat="true" ht="12" hidden="false" customHeight="true" outlineLevel="0" collapsed="false">
      <c r="A1086" s="120" t="n">
        <v>853</v>
      </c>
      <c r="B1086" s="120" t="n">
        <v>85311</v>
      </c>
      <c r="C1086" s="120" t="n">
        <v>2950</v>
      </c>
      <c r="D1086" s="121" t="s">
        <v>265</v>
      </c>
      <c r="E1086" s="121" t="s">
        <v>275</v>
      </c>
      <c r="F1086" s="122" t="n">
        <v>0</v>
      </c>
      <c r="G1086" s="123"/>
      <c r="H1086" s="122" t="n">
        <v>7000</v>
      </c>
      <c r="I1086" s="123"/>
      <c r="J1086" s="122" t="n">
        <f aca="false">H1086-F1086</f>
        <v>7000</v>
      </c>
      <c r="K1086" s="123" t="n">
        <f aca="false">I1086-G1086</f>
        <v>0</v>
      </c>
      <c r="L1086" s="122" t="n">
        <v>0</v>
      </c>
      <c r="M1086" s="123"/>
      <c r="N1086" s="120" t="s">
        <v>418</v>
      </c>
      <c r="O1086" s="120" t="s">
        <v>379</v>
      </c>
      <c r="P1086" s="120"/>
      <c r="Q1086" s="120"/>
      <c r="R1086" s="124"/>
      <c r="S1086" s="125" t="s">
        <v>445</v>
      </c>
    </row>
    <row r="1087" s="126" customFormat="true" ht="12" hidden="false" customHeight="true" outlineLevel="0" collapsed="false">
      <c r="A1087" s="120" t="n">
        <v>853</v>
      </c>
      <c r="B1087" s="120" t="n">
        <v>85321</v>
      </c>
      <c r="C1087" s="120" t="s">
        <v>87</v>
      </c>
      <c r="D1087" s="121" t="s">
        <v>283</v>
      </c>
      <c r="E1087" s="121" t="s">
        <v>358</v>
      </c>
      <c r="F1087" s="122"/>
      <c r="G1087" s="123" t="n">
        <v>2000</v>
      </c>
      <c r="H1087" s="122"/>
      <c r="I1087" s="123" t="n">
        <v>3000</v>
      </c>
      <c r="J1087" s="122" t="n">
        <f aca="false">H1087-F1087</f>
        <v>0</v>
      </c>
      <c r="K1087" s="123" t="n">
        <f aca="false">I1087-G1087</f>
        <v>1000</v>
      </c>
      <c r="L1087" s="122"/>
      <c r="M1087" s="123" t="n">
        <v>3000</v>
      </c>
      <c r="N1087" s="120" t="s">
        <v>418</v>
      </c>
      <c r="O1087" s="120" t="s">
        <v>403</v>
      </c>
      <c r="P1087" s="120" t="s">
        <v>268</v>
      </c>
      <c r="Q1087" s="120" t="s">
        <v>269</v>
      </c>
      <c r="R1087" s="124" t="s">
        <v>270</v>
      </c>
      <c r="S1087" s="125" t="s">
        <v>896</v>
      </c>
    </row>
    <row r="1088" s="126" customFormat="true" ht="12" hidden="false" customHeight="true" outlineLevel="0" collapsed="false">
      <c r="A1088" s="120" t="n">
        <v>853</v>
      </c>
      <c r="B1088" s="120" t="n">
        <v>85321</v>
      </c>
      <c r="C1088" s="120" t="n">
        <v>2100</v>
      </c>
      <c r="D1088" s="121" t="s">
        <v>624</v>
      </c>
      <c r="E1088" s="121" t="s">
        <v>275</v>
      </c>
      <c r="F1088" s="122"/>
      <c r="G1088" s="123" t="n">
        <v>3000</v>
      </c>
      <c r="H1088" s="122"/>
      <c r="I1088" s="123" t="n">
        <v>3000</v>
      </c>
      <c r="J1088" s="122" t="n">
        <f aca="false">H1088-F1088</f>
        <v>0</v>
      </c>
      <c r="K1088" s="123" t="n">
        <f aca="false">I1088-G1088</f>
        <v>0</v>
      </c>
      <c r="L1088" s="122"/>
      <c r="M1088" s="123" t="n">
        <v>0</v>
      </c>
      <c r="N1088" s="120" t="s">
        <v>281</v>
      </c>
      <c r="O1088" s="120" t="s">
        <v>281</v>
      </c>
      <c r="P1088" s="120" t="s">
        <v>299</v>
      </c>
      <c r="Q1088" s="120" t="n">
        <v>2383</v>
      </c>
      <c r="R1088" s="124" t="s">
        <v>602</v>
      </c>
      <c r="S1088" s="125" t="s">
        <v>514</v>
      </c>
    </row>
    <row r="1089" s="126" customFormat="true" ht="12" hidden="false" customHeight="true" outlineLevel="0" collapsed="false">
      <c r="A1089" s="120" t="n">
        <v>853</v>
      </c>
      <c r="B1089" s="120" t="n">
        <v>85321</v>
      </c>
      <c r="C1089" s="120" t="n">
        <v>2100</v>
      </c>
      <c r="D1089" s="121" t="s">
        <v>624</v>
      </c>
      <c r="E1089" s="121" t="s">
        <v>275</v>
      </c>
      <c r="F1089" s="122"/>
      <c r="G1089" s="132" t="n">
        <v>435.25</v>
      </c>
      <c r="H1089" s="122"/>
      <c r="I1089" s="132" t="n">
        <v>435.25</v>
      </c>
      <c r="J1089" s="122" t="n">
        <f aca="false">H1089-F1089</f>
        <v>0</v>
      </c>
      <c r="K1089" s="132" t="n">
        <f aca="false">I1089-G1089</f>
        <v>0</v>
      </c>
      <c r="L1089" s="122"/>
      <c r="M1089" s="132" t="n">
        <v>0</v>
      </c>
      <c r="N1089" s="120" t="s">
        <v>281</v>
      </c>
      <c r="O1089" s="120" t="s">
        <v>281</v>
      </c>
      <c r="P1089" s="120" t="s">
        <v>299</v>
      </c>
      <c r="Q1089" s="120" t="n">
        <v>191</v>
      </c>
      <c r="R1089" s="124" t="s">
        <v>617</v>
      </c>
      <c r="S1089" s="125" t="s">
        <v>514</v>
      </c>
    </row>
    <row r="1090" s="126" customFormat="true" ht="12" hidden="false" customHeight="true" outlineLevel="0" collapsed="false">
      <c r="A1090" s="120" t="n">
        <v>853</v>
      </c>
      <c r="B1090" s="120" t="n">
        <v>85321</v>
      </c>
      <c r="C1090" s="120" t="n">
        <v>2100</v>
      </c>
      <c r="D1090" s="121" t="s">
        <v>624</v>
      </c>
      <c r="E1090" s="121" t="s">
        <v>275</v>
      </c>
      <c r="F1090" s="122"/>
      <c r="G1090" s="123" t="n">
        <v>1100</v>
      </c>
      <c r="H1090" s="122"/>
      <c r="I1090" s="123" t="n">
        <v>1100</v>
      </c>
      <c r="J1090" s="122" t="n">
        <f aca="false">H1090-F1090</f>
        <v>0</v>
      </c>
      <c r="K1090" s="123" t="n">
        <f aca="false">I1090-G1090</f>
        <v>0</v>
      </c>
      <c r="L1090" s="122"/>
      <c r="M1090" s="123" t="n">
        <v>0</v>
      </c>
      <c r="N1090" s="120" t="s">
        <v>281</v>
      </c>
      <c r="O1090" s="120" t="s">
        <v>281</v>
      </c>
      <c r="P1090" s="120" t="s">
        <v>299</v>
      </c>
      <c r="Q1090" s="120" t="n">
        <v>191</v>
      </c>
      <c r="R1090" s="124" t="s">
        <v>617</v>
      </c>
      <c r="S1090" s="125" t="s">
        <v>514</v>
      </c>
    </row>
    <row r="1091" s="126" customFormat="true" ht="12" hidden="false" customHeight="true" outlineLevel="0" collapsed="false">
      <c r="A1091" s="120" t="n">
        <v>853</v>
      </c>
      <c r="B1091" s="120" t="n">
        <v>85321</v>
      </c>
      <c r="C1091" s="120" t="n">
        <v>2100</v>
      </c>
      <c r="D1091" s="121" t="s">
        <v>624</v>
      </c>
      <c r="E1091" s="121" t="s">
        <v>275</v>
      </c>
      <c r="F1091" s="122"/>
      <c r="G1091" s="132" t="n">
        <v>1185.25</v>
      </c>
      <c r="H1091" s="122"/>
      <c r="I1091" s="132" t="n">
        <v>1185.25</v>
      </c>
      <c r="J1091" s="122" t="n">
        <f aca="false">H1091-F1091</f>
        <v>0</v>
      </c>
      <c r="K1091" s="132" t="n">
        <f aca="false">I1091-G1091</f>
        <v>0</v>
      </c>
      <c r="L1091" s="122"/>
      <c r="M1091" s="132" t="n">
        <v>0</v>
      </c>
      <c r="N1091" s="120" t="s">
        <v>281</v>
      </c>
      <c r="O1091" s="120" t="s">
        <v>281</v>
      </c>
      <c r="P1091" s="120" t="s">
        <v>299</v>
      </c>
      <c r="Q1091" s="120" t="n">
        <v>543</v>
      </c>
      <c r="R1091" s="124" t="s">
        <v>621</v>
      </c>
      <c r="S1091" s="125" t="s">
        <v>514</v>
      </c>
    </row>
    <row r="1092" s="126" customFormat="true" ht="12" hidden="false" customHeight="true" outlineLevel="0" collapsed="false">
      <c r="A1092" s="120" t="n">
        <v>853</v>
      </c>
      <c r="B1092" s="120" t="n">
        <v>85321</v>
      </c>
      <c r="C1092" s="120" t="n">
        <v>2100</v>
      </c>
      <c r="D1092" s="121" t="s">
        <v>624</v>
      </c>
      <c r="E1092" s="121" t="s">
        <v>275</v>
      </c>
      <c r="F1092" s="122"/>
      <c r="G1092" s="132" t="n">
        <v>1185.25</v>
      </c>
      <c r="H1092" s="122"/>
      <c r="I1092" s="132" t="n">
        <v>1185.25</v>
      </c>
      <c r="J1092" s="122" t="n">
        <f aca="false">H1092-F1092</f>
        <v>0</v>
      </c>
      <c r="K1092" s="132" t="n">
        <f aca="false">I1092-G1092</f>
        <v>0</v>
      </c>
      <c r="L1092" s="122"/>
      <c r="M1092" s="132" t="n">
        <v>0</v>
      </c>
      <c r="N1092" s="120" t="s">
        <v>281</v>
      </c>
      <c r="O1092" s="120" t="s">
        <v>281</v>
      </c>
      <c r="P1092" s="120" t="s">
        <v>299</v>
      </c>
      <c r="Q1092" s="120" t="n">
        <v>1096</v>
      </c>
      <c r="R1092" s="124" t="s">
        <v>432</v>
      </c>
      <c r="S1092" s="125" t="s">
        <v>514</v>
      </c>
    </row>
    <row r="1093" s="126" customFormat="true" ht="12" hidden="false" customHeight="true" outlineLevel="0" collapsed="false">
      <c r="A1093" s="120" t="n">
        <v>853</v>
      </c>
      <c r="B1093" s="120" t="n">
        <v>85321</v>
      </c>
      <c r="C1093" s="120" t="n">
        <v>2100</v>
      </c>
      <c r="D1093" s="121" t="s">
        <v>624</v>
      </c>
      <c r="E1093" s="121" t="s">
        <v>275</v>
      </c>
      <c r="F1093" s="122"/>
      <c r="G1093" s="132" t="n">
        <v>1464.75</v>
      </c>
      <c r="H1093" s="122"/>
      <c r="I1093" s="132" t="n">
        <v>1464.75</v>
      </c>
      <c r="J1093" s="122" t="n">
        <f aca="false">H1093-F1093</f>
        <v>0</v>
      </c>
      <c r="K1093" s="132" t="n">
        <f aca="false">I1093-G1093</f>
        <v>0</v>
      </c>
      <c r="L1093" s="122"/>
      <c r="M1093" s="132" t="n">
        <v>0</v>
      </c>
      <c r="N1093" s="120" t="s">
        <v>281</v>
      </c>
      <c r="O1093" s="120" t="s">
        <v>281</v>
      </c>
      <c r="P1093" s="120" t="s">
        <v>299</v>
      </c>
      <c r="Q1093" s="120" t="n">
        <v>1555</v>
      </c>
      <c r="R1093" s="124" t="s">
        <v>605</v>
      </c>
      <c r="S1093" s="125" t="s">
        <v>514</v>
      </c>
    </row>
    <row r="1094" s="126" customFormat="true" ht="12" hidden="false" customHeight="true" outlineLevel="0" collapsed="false">
      <c r="A1094" s="120" t="n">
        <v>853</v>
      </c>
      <c r="B1094" s="120" t="n">
        <v>85321</v>
      </c>
      <c r="C1094" s="120" t="n">
        <v>2100</v>
      </c>
      <c r="D1094" s="121" t="s">
        <v>624</v>
      </c>
      <c r="E1094" s="121" t="s">
        <v>275</v>
      </c>
      <c r="F1094" s="122"/>
      <c r="G1094" s="132" t="n">
        <v>1535.25</v>
      </c>
      <c r="H1094" s="122"/>
      <c r="I1094" s="132" t="n">
        <v>1535.25</v>
      </c>
      <c r="J1094" s="122" t="n">
        <f aca="false">H1094-F1094</f>
        <v>0</v>
      </c>
      <c r="K1094" s="132" t="n">
        <f aca="false">I1094-G1094</f>
        <v>0</v>
      </c>
      <c r="L1094" s="122"/>
      <c r="M1094" s="132" t="n">
        <v>0</v>
      </c>
      <c r="N1094" s="120" t="s">
        <v>281</v>
      </c>
      <c r="O1094" s="120" t="s">
        <v>281</v>
      </c>
      <c r="P1094" s="120" t="s">
        <v>299</v>
      </c>
      <c r="Q1094" s="128" t="n">
        <v>849</v>
      </c>
      <c r="R1094" s="124" t="s">
        <v>436</v>
      </c>
      <c r="S1094" s="125" t="s">
        <v>514</v>
      </c>
    </row>
    <row r="1095" s="126" customFormat="true" ht="12" hidden="false" customHeight="true" outlineLevel="0" collapsed="false">
      <c r="A1095" s="120" t="n">
        <v>853</v>
      </c>
      <c r="B1095" s="120" t="n">
        <v>85321</v>
      </c>
      <c r="C1095" s="120" t="n">
        <v>2100</v>
      </c>
      <c r="D1095" s="121" t="s">
        <v>624</v>
      </c>
      <c r="E1095" s="121" t="s">
        <v>275</v>
      </c>
      <c r="F1095" s="122"/>
      <c r="G1095" s="132" t="n">
        <v>1535.25</v>
      </c>
      <c r="H1095" s="122"/>
      <c r="I1095" s="132" t="n">
        <v>1535.25</v>
      </c>
      <c r="J1095" s="122" t="n">
        <f aca="false">H1095-F1095</f>
        <v>0</v>
      </c>
      <c r="K1095" s="132" t="n">
        <f aca="false">I1095-G1095</f>
        <v>0</v>
      </c>
      <c r="L1095" s="122"/>
      <c r="M1095" s="132" t="n">
        <v>0</v>
      </c>
      <c r="N1095" s="120" t="s">
        <v>281</v>
      </c>
      <c r="O1095" s="120" t="s">
        <v>281</v>
      </c>
      <c r="P1095" s="120" t="s">
        <v>299</v>
      </c>
      <c r="Q1095" s="120" t="n">
        <v>1343</v>
      </c>
      <c r="R1095" s="124" t="s">
        <v>291</v>
      </c>
      <c r="S1095" s="125" t="s">
        <v>514</v>
      </c>
    </row>
    <row r="1096" s="126" customFormat="true" ht="12" hidden="false" customHeight="true" outlineLevel="0" collapsed="false">
      <c r="A1096" s="120" t="n">
        <v>853</v>
      </c>
      <c r="B1096" s="120" t="n">
        <v>85321</v>
      </c>
      <c r="C1096" s="120" t="n">
        <v>2100</v>
      </c>
      <c r="D1096" s="121" t="s">
        <v>624</v>
      </c>
      <c r="E1096" s="121" t="s">
        <v>275</v>
      </c>
      <c r="F1096" s="122"/>
      <c r="G1096" s="123" t="n">
        <v>3000</v>
      </c>
      <c r="H1096" s="122"/>
      <c r="I1096" s="123" t="n">
        <v>3000</v>
      </c>
      <c r="J1096" s="122" t="n">
        <f aca="false">H1096-F1096</f>
        <v>0</v>
      </c>
      <c r="K1096" s="123" t="n">
        <f aca="false">I1096-G1096</f>
        <v>0</v>
      </c>
      <c r="L1096" s="122"/>
      <c r="M1096" s="123" t="n">
        <v>0</v>
      </c>
      <c r="N1096" s="120" t="s">
        <v>281</v>
      </c>
      <c r="O1096" s="120" t="s">
        <v>281</v>
      </c>
      <c r="P1096" s="120" t="s">
        <v>299</v>
      </c>
      <c r="Q1096" s="120" t="n">
        <v>1697</v>
      </c>
      <c r="R1096" s="124" t="s">
        <v>622</v>
      </c>
      <c r="S1096" s="125" t="s">
        <v>514</v>
      </c>
    </row>
    <row r="1097" s="126" customFormat="true" ht="12" hidden="false" customHeight="true" outlineLevel="0" collapsed="false">
      <c r="A1097" s="120" t="n">
        <v>853</v>
      </c>
      <c r="B1097" s="120" t="n">
        <v>85321</v>
      </c>
      <c r="C1097" s="120" t="n">
        <v>2100</v>
      </c>
      <c r="D1097" s="121" t="s">
        <v>624</v>
      </c>
      <c r="E1097" s="121" t="s">
        <v>275</v>
      </c>
      <c r="F1097" s="122"/>
      <c r="G1097" s="123" t="n">
        <v>3000</v>
      </c>
      <c r="H1097" s="122"/>
      <c r="I1097" s="123" t="n">
        <v>3000</v>
      </c>
      <c r="J1097" s="122" t="n">
        <f aca="false">H1097-F1097</f>
        <v>0</v>
      </c>
      <c r="K1097" s="123" t="n">
        <f aca="false">I1097-G1097</f>
        <v>0</v>
      </c>
      <c r="L1097" s="122"/>
      <c r="M1097" s="123" t="n">
        <v>0</v>
      </c>
      <c r="N1097" s="120" t="s">
        <v>281</v>
      </c>
      <c r="O1097" s="120" t="s">
        <v>281</v>
      </c>
      <c r="P1097" s="120" t="s">
        <v>299</v>
      </c>
      <c r="Q1097" s="120" t="n">
        <v>1990</v>
      </c>
      <c r="R1097" s="124" t="s">
        <v>628</v>
      </c>
      <c r="S1097" s="125" t="s">
        <v>514</v>
      </c>
    </row>
    <row r="1098" s="126" customFormat="true" ht="12" hidden="false" customHeight="true" outlineLevel="0" collapsed="false">
      <c r="A1098" s="120" t="n">
        <v>853</v>
      </c>
      <c r="B1098" s="120" t="n">
        <v>85321</v>
      </c>
      <c r="C1098" s="120" t="n">
        <v>2110</v>
      </c>
      <c r="D1098" s="121" t="s">
        <v>384</v>
      </c>
      <c r="E1098" s="121" t="s">
        <v>385</v>
      </c>
      <c r="F1098" s="122"/>
      <c r="G1098" s="123" t="n">
        <v>2965000</v>
      </c>
      <c r="H1098" s="122"/>
      <c r="I1098" s="123" t="n">
        <v>2965000</v>
      </c>
      <c r="J1098" s="122" t="n">
        <f aca="false">H1098-F1098</f>
        <v>0</v>
      </c>
      <c r="K1098" s="123" t="n">
        <f aca="false">I1098-G1098</f>
        <v>0</v>
      </c>
      <c r="L1098" s="122"/>
      <c r="M1098" s="123" t="n">
        <v>3161000</v>
      </c>
      <c r="N1098" s="120" t="s">
        <v>281</v>
      </c>
      <c r="O1098" s="120" t="s">
        <v>281</v>
      </c>
      <c r="P1098" s="120" t="s">
        <v>268</v>
      </c>
      <c r="Q1098" s="120" t="s">
        <v>269</v>
      </c>
      <c r="R1098" s="124" t="s">
        <v>270</v>
      </c>
      <c r="S1098" s="125" t="s">
        <v>386</v>
      </c>
    </row>
    <row r="1099" s="126" customFormat="true" ht="12" hidden="false" customHeight="true" outlineLevel="0" collapsed="false">
      <c r="A1099" s="120" t="s">
        <v>897</v>
      </c>
      <c r="B1099" s="120" t="n">
        <v>85321</v>
      </c>
      <c r="C1099" s="120" t="s">
        <v>521</v>
      </c>
      <c r="D1099" s="121"/>
      <c r="E1099" s="121" t="s">
        <v>451</v>
      </c>
      <c r="F1099" s="122"/>
      <c r="G1099" s="123" t="n">
        <v>50450</v>
      </c>
      <c r="H1099" s="122"/>
      <c r="I1099" s="123" t="n">
        <v>50450</v>
      </c>
      <c r="J1099" s="122" t="n">
        <f aca="false">H1099-F1099</f>
        <v>0</v>
      </c>
      <c r="K1099" s="123" t="n">
        <f aca="false">I1099-G1099</f>
        <v>0</v>
      </c>
      <c r="L1099" s="122"/>
      <c r="M1099" s="123" t="n">
        <v>50400</v>
      </c>
      <c r="N1099" s="120" t="s">
        <v>418</v>
      </c>
      <c r="O1099" s="120" t="s">
        <v>379</v>
      </c>
      <c r="P1099" s="120" t="s">
        <v>268</v>
      </c>
      <c r="Q1099" s="120" t="s">
        <v>269</v>
      </c>
      <c r="R1099" s="124" t="s">
        <v>270</v>
      </c>
      <c r="S1099" s="125" t="s">
        <v>452</v>
      </c>
    </row>
    <row r="1100" s="126" customFormat="true" ht="12" hidden="false" customHeight="true" outlineLevel="0" collapsed="false">
      <c r="A1100" s="120" t="n">
        <v>853</v>
      </c>
      <c r="B1100" s="120" t="n">
        <v>85333</v>
      </c>
      <c r="C1100" s="120" t="s">
        <v>74</v>
      </c>
      <c r="D1100" s="121" t="s">
        <v>283</v>
      </c>
      <c r="E1100" s="121" t="s">
        <v>358</v>
      </c>
      <c r="F1100" s="122"/>
      <c r="G1100" s="123" t="n">
        <v>10000</v>
      </c>
      <c r="H1100" s="122"/>
      <c r="I1100" s="123" t="n">
        <v>8000</v>
      </c>
      <c r="J1100" s="122" t="n">
        <f aca="false">H1100-F1100</f>
        <v>0</v>
      </c>
      <c r="K1100" s="123" t="n">
        <f aca="false">I1100-G1100</f>
        <v>-2000</v>
      </c>
      <c r="L1100" s="122"/>
      <c r="M1100" s="123" t="n">
        <v>10000</v>
      </c>
      <c r="N1100" s="120" t="s">
        <v>833</v>
      </c>
      <c r="O1100" s="120" t="s">
        <v>833</v>
      </c>
      <c r="P1100" s="120" t="s">
        <v>268</v>
      </c>
      <c r="Q1100" s="120" t="s">
        <v>269</v>
      </c>
      <c r="R1100" s="124" t="s">
        <v>270</v>
      </c>
      <c r="S1100" s="125" t="s">
        <v>898</v>
      </c>
    </row>
    <row r="1101" s="126" customFormat="true" ht="12" hidden="false" customHeight="true" outlineLevel="0" collapsed="false">
      <c r="A1101" s="120" t="n">
        <v>853</v>
      </c>
      <c r="B1101" s="120" t="n">
        <v>85333</v>
      </c>
      <c r="C1101" s="120" t="s">
        <v>76</v>
      </c>
      <c r="D1101" s="121" t="s">
        <v>283</v>
      </c>
      <c r="E1101" s="121" t="s">
        <v>358</v>
      </c>
      <c r="F1101" s="122"/>
      <c r="G1101" s="123" t="n">
        <v>0</v>
      </c>
      <c r="H1101" s="122"/>
      <c r="I1101" s="123" t="n">
        <v>12000</v>
      </c>
      <c r="J1101" s="122" t="n">
        <f aca="false">H1101-F1101</f>
        <v>0</v>
      </c>
      <c r="K1101" s="123" t="n">
        <f aca="false">I1101-G1101</f>
        <v>12000</v>
      </c>
      <c r="L1101" s="122"/>
      <c r="M1101" s="123" t="n">
        <v>6000</v>
      </c>
      <c r="N1101" s="120" t="s">
        <v>833</v>
      </c>
      <c r="O1101" s="120" t="s">
        <v>833</v>
      </c>
      <c r="P1101" s="120"/>
      <c r="Q1101" s="120"/>
      <c r="R1101" s="124"/>
      <c r="S1101" s="125" t="s">
        <v>409</v>
      </c>
    </row>
    <row r="1102" s="126" customFormat="true" ht="12" hidden="false" customHeight="true" outlineLevel="0" collapsed="false">
      <c r="A1102" s="120" t="n">
        <v>853</v>
      </c>
      <c r="B1102" s="120" t="n">
        <v>85333</v>
      </c>
      <c r="C1102" s="120" t="s">
        <v>87</v>
      </c>
      <c r="D1102" s="121" t="s">
        <v>283</v>
      </c>
      <c r="E1102" s="121" t="s">
        <v>358</v>
      </c>
      <c r="F1102" s="122"/>
      <c r="G1102" s="123" t="n">
        <v>1900000</v>
      </c>
      <c r="H1102" s="122"/>
      <c r="I1102" s="123" t="n">
        <v>1000000</v>
      </c>
      <c r="J1102" s="122" t="n">
        <f aca="false">H1102-F1102</f>
        <v>0</v>
      </c>
      <c r="K1102" s="123" t="n">
        <f aca="false">I1102-G1102</f>
        <v>-900000</v>
      </c>
      <c r="L1102" s="122"/>
      <c r="M1102" s="123" t="n">
        <v>1000000</v>
      </c>
      <c r="N1102" s="120" t="s">
        <v>833</v>
      </c>
      <c r="O1102" s="120" t="s">
        <v>833</v>
      </c>
      <c r="P1102" s="120" t="s">
        <v>268</v>
      </c>
      <c r="Q1102" s="120" t="s">
        <v>269</v>
      </c>
      <c r="R1102" s="124" t="s">
        <v>270</v>
      </c>
      <c r="S1102" s="125" t="s">
        <v>899</v>
      </c>
    </row>
    <row r="1103" s="126" customFormat="true" ht="12" hidden="false" customHeight="true" outlineLevel="0" collapsed="false">
      <c r="A1103" s="120" t="n">
        <v>853</v>
      </c>
      <c r="B1103" s="120" t="n">
        <v>85333</v>
      </c>
      <c r="C1103" s="120" t="s">
        <v>89</v>
      </c>
      <c r="D1103" s="121" t="s">
        <v>283</v>
      </c>
      <c r="E1103" s="121" t="s">
        <v>376</v>
      </c>
      <c r="F1103" s="122"/>
      <c r="G1103" s="123" t="n">
        <v>0</v>
      </c>
      <c r="H1103" s="122"/>
      <c r="I1103" s="123" t="n">
        <v>4000</v>
      </c>
      <c r="J1103" s="122" t="n">
        <f aca="false">H1103-F1103</f>
        <v>0</v>
      </c>
      <c r="K1103" s="123" t="n">
        <f aca="false">I1103-G1103</f>
        <v>4000</v>
      </c>
      <c r="L1103" s="122"/>
      <c r="M1103" s="123" t="n">
        <v>4000</v>
      </c>
      <c r="N1103" s="120" t="s">
        <v>833</v>
      </c>
      <c r="O1103" s="120" t="s">
        <v>833</v>
      </c>
      <c r="P1103" s="120"/>
      <c r="Q1103" s="120"/>
      <c r="R1103" s="124"/>
      <c r="S1103" s="125" t="s">
        <v>377</v>
      </c>
    </row>
    <row r="1104" s="126" customFormat="true" ht="12" hidden="false" customHeight="true" outlineLevel="0" collapsed="false">
      <c r="A1104" s="120" t="n">
        <v>853</v>
      </c>
      <c r="B1104" s="120" t="n">
        <v>85333</v>
      </c>
      <c r="C1104" s="120" t="s">
        <v>109</v>
      </c>
      <c r="D1104" s="121" t="s">
        <v>283</v>
      </c>
      <c r="E1104" s="121" t="s">
        <v>275</v>
      </c>
      <c r="F1104" s="122"/>
      <c r="G1104" s="123" t="n">
        <v>4000</v>
      </c>
      <c r="H1104" s="122"/>
      <c r="I1104" s="123" t="n">
        <v>6000</v>
      </c>
      <c r="J1104" s="122" t="n">
        <f aca="false">H1104-F1104</f>
        <v>0</v>
      </c>
      <c r="K1104" s="123" t="n">
        <f aca="false">I1104-G1104</f>
        <v>2000</v>
      </c>
      <c r="L1104" s="122"/>
      <c r="M1104" s="123" t="n">
        <v>6000</v>
      </c>
      <c r="N1104" s="120" t="s">
        <v>833</v>
      </c>
      <c r="O1104" s="120" t="s">
        <v>833</v>
      </c>
      <c r="P1104" s="120" t="s">
        <v>268</v>
      </c>
      <c r="Q1104" s="120" t="s">
        <v>269</v>
      </c>
      <c r="R1104" s="124" t="s">
        <v>270</v>
      </c>
      <c r="S1104" s="125" t="s">
        <v>480</v>
      </c>
    </row>
    <row r="1105" s="126" customFormat="true" ht="12" hidden="false" customHeight="true" outlineLevel="0" collapsed="false">
      <c r="A1105" s="120" t="n">
        <v>853</v>
      </c>
      <c r="B1105" s="120" t="n">
        <v>85333</v>
      </c>
      <c r="C1105" s="120" t="n">
        <v>2690</v>
      </c>
      <c r="D1105" s="121" t="s">
        <v>283</v>
      </c>
      <c r="E1105" s="121" t="s">
        <v>275</v>
      </c>
      <c r="F1105" s="129"/>
      <c r="G1105" s="139" t="n">
        <v>1115676.53</v>
      </c>
      <c r="H1105" s="129"/>
      <c r="I1105" s="139" t="n">
        <v>1115676.53</v>
      </c>
      <c r="J1105" s="129" t="n">
        <f aca="false">H1105-F1105</f>
        <v>0</v>
      </c>
      <c r="K1105" s="139" t="n">
        <f aca="false">I1105-G1105</f>
        <v>0</v>
      </c>
      <c r="L1105" s="129"/>
      <c r="M1105" s="139" t="n">
        <v>0</v>
      </c>
      <c r="N1105" s="120" t="s">
        <v>281</v>
      </c>
      <c r="O1105" s="120" t="s">
        <v>281</v>
      </c>
      <c r="P1105" s="120" t="s">
        <v>272</v>
      </c>
      <c r="Q1105" s="128" t="s">
        <v>473</v>
      </c>
      <c r="R1105" s="124" t="s">
        <v>308</v>
      </c>
      <c r="S1105" s="125" t="s">
        <v>900</v>
      </c>
    </row>
    <row r="1106" s="126" customFormat="true" ht="12" hidden="false" customHeight="true" outlineLevel="0" collapsed="false">
      <c r="A1106" s="120" t="n">
        <v>853</v>
      </c>
      <c r="B1106" s="120" t="n">
        <v>85333</v>
      </c>
      <c r="C1106" s="120" t="n">
        <v>2690</v>
      </c>
      <c r="D1106" s="121" t="s">
        <v>283</v>
      </c>
      <c r="E1106" s="121" t="s">
        <v>275</v>
      </c>
      <c r="F1106" s="122"/>
      <c r="G1106" s="123" t="n">
        <v>50000</v>
      </c>
      <c r="H1106" s="122"/>
      <c r="I1106" s="123" t="n">
        <v>50000</v>
      </c>
      <c r="J1106" s="122" t="n">
        <f aca="false">H1106-F1106</f>
        <v>0</v>
      </c>
      <c r="K1106" s="123" t="n">
        <f aca="false">I1106-G1106</f>
        <v>0</v>
      </c>
      <c r="L1106" s="122"/>
      <c r="M1106" s="123" t="n">
        <v>350000</v>
      </c>
      <c r="N1106" s="120" t="s">
        <v>833</v>
      </c>
      <c r="O1106" s="120" t="s">
        <v>833</v>
      </c>
      <c r="P1106" s="120" t="s">
        <v>268</v>
      </c>
      <c r="Q1106" s="120" t="s">
        <v>269</v>
      </c>
      <c r="R1106" s="124" t="s">
        <v>270</v>
      </c>
      <c r="S1106" s="125" t="s">
        <v>901</v>
      </c>
    </row>
    <row r="1107" s="126" customFormat="true" ht="12" hidden="false" customHeight="true" outlineLevel="0" collapsed="false">
      <c r="A1107" s="120" t="n">
        <v>853</v>
      </c>
      <c r="B1107" s="120" t="n">
        <v>85333</v>
      </c>
      <c r="C1107" s="120" t="n">
        <v>2690</v>
      </c>
      <c r="D1107" s="121" t="s">
        <v>283</v>
      </c>
      <c r="E1107" s="121" t="s">
        <v>275</v>
      </c>
      <c r="F1107" s="122"/>
      <c r="G1107" s="123" t="n">
        <v>300000</v>
      </c>
      <c r="H1107" s="122"/>
      <c r="I1107" s="123" t="n">
        <v>300000</v>
      </c>
      <c r="J1107" s="122" t="n">
        <f aca="false">H1107-F1107</f>
        <v>0</v>
      </c>
      <c r="K1107" s="123" t="n">
        <f aca="false">I1107-G1107</f>
        <v>0</v>
      </c>
      <c r="L1107" s="122"/>
      <c r="M1107" s="123" t="n">
        <v>0</v>
      </c>
      <c r="N1107" s="120" t="s">
        <v>833</v>
      </c>
      <c r="O1107" s="120" t="s">
        <v>833</v>
      </c>
      <c r="P1107" s="120" t="s">
        <v>272</v>
      </c>
      <c r="Q1107" s="120" t="s">
        <v>392</v>
      </c>
      <c r="R1107" s="124" t="s">
        <v>287</v>
      </c>
      <c r="S1107" s="125" t="s">
        <v>901</v>
      </c>
    </row>
    <row r="1108" s="126" customFormat="true" ht="12" hidden="false" customHeight="true" outlineLevel="0" collapsed="false">
      <c r="A1108" s="120" t="n">
        <v>853</v>
      </c>
      <c r="B1108" s="120" t="n">
        <v>85334</v>
      </c>
      <c r="C1108" s="120" t="n">
        <v>2110</v>
      </c>
      <c r="D1108" s="121" t="s">
        <v>384</v>
      </c>
      <c r="E1108" s="121" t="s">
        <v>385</v>
      </c>
      <c r="F1108" s="122"/>
      <c r="G1108" s="123" t="n">
        <v>1050</v>
      </c>
      <c r="H1108" s="122"/>
      <c r="I1108" s="123" t="n">
        <v>1050</v>
      </c>
      <c r="J1108" s="122" t="n">
        <f aca="false">H1108-F1108</f>
        <v>0</v>
      </c>
      <c r="K1108" s="123" t="n">
        <f aca="false">I1108-G1108</f>
        <v>0</v>
      </c>
      <c r="L1108" s="122"/>
      <c r="M1108" s="123" t="n">
        <v>0</v>
      </c>
      <c r="N1108" s="120" t="s">
        <v>281</v>
      </c>
      <c r="O1108" s="120" t="s">
        <v>281</v>
      </c>
      <c r="P1108" s="120" t="s">
        <v>299</v>
      </c>
      <c r="Q1108" s="120" t="s">
        <v>631</v>
      </c>
      <c r="R1108" s="124" t="s">
        <v>300</v>
      </c>
      <c r="S1108" s="125" t="s">
        <v>902</v>
      </c>
    </row>
    <row r="1109" s="126" customFormat="true" ht="12" hidden="false" customHeight="true" outlineLevel="0" collapsed="false">
      <c r="A1109" s="120" t="n">
        <v>853</v>
      </c>
      <c r="B1109" s="120" t="n">
        <v>85334</v>
      </c>
      <c r="C1109" s="120" t="n">
        <v>2110</v>
      </c>
      <c r="D1109" s="121" t="s">
        <v>384</v>
      </c>
      <c r="E1109" s="121" t="s">
        <v>385</v>
      </c>
      <c r="F1109" s="122"/>
      <c r="G1109" s="132" t="n">
        <v>15335.75</v>
      </c>
      <c r="H1109" s="122"/>
      <c r="I1109" s="132" t="n">
        <v>15335.75</v>
      </c>
      <c r="J1109" s="122" t="n">
        <f aca="false">H1109-F1109</f>
        <v>0</v>
      </c>
      <c r="K1109" s="132" t="n">
        <f aca="false">I1109-G1109</f>
        <v>0</v>
      </c>
      <c r="L1109" s="122"/>
      <c r="M1109" s="132" t="n">
        <v>0</v>
      </c>
      <c r="N1109" s="120" t="s">
        <v>281</v>
      </c>
      <c r="O1109" s="120" t="s">
        <v>281</v>
      </c>
      <c r="P1109" s="120" t="s">
        <v>299</v>
      </c>
      <c r="Q1109" s="120" t="n">
        <v>1553</v>
      </c>
      <c r="R1109" s="124" t="s">
        <v>605</v>
      </c>
      <c r="S1109" s="125" t="s">
        <v>902</v>
      </c>
    </row>
    <row r="1110" s="126" customFormat="true" ht="12" hidden="false" customHeight="true" outlineLevel="0" collapsed="false">
      <c r="A1110" s="120" t="n">
        <v>853</v>
      </c>
      <c r="B1110" s="120" t="n">
        <v>85334</v>
      </c>
      <c r="C1110" s="120" t="n">
        <v>2110</v>
      </c>
      <c r="D1110" s="121" t="s">
        <v>384</v>
      </c>
      <c r="E1110" s="121" t="s">
        <v>385</v>
      </c>
      <c r="F1110" s="122"/>
      <c r="G1110" s="132" t="n">
        <v>478271.64</v>
      </c>
      <c r="H1110" s="122"/>
      <c r="I1110" s="132" t="n">
        <v>478271.64</v>
      </c>
      <c r="J1110" s="122" t="n">
        <f aca="false">H1110-F1110</f>
        <v>0</v>
      </c>
      <c r="K1110" s="132" t="n">
        <f aca="false">I1110-G1110</f>
        <v>0</v>
      </c>
      <c r="L1110" s="122"/>
      <c r="M1110" s="132" t="n">
        <v>0</v>
      </c>
      <c r="N1110" s="120" t="s">
        <v>281</v>
      </c>
      <c r="O1110" s="120" t="s">
        <v>281</v>
      </c>
      <c r="P1110" s="120" t="s">
        <v>299</v>
      </c>
      <c r="Q1110" s="120" t="n">
        <v>591</v>
      </c>
      <c r="R1110" s="124" t="s">
        <v>885</v>
      </c>
      <c r="S1110" s="125" t="s">
        <v>902</v>
      </c>
    </row>
    <row r="1111" s="126" customFormat="true" ht="12" hidden="false" customHeight="true" outlineLevel="0" collapsed="false">
      <c r="A1111" s="120" t="n">
        <v>853</v>
      </c>
      <c r="B1111" s="120" t="n">
        <v>85395</v>
      </c>
      <c r="C1111" s="120" t="s">
        <v>228</v>
      </c>
      <c r="D1111" s="121" t="s">
        <v>265</v>
      </c>
      <c r="E1111" s="121" t="s">
        <v>275</v>
      </c>
      <c r="F1111" s="122" t="n">
        <v>105967</v>
      </c>
      <c r="G1111" s="123"/>
      <c r="H1111" s="122" t="n">
        <v>105967</v>
      </c>
      <c r="I1111" s="123"/>
      <c r="J1111" s="122" t="n">
        <f aca="false">H1111-F1111</f>
        <v>0</v>
      </c>
      <c r="K1111" s="123" t="n">
        <f aca="false">I1111-G1111</f>
        <v>0</v>
      </c>
      <c r="L1111" s="122" t="n">
        <v>0</v>
      </c>
      <c r="M1111" s="123"/>
      <c r="N1111" s="120" t="s">
        <v>418</v>
      </c>
      <c r="O1111" s="120" t="s">
        <v>403</v>
      </c>
      <c r="P1111" s="120" t="s">
        <v>272</v>
      </c>
      <c r="Q1111" s="120" t="s">
        <v>903</v>
      </c>
      <c r="R1111" s="124" t="s">
        <v>904</v>
      </c>
      <c r="S1111" s="125" t="s">
        <v>905</v>
      </c>
    </row>
    <row r="1112" s="126" customFormat="true" ht="12" hidden="false" customHeight="true" outlineLevel="0" collapsed="false">
      <c r="A1112" s="120" t="n">
        <v>853</v>
      </c>
      <c r="B1112" s="120" t="n">
        <v>85395</v>
      </c>
      <c r="C1112" s="120" t="n">
        <v>2057</v>
      </c>
      <c r="D1112" s="121" t="s">
        <v>325</v>
      </c>
      <c r="E1112" s="121" t="s">
        <v>298</v>
      </c>
      <c r="F1112" s="122" t="n">
        <v>1263618</v>
      </c>
      <c r="G1112" s="123"/>
      <c r="H1112" s="122" t="n">
        <v>1263618</v>
      </c>
      <c r="I1112" s="123"/>
      <c r="J1112" s="122" t="n">
        <f aca="false">H1112-F1112</f>
        <v>0</v>
      </c>
      <c r="K1112" s="123" t="n">
        <f aca="false">I1112-G1112</f>
        <v>0</v>
      </c>
      <c r="L1112" s="122" t="n">
        <v>0</v>
      </c>
      <c r="M1112" s="123"/>
      <c r="N1112" s="120" t="s">
        <v>281</v>
      </c>
      <c r="O1112" s="120" t="s">
        <v>281</v>
      </c>
      <c r="P1112" s="120" t="s">
        <v>299</v>
      </c>
      <c r="Q1112" s="120" t="s">
        <v>631</v>
      </c>
      <c r="R1112" s="124" t="s">
        <v>300</v>
      </c>
      <c r="S1112" s="125" t="s">
        <v>906</v>
      </c>
    </row>
    <row r="1113" s="126" customFormat="true" ht="12" hidden="false" customHeight="true" outlineLevel="0" collapsed="false">
      <c r="A1113" s="120" t="n">
        <v>853</v>
      </c>
      <c r="B1113" s="120" t="n">
        <v>85395</v>
      </c>
      <c r="C1113" s="120" t="n">
        <v>2057</v>
      </c>
      <c r="D1113" s="121" t="s">
        <v>297</v>
      </c>
      <c r="E1113" s="121" t="s">
        <v>298</v>
      </c>
      <c r="F1113" s="122"/>
      <c r="G1113" s="123" t="n">
        <v>736380</v>
      </c>
      <c r="H1113" s="122"/>
      <c r="I1113" s="123" t="n">
        <v>736380</v>
      </c>
      <c r="J1113" s="122" t="n">
        <f aca="false">H1113-F1113</f>
        <v>0</v>
      </c>
      <c r="K1113" s="123" t="n">
        <f aca="false">I1113-G1113</f>
        <v>0</v>
      </c>
      <c r="L1113" s="122"/>
      <c r="M1113" s="123" t="n">
        <v>0</v>
      </c>
      <c r="N1113" s="120" t="s">
        <v>281</v>
      </c>
      <c r="O1113" s="120" t="s">
        <v>281</v>
      </c>
      <c r="P1113" s="120" t="s">
        <v>299</v>
      </c>
      <c r="Q1113" s="120" t="s">
        <v>631</v>
      </c>
      <c r="R1113" s="124" t="s">
        <v>300</v>
      </c>
      <c r="S1113" s="125" t="s">
        <v>906</v>
      </c>
    </row>
    <row r="1114" s="126" customFormat="true" ht="12" hidden="false" customHeight="true" outlineLevel="0" collapsed="false">
      <c r="A1114" s="120" t="n">
        <v>853</v>
      </c>
      <c r="B1114" s="120" t="n">
        <v>85395</v>
      </c>
      <c r="C1114" s="120" t="n">
        <v>2057</v>
      </c>
      <c r="D1114" s="121" t="s">
        <v>297</v>
      </c>
      <c r="E1114" s="121" t="s">
        <v>298</v>
      </c>
      <c r="F1114" s="122"/>
      <c r="G1114" s="123" t="n">
        <v>55625</v>
      </c>
      <c r="H1114" s="122"/>
      <c r="I1114" s="123" t="n">
        <v>55625</v>
      </c>
      <c r="J1114" s="122" t="n">
        <f aca="false">H1114-F1114</f>
        <v>0</v>
      </c>
      <c r="K1114" s="123" t="n">
        <f aca="false">I1114-G1114</f>
        <v>0</v>
      </c>
      <c r="L1114" s="122"/>
      <c r="M1114" s="123" t="n">
        <v>0</v>
      </c>
      <c r="N1114" s="120" t="s">
        <v>281</v>
      </c>
      <c r="O1114" s="120" t="s">
        <v>281</v>
      </c>
      <c r="P1114" s="120" t="s">
        <v>310</v>
      </c>
      <c r="Q1114" s="120" t="s">
        <v>269</v>
      </c>
      <c r="R1114" s="124" t="s">
        <v>270</v>
      </c>
      <c r="S1114" s="125" t="s">
        <v>907</v>
      </c>
    </row>
    <row r="1115" s="126" customFormat="true" ht="12" hidden="false" customHeight="true" outlineLevel="0" collapsed="false">
      <c r="A1115" s="120" t="n">
        <v>853</v>
      </c>
      <c r="B1115" s="120" t="n">
        <v>85395</v>
      </c>
      <c r="C1115" s="120" t="n">
        <v>2057</v>
      </c>
      <c r="D1115" s="121" t="s">
        <v>325</v>
      </c>
      <c r="E1115" s="121" t="s">
        <v>298</v>
      </c>
      <c r="F1115" s="122" t="n">
        <v>-183096</v>
      </c>
      <c r="G1115" s="123"/>
      <c r="H1115" s="122" t="n">
        <v>-183096</v>
      </c>
      <c r="I1115" s="123"/>
      <c r="J1115" s="122" t="n">
        <f aca="false">H1115-F1115</f>
        <v>0</v>
      </c>
      <c r="K1115" s="123" t="n">
        <f aca="false">I1115-G1115</f>
        <v>0</v>
      </c>
      <c r="L1115" s="122" t="n">
        <v>0</v>
      </c>
      <c r="M1115" s="123"/>
      <c r="N1115" s="120" t="s">
        <v>281</v>
      </c>
      <c r="O1115" s="120" t="s">
        <v>281</v>
      </c>
      <c r="P1115" s="120" t="s">
        <v>299</v>
      </c>
      <c r="Q1115" s="120" t="n">
        <v>2338</v>
      </c>
      <c r="R1115" s="124" t="s">
        <v>630</v>
      </c>
      <c r="S1115" s="125" t="s">
        <v>908</v>
      </c>
    </row>
    <row r="1116" s="126" customFormat="true" ht="12" hidden="false" customHeight="true" outlineLevel="0" collapsed="false">
      <c r="A1116" s="120" t="n">
        <v>853</v>
      </c>
      <c r="B1116" s="120" t="n">
        <v>85395</v>
      </c>
      <c r="C1116" s="120" t="n">
        <v>2057</v>
      </c>
      <c r="D1116" s="121" t="s">
        <v>325</v>
      </c>
      <c r="E1116" s="121" t="s">
        <v>298</v>
      </c>
      <c r="F1116" s="122" t="n">
        <v>552539</v>
      </c>
      <c r="G1116" s="123"/>
      <c r="H1116" s="122" t="n">
        <v>552539</v>
      </c>
      <c r="I1116" s="123"/>
      <c r="J1116" s="122" t="n">
        <f aca="false">H1116-F1116</f>
        <v>0</v>
      </c>
      <c r="K1116" s="123" t="n">
        <f aca="false">I1116-G1116</f>
        <v>0</v>
      </c>
      <c r="L1116" s="122" t="n">
        <v>0</v>
      </c>
      <c r="M1116" s="123"/>
      <c r="N1116" s="120" t="s">
        <v>281</v>
      </c>
      <c r="O1116" s="120" t="s">
        <v>281</v>
      </c>
      <c r="P1116" s="120" t="s">
        <v>268</v>
      </c>
      <c r="Q1116" s="120" t="s">
        <v>269</v>
      </c>
      <c r="R1116" s="124" t="s">
        <v>270</v>
      </c>
      <c r="S1116" s="125" t="s">
        <v>908</v>
      </c>
    </row>
    <row r="1117" s="126" customFormat="true" ht="12" hidden="false" customHeight="true" outlineLevel="0" collapsed="false">
      <c r="A1117" s="120" t="n">
        <v>853</v>
      </c>
      <c r="B1117" s="120" t="n">
        <v>85395</v>
      </c>
      <c r="C1117" s="120" t="n">
        <v>2057</v>
      </c>
      <c r="D1117" s="121" t="s">
        <v>325</v>
      </c>
      <c r="E1117" s="121" t="s">
        <v>298</v>
      </c>
      <c r="F1117" s="122" t="n">
        <v>820275</v>
      </c>
      <c r="G1117" s="123"/>
      <c r="H1117" s="122" t="n">
        <v>820275</v>
      </c>
      <c r="I1117" s="123"/>
      <c r="J1117" s="122" t="n">
        <f aca="false">H1117-F1117</f>
        <v>0</v>
      </c>
      <c r="K1117" s="123" t="n">
        <f aca="false">I1117-G1117</f>
        <v>0</v>
      </c>
      <c r="L1117" s="122" t="n">
        <v>0</v>
      </c>
      <c r="M1117" s="123"/>
      <c r="N1117" s="120" t="s">
        <v>281</v>
      </c>
      <c r="O1117" s="120" t="s">
        <v>281</v>
      </c>
      <c r="P1117" s="120" t="s">
        <v>268</v>
      </c>
      <c r="Q1117" s="120" t="s">
        <v>269</v>
      </c>
      <c r="R1117" s="124" t="s">
        <v>270</v>
      </c>
      <c r="S1117" s="125" t="s">
        <v>909</v>
      </c>
    </row>
    <row r="1118" s="126" customFormat="true" ht="12" hidden="false" customHeight="true" outlineLevel="0" collapsed="false">
      <c r="A1118" s="120" t="n">
        <v>853</v>
      </c>
      <c r="B1118" s="120" t="n">
        <v>85395</v>
      </c>
      <c r="C1118" s="120" t="n">
        <v>2057</v>
      </c>
      <c r="D1118" s="121" t="s">
        <v>325</v>
      </c>
      <c r="E1118" s="121" t="s">
        <v>298</v>
      </c>
      <c r="F1118" s="122" t="n">
        <v>-16673</v>
      </c>
      <c r="G1118" s="123"/>
      <c r="H1118" s="122" t="n">
        <v>-16673</v>
      </c>
      <c r="I1118" s="123"/>
      <c r="J1118" s="122" t="n">
        <f aca="false">H1118-F1118</f>
        <v>0</v>
      </c>
      <c r="K1118" s="123" t="n">
        <f aca="false">I1118-G1118</f>
        <v>0</v>
      </c>
      <c r="L1118" s="122" t="n">
        <v>0</v>
      </c>
      <c r="M1118" s="123"/>
      <c r="N1118" s="120" t="s">
        <v>281</v>
      </c>
      <c r="O1118" s="120" t="s">
        <v>281</v>
      </c>
      <c r="P1118" s="120" t="s">
        <v>299</v>
      </c>
      <c r="Q1118" s="120" t="n">
        <v>1640</v>
      </c>
      <c r="R1118" s="124" t="s">
        <v>502</v>
      </c>
      <c r="S1118" s="125" t="s">
        <v>909</v>
      </c>
    </row>
    <row r="1119" s="126" customFormat="true" ht="12" hidden="false" customHeight="true" outlineLevel="0" collapsed="false">
      <c r="A1119" s="120" t="n">
        <v>853</v>
      </c>
      <c r="B1119" s="120" t="n">
        <v>85395</v>
      </c>
      <c r="C1119" s="120" t="n">
        <v>2059</v>
      </c>
      <c r="D1119" s="121" t="s">
        <v>297</v>
      </c>
      <c r="E1119" s="121" t="s">
        <v>298</v>
      </c>
      <c r="F1119" s="122"/>
      <c r="G1119" s="123" t="n">
        <v>10375</v>
      </c>
      <c r="H1119" s="122"/>
      <c r="I1119" s="123" t="n">
        <v>10375</v>
      </c>
      <c r="J1119" s="122" t="n">
        <f aca="false">H1119-F1119</f>
        <v>0</v>
      </c>
      <c r="K1119" s="123" t="n">
        <f aca="false">I1119-G1119</f>
        <v>0</v>
      </c>
      <c r="L1119" s="122"/>
      <c r="M1119" s="123" t="n">
        <v>0</v>
      </c>
      <c r="N1119" s="120" t="s">
        <v>281</v>
      </c>
      <c r="O1119" s="120" t="s">
        <v>281</v>
      </c>
      <c r="P1119" s="120" t="s">
        <v>310</v>
      </c>
      <c r="Q1119" s="120" t="s">
        <v>269</v>
      </c>
      <c r="R1119" s="124" t="s">
        <v>270</v>
      </c>
      <c r="S1119" s="125" t="s">
        <v>907</v>
      </c>
    </row>
    <row r="1120" s="126" customFormat="true" ht="12" hidden="false" customHeight="true" outlineLevel="0" collapsed="false">
      <c r="A1120" s="120" t="n">
        <v>853</v>
      </c>
      <c r="B1120" s="120" t="n">
        <v>85395</v>
      </c>
      <c r="C1120" s="120" t="n">
        <v>2059</v>
      </c>
      <c r="D1120" s="121" t="s">
        <v>325</v>
      </c>
      <c r="E1120" s="121" t="s">
        <v>298</v>
      </c>
      <c r="F1120" s="122" t="n">
        <v>-34152</v>
      </c>
      <c r="G1120" s="123"/>
      <c r="H1120" s="122" t="n">
        <v>-34152</v>
      </c>
      <c r="I1120" s="123"/>
      <c r="J1120" s="122" t="n">
        <f aca="false">H1120-F1120</f>
        <v>0</v>
      </c>
      <c r="K1120" s="123" t="n">
        <f aca="false">I1120-G1120</f>
        <v>0</v>
      </c>
      <c r="L1120" s="122" t="n">
        <v>0</v>
      </c>
      <c r="M1120" s="123"/>
      <c r="N1120" s="120" t="s">
        <v>281</v>
      </c>
      <c r="O1120" s="120" t="s">
        <v>281</v>
      </c>
      <c r="P1120" s="120" t="s">
        <v>299</v>
      </c>
      <c r="Q1120" s="120" t="n">
        <v>2338</v>
      </c>
      <c r="R1120" s="124" t="s">
        <v>630</v>
      </c>
      <c r="S1120" s="125" t="s">
        <v>908</v>
      </c>
    </row>
    <row r="1121" s="126" customFormat="true" ht="12" hidden="false" customHeight="true" outlineLevel="0" collapsed="false">
      <c r="A1121" s="120" t="n">
        <v>853</v>
      </c>
      <c r="B1121" s="120" t="n">
        <v>85395</v>
      </c>
      <c r="C1121" s="120" t="n">
        <v>2059</v>
      </c>
      <c r="D1121" s="121" t="s">
        <v>325</v>
      </c>
      <c r="E1121" s="121" t="s">
        <v>298</v>
      </c>
      <c r="F1121" s="122" t="n">
        <v>103060</v>
      </c>
      <c r="G1121" s="123"/>
      <c r="H1121" s="122" t="n">
        <v>103060</v>
      </c>
      <c r="I1121" s="123"/>
      <c r="J1121" s="122" t="n">
        <f aca="false">H1121-F1121</f>
        <v>0</v>
      </c>
      <c r="K1121" s="123" t="n">
        <f aca="false">I1121-G1121</f>
        <v>0</v>
      </c>
      <c r="L1121" s="122" t="n">
        <v>0</v>
      </c>
      <c r="M1121" s="123"/>
      <c r="N1121" s="120" t="s">
        <v>281</v>
      </c>
      <c r="O1121" s="120" t="s">
        <v>281</v>
      </c>
      <c r="P1121" s="120" t="s">
        <v>268</v>
      </c>
      <c r="Q1121" s="120" t="s">
        <v>269</v>
      </c>
      <c r="R1121" s="124" t="s">
        <v>270</v>
      </c>
      <c r="S1121" s="125" t="s">
        <v>908</v>
      </c>
    </row>
    <row r="1122" s="126" customFormat="true" ht="12" hidden="false" customHeight="true" outlineLevel="0" collapsed="false">
      <c r="A1122" s="120" t="n">
        <v>853</v>
      </c>
      <c r="B1122" s="120" t="n">
        <v>85395</v>
      </c>
      <c r="C1122" s="120" t="n">
        <v>2059</v>
      </c>
      <c r="D1122" s="121" t="s">
        <v>325</v>
      </c>
      <c r="E1122" s="121" t="s">
        <v>298</v>
      </c>
      <c r="F1122" s="122" t="n">
        <v>47378</v>
      </c>
      <c r="G1122" s="123"/>
      <c r="H1122" s="122" t="n">
        <v>47378</v>
      </c>
      <c r="I1122" s="123"/>
      <c r="J1122" s="122" t="n">
        <f aca="false">H1122-F1122</f>
        <v>0</v>
      </c>
      <c r="K1122" s="123" t="n">
        <f aca="false">I1122-G1122</f>
        <v>0</v>
      </c>
      <c r="L1122" s="122" t="n">
        <v>0</v>
      </c>
      <c r="M1122" s="123"/>
      <c r="N1122" s="120" t="s">
        <v>281</v>
      </c>
      <c r="O1122" s="120" t="s">
        <v>281</v>
      </c>
      <c r="P1122" s="120" t="s">
        <v>268</v>
      </c>
      <c r="Q1122" s="120" t="s">
        <v>269</v>
      </c>
      <c r="R1122" s="124" t="s">
        <v>270</v>
      </c>
      <c r="S1122" s="125" t="s">
        <v>909</v>
      </c>
    </row>
    <row r="1123" s="126" customFormat="true" ht="12" hidden="false" customHeight="true" outlineLevel="0" collapsed="false">
      <c r="A1123" s="120" t="n">
        <v>853</v>
      </c>
      <c r="B1123" s="120" t="n">
        <v>85395</v>
      </c>
      <c r="C1123" s="120" t="n">
        <v>2059</v>
      </c>
      <c r="D1123" s="121" t="s">
        <v>325</v>
      </c>
      <c r="E1123" s="121" t="s">
        <v>298</v>
      </c>
      <c r="F1123" s="122" t="n">
        <v>16673</v>
      </c>
      <c r="G1123" s="123"/>
      <c r="H1123" s="122" t="n">
        <v>16673</v>
      </c>
      <c r="I1123" s="123"/>
      <c r="J1123" s="122" t="n">
        <f aca="false">H1123-F1123</f>
        <v>0</v>
      </c>
      <c r="K1123" s="123" t="n">
        <f aca="false">I1123-G1123</f>
        <v>0</v>
      </c>
      <c r="L1123" s="122" t="n">
        <v>0</v>
      </c>
      <c r="M1123" s="123"/>
      <c r="N1123" s="120" t="s">
        <v>281</v>
      </c>
      <c r="O1123" s="120" t="s">
        <v>281</v>
      </c>
      <c r="P1123" s="120" t="s">
        <v>299</v>
      </c>
      <c r="Q1123" s="120" t="n">
        <v>1640</v>
      </c>
      <c r="R1123" s="124" t="s">
        <v>502</v>
      </c>
      <c r="S1123" s="125" t="s">
        <v>909</v>
      </c>
    </row>
    <row r="1124" s="126" customFormat="true" ht="12" hidden="false" customHeight="true" outlineLevel="0" collapsed="false">
      <c r="A1124" s="120" t="n">
        <v>853</v>
      </c>
      <c r="B1124" s="120" t="n">
        <v>85395</v>
      </c>
      <c r="C1124" s="120" t="n">
        <v>2100</v>
      </c>
      <c r="D1124" s="121" t="s">
        <v>512</v>
      </c>
      <c r="E1124" s="121" t="s">
        <v>275</v>
      </c>
      <c r="F1124" s="122" t="n">
        <v>80000</v>
      </c>
      <c r="G1124" s="123"/>
      <c r="H1124" s="122" t="n">
        <v>80000</v>
      </c>
      <c r="I1124" s="123"/>
      <c r="J1124" s="122" t="n">
        <f aca="false">H1124-F1124</f>
        <v>0</v>
      </c>
      <c r="K1124" s="123" t="n">
        <f aca="false">I1124-G1124</f>
        <v>0</v>
      </c>
      <c r="L1124" s="122" t="n">
        <v>0</v>
      </c>
      <c r="M1124" s="123"/>
      <c r="N1124" s="120" t="s">
        <v>281</v>
      </c>
      <c r="O1124" s="120" t="s">
        <v>281</v>
      </c>
      <c r="P1124" s="120" t="s">
        <v>299</v>
      </c>
      <c r="Q1124" s="120" t="n">
        <v>2383</v>
      </c>
      <c r="R1124" s="124" t="s">
        <v>602</v>
      </c>
      <c r="S1124" s="125" t="s">
        <v>514</v>
      </c>
    </row>
    <row r="1125" s="126" customFormat="true" ht="12" hidden="false" customHeight="true" outlineLevel="0" collapsed="false">
      <c r="A1125" s="120" t="n">
        <v>853</v>
      </c>
      <c r="B1125" s="120" t="n">
        <v>85395</v>
      </c>
      <c r="C1125" s="120" t="n">
        <v>2100</v>
      </c>
      <c r="D1125" s="121" t="s">
        <v>512</v>
      </c>
      <c r="E1125" s="121" t="s">
        <v>275</v>
      </c>
      <c r="F1125" s="122" t="n">
        <v>30</v>
      </c>
      <c r="G1125" s="123"/>
      <c r="H1125" s="122" t="n">
        <v>30</v>
      </c>
      <c r="I1125" s="123"/>
      <c r="J1125" s="122" t="n">
        <f aca="false">H1125-F1125</f>
        <v>0</v>
      </c>
      <c r="K1125" s="123" t="n">
        <f aca="false">I1125-G1125</f>
        <v>0</v>
      </c>
      <c r="L1125" s="122" t="n">
        <v>0</v>
      </c>
      <c r="M1125" s="123"/>
      <c r="N1125" s="120" t="s">
        <v>281</v>
      </c>
      <c r="O1125" s="120" t="s">
        <v>281</v>
      </c>
      <c r="P1125" s="120" t="s">
        <v>299</v>
      </c>
      <c r="Q1125" s="120" t="n">
        <v>2046</v>
      </c>
      <c r="R1125" s="124" t="s">
        <v>600</v>
      </c>
      <c r="S1125" s="125" t="s">
        <v>514</v>
      </c>
    </row>
    <row r="1126" s="126" customFormat="true" ht="12" hidden="false" customHeight="true" outlineLevel="0" collapsed="false">
      <c r="A1126" s="120" t="n">
        <v>853</v>
      </c>
      <c r="B1126" s="120" t="n">
        <v>85395</v>
      </c>
      <c r="C1126" s="120" t="n">
        <v>2100</v>
      </c>
      <c r="D1126" s="121" t="s">
        <v>512</v>
      </c>
      <c r="E1126" s="121" t="s">
        <v>275</v>
      </c>
      <c r="F1126" s="122" t="n">
        <v>15000</v>
      </c>
      <c r="G1126" s="123"/>
      <c r="H1126" s="122" t="n">
        <v>15000</v>
      </c>
      <c r="I1126" s="123"/>
      <c r="J1126" s="122" t="n">
        <f aca="false">H1126-F1126</f>
        <v>0</v>
      </c>
      <c r="K1126" s="123" t="n">
        <f aca="false">I1126-G1126</f>
        <v>0</v>
      </c>
      <c r="L1126" s="122" t="n">
        <v>0</v>
      </c>
      <c r="M1126" s="123"/>
      <c r="N1126" s="120" t="s">
        <v>281</v>
      </c>
      <c r="O1126" s="120" t="s">
        <v>281</v>
      </c>
      <c r="P1126" s="120" t="s">
        <v>299</v>
      </c>
      <c r="Q1126" s="120" t="n">
        <v>310</v>
      </c>
      <c r="R1126" s="124" t="s">
        <v>490</v>
      </c>
      <c r="S1126" s="125" t="s">
        <v>514</v>
      </c>
    </row>
    <row r="1127" s="126" customFormat="true" ht="12" hidden="false" customHeight="true" outlineLevel="0" collapsed="false">
      <c r="A1127" s="120" t="n">
        <v>853</v>
      </c>
      <c r="B1127" s="120" t="n">
        <v>85395</v>
      </c>
      <c r="C1127" s="120" t="n">
        <v>2100</v>
      </c>
      <c r="D1127" s="121" t="s">
        <v>512</v>
      </c>
      <c r="E1127" s="121" t="s">
        <v>275</v>
      </c>
      <c r="F1127" s="122" t="n">
        <v>15</v>
      </c>
      <c r="G1127" s="123"/>
      <c r="H1127" s="122" t="n">
        <v>15</v>
      </c>
      <c r="I1127" s="123"/>
      <c r="J1127" s="122" t="n">
        <f aca="false">H1127-F1127</f>
        <v>0</v>
      </c>
      <c r="K1127" s="123" t="n">
        <f aca="false">I1127-G1127</f>
        <v>0</v>
      </c>
      <c r="L1127" s="122" t="n">
        <v>0</v>
      </c>
      <c r="M1127" s="123"/>
      <c r="N1127" s="120" t="s">
        <v>281</v>
      </c>
      <c r="O1127" s="120" t="s">
        <v>281</v>
      </c>
      <c r="P1127" s="120" t="s">
        <v>299</v>
      </c>
      <c r="Q1127" s="120" t="n">
        <v>310</v>
      </c>
      <c r="R1127" s="124" t="s">
        <v>490</v>
      </c>
      <c r="S1127" s="125" t="s">
        <v>514</v>
      </c>
    </row>
    <row r="1128" s="126" customFormat="true" ht="12" hidden="false" customHeight="true" outlineLevel="0" collapsed="false">
      <c r="A1128" s="120" t="n">
        <v>853</v>
      </c>
      <c r="B1128" s="120" t="n">
        <v>85395</v>
      </c>
      <c r="C1128" s="120" t="n">
        <v>2100</v>
      </c>
      <c r="D1128" s="121" t="s">
        <v>512</v>
      </c>
      <c r="E1128" s="121" t="s">
        <v>275</v>
      </c>
      <c r="F1128" s="122" t="n">
        <v>15300</v>
      </c>
      <c r="G1128" s="123"/>
      <c r="H1128" s="122" t="n">
        <v>15300</v>
      </c>
      <c r="I1128" s="123"/>
      <c r="J1128" s="122" t="n">
        <f aca="false">H1128-F1128</f>
        <v>0</v>
      </c>
      <c r="K1128" s="123" t="n">
        <f aca="false">I1128-G1128</f>
        <v>0</v>
      </c>
      <c r="L1128" s="122" t="n">
        <v>0</v>
      </c>
      <c r="M1128" s="123"/>
      <c r="N1128" s="120" t="s">
        <v>281</v>
      </c>
      <c r="O1128" s="120" t="s">
        <v>281</v>
      </c>
      <c r="P1128" s="120" t="s">
        <v>299</v>
      </c>
      <c r="Q1128" s="120" t="n">
        <v>320</v>
      </c>
      <c r="R1128" s="124" t="s">
        <v>618</v>
      </c>
      <c r="S1128" s="125" t="s">
        <v>514</v>
      </c>
    </row>
    <row r="1129" s="126" customFormat="true" ht="12" hidden="false" customHeight="true" outlineLevel="0" collapsed="false">
      <c r="A1129" s="120" t="n">
        <v>853</v>
      </c>
      <c r="B1129" s="120" t="n">
        <v>85395</v>
      </c>
      <c r="C1129" s="120" t="n">
        <v>2100</v>
      </c>
      <c r="D1129" s="121" t="s">
        <v>512</v>
      </c>
      <c r="E1129" s="121" t="s">
        <v>275</v>
      </c>
      <c r="F1129" s="136" t="n">
        <v>48372.23</v>
      </c>
      <c r="G1129" s="123"/>
      <c r="H1129" s="136" t="n">
        <v>48372.23</v>
      </c>
      <c r="I1129" s="123"/>
      <c r="J1129" s="136" t="n">
        <f aca="false">H1129-F1129</f>
        <v>0</v>
      </c>
      <c r="K1129" s="123" t="n">
        <f aca="false">I1129-G1129</f>
        <v>0</v>
      </c>
      <c r="L1129" s="136" t="n">
        <v>0</v>
      </c>
      <c r="M1129" s="123"/>
      <c r="N1129" s="120" t="s">
        <v>281</v>
      </c>
      <c r="O1129" s="120" t="s">
        <v>281</v>
      </c>
      <c r="P1129" s="120" t="s">
        <v>299</v>
      </c>
      <c r="Q1129" s="120" t="n">
        <v>320</v>
      </c>
      <c r="R1129" s="124" t="s">
        <v>618</v>
      </c>
      <c r="S1129" s="125" t="s">
        <v>514</v>
      </c>
    </row>
    <row r="1130" s="126" customFormat="true" ht="12" hidden="false" customHeight="true" outlineLevel="0" collapsed="false">
      <c r="A1130" s="120" t="n">
        <v>853</v>
      </c>
      <c r="B1130" s="120" t="n">
        <v>85395</v>
      </c>
      <c r="C1130" s="120" t="n">
        <v>2100</v>
      </c>
      <c r="D1130" s="121" t="s">
        <v>512</v>
      </c>
      <c r="E1130" s="121" t="s">
        <v>275</v>
      </c>
      <c r="F1130" s="136" t="n">
        <v>2679.82</v>
      </c>
      <c r="G1130" s="123"/>
      <c r="H1130" s="136" t="n">
        <v>2679.82</v>
      </c>
      <c r="I1130" s="123"/>
      <c r="J1130" s="136" t="n">
        <f aca="false">H1130-F1130</f>
        <v>0</v>
      </c>
      <c r="K1130" s="123" t="n">
        <f aca="false">I1130-G1130</f>
        <v>0</v>
      </c>
      <c r="L1130" s="136" t="n">
        <v>0</v>
      </c>
      <c r="M1130" s="123"/>
      <c r="N1130" s="120" t="s">
        <v>281</v>
      </c>
      <c r="O1130" s="120" t="s">
        <v>281</v>
      </c>
      <c r="P1130" s="120" t="s">
        <v>299</v>
      </c>
      <c r="Q1130" s="120" t="n">
        <v>310</v>
      </c>
      <c r="R1130" s="124" t="s">
        <v>490</v>
      </c>
      <c r="S1130" s="125" t="s">
        <v>514</v>
      </c>
    </row>
    <row r="1131" s="126" customFormat="true" ht="12" hidden="false" customHeight="true" outlineLevel="0" collapsed="false">
      <c r="A1131" s="120" t="n">
        <v>853</v>
      </c>
      <c r="B1131" s="120" t="n">
        <v>85395</v>
      </c>
      <c r="C1131" s="120" t="n">
        <v>2100</v>
      </c>
      <c r="D1131" s="121" t="s">
        <v>512</v>
      </c>
      <c r="E1131" s="121" t="s">
        <v>275</v>
      </c>
      <c r="F1131" s="122" t="n">
        <v>183600</v>
      </c>
      <c r="G1131" s="123"/>
      <c r="H1131" s="122" t="n">
        <v>183600</v>
      </c>
      <c r="I1131" s="123"/>
      <c r="J1131" s="122" t="n">
        <f aca="false">H1131-F1131</f>
        <v>0</v>
      </c>
      <c r="K1131" s="123" t="n">
        <f aca="false">I1131-G1131</f>
        <v>0</v>
      </c>
      <c r="L1131" s="122" t="n">
        <v>0</v>
      </c>
      <c r="M1131" s="123"/>
      <c r="N1131" s="120" t="s">
        <v>281</v>
      </c>
      <c r="O1131" s="120" t="s">
        <v>281</v>
      </c>
      <c r="P1131" s="120" t="s">
        <v>299</v>
      </c>
      <c r="Q1131" s="120" t="n">
        <v>310</v>
      </c>
      <c r="R1131" s="124" t="s">
        <v>490</v>
      </c>
      <c r="S1131" s="125" t="s">
        <v>514</v>
      </c>
    </row>
    <row r="1132" s="126" customFormat="true" ht="12" hidden="false" customHeight="true" outlineLevel="0" collapsed="false">
      <c r="A1132" s="120" t="n">
        <v>853</v>
      </c>
      <c r="B1132" s="120" t="n">
        <v>85395</v>
      </c>
      <c r="C1132" s="120" t="n">
        <v>2100</v>
      </c>
      <c r="D1132" s="121" t="s">
        <v>512</v>
      </c>
      <c r="E1132" s="121" t="s">
        <v>275</v>
      </c>
      <c r="F1132" s="136" t="n">
        <v>3447.95</v>
      </c>
      <c r="G1132" s="123"/>
      <c r="H1132" s="136" t="n">
        <v>3447.95</v>
      </c>
      <c r="I1132" s="123"/>
      <c r="J1132" s="136" t="n">
        <f aca="false">H1132-F1132</f>
        <v>0</v>
      </c>
      <c r="K1132" s="123" t="n">
        <f aca="false">I1132-G1132</f>
        <v>0</v>
      </c>
      <c r="L1132" s="136" t="n">
        <v>0</v>
      </c>
      <c r="M1132" s="123"/>
      <c r="N1132" s="120" t="s">
        <v>281</v>
      </c>
      <c r="O1132" s="120" t="s">
        <v>281</v>
      </c>
      <c r="P1132" s="120" t="s">
        <v>299</v>
      </c>
      <c r="Q1132" s="120" t="n">
        <v>380</v>
      </c>
      <c r="R1132" s="124" t="s">
        <v>619</v>
      </c>
      <c r="S1132" s="125" t="s">
        <v>514</v>
      </c>
    </row>
    <row r="1133" s="126" customFormat="true" ht="12" hidden="false" customHeight="true" outlineLevel="0" collapsed="false">
      <c r="A1133" s="120" t="n">
        <v>853</v>
      </c>
      <c r="B1133" s="120" t="n">
        <v>85395</v>
      </c>
      <c r="C1133" s="120" t="n">
        <v>2100</v>
      </c>
      <c r="D1133" s="121" t="s">
        <v>512</v>
      </c>
      <c r="E1133" s="121" t="s">
        <v>275</v>
      </c>
      <c r="F1133" s="122" t="n">
        <v>153000</v>
      </c>
      <c r="G1133" s="123"/>
      <c r="H1133" s="122" t="n">
        <v>153000</v>
      </c>
      <c r="I1133" s="123"/>
      <c r="J1133" s="122" t="n">
        <f aca="false">H1133-F1133</f>
        <v>0</v>
      </c>
      <c r="K1133" s="123" t="n">
        <f aca="false">I1133-G1133</f>
        <v>0</v>
      </c>
      <c r="L1133" s="122" t="n">
        <v>0</v>
      </c>
      <c r="M1133" s="123"/>
      <c r="N1133" s="120" t="s">
        <v>281</v>
      </c>
      <c r="O1133" s="120" t="s">
        <v>281</v>
      </c>
      <c r="P1133" s="120" t="s">
        <v>299</v>
      </c>
      <c r="Q1133" s="120" t="n">
        <v>504</v>
      </c>
      <c r="R1133" s="124" t="s">
        <v>516</v>
      </c>
      <c r="S1133" s="125" t="s">
        <v>514</v>
      </c>
    </row>
    <row r="1134" s="126" customFormat="true" ht="12" hidden="false" customHeight="true" outlineLevel="0" collapsed="false">
      <c r="A1134" s="120" t="n">
        <v>853</v>
      </c>
      <c r="B1134" s="120" t="n">
        <v>85395</v>
      </c>
      <c r="C1134" s="120" t="n">
        <v>2100</v>
      </c>
      <c r="D1134" s="121" t="s">
        <v>512</v>
      </c>
      <c r="E1134" s="121" t="s">
        <v>275</v>
      </c>
      <c r="F1134" s="122" t="n">
        <v>30</v>
      </c>
      <c r="G1134" s="123"/>
      <c r="H1134" s="122" t="n">
        <v>30</v>
      </c>
      <c r="I1134" s="123"/>
      <c r="J1134" s="122" t="n">
        <f aca="false">H1134-F1134</f>
        <v>0</v>
      </c>
      <c r="K1134" s="123" t="n">
        <f aca="false">I1134-G1134</f>
        <v>0</v>
      </c>
      <c r="L1134" s="122" t="n">
        <v>0</v>
      </c>
      <c r="M1134" s="123"/>
      <c r="N1134" s="120" t="s">
        <v>281</v>
      </c>
      <c r="O1134" s="120" t="s">
        <v>281</v>
      </c>
      <c r="P1134" s="120" t="s">
        <v>299</v>
      </c>
      <c r="Q1134" s="120" t="n">
        <v>543</v>
      </c>
      <c r="R1134" s="124" t="s">
        <v>621</v>
      </c>
      <c r="S1134" s="125" t="s">
        <v>514</v>
      </c>
    </row>
    <row r="1135" s="126" customFormat="true" ht="12" hidden="false" customHeight="true" outlineLevel="0" collapsed="false">
      <c r="A1135" s="120" t="n">
        <v>853</v>
      </c>
      <c r="B1135" s="120" t="n">
        <v>85395</v>
      </c>
      <c r="C1135" s="120" t="n">
        <v>2100</v>
      </c>
      <c r="D1135" s="121" t="s">
        <v>512</v>
      </c>
      <c r="E1135" s="121" t="s">
        <v>275</v>
      </c>
      <c r="F1135" s="122" t="n">
        <v>48100</v>
      </c>
      <c r="G1135" s="123"/>
      <c r="H1135" s="122" t="n">
        <v>48100</v>
      </c>
      <c r="I1135" s="123"/>
      <c r="J1135" s="122" t="n">
        <f aca="false">H1135-F1135</f>
        <v>0</v>
      </c>
      <c r="K1135" s="123" t="n">
        <f aca="false">I1135-G1135</f>
        <v>0</v>
      </c>
      <c r="L1135" s="122" t="n">
        <v>0</v>
      </c>
      <c r="M1135" s="123"/>
      <c r="N1135" s="120" t="s">
        <v>281</v>
      </c>
      <c r="O1135" s="120" t="s">
        <v>281</v>
      </c>
      <c r="P1135" s="120" t="s">
        <v>299</v>
      </c>
      <c r="Q1135" s="120" t="n">
        <v>543</v>
      </c>
      <c r="R1135" s="124" t="s">
        <v>621</v>
      </c>
      <c r="S1135" s="125" t="s">
        <v>514</v>
      </c>
    </row>
    <row r="1136" s="126" customFormat="true" ht="12" hidden="false" customHeight="true" outlineLevel="0" collapsed="false">
      <c r="A1136" s="120" t="n">
        <v>853</v>
      </c>
      <c r="B1136" s="120" t="n">
        <v>85395</v>
      </c>
      <c r="C1136" s="120" t="n">
        <v>2100</v>
      </c>
      <c r="D1136" s="121" t="s">
        <v>512</v>
      </c>
      <c r="E1136" s="121" t="s">
        <v>275</v>
      </c>
      <c r="F1136" s="122" t="n">
        <v>45</v>
      </c>
      <c r="G1136" s="123"/>
      <c r="H1136" s="122" t="n">
        <v>45</v>
      </c>
      <c r="I1136" s="123"/>
      <c r="J1136" s="122" t="n">
        <f aca="false">H1136-F1136</f>
        <v>0</v>
      </c>
      <c r="K1136" s="123" t="n">
        <f aca="false">I1136-G1136</f>
        <v>0</v>
      </c>
      <c r="L1136" s="122" t="n">
        <v>0</v>
      </c>
      <c r="M1136" s="123"/>
      <c r="N1136" s="120" t="s">
        <v>281</v>
      </c>
      <c r="O1136" s="120" t="s">
        <v>281</v>
      </c>
      <c r="P1136" s="120" t="s">
        <v>299</v>
      </c>
      <c r="Q1136" s="120" t="n">
        <v>769</v>
      </c>
      <c r="R1136" s="124" t="s">
        <v>510</v>
      </c>
      <c r="S1136" s="125" t="s">
        <v>514</v>
      </c>
    </row>
    <row r="1137" s="126" customFormat="true" ht="12" hidden="false" customHeight="true" outlineLevel="0" collapsed="false">
      <c r="A1137" s="120" t="n">
        <v>853</v>
      </c>
      <c r="B1137" s="120" t="n">
        <v>85395</v>
      </c>
      <c r="C1137" s="120" t="n">
        <v>2100</v>
      </c>
      <c r="D1137" s="121" t="s">
        <v>512</v>
      </c>
      <c r="E1137" s="121" t="s">
        <v>275</v>
      </c>
      <c r="F1137" s="122" t="n">
        <v>59000</v>
      </c>
      <c r="G1137" s="123"/>
      <c r="H1137" s="122" t="n">
        <v>59000</v>
      </c>
      <c r="I1137" s="123"/>
      <c r="J1137" s="122" t="n">
        <f aca="false">H1137-F1137</f>
        <v>0</v>
      </c>
      <c r="K1137" s="123" t="n">
        <f aca="false">I1137-G1137</f>
        <v>0</v>
      </c>
      <c r="L1137" s="122" t="n">
        <v>0</v>
      </c>
      <c r="M1137" s="123"/>
      <c r="N1137" s="120" t="s">
        <v>281</v>
      </c>
      <c r="O1137" s="120" t="s">
        <v>281</v>
      </c>
      <c r="P1137" s="120" t="s">
        <v>299</v>
      </c>
      <c r="Q1137" s="120" t="n">
        <v>769</v>
      </c>
      <c r="R1137" s="124" t="s">
        <v>510</v>
      </c>
      <c r="S1137" s="125" t="s">
        <v>514</v>
      </c>
    </row>
    <row r="1138" s="126" customFormat="true" ht="12" hidden="false" customHeight="true" outlineLevel="0" collapsed="false">
      <c r="A1138" s="120" t="n">
        <v>853</v>
      </c>
      <c r="B1138" s="120" t="n">
        <v>85395</v>
      </c>
      <c r="C1138" s="120" t="n">
        <v>2100</v>
      </c>
      <c r="D1138" s="121" t="s">
        <v>512</v>
      </c>
      <c r="E1138" s="121" t="s">
        <v>275</v>
      </c>
      <c r="F1138" s="122" t="n">
        <v>21000</v>
      </c>
      <c r="G1138" s="123"/>
      <c r="H1138" s="122" t="n">
        <v>21000</v>
      </c>
      <c r="I1138" s="123"/>
      <c r="J1138" s="122" t="n">
        <f aca="false">H1138-F1138</f>
        <v>0</v>
      </c>
      <c r="K1138" s="123" t="n">
        <f aca="false">I1138-G1138</f>
        <v>0</v>
      </c>
      <c r="L1138" s="122" t="n">
        <v>0</v>
      </c>
      <c r="M1138" s="123"/>
      <c r="N1138" s="120" t="s">
        <v>281</v>
      </c>
      <c r="O1138" s="120" t="s">
        <v>281</v>
      </c>
      <c r="P1138" s="120" t="s">
        <v>299</v>
      </c>
      <c r="Q1138" s="120" t="n">
        <v>769</v>
      </c>
      <c r="R1138" s="124" t="s">
        <v>510</v>
      </c>
      <c r="S1138" s="125" t="s">
        <v>514</v>
      </c>
    </row>
    <row r="1139" s="126" customFormat="true" ht="12" hidden="false" customHeight="true" outlineLevel="0" collapsed="false">
      <c r="A1139" s="120" t="n">
        <v>853</v>
      </c>
      <c r="B1139" s="120" t="n">
        <v>85395</v>
      </c>
      <c r="C1139" s="120" t="n">
        <v>2100</v>
      </c>
      <c r="D1139" s="121" t="s">
        <v>512</v>
      </c>
      <c r="E1139" s="121" t="s">
        <v>275</v>
      </c>
      <c r="F1139" s="136" t="n">
        <v>-3723.32</v>
      </c>
      <c r="G1139" s="123"/>
      <c r="H1139" s="136" t="n">
        <v>-3723.32</v>
      </c>
      <c r="I1139" s="123"/>
      <c r="J1139" s="136" t="n">
        <f aca="false">H1139-F1139</f>
        <v>0</v>
      </c>
      <c r="K1139" s="123" t="n">
        <f aca="false">I1139-G1139</f>
        <v>0</v>
      </c>
      <c r="L1139" s="136" t="n">
        <v>0</v>
      </c>
      <c r="M1139" s="123"/>
      <c r="N1139" s="120" t="s">
        <v>281</v>
      </c>
      <c r="O1139" s="120" t="s">
        <v>281</v>
      </c>
      <c r="P1139" s="120" t="s">
        <v>299</v>
      </c>
      <c r="Q1139" s="120" t="n">
        <v>769</v>
      </c>
      <c r="R1139" s="124" t="s">
        <v>510</v>
      </c>
      <c r="S1139" s="125" t="s">
        <v>514</v>
      </c>
    </row>
    <row r="1140" s="126" customFormat="true" ht="12" hidden="false" customHeight="true" outlineLevel="0" collapsed="false">
      <c r="A1140" s="120" t="n">
        <v>853</v>
      </c>
      <c r="B1140" s="120" t="n">
        <v>85395</v>
      </c>
      <c r="C1140" s="120" t="n">
        <v>2100</v>
      </c>
      <c r="D1140" s="121" t="s">
        <v>512</v>
      </c>
      <c r="E1140" s="121" t="s">
        <v>275</v>
      </c>
      <c r="F1140" s="122" t="n">
        <v>80000</v>
      </c>
      <c r="G1140" s="123"/>
      <c r="H1140" s="122" t="n">
        <v>80000</v>
      </c>
      <c r="I1140" s="123"/>
      <c r="J1140" s="122" t="n">
        <f aca="false">H1140-F1140</f>
        <v>0</v>
      </c>
      <c r="K1140" s="123" t="n">
        <f aca="false">I1140-G1140</f>
        <v>0</v>
      </c>
      <c r="L1140" s="122" t="n">
        <v>0</v>
      </c>
      <c r="M1140" s="123"/>
      <c r="N1140" s="120" t="s">
        <v>281</v>
      </c>
      <c r="O1140" s="120" t="s">
        <v>281</v>
      </c>
      <c r="P1140" s="120" t="s">
        <v>299</v>
      </c>
      <c r="Q1140" s="120" t="n">
        <v>955</v>
      </c>
      <c r="R1140" s="124" t="s">
        <v>892</v>
      </c>
      <c r="S1140" s="125" t="s">
        <v>514</v>
      </c>
    </row>
    <row r="1141" s="126" customFormat="true" ht="12" hidden="false" customHeight="true" outlineLevel="0" collapsed="false">
      <c r="A1141" s="120" t="n">
        <v>853</v>
      </c>
      <c r="B1141" s="120" t="n">
        <v>85395</v>
      </c>
      <c r="C1141" s="120" t="n">
        <v>2100</v>
      </c>
      <c r="D1141" s="121" t="s">
        <v>512</v>
      </c>
      <c r="E1141" s="121" t="s">
        <v>275</v>
      </c>
      <c r="F1141" s="136" t="n">
        <v>-13668.8</v>
      </c>
      <c r="G1141" s="123"/>
      <c r="H1141" s="136" t="n">
        <v>-13668.8</v>
      </c>
      <c r="I1141" s="123"/>
      <c r="J1141" s="136" t="n">
        <f aca="false">H1141-F1141</f>
        <v>0</v>
      </c>
      <c r="K1141" s="123" t="n">
        <f aca="false">I1141-G1141</f>
        <v>0</v>
      </c>
      <c r="L1141" s="136" t="n">
        <v>0</v>
      </c>
      <c r="M1141" s="123"/>
      <c r="N1141" s="120" t="s">
        <v>281</v>
      </c>
      <c r="O1141" s="120" t="s">
        <v>281</v>
      </c>
      <c r="P1141" s="120" t="s">
        <v>299</v>
      </c>
      <c r="Q1141" s="120" t="n">
        <v>955</v>
      </c>
      <c r="R1141" s="124" t="s">
        <v>892</v>
      </c>
      <c r="S1141" s="125" t="s">
        <v>514</v>
      </c>
    </row>
    <row r="1142" s="126" customFormat="true" ht="12" hidden="false" customHeight="true" outlineLevel="0" collapsed="false">
      <c r="A1142" s="120" t="n">
        <v>853</v>
      </c>
      <c r="B1142" s="120" t="n">
        <v>85395</v>
      </c>
      <c r="C1142" s="120" t="n">
        <v>2100</v>
      </c>
      <c r="D1142" s="121" t="s">
        <v>512</v>
      </c>
      <c r="E1142" s="121" t="s">
        <v>275</v>
      </c>
      <c r="F1142" s="122" t="n">
        <v>90</v>
      </c>
      <c r="G1142" s="123"/>
      <c r="H1142" s="122" t="n">
        <v>90</v>
      </c>
      <c r="I1142" s="123"/>
      <c r="J1142" s="122" t="n">
        <f aca="false">H1142-F1142</f>
        <v>0</v>
      </c>
      <c r="K1142" s="123" t="n">
        <f aca="false">I1142-G1142</f>
        <v>0</v>
      </c>
      <c r="L1142" s="122" t="n">
        <v>0</v>
      </c>
      <c r="M1142" s="123"/>
      <c r="N1142" s="120" t="s">
        <v>281</v>
      </c>
      <c r="O1142" s="120" t="s">
        <v>281</v>
      </c>
      <c r="P1142" s="120" t="s">
        <v>299</v>
      </c>
      <c r="Q1142" s="120" t="n">
        <v>1096</v>
      </c>
      <c r="R1142" s="124" t="s">
        <v>432</v>
      </c>
      <c r="S1142" s="125" t="s">
        <v>514</v>
      </c>
    </row>
    <row r="1143" s="126" customFormat="true" ht="12" hidden="false" customHeight="true" outlineLevel="0" collapsed="false">
      <c r="A1143" s="120" t="n">
        <v>853</v>
      </c>
      <c r="B1143" s="120" t="n">
        <v>85395</v>
      </c>
      <c r="C1143" s="120" t="n">
        <v>2100</v>
      </c>
      <c r="D1143" s="121" t="s">
        <v>512</v>
      </c>
      <c r="E1143" s="121" t="s">
        <v>275</v>
      </c>
      <c r="F1143" s="122" t="n">
        <v>70000</v>
      </c>
      <c r="G1143" s="123"/>
      <c r="H1143" s="122" t="n">
        <v>70000</v>
      </c>
      <c r="I1143" s="123"/>
      <c r="J1143" s="122" t="n">
        <f aca="false">H1143-F1143</f>
        <v>0</v>
      </c>
      <c r="K1143" s="123" t="n">
        <f aca="false">I1143-G1143</f>
        <v>0</v>
      </c>
      <c r="L1143" s="122" t="n">
        <v>0</v>
      </c>
      <c r="M1143" s="123"/>
      <c r="N1143" s="120" t="s">
        <v>281</v>
      </c>
      <c r="O1143" s="120" t="s">
        <v>281</v>
      </c>
      <c r="P1143" s="120" t="s">
        <v>299</v>
      </c>
      <c r="Q1143" s="120" t="n">
        <v>1184</v>
      </c>
      <c r="R1143" s="124" t="s">
        <v>518</v>
      </c>
      <c r="S1143" s="125" t="s">
        <v>514</v>
      </c>
    </row>
    <row r="1144" s="126" customFormat="true" ht="12" hidden="false" customHeight="true" outlineLevel="0" collapsed="false">
      <c r="A1144" s="120" t="n">
        <v>853</v>
      </c>
      <c r="B1144" s="120" t="n">
        <v>85395</v>
      </c>
      <c r="C1144" s="120" t="n">
        <v>2100</v>
      </c>
      <c r="D1144" s="121" t="s">
        <v>512</v>
      </c>
      <c r="E1144" s="121" t="s">
        <v>275</v>
      </c>
      <c r="F1144" s="122" t="n">
        <v>30000</v>
      </c>
      <c r="G1144" s="123"/>
      <c r="H1144" s="122" t="n">
        <v>30000</v>
      </c>
      <c r="I1144" s="123"/>
      <c r="J1144" s="122" t="n">
        <f aca="false">H1144-F1144</f>
        <v>0</v>
      </c>
      <c r="K1144" s="123" t="n">
        <f aca="false">I1144-G1144</f>
        <v>0</v>
      </c>
      <c r="L1144" s="122" t="n">
        <v>0</v>
      </c>
      <c r="M1144" s="123"/>
      <c r="N1144" s="120" t="s">
        <v>281</v>
      </c>
      <c r="O1144" s="120" t="s">
        <v>281</v>
      </c>
      <c r="P1144" s="120" t="s">
        <v>299</v>
      </c>
      <c r="Q1144" s="120" t="n">
        <v>1272</v>
      </c>
      <c r="R1144" s="124" t="s">
        <v>341</v>
      </c>
      <c r="S1144" s="125" t="s">
        <v>514</v>
      </c>
    </row>
    <row r="1145" s="126" customFormat="true" ht="12" hidden="false" customHeight="true" outlineLevel="0" collapsed="false">
      <c r="A1145" s="120" t="n">
        <v>853</v>
      </c>
      <c r="B1145" s="120" t="n">
        <v>85395</v>
      </c>
      <c r="C1145" s="120" t="n">
        <v>2100</v>
      </c>
      <c r="D1145" s="121" t="s">
        <v>512</v>
      </c>
      <c r="E1145" s="121" t="s">
        <v>275</v>
      </c>
      <c r="F1145" s="122" t="n">
        <v>30</v>
      </c>
      <c r="G1145" s="123"/>
      <c r="H1145" s="122" t="n">
        <v>30</v>
      </c>
      <c r="I1145" s="123"/>
      <c r="J1145" s="122" t="n">
        <f aca="false">H1145-F1145</f>
        <v>0</v>
      </c>
      <c r="K1145" s="123" t="n">
        <f aca="false">I1145-G1145</f>
        <v>0</v>
      </c>
      <c r="L1145" s="122" t="n">
        <v>0</v>
      </c>
      <c r="M1145" s="123"/>
      <c r="N1145" s="120" t="s">
        <v>281</v>
      </c>
      <c r="O1145" s="120" t="s">
        <v>281</v>
      </c>
      <c r="P1145" s="120" t="s">
        <v>299</v>
      </c>
      <c r="Q1145" s="120" t="n">
        <v>1343</v>
      </c>
      <c r="R1145" s="124" t="s">
        <v>291</v>
      </c>
      <c r="S1145" s="125" t="s">
        <v>514</v>
      </c>
    </row>
    <row r="1146" s="126" customFormat="true" ht="12" hidden="false" customHeight="true" outlineLevel="0" collapsed="false">
      <c r="A1146" s="120" t="n">
        <v>853</v>
      </c>
      <c r="B1146" s="120" t="n">
        <v>85395</v>
      </c>
      <c r="C1146" s="120" t="n">
        <v>2100</v>
      </c>
      <c r="D1146" s="121" t="s">
        <v>512</v>
      </c>
      <c r="E1146" s="121" t="s">
        <v>275</v>
      </c>
      <c r="F1146" s="122" t="n">
        <v>120000</v>
      </c>
      <c r="G1146" s="123"/>
      <c r="H1146" s="122" t="n">
        <v>120000</v>
      </c>
      <c r="I1146" s="123"/>
      <c r="J1146" s="122" t="n">
        <f aca="false">H1146-F1146</f>
        <v>0</v>
      </c>
      <c r="K1146" s="123" t="n">
        <f aca="false">I1146-G1146</f>
        <v>0</v>
      </c>
      <c r="L1146" s="122" t="n">
        <v>0</v>
      </c>
      <c r="M1146" s="123"/>
      <c r="N1146" s="120" t="s">
        <v>281</v>
      </c>
      <c r="O1146" s="120" t="s">
        <v>281</v>
      </c>
      <c r="P1146" s="120" t="s">
        <v>299</v>
      </c>
      <c r="Q1146" s="120" t="n">
        <v>1555</v>
      </c>
      <c r="R1146" s="124" t="s">
        <v>605</v>
      </c>
      <c r="S1146" s="125" t="s">
        <v>514</v>
      </c>
    </row>
    <row r="1147" s="126" customFormat="true" ht="12" hidden="false" customHeight="true" outlineLevel="0" collapsed="false">
      <c r="A1147" s="120" t="n">
        <v>853</v>
      </c>
      <c r="B1147" s="120" t="n">
        <v>85395</v>
      </c>
      <c r="C1147" s="120" t="n">
        <v>2100</v>
      </c>
      <c r="D1147" s="121" t="s">
        <v>512</v>
      </c>
      <c r="E1147" s="121" t="s">
        <v>275</v>
      </c>
      <c r="F1147" s="122" t="n">
        <v>100000</v>
      </c>
      <c r="G1147" s="123"/>
      <c r="H1147" s="122" t="n">
        <v>100000</v>
      </c>
      <c r="I1147" s="123"/>
      <c r="J1147" s="122" t="n">
        <f aca="false">H1147-F1147</f>
        <v>0</v>
      </c>
      <c r="K1147" s="123" t="n">
        <f aca="false">I1147-G1147</f>
        <v>0</v>
      </c>
      <c r="L1147" s="122" t="n">
        <v>0</v>
      </c>
      <c r="M1147" s="123"/>
      <c r="N1147" s="120" t="s">
        <v>281</v>
      </c>
      <c r="O1147" s="120" t="s">
        <v>281</v>
      </c>
      <c r="P1147" s="120" t="s">
        <v>299</v>
      </c>
      <c r="Q1147" s="120" t="n">
        <v>1620</v>
      </c>
      <c r="R1147" s="124" t="s">
        <v>319</v>
      </c>
      <c r="S1147" s="125" t="s">
        <v>514</v>
      </c>
    </row>
    <row r="1148" s="126" customFormat="true" ht="12" hidden="false" customHeight="true" outlineLevel="0" collapsed="false">
      <c r="A1148" s="120" t="n">
        <v>853</v>
      </c>
      <c r="B1148" s="120" t="n">
        <v>85395</v>
      </c>
      <c r="C1148" s="120" t="n">
        <v>2100</v>
      </c>
      <c r="D1148" s="121" t="s">
        <v>512</v>
      </c>
      <c r="E1148" s="121" t="s">
        <v>275</v>
      </c>
      <c r="F1148" s="122" t="n">
        <v>135</v>
      </c>
      <c r="G1148" s="123"/>
      <c r="H1148" s="122" t="n">
        <v>135</v>
      </c>
      <c r="I1148" s="123"/>
      <c r="J1148" s="122" t="n">
        <f aca="false">H1148-F1148</f>
        <v>0</v>
      </c>
      <c r="K1148" s="123" t="n">
        <f aca="false">I1148-G1148</f>
        <v>0</v>
      </c>
      <c r="L1148" s="122" t="n">
        <v>0</v>
      </c>
      <c r="M1148" s="123"/>
      <c r="N1148" s="120" t="s">
        <v>281</v>
      </c>
      <c r="O1148" s="120" t="s">
        <v>281</v>
      </c>
      <c r="P1148" s="120" t="s">
        <v>299</v>
      </c>
      <c r="Q1148" s="120" t="n">
        <v>1785</v>
      </c>
      <c r="R1148" s="124" t="s">
        <v>623</v>
      </c>
      <c r="S1148" s="125" t="s">
        <v>514</v>
      </c>
    </row>
    <row r="1149" s="126" customFormat="true" ht="12" hidden="false" customHeight="true" outlineLevel="0" collapsed="false">
      <c r="A1149" s="120" t="n">
        <v>853</v>
      </c>
      <c r="B1149" s="120" t="n">
        <v>85395</v>
      </c>
      <c r="C1149" s="120" t="n">
        <v>2100</v>
      </c>
      <c r="D1149" s="121" t="s">
        <v>512</v>
      </c>
      <c r="E1149" s="121" t="s">
        <v>275</v>
      </c>
      <c r="F1149" s="122" t="n">
        <v>20000</v>
      </c>
      <c r="G1149" s="123"/>
      <c r="H1149" s="122" t="n">
        <v>20000</v>
      </c>
      <c r="I1149" s="123"/>
      <c r="J1149" s="122" t="n">
        <f aca="false">H1149-F1149</f>
        <v>0</v>
      </c>
      <c r="K1149" s="123" t="n">
        <f aca="false">I1149-G1149</f>
        <v>0</v>
      </c>
      <c r="L1149" s="122" t="n">
        <v>0</v>
      </c>
      <c r="M1149" s="123"/>
      <c r="N1149" s="120" t="s">
        <v>281</v>
      </c>
      <c r="O1149" s="120" t="s">
        <v>281</v>
      </c>
      <c r="P1149" s="120" t="s">
        <v>299</v>
      </c>
      <c r="Q1149" s="120" t="n">
        <v>1894</v>
      </c>
      <c r="R1149" s="124" t="s">
        <v>519</v>
      </c>
      <c r="S1149" s="125" t="s">
        <v>514</v>
      </c>
    </row>
    <row r="1150" s="126" customFormat="true" ht="12" hidden="false" customHeight="true" outlineLevel="0" collapsed="false">
      <c r="A1150" s="120" t="n">
        <v>853</v>
      </c>
      <c r="B1150" s="120" t="n">
        <v>85395</v>
      </c>
      <c r="C1150" s="120" t="n">
        <v>2100</v>
      </c>
      <c r="D1150" s="121" t="s">
        <v>512</v>
      </c>
      <c r="E1150" s="121" t="s">
        <v>275</v>
      </c>
      <c r="F1150" s="122" t="n">
        <v>50000</v>
      </c>
      <c r="G1150" s="123"/>
      <c r="H1150" s="122" t="n">
        <v>50000</v>
      </c>
      <c r="I1150" s="123"/>
      <c r="J1150" s="122" t="n">
        <f aca="false">H1150-F1150</f>
        <v>0</v>
      </c>
      <c r="K1150" s="123" t="n">
        <f aca="false">I1150-G1150</f>
        <v>0</v>
      </c>
      <c r="L1150" s="122" t="n">
        <v>0</v>
      </c>
      <c r="M1150" s="123"/>
      <c r="N1150" s="120" t="s">
        <v>281</v>
      </c>
      <c r="O1150" s="120" t="s">
        <v>281</v>
      </c>
      <c r="P1150" s="120" t="s">
        <v>299</v>
      </c>
      <c r="Q1150" s="120" t="n">
        <v>1990</v>
      </c>
      <c r="R1150" s="124" t="s">
        <v>628</v>
      </c>
      <c r="S1150" s="125" t="s">
        <v>514</v>
      </c>
    </row>
    <row r="1151" s="126" customFormat="true" ht="12" hidden="false" customHeight="true" outlineLevel="0" collapsed="false">
      <c r="A1151" s="120" t="n">
        <v>853</v>
      </c>
      <c r="B1151" s="120" t="n">
        <v>85395</v>
      </c>
      <c r="C1151" s="120" t="n">
        <v>2110</v>
      </c>
      <c r="D1151" s="121" t="s">
        <v>384</v>
      </c>
      <c r="E1151" s="121" t="s">
        <v>385</v>
      </c>
      <c r="F1151" s="122"/>
      <c r="G1151" s="123" t="n">
        <v>9933</v>
      </c>
      <c r="H1151" s="122"/>
      <c r="I1151" s="123" t="n">
        <v>9933</v>
      </c>
      <c r="J1151" s="122" t="n">
        <f aca="false">H1151-F1151</f>
        <v>0</v>
      </c>
      <c r="K1151" s="123" t="n">
        <f aca="false">I1151-G1151</f>
        <v>0</v>
      </c>
      <c r="L1151" s="122"/>
      <c r="M1151" s="123" t="n">
        <v>0</v>
      </c>
      <c r="N1151" s="120" t="s">
        <v>281</v>
      </c>
      <c r="O1151" s="120" t="s">
        <v>281</v>
      </c>
      <c r="P1151" s="120" t="s">
        <v>299</v>
      </c>
      <c r="Q1151" s="120" t="n">
        <v>2036</v>
      </c>
      <c r="R1151" s="124" t="s">
        <v>600</v>
      </c>
      <c r="S1151" s="125" t="s">
        <v>910</v>
      </c>
    </row>
    <row r="1152" s="126" customFormat="true" ht="12" hidden="false" customHeight="true" outlineLevel="0" collapsed="false">
      <c r="A1152" s="120" t="n">
        <v>853</v>
      </c>
      <c r="B1152" s="120" t="n">
        <v>85395</v>
      </c>
      <c r="C1152" s="120" t="n">
        <v>2110</v>
      </c>
      <c r="D1152" s="121" t="s">
        <v>384</v>
      </c>
      <c r="E1152" s="121" t="s">
        <v>385</v>
      </c>
      <c r="F1152" s="122"/>
      <c r="G1152" s="132" t="n">
        <v>342457.5</v>
      </c>
      <c r="H1152" s="122"/>
      <c r="I1152" s="132" t="n">
        <v>342457.5</v>
      </c>
      <c r="J1152" s="122" t="n">
        <f aca="false">H1152-F1152</f>
        <v>0</v>
      </c>
      <c r="K1152" s="123" t="n">
        <f aca="false">I1152-G1152</f>
        <v>0</v>
      </c>
      <c r="L1152" s="122"/>
      <c r="M1152" s="123" t="n">
        <v>0</v>
      </c>
      <c r="N1152" s="120" t="s">
        <v>281</v>
      </c>
      <c r="O1152" s="120" t="s">
        <v>281</v>
      </c>
      <c r="P1152" s="120" t="s">
        <v>299</v>
      </c>
      <c r="Q1152" s="120" t="n">
        <v>2156</v>
      </c>
      <c r="R1152" s="124" t="s">
        <v>488</v>
      </c>
      <c r="S1152" s="125" t="s">
        <v>910</v>
      </c>
    </row>
    <row r="1153" s="126" customFormat="true" ht="12" hidden="false" customHeight="true" outlineLevel="0" collapsed="false">
      <c r="A1153" s="120" t="n">
        <v>853</v>
      </c>
      <c r="B1153" s="120" t="n">
        <v>85395</v>
      </c>
      <c r="C1153" s="120" t="n">
        <v>2110</v>
      </c>
      <c r="D1153" s="121" t="s">
        <v>384</v>
      </c>
      <c r="E1153" s="121" t="s">
        <v>385</v>
      </c>
      <c r="F1153" s="122"/>
      <c r="G1153" s="123" t="n">
        <v>27720</v>
      </c>
      <c r="H1153" s="122"/>
      <c r="I1153" s="123" t="n">
        <v>27720</v>
      </c>
      <c r="J1153" s="122" t="n">
        <f aca="false">H1153-F1153</f>
        <v>0</v>
      </c>
      <c r="K1153" s="123" t="n">
        <f aca="false">I1153-G1153</f>
        <v>0</v>
      </c>
      <c r="L1153" s="122"/>
      <c r="M1153" s="123" t="n">
        <v>0</v>
      </c>
      <c r="N1153" s="120" t="s">
        <v>281</v>
      </c>
      <c r="O1153" s="120" t="s">
        <v>281</v>
      </c>
      <c r="P1153" s="120" t="s">
        <v>299</v>
      </c>
      <c r="Q1153" s="120" t="n">
        <v>1260</v>
      </c>
      <c r="R1153" s="124" t="s">
        <v>341</v>
      </c>
      <c r="S1153" s="125" t="s">
        <v>910</v>
      </c>
    </row>
    <row r="1154" s="126" customFormat="true" ht="12" hidden="false" customHeight="true" outlineLevel="0" collapsed="false">
      <c r="A1154" s="120" t="n">
        <v>853</v>
      </c>
      <c r="B1154" s="120" t="n">
        <v>85395</v>
      </c>
      <c r="C1154" s="120" t="n">
        <v>2110</v>
      </c>
      <c r="D1154" s="121" t="s">
        <v>384</v>
      </c>
      <c r="E1154" s="121" t="s">
        <v>385</v>
      </c>
      <c r="F1154" s="122"/>
      <c r="G1154" s="123" t="n">
        <v>258060</v>
      </c>
      <c r="H1154" s="122"/>
      <c r="I1154" s="123" t="n">
        <v>258060</v>
      </c>
      <c r="J1154" s="122" t="n">
        <f aca="false">H1154-F1154</f>
        <v>0</v>
      </c>
      <c r="K1154" s="123" t="n">
        <f aca="false">I1154-G1154</f>
        <v>0</v>
      </c>
      <c r="L1154" s="122"/>
      <c r="M1154" s="123" t="n">
        <v>0</v>
      </c>
      <c r="N1154" s="120" t="s">
        <v>281</v>
      </c>
      <c r="O1154" s="120" t="s">
        <v>281</v>
      </c>
      <c r="P1154" s="120" t="s">
        <v>299</v>
      </c>
      <c r="Q1154" s="120" t="n">
        <v>871</v>
      </c>
      <c r="R1154" s="124" t="s">
        <v>436</v>
      </c>
      <c r="S1154" s="125" t="s">
        <v>910</v>
      </c>
    </row>
    <row r="1155" s="126" customFormat="true" ht="12" hidden="false" customHeight="true" outlineLevel="0" collapsed="false">
      <c r="A1155" s="120" t="n">
        <v>853</v>
      </c>
      <c r="B1155" s="120" t="n">
        <v>85395</v>
      </c>
      <c r="C1155" s="120" t="n">
        <v>2110</v>
      </c>
      <c r="D1155" s="121" t="s">
        <v>384</v>
      </c>
      <c r="E1155" s="121" t="s">
        <v>385</v>
      </c>
      <c r="F1155" s="122"/>
      <c r="G1155" s="123" t="n">
        <v>444906</v>
      </c>
      <c r="H1155" s="122"/>
      <c r="I1155" s="123" t="n">
        <v>444906</v>
      </c>
      <c r="J1155" s="122" t="n">
        <f aca="false">H1155-F1155</f>
        <v>0</v>
      </c>
      <c r="K1155" s="123" t="n">
        <f aca="false">I1155-G1155</f>
        <v>0</v>
      </c>
      <c r="L1155" s="122"/>
      <c r="M1155" s="123" t="n">
        <v>0</v>
      </c>
      <c r="N1155" s="120" t="s">
        <v>281</v>
      </c>
      <c r="O1155" s="120" t="s">
        <v>281</v>
      </c>
      <c r="P1155" s="120" t="s">
        <v>299</v>
      </c>
      <c r="Q1155" s="120" t="n">
        <v>1801</v>
      </c>
      <c r="R1155" s="124" t="s">
        <v>434</v>
      </c>
      <c r="S1155" s="125" t="s">
        <v>910</v>
      </c>
    </row>
    <row r="1156" s="126" customFormat="true" ht="12" hidden="false" customHeight="true" outlineLevel="0" collapsed="false">
      <c r="A1156" s="120" t="n">
        <v>853</v>
      </c>
      <c r="B1156" s="120" t="n">
        <v>85395</v>
      </c>
      <c r="C1156" s="120" t="n">
        <v>2110</v>
      </c>
      <c r="D1156" s="121" t="s">
        <v>384</v>
      </c>
      <c r="E1156" s="121" t="s">
        <v>385</v>
      </c>
      <c r="F1156" s="122"/>
      <c r="G1156" s="123" t="n">
        <v>337260</v>
      </c>
      <c r="H1156" s="122"/>
      <c r="I1156" s="123" t="n">
        <v>337260</v>
      </c>
      <c r="J1156" s="122" t="n">
        <f aca="false">H1156-F1156</f>
        <v>0</v>
      </c>
      <c r="K1156" s="123" t="n">
        <f aca="false">I1156-G1156</f>
        <v>0</v>
      </c>
      <c r="L1156" s="122"/>
      <c r="M1156" s="123" t="n">
        <v>0</v>
      </c>
      <c r="N1156" s="120" t="s">
        <v>281</v>
      </c>
      <c r="O1156" s="120" t="s">
        <v>281</v>
      </c>
      <c r="P1156" s="120" t="s">
        <v>299</v>
      </c>
      <c r="Q1156" s="120" t="n">
        <v>1260</v>
      </c>
      <c r="R1156" s="124" t="s">
        <v>341</v>
      </c>
      <c r="S1156" s="125" t="s">
        <v>910</v>
      </c>
    </row>
    <row r="1157" s="126" customFormat="true" ht="12" hidden="false" customHeight="true" outlineLevel="0" collapsed="false">
      <c r="A1157" s="120" t="n">
        <v>853</v>
      </c>
      <c r="B1157" s="120" t="n">
        <v>85395</v>
      </c>
      <c r="C1157" s="120" t="n">
        <v>2110</v>
      </c>
      <c r="D1157" s="121" t="s">
        <v>384</v>
      </c>
      <c r="E1157" s="121" t="s">
        <v>385</v>
      </c>
      <c r="F1157" s="122"/>
      <c r="G1157" s="132" t="n">
        <v>425611.06</v>
      </c>
      <c r="H1157" s="122"/>
      <c r="I1157" s="132" t="n">
        <v>425611.06</v>
      </c>
      <c r="J1157" s="122" t="n">
        <f aca="false">H1157-F1157</f>
        <v>0</v>
      </c>
      <c r="K1157" s="132" t="n">
        <f aca="false">I1157-G1157</f>
        <v>0</v>
      </c>
      <c r="L1157" s="122"/>
      <c r="M1157" s="132" t="n">
        <v>0</v>
      </c>
      <c r="N1157" s="120" t="s">
        <v>281</v>
      </c>
      <c r="O1157" s="120" t="s">
        <v>281</v>
      </c>
      <c r="P1157" s="120" t="s">
        <v>299</v>
      </c>
      <c r="Q1157" s="120" t="n">
        <v>1553</v>
      </c>
      <c r="R1157" s="124" t="s">
        <v>605</v>
      </c>
      <c r="S1157" s="125" t="s">
        <v>910</v>
      </c>
    </row>
    <row r="1158" s="126" customFormat="true" ht="12" hidden="false" customHeight="true" outlineLevel="0" collapsed="false">
      <c r="A1158" s="120" t="n">
        <v>853</v>
      </c>
      <c r="B1158" s="120" t="n">
        <v>85395</v>
      </c>
      <c r="C1158" s="120" t="n">
        <v>2180</v>
      </c>
      <c r="D1158" s="121" t="s">
        <v>911</v>
      </c>
      <c r="E1158" s="121" t="s">
        <v>275</v>
      </c>
      <c r="F1158" s="136" t="n">
        <v>20559.17</v>
      </c>
      <c r="G1158" s="123"/>
      <c r="H1158" s="136" t="n">
        <v>20559.17</v>
      </c>
      <c r="I1158" s="123"/>
      <c r="J1158" s="136" t="n">
        <f aca="false">H1158-F1158</f>
        <v>0</v>
      </c>
      <c r="K1158" s="123" t="n">
        <f aca="false">I1158-G1158</f>
        <v>0</v>
      </c>
      <c r="L1158" s="136" t="n">
        <v>0</v>
      </c>
      <c r="M1158" s="123"/>
      <c r="N1158" s="120" t="s">
        <v>281</v>
      </c>
      <c r="O1158" s="120" t="s">
        <v>281</v>
      </c>
      <c r="P1158" s="120" t="s">
        <v>272</v>
      </c>
      <c r="Q1158" s="120" t="s">
        <v>903</v>
      </c>
      <c r="R1158" s="124" t="s">
        <v>904</v>
      </c>
      <c r="S1158" s="125" t="s">
        <v>912</v>
      </c>
    </row>
    <row r="1159" s="126" customFormat="true" ht="12" hidden="false" customHeight="true" outlineLevel="0" collapsed="false">
      <c r="A1159" s="120" t="n">
        <v>853</v>
      </c>
      <c r="B1159" s="120" t="n">
        <v>85395</v>
      </c>
      <c r="C1159" s="120" t="n">
        <v>2180</v>
      </c>
      <c r="D1159" s="121" t="s">
        <v>911</v>
      </c>
      <c r="E1159" s="121" t="s">
        <v>275</v>
      </c>
      <c r="F1159" s="136" t="n">
        <v>778958.41</v>
      </c>
      <c r="G1159" s="123"/>
      <c r="H1159" s="136" t="n">
        <v>778958.41</v>
      </c>
      <c r="I1159" s="123"/>
      <c r="J1159" s="136" t="n">
        <f aca="false">H1159-F1159</f>
        <v>0</v>
      </c>
      <c r="K1159" s="123" t="n">
        <f aca="false">I1159-G1159</f>
        <v>0</v>
      </c>
      <c r="L1159" s="136" t="n">
        <v>0</v>
      </c>
      <c r="M1159" s="123"/>
      <c r="N1159" s="120" t="s">
        <v>281</v>
      </c>
      <c r="O1159" s="120" t="s">
        <v>281</v>
      </c>
      <c r="P1159" s="120" t="s">
        <v>272</v>
      </c>
      <c r="Q1159" s="120" t="s">
        <v>801</v>
      </c>
      <c r="R1159" s="124" t="s">
        <v>308</v>
      </c>
      <c r="S1159" s="125" t="s">
        <v>912</v>
      </c>
    </row>
    <row r="1160" s="126" customFormat="true" ht="12" hidden="false" customHeight="true" outlineLevel="0" collapsed="false">
      <c r="A1160" s="120" t="n">
        <v>853</v>
      </c>
      <c r="B1160" s="120" t="n">
        <v>85395</v>
      </c>
      <c r="C1160" s="120" t="n">
        <v>2180</v>
      </c>
      <c r="D1160" s="121" t="s">
        <v>911</v>
      </c>
      <c r="E1160" s="121" t="s">
        <v>275</v>
      </c>
      <c r="F1160" s="122" t="n">
        <v>11730</v>
      </c>
      <c r="G1160" s="123"/>
      <c r="H1160" s="122" t="n">
        <v>11730</v>
      </c>
      <c r="I1160" s="123"/>
      <c r="J1160" s="122" t="n">
        <f aca="false">H1160-F1160</f>
        <v>0</v>
      </c>
      <c r="K1160" s="123" t="n">
        <f aca="false">I1160-G1160</f>
        <v>0</v>
      </c>
      <c r="L1160" s="122" t="n">
        <v>0</v>
      </c>
      <c r="M1160" s="123"/>
      <c r="N1160" s="120" t="s">
        <v>281</v>
      </c>
      <c r="O1160" s="120" t="s">
        <v>281</v>
      </c>
      <c r="P1160" s="120" t="s">
        <v>272</v>
      </c>
      <c r="Q1160" s="120" t="s">
        <v>801</v>
      </c>
      <c r="R1160" s="124" t="s">
        <v>308</v>
      </c>
      <c r="S1160" s="125" t="s">
        <v>912</v>
      </c>
    </row>
    <row r="1161" s="126" customFormat="true" ht="12" hidden="false" customHeight="true" outlineLevel="0" collapsed="false">
      <c r="A1161" s="120" t="n">
        <v>853</v>
      </c>
      <c r="B1161" s="120" t="n">
        <v>85395</v>
      </c>
      <c r="C1161" s="120" t="n">
        <v>2180</v>
      </c>
      <c r="D1161" s="121" t="s">
        <v>911</v>
      </c>
      <c r="E1161" s="121" t="s">
        <v>275</v>
      </c>
      <c r="F1161" s="122" t="n">
        <v>7678050</v>
      </c>
      <c r="G1161" s="123"/>
      <c r="H1161" s="122" t="n">
        <v>7678050</v>
      </c>
      <c r="I1161" s="123"/>
      <c r="J1161" s="122" t="n">
        <f aca="false">H1161-F1161</f>
        <v>0</v>
      </c>
      <c r="K1161" s="123" t="n">
        <f aca="false">I1161-G1161</f>
        <v>0</v>
      </c>
      <c r="L1161" s="122" t="n">
        <v>0</v>
      </c>
      <c r="M1161" s="123"/>
      <c r="N1161" s="120" t="s">
        <v>281</v>
      </c>
      <c r="O1161" s="120" t="s">
        <v>281</v>
      </c>
      <c r="P1161" s="120" t="s">
        <v>272</v>
      </c>
      <c r="Q1161" s="120" t="s">
        <v>475</v>
      </c>
      <c r="R1161" s="124" t="s">
        <v>476</v>
      </c>
      <c r="S1161" s="125" t="s">
        <v>912</v>
      </c>
    </row>
    <row r="1162" s="126" customFormat="true" ht="12" hidden="false" customHeight="true" outlineLevel="0" collapsed="false">
      <c r="A1162" s="120" t="n">
        <v>853</v>
      </c>
      <c r="B1162" s="120" t="n">
        <v>85395</v>
      </c>
      <c r="C1162" s="120" t="n">
        <v>2180</v>
      </c>
      <c r="D1162" s="121" t="s">
        <v>911</v>
      </c>
      <c r="E1162" s="121" t="s">
        <v>275</v>
      </c>
      <c r="F1162" s="136" t="n">
        <v>102845.98</v>
      </c>
      <c r="G1162" s="123"/>
      <c r="H1162" s="136" t="n">
        <v>102845.98</v>
      </c>
      <c r="I1162" s="123"/>
      <c r="J1162" s="136" t="n">
        <f aca="false">H1162-F1162</f>
        <v>0</v>
      </c>
      <c r="K1162" s="123" t="n">
        <f aca="false">I1162-G1162</f>
        <v>0</v>
      </c>
      <c r="L1162" s="136" t="n">
        <v>0</v>
      </c>
      <c r="M1162" s="123"/>
      <c r="N1162" s="120" t="s">
        <v>281</v>
      </c>
      <c r="O1162" s="120" t="s">
        <v>281</v>
      </c>
      <c r="P1162" s="120" t="s">
        <v>272</v>
      </c>
      <c r="Q1162" s="120" t="s">
        <v>475</v>
      </c>
      <c r="R1162" s="124" t="s">
        <v>476</v>
      </c>
      <c r="S1162" s="125" t="s">
        <v>912</v>
      </c>
    </row>
    <row r="1163" s="126" customFormat="true" ht="12" hidden="false" customHeight="true" outlineLevel="0" collapsed="false">
      <c r="A1163" s="120" t="n">
        <v>853</v>
      </c>
      <c r="B1163" s="120" t="n">
        <v>85395</v>
      </c>
      <c r="C1163" s="120" t="n">
        <v>2180</v>
      </c>
      <c r="D1163" s="121" t="s">
        <v>911</v>
      </c>
      <c r="E1163" s="121" t="s">
        <v>275</v>
      </c>
      <c r="F1163" s="136" t="n">
        <v>814126.11</v>
      </c>
      <c r="G1163" s="123"/>
      <c r="H1163" s="136" t="n">
        <v>814126.11</v>
      </c>
      <c r="I1163" s="123"/>
      <c r="J1163" s="136" t="n">
        <f aca="false">H1163-F1163</f>
        <v>0</v>
      </c>
      <c r="K1163" s="123" t="n">
        <f aca="false">I1163-G1163</f>
        <v>0</v>
      </c>
      <c r="L1163" s="136" t="n">
        <v>0</v>
      </c>
      <c r="M1163" s="123"/>
      <c r="N1163" s="120" t="s">
        <v>281</v>
      </c>
      <c r="O1163" s="120" t="s">
        <v>281</v>
      </c>
      <c r="P1163" s="120" t="s">
        <v>272</v>
      </c>
      <c r="Q1163" s="120" t="s">
        <v>700</v>
      </c>
      <c r="R1163" s="124" t="s">
        <v>295</v>
      </c>
      <c r="S1163" s="125" t="s">
        <v>912</v>
      </c>
    </row>
    <row r="1164" s="126" customFormat="true" ht="12" hidden="false" customHeight="true" outlineLevel="0" collapsed="false">
      <c r="A1164" s="120" t="n">
        <v>853</v>
      </c>
      <c r="B1164" s="120" t="n">
        <v>85395</v>
      </c>
      <c r="C1164" s="120" t="n">
        <v>2180</v>
      </c>
      <c r="D1164" s="121" t="s">
        <v>911</v>
      </c>
      <c r="E1164" s="121" t="s">
        <v>275</v>
      </c>
      <c r="F1164" s="136" t="n">
        <v>90294.18</v>
      </c>
      <c r="G1164" s="123"/>
      <c r="H1164" s="136" t="n">
        <v>90294.18</v>
      </c>
      <c r="I1164" s="123"/>
      <c r="J1164" s="122" t="n">
        <f aca="false">H1164-F1164</f>
        <v>0</v>
      </c>
      <c r="K1164" s="123" t="n">
        <f aca="false">I1164-G1164</f>
        <v>0</v>
      </c>
      <c r="L1164" s="122" t="n">
        <v>0</v>
      </c>
      <c r="M1164" s="123"/>
      <c r="N1164" s="120" t="s">
        <v>281</v>
      </c>
      <c r="O1164" s="120" t="s">
        <v>281</v>
      </c>
      <c r="P1164" s="120" t="s">
        <v>272</v>
      </c>
      <c r="Q1164" s="120" t="s">
        <v>579</v>
      </c>
      <c r="R1164" s="124" t="s">
        <v>580</v>
      </c>
      <c r="S1164" s="125" t="s">
        <v>913</v>
      </c>
    </row>
    <row r="1165" s="126" customFormat="true" ht="12" hidden="false" customHeight="true" outlineLevel="0" collapsed="false">
      <c r="A1165" s="120" t="n">
        <v>853</v>
      </c>
      <c r="B1165" s="120" t="n">
        <v>85395</v>
      </c>
      <c r="C1165" s="120" t="n">
        <v>2180</v>
      </c>
      <c r="D1165" s="121" t="s">
        <v>911</v>
      </c>
      <c r="E1165" s="121" t="s">
        <v>275</v>
      </c>
      <c r="F1165" s="136" t="n">
        <v>47588.1</v>
      </c>
      <c r="G1165" s="123"/>
      <c r="H1165" s="136" t="n">
        <v>47588.1</v>
      </c>
      <c r="I1165" s="123"/>
      <c r="J1165" s="136" t="n">
        <f aca="false">H1165-F1165</f>
        <v>0</v>
      </c>
      <c r="K1165" s="123" t="n">
        <f aca="false">I1165-G1165</f>
        <v>0</v>
      </c>
      <c r="L1165" s="136" t="n">
        <v>0</v>
      </c>
      <c r="M1165" s="123"/>
      <c r="N1165" s="120" t="s">
        <v>281</v>
      </c>
      <c r="O1165" s="120" t="s">
        <v>281</v>
      </c>
      <c r="P1165" s="120" t="s">
        <v>272</v>
      </c>
      <c r="Q1165" s="120" t="s">
        <v>347</v>
      </c>
      <c r="R1165" s="124" t="s">
        <v>291</v>
      </c>
      <c r="S1165" s="125" t="s">
        <v>913</v>
      </c>
    </row>
    <row r="1166" s="126" customFormat="true" ht="12" hidden="false" customHeight="true" outlineLevel="0" collapsed="false">
      <c r="A1166" s="120" t="n">
        <v>853</v>
      </c>
      <c r="B1166" s="120" t="n">
        <v>85395</v>
      </c>
      <c r="C1166" s="120" t="n">
        <v>2180</v>
      </c>
      <c r="D1166" s="121" t="s">
        <v>911</v>
      </c>
      <c r="E1166" s="121" t="s">
        <v>275</v>
      </c>
      <c r="F1166" s="136" t="n">
        <v>46043.1</v>
      </c>
      <c r="G1166" s="123"/>
      <c r="H1166" s="136" t="n">
        <v>46043.1</v>
      </c>
      <c r="I1166" s="123"/>
      <c r="J1166" s="136" t="n">
        <f aca="false">H1166-F1166</f>
        <v>0</v>
      </c>
      <c r="K1166" s="123" t="n">
        <f aca="false">I1166-G1166</f>
        <v>0</v>
      </c>
      <c r="L1166" s="136" t="n">
        <v>0</v>
      </c>
      <c r="M1166" s="123"/>
      <c r="N1166" s="120" t="s">
        <v>281</v>
      </c>
      <c r="O1166" s="120" t="s">
        <v>281</v>
      </c>
      <c r="P1166" s="120" t="s">
        <v>272</v>
      </c>
      <c r="Q1166" s="120" t="s">
        <v>273</v>
      </c>
      <c r="R1166" s="124" t="s">
        <v>274</v>
      </c>
      <c r="S1166" s="125" t="s">
        <v>913</v>
      </c>
    </row>
    <row r="1167" s="126" customFormat="true" ht="12" hidden="false" customHeight="true" outlineLevel="0" collapsed="false">
      <c r="A1167" s="120" t="n">
        <v>853</v>
      </c>
      <c r="B1167" s="120" t="n">
        <v>85395</v>
      </c>
      <c r="C1167" s="120" t="n">
        <v>2180</v>
      </c>
      <c r="D1167" s="121" t="s">
        <v>911</v>
      </c>
      <c r="E1167" s="121" t="s">
        <v>275</v>
      </c>
      <c r="F1167" s="136" t="n">
        <v>56936.05</v>
      </c>
      <c r="G1167" s="123"/>
      <c r="H1167" s="136" t="n">
        <v>56936.05</v>
      </c>
      <c r="I1167" s="123"/>
      <c r="J1167" s="122" t="n">
        <f aca="false">H1167-F1167</f>
        <v>0</v>
      </c>
      <c r="K1167" s="123" t="n">
        <f aca="false">I1167-G1167</f>
        <v>0</v>
      </c>
      <c r="L1167" s="122" t="n">
        <v>0</v>
      </c>
      <c r="M1167" s="123"/>
      <c r="N1167" s="120" t="s">
        <v>281</v>
      </c>
      <c r="O1167" s="120" t="s">
        <v>281</v>
      </c>
      <c r="P1167" s="120" t="s">
        <v>272</v>
      </c>
      <c r="Q1167" s="120" t="s">
        <v>579</v>
      </c>
      <c r="R1167" s="124" t="s">
        <v>580</v>
      </c>
      <c r="S1167" s="125" t="s">
        <v>914</v>
      </c>
    </row>
    <row r="1168" s="126" customFormat="true" ht="12" hidden="false" customHeight="true" outlineLevel="0" collapsed="false">
      <c r="A1168" s="120" t="n">
        <v>853</v>
      </c>
      <c r="B1168" s="120" t="n">
        <v>85395</v>
      </c>
      <c r="C1168" s="120" t="n">
        <v>2180</v>
      </c>
      <c r="D1168" s="121" t="s">
        <v>911</v>
      </c>
      <c r="E1168" s="121" t="s">
        <v>275</v>
      </c>
      <c r="F1168" s="136" t="n">
        <v>2924.8</v>
      </c>
      <c r="G1168" s="123"/>
      <c r="H1168" s="136" t="n">
        <v>2924.8</v>
      </c>
      <c r="I1168" s="123"/>
      <c r="J1168" s="122" t="n">
        <f aca="false">H1168-F1168</f>
        <v>0</v>
      </c>
      <c r="K1168" s="123" t="n">
        <f aca="false">I1168-G1168</f>
        <v>0</v>
      </c>
      <c r="L1168" s="122" t="n">
        <v>0</v>
      </c>
      <c r="M1168" s="123"/>
      <c r="N1168" s="120" t="s">
        <v>281</v>
      </c>
      <c r="O1168" s="120" t="s">
        <v>281</v>
      </c>
      <c r="P1168" s="120" t="s">
        <v>272</v>
      </c>
      <c r="Q1168" s="120" t="s">
        <v>579</v>
      </c>
      <c r="R1168" s="124" t="s">
        <v>580</v>
      </c>
      <c r="S1168" s="125" t="s">
        <v>914</v>
      </c>
    </row>
    <row r="1169" s="126" customFormat="true" ht="12" hidden="false" customHeight="true" outlineLevel="0" collapsed="false">
      <c r="A1169" s="120" t="n">
        <v>853</v>
      </c>
      <c r="B1169" s="120" t="n">
        <v>85395</v>
      </c>
      <c r="C1169" s="120" t="n">
        <v>2180</v>
      </c>
      <c r="D1169" s="121" t="s">
        <v>911</v>
      </c>
      <c r="E1169" s="121" t="s">
        <v>275</v>
      </c>
      <c r="F1169" s="136" t="n">
        <v>26979.62</v>
      </c>
      <c r="G1169" s="123"/>
      <c r="H1169" s="136" t="n">
        <v>26979.62</v>
      </c>
      <c r="I1169" s="123"/>
      <c r="J1169" s="122" t="n">
        <f aca="false">H1169-F1169</f>
        <v>0</v>
      </c>
      <c r="K1169" s="123" t="n">
        <f aca="false">I1169-G1169</f>
        <v>0</v>
      </c>
      <c r="L1169" s="122" t="n">
        <v>0</v>
      </c>
      <c r="M1169" s="123"/>
      <c r="N1169" s="120" t="s">
        <v>281</v>
      </c>
      <c r="O1169" s="120" t="s">
        <v>281</v>
      </c>
      <c r="P1169" s="120" t="s">
        <v>272</v>
      </c>
      <c r="Q1169" s="120" t="s">
        <v>579</v>
      </c>
      <c r="R1169" s="124" t="s">
        <v>580</v>
      </c>
      <c r="S1169" s="125" t="s">
        <v>914</v>
      </c>
    </row>
    <row r="1170" s="126" customFormat="true" ht="12" hidden="false" customHeight="true" outlineLevel="0" collapsed="false">
      <c r="A1170" s="120" t="n">
        <v>853</v>
      </c>
      <c r="B1170" s="120" t="n">
        <v>85395</v>
      </c>
      <c r="C1170" s="120" t="n">
        <v>2180</v>
      </c>
      <c r="D1170" s="121" t="s">
        <v>911</v>
      </c>
      <c r="E1170" s="121" t="s">
        <v>275</v>
      </c>
      <c r="F1170" s="136" t="n">
        <v>750764.76</v>
      </c>
      <c r="G1170" s="123"/>
      <c r="H1170" s="136" t="n">
        <v>750764.76</v>
      </c>
      <c r="I1170" s="123"/>
      <c r="J1170" s="136" t="n">
        <f aca="false">H1170-F1170</f>
        <v>0</v>
      </c>
      <c r="K1170" s="123" t="n">
        <f aca="false">I1170-G1170</f>
        <v>0</v>
      </c>
      <c r="L1170" s="136" t="n">
        <v>0</v>
      </c>
      <c r="M1170" s="123"/>
      <c r="N1170" s="120" t="s">
        <v>281</v>
      </c>
      <c r="O1170" s="120" t="s">
        <v>281</v>
      </c>
      <c r="P1170" s="120" t="s">
        <v>272</v>
      </c>
      <c r="Q1170" s="120" t="s">
        <v>347</v>
      </c>
      <c r="R1170" s="124" t="s">
        <v>291</v>
      </c>
      <c r="S1170" s="125" t="s">
        <v>914</v>
      </c>
    </row>
    <row r="1171" s="126" customFormat="true" ht="12" hidden="false" customHeight="true" outlineLevel="0" collapsed="false">
      <c r="A1171" s="120" t="n">
        <v>853</v>
      </c>
      <c r="B1171" s="120" t="n">
        <v>85395</v>
      </c>
      <c r="C1171" s="120" t="n">
        <v>2180</v>
      </c>
      <c r="D1171" s="121" t="s">
        <v>911</v>
      </c>
      <c r="E1171" s="121" t="s">
        <v>275</v>
      </c>
      <c r="F1171" s="136" t="n">
        <v>479857.68</v>
      </c>
      <c r="G1171" s="123"/>
      <c r="H1171" s="136" t="n">
        <v>479857.68</v>
      </c>
      <c r="I1171" s="123"/>
      <c r="J1171" s="136" t="n">
        <f aca="false">H1171-F1171</f>
        <v>0</v>
      </c>
      <c r="K1171" s="123" t="n">
        <f aca="false">I1171-G1171</f>
        <v>0</v>
      </c>
      <c r="L1171" s="136" t="n">
        <v>0</v>
      </c>
      <c r="M1171" s="123"/>
      <c r="N1171" s="120" t="s">
        <v>281</v>
      </c>
      <c r="O1171" s="120" t="s">
        <v>281</v>
      </c>
      <c r="P1171" s="120" t="s">
        <v>272</v>
      </c>
      <c r="Q1171" s="120" t="s">
        <v>642</v>
      </c>
      <c r="R1171" s="124" t="s">
        <v>319</v>
      </c>
      <c r="S1171" s="125" t="s">
        <v>914</v>
      </c>
    </row>
    <row r="1172" s="126" customFormat="true" ht="12" hidden="false" customHeight="true" outlineLevel="0" collapsed="false">
      <c r="A1172" s="120" t="n">
        <v>853</v>
      </c>
      <c r="B1172" s="120" t="n">
        <v>85395</v>
      </c>
      <c r="C1172" s="120" t="n">
        <v>2180</v>
      </c>
      <c r="D1172" s="121" t="s">
        <v>911</v>
      </c>
      <c r="E1172" s="121" t="s">
        <v>275</v>
      </c>
      <c r="F1172" s="136" t="n">
        <v>177041.19</v>
      </c>
      <c r="G1172" s="123"/>
      <c r="H1172" s="136" t="n">
        <v>177041.19</v>
      </c>
      <c r="I1172" s="123"/>
      <c r="J1172" s="136" t="n">
        <f aca="false">H1172-F1172</f>
        <v>0</v>
      </c>
      <c r="K1172" s="123" t="n">
        <f aca="false">I1172-G1172</f>
        <v>0</v>
      </c>
      <c r="L1172" s="136" t="n">
        <v>0</v>
      </c>
      <c r="M1172" s="123"/>
      <c r="N1172" s="120" t="s">
        <v>281</v>
      </c>
      <c r="O1172" s="120" t="s">
        <v>281</v>
      </c>
      <c r="P1172" s="120" t="s">
        <v>272</v>
      </c>
      <c r="Q1172" s="120" t="s">
        <v>566</v>
      </c>
      <c r="R1172" s="124" t="s">
        <v>567</v>
      </c>
      <c r="S1172" s="125" t="s">
        <v>914</v>
      </c>
    </row>
    <row r="1173" s="126" customFormat="true" ht="12" hidden="false" customHeight="true" outlineLevel="0" collapsed="false">
      <c r="A1173" s="120" t="n">
        <v>853</v>
      </c>
      <c r="B1173" s="120" t="n">
        <v>85395</v>
      </c>
      <c r="C1173" s="120" t="n">
        <v>2180</v>
      </c>
      <c r="D1173" s="121" t="s">
        <v>911</v>
      </c>
      <c r="E1173" s="121" t="s">
        <v>275</v>
      </c>
      <c r="F1173" s="136" t="n">
        <v>26623.56</v>
      </c>
      <c r="G1173" s="123"/>
      <c r="H1173" s="136" t="n">
        <v>26623.56</v>
      </c>
      <c r="I1173" s="123"/>
      <c r="J1173" s="136" t="n">
        <f aca="false">H1173-F1173</f>
        <v>0</v>
      </c>
      <c r="K1173" s="123" t="n">
        <f aca="false">I1173-G1173</f>
        <v>0</v>
      </c>
      <c r="L1173" s="136" t="n">
        <v>0</v>
      </c>
      <c r="M1173" s="123"/>
      <c r="N1173" s="120" t="s">
        <v>281</v>
      </c>
      <c r="O1173" s="120" t="s">
        <v>281</v>
      </c>
      <c r="P1173" s="120" t="s">
        <v>272</v>
      </c>
      <c r="Q1173" s="120" t="s">
        <v>566</v>
      </c>
      <c r="R1173" s="124" t="s">
        <v>567</v>
      </c>
      <c r="S1173" s="125" t="s">
        <v>914</v>
      </c>
    </row>
    <row r="1174" s="126" customFormat="true" ht="12" hidden="false" customHeight="true" outlineLevel="0" collapsed="false">
      <c r="A1174" s="120" t="n">
        <v>853</v>
      </c>
      <c r="B1174" s="120" t="n">
        <v>85395</v>
      </c>
      <c r="C1174" s="120" t="n">
        <v>2533</v>
      </c>
      <c r="D1174" s="121" t="s">
        <v>569</v>
      </c>
      <c r="E1174" s="121" t="s">
        <v>391</v>
      </c>
      <c r="F1174" s="122" t="n">
        <v>84168</v>
      </c>
      <c r="G1174" s="123"/>
      <c r="H1174" s="122" t="n">
        <v>84168</v>
      </c>
      <c r="I1174" s="123"/>
      <c r="J1174" s="122" t="n">
        <f aca="false">H1174-F1174</f>
        <v>0</v>
      </c>
      <c r="K1174" s="123" t="n">
        <f aca="false">I1174-G1174</f>
        <v>0</v>
      </c>
      <c r="L1174" s="122" t="n">
        <v>0</v>
      </c>
      <c r="M1174" s="123"/>
      <c r="N1174" s="120" t="s">
        <v>281</v>
      </c>
      <c r="O1174" s="120" t="s">
        <v>281</v>
      </c>
      <c r="P1174" s="120" t="s">
        <v>310</v>
      </c>
      <c r="Q1174" s="120" t="s">
        <v>269</v>
      </c>
      <c r="R1174" s="124" t="s">
        <v>270</v>
      </c>
      <c r="S1174" s="125" t="s">
        <v>570</v>
      </c>
    </row>
    <row r="1175" s="126" customFormat="true" ht="12" hidden="false" customHeight="true" outlineLevel="0" collapsed="false">
      <c r="A1175" s="120" t="n">
        <v>853</v>
      </c>
      <c r="B1175" s="120" t="n">
        <v>85395</v>
      </c>
      <c r="C1175" s="120" t="n">
        <v>2533</v>
      </c>
      <c r="D1175" s="121" t="s">
        <v>569</v>
      </c>
      <c r="E1175" s="121" t="s">
        <v>391</v>
      </c>
      <c r="F1175" s="122" t="n">
        <v>90000</v>
      </c>
      <c r="G1175" s="123"/>
      <c r="H1175" s="122" t="n">
        <v>90000</v>
      </c>
      <c r="I1175" s="123"/>
      <c r="J1175" s="122" t="n">
        <f aca="false">H1175-F1175</f>
        <v>0</v>
      </c>
      <c r="K1175" s="123" t="n">
        <f aca="false">I1175-G1175</f>
        <v>0</v>
      </c>
      <c r="L1175" s="122" t="n">
        <v>0</v>
      </c>
      <c r="M1175" s="123"/>
      <c r="N1175" s="120" t="s">
        <v>281</v>
      </c>
      <c r="O1175" s="120" t="s">
        <v>281</v>
      </c>
      <c r="P1175" s="120" t="s">
        <v>299</v>
      </c>
      <c r="Q1175" s="120" t="n">
        <v>1017</v>
      </c>
      <c r="R1175" s="124" t="s">
        <v>300</v>
      </c>
      <c r="S1175" s="125" t="s">
        <v>570</v>
      </c>
    </row>
    <row r="1176" s="126" customFormat="true" ht="12" hidden="false" customHeight="true" outlineLevel="0" collapsed="false">
      <c r="A1176" s="120" t="n">
        <v>853</v>
      </c>
      <c r="B1176" s="120" t="n">
        <v>85395</v>
      </c>
      <c r="C1176" s="120" t="n">
        <v>2533</v>
      </c>
      <c r="D1176" s="121" t="s">
        <v>569</v>
      </c>
      <c r="E1176" s="121" t="s">
        <v>391</v>
      </c>
      <c r="F1176" s="136" t="n">
        <v>102625.02</v>
      </c>
      <c r="G1176" s="123"/>
      <c r="H1176" s="136" t="n">
        <v>102625.02</v>
      </c>
      <c r="I1176" s="123"/>
      <c r="J1176" s="136" t="n">
        <f aca="false">H1176-F1176</f>
        <v>0</v>
      </c>
      <c r="K1176" s="123" t="n">
        <f aca="false">I1176-G1176</f>
        <v>0</v>
      </c>
      <c r="L1176" s="136" t="n">
        <v>0</v>
      </c>
      <c r="M1176" s="123"/>
      <c r="N1176" s="120" t="s">
        <v>281</v>
      </c>
      <c r="O1176" s="120" t="s">
        <v>281</v>
      </c>
      <c r="P1176" s="120" t="s">
        <v>299</v>
      </c>
      <c r="Q1176" s="120" t="n">
        <v>1019</v>
      </c>
      <c r="R1176" s="124" t="s">
        <v>300</v>
      </c>
      <c r="S1176" s="125" t="s">
        <v>570</v>
      </c>
    </row>
    <row r="1177" s="126" customFormat="true" ht="12" hidden="false" customHeight="true" outlineLevel="0" collapsed="false">
      <c r="A1177" s="120" t="n">
        <v>853</v>
      </c>
      <c r="B1177" s="120" t="n">
        <v>85395</v>
      </c>
      <c r="C1177" s="120" t="n">
        <v>2533</v>
      </c>
      <c r="D1177" s="121" t="s">
        <v>569</v>
      </c>
      <c r="E1177" s="121" t="s">
        <v>391</v>
      </c>
      <c r="F1177" s="122" t="n">
        <v>690000</v>
      </c>
      <c r="G1177" s="123"/>
      <c r="H1177" s="122" t="n">
        <v>690000</v>
      </c>
      <c r="I1177" s="123"/>
      <c r="J1177" s="122" t="n">
        <f aca="false">H1177-F1177</f>
        <v>0</v>
      </c>
      <c r="K1177" s="123" t="n">
        <f aca="false">I1177-G1177</f>
        <v>0</v>
      </c>
      <c r="L1177" s="122" t="n">
        <v>0</v>
      </c>
      <c r="M1177" s="123"/>
      <c r="N1177" s="120" t="s">
        <v>281</v>
      </c>
      <c r="O1177" s="120" t="s">
        <v>281</v>
      </c>
      <c r="P1177" s="120" t="s">
        <v>299</v>
      </c>
      <c r="Q1177" s="120" t="n">
        <v>1136</v>
      </c>
      <c r="R1177" s="124" t="s">
        <v>604</v>
      </c>
      <c r="S1177" s="125" t="s">
        <v>570</v>
      </c>
    </row>
    <row r="1178" s="126" customFormat="true" ht="12" hidden="false" customHeight="true" outlineLevel="0" collapsed="false">
      <c r="A1178" s="120" t="n">
        <v>853</v>
      </c>
      <c r="B1178" s="120" t="n">
        <v>85395</v>
      </c>
      <c r="C1178" s="120" t="n">
        <v>2708</v>
      </c>
      <c r="D1178" s="121" t="s">
        <v>265</v>
      </c>
      <c r="E1178" s="121" t="s">
        <v>391</v>
      </c>
      <c r="F1178" s="122" t="n">
        <v>39560</v>
      </c>
      <c r="G1178" s="123"/>
      <c r="H1178" s="122" t="n">
        <v>39560</v>
      </c>
      <c r="I1178" s="123"/>
      <c r="J1178" s="122" t="n">
        <f aca="false">H1178-F1178</f>
        <v>0</v>
      </c>
      <c r="K1178" s="123" t="n">
        <f aca="false">I1178-G1178</f>
        <v>0</v>
      </c>
      <c r="L1178" s="122" t="n">
        <v>102120</v>
      </c>
      <c r="M1178" s="123"/>
      <c r="N1178" s="120" t="s">
        <v>281</v>
      </c>
      <c r="O1178" s="120" t="s">
        <v>281</v>
      </c>
      <c r="P1178" s="120" t="s">
        <v>272</v>
      </c>
      <c r="Q1178" s="120" t="s">
        <v>579</v>
      </c>
      <c r="R1178" s="124" t="s">
        <v>580</v>
      </c>
      <c r="S1178" s="125" t="s">
        <v>581</v>
      </c>
    </row>
    <row r="1179" s="126" customFormat="true" ht="12" hidden="false" customHeight="true" outlineLevel="0" collapsed="false">
      <c r="A1179" s="120" t="n">
        <v>853</v>
      </c>
      <c r="B1179" s="120" t="n">
        <v>85395</v>
      </c>
      <c r="C1179" s="120" t="n">
        <v>2708</v>
      </c>
      <c r="D1179" s="121" t="s">
        <v>265</v>
      </c>
      <c r="E1179" s="121" t="s">
        <v>391</v>
      </c>
      <c r="F1179" s="122" t="n">
        <v>0</v>
      </c>
      <c r="G1179" s="123"/>
      <c r="H1179" s="122" t="n">
        <v>0</v>
      </c>
      <c r="I1179" s="123"/>
      <c r="J1179" s="122" t="n">
        <f aca="false">H1179-F1179</f>
        <v>0</v>
      </c>
      <c r="K1179" s="123" t="n">
        <f aca="false">I1179-G1179</f>
        <v>0</v>
      </c>
      <c r="L1179" s="122" t="n">
        <v>100000</v>
      </c>
      <c r="M1179" s="123"/>
      <c r="N1179" s="120" t="s">
        <v>281</v>
      </c>
      <c r="O1179" s="120" t="s">
        <v>281</v>
      </c>
      <c r="P1179" s="120"/>
      <c r="Q1179" s="120"/>
      <c r="R1179" s="124"/>
      <c r="S1179" s="125" t="s">
        <v>915</v>
      </c>
    </row>
    <row r="1180" s="126" customFormat="true" ht="12" hidden="false" customHeight="true" outlineLevel="0" collapsed="false">
      <c r="A1180" s="120" t="n">
        <v>853</v>
      </c>
      <c r="B1180" s="120" t="n">
        <v>85395</v>
      </c>
      <c r="C1180" s="120" t="n">
        <v>2950</v>
      </c>
      <c r="D1180" s="121" t="s">
        <v>265</v>
      </c>
      <c r="E1180" s="121" t="s">
        <v>275</v>
      </c>
      <c r="F1180" s="129" t="n">
        <v>375000</v>
      </c>
      <c r="G1180" s="130"/>
      <c r="H1180" s="129" t="n">
        <v>375000</v>
      </c>
      <c r="I1180" s="130"/>
      <c r="J1180" s="129" t="n">
        <f aca="false">H1180-F1180</f>
        <v>0</v>
      </c>
      <c r="K1180" s="130" t="n">
        <f aca="false">I1180-G1180</f>
        <v>0</v>
      </c>
      <c r="L1180" s="129" t="n">
        <v>0</v>
      </c>
      <c r="M1180" s="130"/>
      <c r="N1180" s="120" t="s">
        <v>418</v>
      </c>
      <c r="O1180" s="120" t="s">
        <v>379</v>
      </c>
      <c r="P1180" s="120" t="s">
        <v>272</v>
      </c>
      <c r="Q1180" s="120" t="s">
        <v>612</v>
      </c>
      <c r="R1180" s="124" t="s">
        <v>476</v>
      </c>
      <c r="S1180" s="125" t="s">
        <v>445</v>
      </c>
    </row>
    <row r="1181" s="126" customFormat="true" ht="12" hidden="false" customHeight="true" outlineLevel="0" collapsed="false">
      <c r="A1181" s="120" t="n">
        <v>853</v>
      </c>
      <c r="B1181" s="120" t="n">
        <v>85395</v>
      </c>
      <c r="C1181" s="120" t="n">
        <v>6257</v>
      </c>
      <c r="D1181" s="121" t="s">
        <v>297</v>
      </c>
      <c r="E1181" s="121" t="s">
        <v>298</v>
      </c>
      <c r="F1181" s="122"/>
      <c r="G1181" s="123" t="n">
        <v>155075</v>
      </c>
      <c r="H1181" s="122"/>
      <c r="I1181" s="123" t="n">
        <v>155075</v>
      </c>
      <c r="J1181" s="122" t="n">
        <f aca="false">H1181-F1181</f>
        <v>0</v>
      </c>
      <c r="K1181" s="123" t="n">
        <f aca="false">I1181-G1181</f>
        <v>0</v>
      </c>
      <c r="L1181" s="122"/>
      <c r="M1181" s="123" t="n">
        <v>0</v>
      </c>
      <c r="N1181" s="120" t="s">
        <v>281</v>
      </c>
      <c r="O1181" s="120" t="s">
        <v>281</v>
      </c>
      <c r="P1181" s="120" t="s">
        <v>310</v>
      </c>
      <c r="Q1181" s="120" t="s">
        <v>269</v>
      </c>
      <c r="R1181" s="124" t="s">
        <v>270</v>
      </c>
      <c r="S1181" s="125" t="s">
        <v>907</v>
      </c>
    </row>
    <row r="1182" s="126" customFormat="true" ht="12" hidden="false" customHeight="true" outlineLevel="0" collapsed="false">
      <c r="A1182" s="120" t="n">
        <v>853</v>
      </c>
      <c r="B1182" s="120" t="n">
        <v>85395</v>
      </c>
      <c r="C1182" s="120" t="n">
        <v>6259</v>
      </c>
      <c r="D1182" s="121" t="s">
        <v>297</v>
      </c>
      <c r="E1182" s="121" t="s">
        <v>298</v>
      </c>
      <c r="F1182" s="122"/>
      <c r="G1182" s="123" t="n">
        <v>28925</v>
      </c>
      <c r="H1182" s="122"/>
      <c r="I1182" s="123" t="n">
        <v>28925</v>
      </c>
      <c r="J1182" s="122" t="n">
        <f aca="false">H1182-F1182</f>
        <v>0</v>
      </c>
      <c r="K1182" s="123" t="n">
        <f aca="false">I1182-G1182</f>
        <v>0</v>
      </c>
      <c r="L1182" s="122"/>
      <c r="M1182" s="123" t="n">
        <v>0</v>
      </c>
      <c r="N1182" s="120" t="s">
        <v>281</v>
      </c>
      <c r="O1182" s="120" t="s">
        <v>281</v>
      </c>
      <c r="P1182" s="120" t="s">
        <v>310</v>
      </c>
      <c r="Q1182" s="120" t="s">
        <v>269</v>
      </c>
      <c r="R1182" s="124" t="s">
        <v>270</v>
      </c>
      <c r="S1182" s="125" t="s">
        <v>907</v>
      </c>
    </row>
    <row r="1183" s="126" customFormat="true" ht="12" hidden="false" customHeight="true" outlineLevel="0" collapsed="false">
      <c r="A1183" s="120" t="n">
        <v>854</v>
      </c>
      <c r="B1183" s="120" t="n">
        <v>85403</v>
      </c>
      <c r="C1183" s="120" t="s">
        <v>76</v>
      </c>
      <c r="D1183" s="121" t="s">
        <v>283</v>
      </c>
      <c r="E1183" s="121" t="s">
        <v>358</v>
      </c>
      <c r="F1183" s="122"/>
      <c r="G1183" s="123" t="n">
        <v>7000</v>
      </c>
      <c r="H1183" s="122"/>
      <c r="I1183" s="123" t="n">
        <v>0</v>
      </c>
      <c r="J1183" s="122" t="n">
        <f aca="false">H1183-F1183</f>
        <v>0</v>
      </c>
      <c r="K1183" s="123" t="n">
        <f aca="false">I1183-G1183</f>
        <v>-7000</v>
      </c>
      <c r="L1183" s="122"/>
      <c r="M1183" s="123" t="n">
        <v>5000</v>
      </c>
      <c r="N1183" s="120" t="s">
        <v>689</v>
      </c>
      <c r="O1183" s="120" t="s">
        <v>689</v>
      </c>
      <c r="P1183" s="120" t="s">
        <v>268</v>
      </c>
      <c r="Q1183" s="120" t="s">
        <v>269</v>
      </c>
      <c r="R1183" s="124" t="s">
        <v>270</v>
      </c>
      <c r="S1183" s="125" t="s">
        <v>916</v>
      </c>
    </row>
    <row r="1184" s="126" customFormat="true" ht="12" hidden="false" customHeight="true" outlineLevel="0" collapsed="false">
      <c r="A1184" s="120" t="n">
        <v>854</v>
      </c>
      <c r="B1184" s="120" t="n">
        <v>85403</v>
      </c>
      <c r="C1184" s="120" t="s">
        <v>89</v>
      </c>
      <c r="D1184" s="121" t="s">
        <v>283</v>
      </c>
      <c r="E1184" s="121" t="s">
        <v>376</v>
      </c>
      <c r="F1184" s="122"/>
      <c r="G1184" s="123" t="n">
        <v>23000</v>
      </c>
      <c r="H1184" s="122"/>
      <c r="I1184" s="123" t="n">
        <v>26000</v>
      </c>
      <c r="J1184" s="122" t="n">
        <f aca="false">H1184-F1184</f>
        <v>0</v>
      </c>
      <c r="K1184" s="123" t="n">
        <f aca="false">I1184-G1184</f>
        <v>3000</v>
      </c>
      <c r="L1184" s="122"/>
      <c r="M1184" s="123" t="n">
        <v>27000</v>
      </c>
      <c r="N1184" s="120" t="s">
        <v>589</v>
      </c>
      <c r="O1184" s="120" t="s">
        <v>589</v>
      </c>
      <c r="P1184" s="120" t="s">
        <v>268</v>
      </c>
      <c r="Q1184" s="120" t="s">
        <v>269</v>
      </c>
      <c r="R1184" s="124" t="s">
        <v>270</v>
      </c>
      <c r="S1184" s="125" t="s">
        <v>377</v>
      </c>
    </row>
    <row r="1185" s="126" customFormat="true" ht="12" hidden="false" customHeight="true" outlineLevel="0" collapsed="false">
      <c r="A1185" s="120" t="n">
        <v>854</v>
      </c>
      <c r="B1185" s="120" t="n">
        <v>85403</v>
      </c>
      <c r="C1185" s="120" t="s">
        <v>89</v>
      </c>
      <c r="D1185" s="121" t="s">
        <v>283</v>
      </c>
      <c r="E1185" s="121" t="s">
        <v>376</v>
      </c>
      <c r="F1185" s="122"/>
      <c r="G1185" s="123" t="n">
        <v>25000</v>
      </c>
      <c r="H1185" s="122"/>
      <c r="I1185" s="123" t="n">
        <v>25000</v>
      </c>
      <c r="J1185" s="122" t="n">
        <f aca="false">H1185-F1185</f>
        <v>0</v>
      </c>
      <c r="K1185" s="123" t="n">
        <f aca="false">I1185-G1185</f>
        <v>0</v>
      </c>
      <c r="L1185" s="122"/>
      <c r="M1185" s="123" t="n">
        <v>25000</v>
      </c>
      <c r="N1185" s="120" t="s">
        <v>689</v>
      </c>
      <c r="O1185" s="120" t="s">
        <v>689</v>
      </c>
      <c r="P1185" s="120" t="s">
        <v>268</v>
      </c>
      <c r="Q1185" s="120" t="s">
        <v>269</v>
      </c>
      <c r="R1185" s="124" t="s">
        <v>270</v>
      </c>
      <c r="S1185" s="125" t="s">
        <v>377</v>
      </c>
    </row>
    <row r="1186" s="126" customFormat="true" ht="12" hidden="false" customHeight="true" outlineLevel="0" collapsed="false">
      <c r="A1186" s="120" t="n">
        <v>854</v>
      </c>
      <c r="B1186" s="120" t="n">
        <v>85403</v>
      </c>
      <c r="C1186" s="120" t="s">
        <v>91</v>
      </c>
      <c r="D1186" s="121" t="s">
        <v>283</v>
      </c>
      <c r="E1186" s="121" t="s">
        <v>275</v>
      </c>
      <c r="F1186" s="122"/>
      <c r="G1186" s="123" t="n">
        <v>6000</v>
      </c>
      <c r="H1186" s="122"/>
      <c r="I1186" s="123" t="n">
        <v>6000</v>
      </c>
      <c r="J1186" s="122" t="n">
        <f aca="false">H1186-F1186</f>
        <v>0</v>
      </c>
      <c r="K1186" s="123" t="n">
        <f aca="false">I1186-G1186</f>
        <v>0</v>
      </c>
      <c r="L1186" s="122"/>
      <c r="M1186" s="123" t="n">
        <v>7000</v>
      </c>
      <c r="N1186" s="120" t="s">
        <v>820</v>
      </c>
      <c r="O1186" s="120" t="s">
        <v>820</v>
      </c>
      <c r="P1186" s="120" t="s">
        <v>268</v>
      </c>
      <c r="Q1186" s="120" t="s">
        <v>269</v>
      </c>
      <c r="R1186" s="124" t="s">
        <v>270</v>
      </c>
      <c r="S1186" s="125" t="s">
        <v>761</v>
      </c>
    </row>
    <row r="1187" s="126" customFormat="true" ht="12" hidden="false" customHeight="true" outlineLevel="0" collapsed="false">
      <c r="A1187" s="120" t="n">
        <v>854</v>
      </c>
      <c r="B1187" s="120" t="n">
        <v>85403</v>
      </c>
      <c r="C1187" s="120" t="s">
        <v>165</v>
      </c>
      <c r="D1187" s="121" t="s">
        <v>283</v>
      </c>
      <c r="E1187" s="121" t="s">
        <v>376</v>
      </c>
      <c r="F1187" s="122"/>
      <c r="G1187" s="123" t="n">
        <v>1000</v>
      </c>
      <c r="H1187" s="122"/>
      <c r="I1187" s="123" t="n">
        <v>0</v>
      </c>
      <c r="J1187" s="122" t="n">
        <f aca="false">H1187-F1187</f>
        <v>0</v>
      </c>
      <c r="K1187" s="123" t="n">
        <f aca="false">I1187-G1187</f>
        <v>-1000</v>
      </c>
      <c r="L1187" s="122"/>
      <c r="M1187" s="123" t="n">
        <v>0</v>
      </c>
      <c r="N1187" s="120" t="s">
        <v>689</v>
      </c>
      <c r="O1187" s="120" t="s">
        <v>689</v>
      </c>
      <c r="P1187" s="120" t="s">
        <v>268</v>
      </c>
      <c r="Q1187" s="120" t="s">
        <v>269</v>
      </c>
      <c r="R1187" s="124" t="s">
        <v>270</v>
      </c>
      <c r="S1187" s="125" t="s">
        <v>917</v>
      </c>
    </row>
    <row r="1188" s="126" customFormat="true" ht="12" hidden="false" customHeight="true" outlineLevel="0" collapsed="false">
      <c r="A1188" s="120" t="n">
        <v>854</v>
      </c>
      <c r="B1188" s="120" t="n">
        <v>85403</v>
      </c>
      <c r="C1188" s="120" t="s">
        <v>109</v>
      </c>
      <c r="D1188" s="121" t="s">
        <v>283</v>
      </c>
      <c r="E1188" s="121" t="s">
        <v>275</v>
      </c>
      <c r="F1188" s="122"/>
      <c r="G1188" s="123" t="n">
        <v>4000</v>
      </c>
      <c r="H1188" s="122"/>
      <c r="I1188" s="123" t="n">
        <v>6000</v>
      </c>
      <c r="J1188" s="122" t="n">
        <f aca="false">H1188-F1188</f>
        <v>0</v>
      </c>
      <c r="K1188" s="123" t="n">
        <f aca="false">I1188-G1188</f>
        <v>2000</v>
      </c>
      <c r="L1188" s="122"/>
      <c r="M1188" s="123" t="n">
        <v>6000</v>
      </c>
      <c r="N1188" s="120" t="s">
        <v>589</v>
      </c>
      <c r="O1188" s="120" t="s">
        <v>589</v>
      </c>
      <c r="P1188" s="120" t="s">
        <v>268</v>
      </c>
      <c r="Q1188" s="120" t="s">
        <v>269</v>
      </c>
      <c r="R1188" s="124" t="s">
        <v>270</v>
      </c>
      <c r="S1188" s="125" t="s">
        <v>480</v>
      </c>
    </row>
    <row r="1189" s="126" customFormat="true" ht="12" hidden="false" customHeight="true" outlineLevel="0" collapsed="false">
      <c r="A1189" s="120" t="n">
        <v>854</v>
      </c>
      <c r="B1189" s="120" t="n">
        <v>85403</v>
      </c>
      <c r="C1189" s="120" t="s">
        <v>109</v>
      </c>
      <c r="D1189" s="121" t="s">
        <v>283</v>
      </c>
      <c r="E1189" s="121" t="s">
        <v>275</v>
      </c>
      <c r="F1189" s="122"/>
      <c r="G1189" s="123" t="n">
        <v>3000</v>
      </c>
      <c r="H1189" s="122"/>
      <c r="I1189" s="123" t="n">
        <v>4000</v>
      </c>
      <c r="J1189" s="122" t="n">
        <f aca="false">H1189-F1189</f>
        <v>0</v>
      </c>
      <c r="K1189" s="123" t="n">
        <f aca="false">I1189-G1189</f>
        <v>1000</v>
      </c>
      <c r="L1189" s="122"/>
      <c r="M1189" s="123" t="n">
        <v>4000</v>
      </c>
      <c r="N1189" s="120" t="s">
        <v>810</v>
      </c>
      <c r="O1189" s="120" t="s">
        <v>810</v>
      </c>
      <c r="P1189" s="120" t="s">
        <v>268</v>
      </c>
      <c r="Q1189" s="120" t="s">
        <v>269</v>
      </c>
      <c r="R1189" s="124" t="s">
        <v>270</v>
      </c>
      <c r="S1189" s="125" t="s">
        <v>561</v>
      </c>
    </row>
    <row r="1190" s="126" customFormat="true" ht="12" hidden="false" customHeight="true" outlineLevel="0" collapsed="false">
      <c r="A1190" s="120" t="n">
        <v>854</v>
      </c>
      <c r="B1190" s="120" t="n">
        <v>85403</v>
      </c>
      <c r="C1190" s="120" t="s">
        <v>109</v>
      </c>
      <c r="D1190" s="121" t="s">
        <v>283</v>
      </c>
      <c r="E1190" s="121" t="s">
        <v>275</v>
      </c>
      <c r="F1190" s="122"/>
      <c r="G1190" s="123" t="n">
        <v>3000</v>
      </c>
      <c r="H1190" s="122"/>
      <c r="I1190" s="123" t="n">
        <v>5000</v>
      </c>
      <c r="J1190" s="122" t="n">
        <f aca="false">H1190-F1190</f>
        <v>0</v>
      </c>
      <c r="K1190" s="123" t="n">
        <f aca="false">I1190-G1190</f>
        <v>2000</v>
      </c>
      <c r="L1190" s="122"/>
      <c r="M1190" s="123" t="n">
        <v>4000</v>
      </c>
      <c r="N1190" s="120" t="s">
        <v>818</v>
      </c>
      <c r="O1190" s="120" t="s">
        <v>818</v>
      </c>
      <c r="P1190" s="120" t="s">
        <v>268</v>
      </c>
      <c r="Q1190" s="120" t="s">
        <v>269</v>
      </c>
      <c r="R1190" s="124" t="s">
        <v>270</v>
      </c>
      <c r="S1190" s="125" t="s">
        <v>732</v>
      </c>
    </row>
    <row r="1191" s="126" customFormat="true" ht="12" hidden="false" customHeight="true" outlineLevel="0" collapsed="false">
      <c r="A1191" s="120" t="n">
        <v>854</v>
      </c>
      <c r="B1191" s="120" t="n">
        <v>85403</v>
      </c>
      <c r="C1191" s="120" t="s">
        <v>109</v>
      </c>
      <c r="D1191" s="121" t="s">
        <v>283</v>
      </c>
      <c r="E1191" s="121" t="s">
        <v>275</v>
      </c>
      <c r="F1191" s="122"/>
      <c r="G1191" s="123" t="n">
        <v>3000</v>
      </c>
      <c r="H1191" s="122"/>
      <c r="I1191" s="123" t="n">
        <v>6000</v>
      </c>
      <c r="J1191" s="122" t="n">
        <f aca="false">H1191-F1191</f>
        <v>0</v>
      </c>
      <c r="K1191" s="123" t="n">
        <f aca="false">I1191-G1191</f>
        <v>3000</v>
      </c>
      <c r="L1191" s="122"/>
      <c r="M1191" s="123" t="n">
        <v>7000</v>
      </c>
      <c r="N1191" s="120" t="s">
        <v>819</v>
      </c>
      <c r="O1191" s="120" t="s">
        <v>819</v>
      </c>
      <c r="P1191" s="120" t="s">
        <v>268</v>
      </c>
      <c r="Q1191" s="120" t="s">
        <v>269</v>
      </c>
      <c r="R1191" s="124" t="s">
        <v>270</v>
      </c>
      <c r="S1191" s="125" t="s">
        <v>289</v>
      </c>
    </row>
    <row r="1192" s="126" customFormat="true" ht="12" hidden="false" customHeight="true" outlineLevel="0" collapsed="false">
      <c r="A1192" s="120" t="n">
        <v>854</v>
      </c>
      <c r="B1192" s="120" t="n">
        <v>85403</v>
      </c>
      <c r="C1192" s="120" t="s">
        <v>109</v>
      </c>
      <c r="D1192" s="121" t="s">
        <v>283</v>
      </c>
      <c r="E1192" s="121" t="s">
        <v>275</v>
      </c>
      <c r="F1192" s="122"/>
      <c r="G1192" s="123" t="n">
        <v>6000</v>
      </c>
      <c r="H1192" s="122"/>
      <c r="I1192" s="123" t="n">
        <v>7000</v>
      </c>
      <c r="J1192" s="122" t="n">
        <f aca="false">H1192-F1192</f>
        <v>0</v>
      </c>
      <c r="K1192" s="123" t="n">
        <f aca="false">I1192-G1192</f>
        <v>1000</v>
      </c>
      <c r="L1192" s="122"/>
      <c r="M1192" s="123" t="n">
        <v>7000</v>
      </c>
      <c r="N1192" s="120" t="s">
        <v>820</v>
      </c>
      <c r="O1192" s="120" t="s">
        <v>820</v>
      </c>
      <c r="P1192" s="120" t="s">
        <v>268</v>
      </c>
      <c r="Q1192" s="120" t="s">
        <v>269</v>
      </c>
      <c r="R1192" s="124" t="s">
        <v>270</v>
      </c>
      <c r="S1192" s="125" t="s">
        <v>289</v>
      </c>
    </row>
    <row r="1193" s="126" customFormat="true" ht="12" hidden="false" customHeight="true" outlineLevel="0" collapsed="false">
      <c r="A1193" s="120" t="n">
        <v>854</v>
      </c>
      <c r="B1193" s="120" t="n">
        <v>85403</v>
      </c>
      <c r="C1193" s="120" t="s">
        <v>109</v>
      </c>
      <c r="D1193" s="121" t="s">
        <v>283</v>
      </c>
      <c r="E1193" s="121" t="s">
        <v>275</v>
      </c>
      <c r="F1193" s="122"/>
      <c r="G1193" s="123" t="n">
        <v>8000</v>
      </c>
      <c r="H1193" s="122"/>
      <c r="I1193" s="123" t="n">
        <v>10000</v>
      </c>
      <c r="J1193" s="122" t="n">
        <f aca="false">H1193-F1193</f>
        <v>0</v>
      </c>
      <c r="K1193" s="123" t="n">
        <f aca="false">I1193-G1193</f>
        <v>2000</v>
      </c>
      <c r="L1193" s="122"/>
      <c r="M1193" s="123" t="n">
        <v>10000</v>
      </c>
      <c r="N1193" s="120" t="s">
        <v>689</v>
      </c>
      <c r="O1193" s="120" t="s">
        <v>689</v>
      </c>
      <c r="P1193" s="120" t="s">
        <v>268</v>
      </c>
      <c r="Q1193" s="120" t="s">
        <v>269</v>
      </c>
      <c r="R1193" s="124" t="s">
        <v>270</v>
      </c>
      <c r="S1193" s="125" t="s">
        <v>289</v>
      </c>
    </row>
    <row r="1194" s="126" customFormat="true" ht="12" hidden="false" customHeight="true" outlineLevel="0" collapsed="false">
      <c r="A1194" s="120" t="n">
        <v>854</v>
      </c>
      <c r="B1194" s="120" t="n">
        <v>85403</v>
      </c>
      <c r="C1194" s="120" t="n">
        <v>2701</v>
      </c>
      <c r="D1194" s="121" t="s">
        <v>283</v>
      </c>
      <c r="E1194" s="121" t="s">
        <v>391</v>
      </c>
      <c r="F1194" s="122"/>
      <c r="G1194" s="123" t="n">
        <v>40000</v>
      </c>
      <c r="H1194" s="122"/>
      <c r="I1194" s="123" t="n">
        <v>40000</v>
      </c>
      <c r="J1194" s="122" t="n">
        <f aca="false">H1194-F1194</f>
        <v>0</v>
      </c>
      <c r="K1194" s="123" t="n">
        <f aca="false">I1194-G1194</f>
        <v>0</v>
      </c>
      <c r="L1194" s="122"/>
      <c r="M1194" s="123" t="n">
        <v>0</v>
      </c>
      <c r="N1194" s="120" t="s">
        <v>281</v>
      </c>
      <c r="O1194" s="120" t="s">
        <v>281</v>
      </c>
      <c r="P1194" s="120" t="s">
        <v>272</v>
      </c>
      <c r="Q1194" s="120" t="s">
        <v>475</v>
      </c>
      <c r="R1194" s="124" t="s">
        <v>476</v>
      </c>
      <c r="S1194" s="125" t="s">
        <v>745</v>
      </c>
    </row>
    <row r="1195" s="126" customFormat="true" ht="12" hidden="false" customHeight="true" outlineLevel="0" collapsed="false">
      <c r="A1195" s="120" t="n">
        <v>854</v>
      </c>
      <c r="B1195" s="120" t="n">
        <v>85403</v>
      </c>
      <c r="C1195" s="120" t="n">
        <v>2701</v>
      </c>
      <c r="D1195" s="121" t="s">
        <v>283</v>
      </c>
      <c r="E1195" s="121" t="s">
        <v>391</v>
      </c>
      <c r="F1195" s="122"/>
      <c r="G1195" s="123" t="n">
        <v>45000</v>
      </c>
      <c r="H1195" s="122"/>
      <c r="I1195" s="123" t="n">
        <v>45000</v>
      </c>
      <c r="J1195" s="122" t="n">
        <f aca="false">H1195-F1195</f>
        <v>0</v>
      </c>
      <c r="K1195" s="123" t="n">
        <f aca="false">I1195-G1195</f>
        <v>0</v>
      </c>
      <c r="L1195" s="122"/>
      <c r="M1195" s="123" t="n">
        <v>0</v>
      </c>
      <c r="N1195" s="120" t="s">
        <v>281</v>
      </c>
      <c r="O1195" s="120" t="s">
        <v>281</v>
      </c>
      <c r="P1195" s="120" t="s">
        <v>268</v>
      </c>
      <c r="Q1195" s="120" t="s">
        <v>269</v>
      </c>
      <c r="R1195" s="124" t="s">
        <v>270</v>
      </c>
      <c r="S1195" s="125" t="s">
        <v>745</v>
      </c>
    </row>
    <row r="1196" s="126" customFormat="true" ht="12" hidden="false" customHeight="true" outlineLevel="0" collapsed="false">
      <c r="A1196" s="120" t="n">
        <v>854</v>
      </c>
      <c r="B1196" s="120" t="n">
        <v>85403</v>
      </c>
      <c r="C1196" s="120" t="n">
        <v>2701</v>
      </c>
      <c r="D1196" s="121" t="s">
        <v>283</v>
      </c>
      <c r="E1196" s="121" t="s">
        <v>391</v>
      </c>
      <c r="F1196" s="122"/>
      <c r="G1196" s="123" t="n">
        <v>170000</v>
      </c>
      <c r="H1196" s="122"/>
      <c r="I1196" s="123" t="n">
        <v>170000</v>
      </c>
      <c r="J1196" s="122" t="n">
        <f aca="false">H1196-F1196</f>
        <v>0</v>
      </c>
      <c r="K1196" s="123" t="n">
        <f aca="false">I1196-G1196</f>
        <v>0</v>
      </c>
      <c r="L1196" s="122"/>
      <c r="M1196" s="123" t="n">
        <v>0</v>
      </c>
      <c r="N1196" s="120" t="s">
        <v>281</v>
      </c>
      <c r="O1196" s="120" t="s">
        <v>281</v>
      </c>
      <c r="P1196" s="120" t="s">
        <v>272</v>
      </c>
      <c r="Q1196" s="120" t="s">
        <v>475</v>
      </c>
      <c r="R1196" s="124" t="s">
        <v>476</v>
      </c>
      <c r="S1196" s="125" t="s">
        <v>746</v>
      </c>
    </row>
    <row r="1197" s="126" customFormat="true" ht="12" hidden="false" customHeight="true" outlineLevel="0" collapsed="false">
      <c r="A1197" s="120" t="n">
        <v>854</v>
      </c>
      <c r="B1197" s="120" t="n">
        <v>85403</v>
      </c>
      <c r="C1197" s="120" t="n">
        <v>2701</v>
      </c>
      <c r="D1197" s="121" t="s">
        <v>283</v>
      </c>
      <c r="E1197" s="121" t="s">
        <v>391</v>
      </c>
      <c r="F1197" s="122"/>
      <c r="G1197" s="123" t="n">
        <v>635000</v>
      </c>
      <c r="H1197" s="122"/>
      <c r="I1197" s="123" t="n">
        <v>635000</v>
      </c>
      <c r="J1197" s="122" t="n">
        <f aca="false">H1197-F1197</f>
        <v>0</v>
      </c>
      <c r="K1197" s="123" t="n">
        <f aca="false">I1197-G1197</f>
        <v>0</v>
      </c>
      <c r="L1197" s="122"/>
      <c r="M1197" s="123" t="n">
        <f aca="false">500000+400000</f>
        <v>900000</v>
      </c>
      <c r="N1197" s="120" t="s">
        <v>281</v>
      </c>
      <c r="O1197" s="120" t="s">
        <v>281</v>
      </c>
      <c r="P1197" s="120" t="s">
        <v>268</v>
      </c>
      <c r="Q1197" s="120" t="s">
        <v>269</v>
      </c>
      <c r="R1197" s="124" t="s">
        <v>270</v>
      </c>
      <c r="S1197" s="125" t="s">
        <v>746</v>
      </c>
    </row>
    <row r="1198" s="126" customFormat="true" ht="12" hidden="false" customHeight="true" outlineLevel="0" collapsed="false">
      <c r="A1198" s="120" t="n">
        <v>854</v>
      </c>
      <c r="B1198" s="120" t="n">
        <v>85406</v>
      </c>
      <c r="C1198" s="120" t="s">
        <v>99</v>
      </c>
      <c r="D1198" s="121" t="s">
        <v>283</v>
      </c>
      <c r="E1198" s="121" t="s">
        <v>275</v>
      </c>
      <c r="F1198" s="136"/>
      <c r="G1198" s="123" t="n">
        <v>0</v>
      </c>
      <c r="H1198" s="136"/>
      <c r="I1198" s="123" t="n">
        <v>10000</v>
      </c>
      <c r="J1198" s="122" t="n">
        <f aca="false">H1198-F1198</f>
        <v>0</v>
      </c>
      <c r="K1198" s="123" t="n">
        <f aca="false">I1198-G1198</f>
        <v>10000</v>
      </c>
      <c r="L1198" s="136"/>
      <c r="M1198" s="123" t="n">
        <v>0</v>
      </c>
      <c r="N1198" s="120" t="s">
        <v>918</v>
      </c>
      <c r="O1198" s="120" t="s">
        <v>918</v>
      </c>
      <c r="P1198" s="120"/>
      <c r="Q1198" s="120"/>
      <c r="R1198" s="124"/>
      <c r="S1198" s="125" t="s">
        <v>919</v>
      </c>
    </row>
    <row r="1199" s="126" customFormat="true" ht="12" hidden="false" customHeight="true" outlineLevel="0" collapsed="false">
      <c r="A1199" s="120" t="n">
        <v>854</v>
      </c>
      <c r="B1199" s="120" t="n">
        <v>85406</v>
      </c>
      <c r="C1199" s="120" t="s">
        <v>920</v>
      </c>
      <c r="D1199" s="121" t="s">
        <v>283</v>
      </c>
      <c r="E1199" s="121" t="s">
        <v>275</v>
      </c>
      <c r="F1199" s="136"/>
      <c r="G1199" s="123" t="n">
        <v>0</v>
      </c>
      <c r="H1199" s="136"/>
      <c r="I1199" s="123" t="n">
        <v>2000</v>
      </c>
      <c r="J1199" s="122" t="n">
        <f aca="false">H1199-F1199</f>
        <v>0</v>
      </c>
      <c r="K1199" s="123" t="n">
        <f aca="false">I1199-G1199</f>
        <v>2000</v>
      </c>
      <c r="L1199" s="136"/>
      <c r="M1199" s="123" t="n">
        <v>0</v>
      </c>
      <c r="N1199" s="120" t="s">
        <v>671</v>
      </c>
      <c r="O1199" s="120" t="s">
        <v>671</v>
      </c>
      <c r="P1199" s="120"/>
      <c r="Q1199" s="120"/>
      <c r="R1199" s="124"/>
      <c r="S1199" s="125" t="s">
        <v>921</v>
      </c>
    </row>
    <row r="1200" s="126" customFormat="true" ht="12" hidden="false" customHeight="true" outlineLevel="0" collapsed="false">
      <c r="A1200" s="120" t="n">
        <v>854</v>
      </c>
      <c r="B1200" s="120" t="n">
        <v>85406</v>
      </c>
      <c r="C1200" s="120" t="s">
        <v>920</v>
      </c>
      <c r="D1200" s="121" t="s">
        <v>283</v>
      </c>
      <c r="E1200" s="121" t="s">
        <v>275</v>
      </c>
      <c r="F1200" s="136"/>
      <c r="G1200" s="123" t="n">
        <v>0</v>
      </c>
      <c r="H1200" s="136"/>
      <c r="I1200" s="123" t="n">
        <v>2000</v>
      </c>
      <c r="J1200" s="122" t="n">
        <f aca="false">H1200-F1200</f>
        <v>0</v>
      </c>
      <c r="K1200" s="123" t="n">
        <f aca="false">I1200-G1200</f>
        <v>2000</v>
      </c>
      <c r="L1200" s="136"/>
      <c r="M1200" s="123" t="n">
        <v>0</v>
      </c>
      <c r="N1200" s="120" t="s">
        <v>672</v>
      </c>
      <c r="O1200" s="120" t="s">
        <v>672</v>
      </c>
      <c r="P1200" s="120"/>
      <c r="Q1200" s="120"/>
      <c r="R1200" s="124"/>
      <c r="S1200" s="125" t="s">
        <v>921</v>
      </c>
    </row>
    <row r="1201" s="126" customFormat="true" ht="12" hidden="false" customHeight="true" outlineLevel="0" collapsed="false">
      <c r="A1201" s="120" t="n">
        <v>854</v>
      </c>
      <c r="B1201" s="120" t="n">
        <v>85406</v>
      </c>
      <c r="C1201" s="120" t="s">
        <v>920</v>
      </c>
      <c r="D1201" s="121" t="s">
        <v>283</v>
      </c>
      <c r="E1201" s="121" t="s">
        <v>275</v>
      </c>
      <c r="F1201" s="136"/>
      <c r="G1201" s="123" t="n">
        <v>0</v>
      </c>
      <c r="H1201" s="136"/>
      <c r="I1201" s="123" t="n">
        <v>3000</v>
      </c>
      <c r="J1201" s="122" t="n">
        <f aca="false">H1201-F1201</f>
        <v>0</v>
      </c>
      <c r="K1201" s="123" t="n">
        <f aca="false">I1201-G1201</f>
        <v>3000</v>
      </c>
      <c r="L1201" s="136"/>
      <c r="M1201" s="123" t="n">
        <v>0</v>
      </c>
      <c r="N1201" s="120" t="s">
        <v>673</v>
      </c>
      <c r="O1201" s="120" t="s">
        <v>673</v>
      </c>
      <c r="P1201" s="120"/>
      <c r="Q1201" s="120"/>
      <c r="R1201" s="124"/>
      <c r="S1201" s="125" t="s">
        <v>921</v>
      </c>
    </row>
    <row r="1202" s="126" customFormat="true" ht="12" hidden="false" customHeight="true" outlineLevel="0" collapsed="false">
      <c r="A1202" s="120" t="n">
        <v>854</v>
      </c>
      <c r="B1202" s="120" t="n">
        <v>85406</v>
      </c>
      <c r="C1202" s="120" t="s">
        <v>920</v>
      </c>
      <c r="D1202" s="121" t="s">
        <v>283</v>
      </c>
      <c r="E1202" s="121" t="s">
        <v>275</v>
      </c>
      <c r="F1202" s="136"/>
      <c r="G1202" s="123" t="n">
        <v>0</v>
      </c>
      <c r="H1202" s="136"/>
      <c r="I1202" s="123" t="n">
        <v>3000</v>
      </c>
      <c r="J1202" s="122" t="n">
        <f aca="false">H1202-F1202</f>
        <v>0</v>
      </c>
      <c r="K1202" s="123" t="n">
        <f aca="false">I1202-G1202</f>
        <v>3000</v>
      </c>
      <c r="L1202" s="136"/>
      <c r="M1202" s="123" t="n">
        <v>0</v>
      </c>
      <c r="N1202" s="120" t="s">
        <v>681</v>
      </c>
      <c r="O1202" s="120" t="s">
        <v>681</v>
      </c>
      <c r="P1202" s="120"/>
      <c r="Q1202" s="120"/>
      <c r="R1202" s="124"/>
      <c r="S1202" s="125" t="s">
        <v>921</v>
      </c>
    </row>
    <row r="1203" s="126" customFormat="true" ht="12" hidden="false" customHeight="true" outlineLevel="0" collapsed="false">
      <c r="A1203" s="120" t="n">
        <v>854</v>
      </c>
      <c r="B1203" s="120" t="n">
        <v>85406</v>
      </c>
      <c r="C1203" s="120" t="s">
        <v>920</v>
      </c>
      <c r="D1203" s="121" t="s">
        <v>283</v>
      </c>
      <c r="E1203" s="121" t="s">
        <v>275</v>
      </c>
      <c r="F1203" s="136"/>
      <c r="G1203" s="123" t="n">
        <v>0</v>
      </c>
      <c r="H1203" s="136"/>
      <c r="I1203" s="123" t="n">
        <v>4000</v>
      </c>
      <c r="J1203" s="122" t="n">
        <f aca="false">H1203-F1203</f>
        <v>0</v>
      </c>
      <c r="K1203" s="123" t="n">
        <f aca="false">I1203-G1203</f>
        <v>4000</v>
      </c>
      <c r="L1203" s="136"/>
      <c r="M1203" s="123" t="n">
        <v>0</v>
      </c>
      <c r="N1203" s="120" t="s">
        <v>918</v>
      </c>
      <c r="O1203" s="120" t="s">
        <v>918</v>
      </c>
      <c r="P1203" s="120"/>
      <c r="Q1203" s="120"/>
      <c r="R1203" s="124"/>
      <c r="S1203" s="125" t="s">
        <v>921</v>
      </c>
    </row>
    <row r="1204" s="126" customFormat="true" ht="12" hidden="false" customHeight="true" outlineLevel="0" collapsed="false">
      <c r="A1204" s="120" t="n">
        <v>854</v>
      </c>
      <c r="B1204" s="120" t="n">
        <v>85406</v>
      </c>
      <c r="C1204" s="120" t="s">
        <v>920</v>
      </c>
      <c r="D1204" s="121" t="s">
        <v>283</v>
      </c>
      <c r="E1204" s="121" t="s">
        <v>275</v>
      </c>
      <c r="F1204" s="136"/>
      <c r="G1204" s="123" t="n">
        <v>0</v>
      </c>
      <c r="H1204" s="136"/>
      <c r="I1204" s="123" t="n">
        <v>5000</v>
      </c>
      <c r="J1204" s="122" t="n">
        <f aca="false">H1204-F1204</f>
        <v>0</v>
      </c>
      <c r="K1204" s="123" t="n">
        <f aca="false">I1204-G1204</f>
        <v>5000</v>
      </c>
      <c r="L1204" s="136"/>
      <c r="M1204" s="123" t="n">
        <v>0</v>
      </c>
      <c r="N1204" s="120" t="s">
        <v>682</v>
      </c>
      <c r="O1204" s="120" t="s">
        <v>682</v>
      </c>
      <c r="P1204" s="120"/>
      <c r="Q1204" s="120"/>
      <c r="R1204" s="124"/>
      <c r="S1204" s="125" t="s">
        <v>921</v>
      </c>
    </row>
    <row r="1205" s="126" customFormat="true" ht="12" hidden="false" customHeight="true" outlineLevel="0" collapsed="false">
      <c r="A1205" s="120" t="n">
        <v>854</v>
      </c>
      <c r="B1205" s="120" t="n">
        <v>85406</v>
      </c>
      <c r="C1205" s="120" t="s">
        <v>103</v>
      </c>
      <c r="D1205" s="121" t="s">
        <v>283</v>
      </c>
      <c r="E1205" s="121" t="s">
        <v>275</v>
      </c>
      <c r="F1205" s="122"/>
      <c r="G1205" s="123" t="n">
        <v>5000</v>
      </c>
      <c r="H1205" s="122"/>
      <c r="I1205" s="123" t="n">
        <v>1000</v>
      </c>
      <c r="J1205" s="122" t="n">
        <f aca="false">H1205-F1205</f>
        <v>0</v>
      </c>
      <c r="K1205" s="123" t="n">
        <f aca="false">I1205-G1205</f>
        <v>-4000</v>
      </c>
      <c r="L1205" s="122"/>
      <c r="M1205" s="123" t="n">
        <v>4000</v>
      </c>
      <c r="N1205" s="120" t="s">
        <v>682</v>
      </c>
      <c r="O1205" s="120" t="s">
        <v>682</v>
      </c>
      <c r="P1205" s="120" t="s">
        <v>268</v>
      </c>
      <c r="Q1205" s="120" t="s">
        <v>269</v>
      </c>
      <c r="R1205" s="124" t="s">
        <v>270</v>
      </c>
      <c r="S1205" s="125" t="s">
        <v>426</v>
      </c>
    </row>
    <row r="1206" s="126" customFormat="true" ht="12" hidden="false" customHeight="true" outlineLevel="0" collapsed="false">
      <c r="A1206" s="120" t="n">
        <v>854</v>
      </c>
      <c r="B1206" s="120" t="n">
        <v>85406</v>
      </c>
      <c r="C1206" s="120" t="s">
        <v>109</v>
      </c>
      <c r="D1206" s="121" t="s">
        <v>283</v>
      </c>
      <c r="E1206" s="121" t="s">
        <v>275</v>
      </c>
      <c r="F1206" s="122"/>
      <c r="G1206" s="123" t="n">
        <v>1000</v>
      </c>
      <c r="H1206" s="122"/>
      <c r="I1206" s="123" t="n">
        <v>2000</v>
      </c>
      <c r="J1206" s="122" t="n">
        <f aca="false">H1206-F1206</f>
        <v>0</v>
      </c>
      <c r="K1206" s="123" t="n">
        <f aca="false">I1206-G1206</f>
        <v>1000</v>
      </c>
      <c r="L1206" s="122"/>
      <c r="M1206" s="123" t="n">
        <v>2000</v>
      </c>
      <c r="N1206" s="120" t="s">
        <v>922</v>
      </c>
      <c r="O1206" s="120" t="s">
        <v>922</v>
      </c>
      <c r="P1206" s="120" t="s">
        <v>268</v>
      </c>
      <c r="Q1206" s="120" t="s">
        <v>269</v>
      </c>
      <c r="R1206" s="124" t="s">
        <v>270</v>
      </c>
      <c r="S1206" s="125" t="s">
        <v>289</v>
      </c>
    </row>
    <row r="1207" s="126" customFormat="true" ht="12" hidden="false" customHeight="true" outlineLevel="0" collapsed="false">
      <c r="A1207" s="120" t="n">
        <v>854</v>
      </c>
      <c r="B1207" s="120" t="n">
        <v>85406</v>
      </c>
      <c r="C1207" s="120" t="s">
        <v>109</v>
      </c>
      <c r="D1207" s="121" t="s">
        <v>283</v>
      </c>
      <c r="E1207" s="121" t="s">
        <v>275</v>
      </c>
      <c r="F1207" s="122"/>
      <c r="G1207" s="123" t="n">
        <v>29000</v>
      </c>
      <c r="H1207" s="122"/>
      <c r="I1207" s="123" t="n">
        <v>36000</v>
      </c>
      <c r="J1207" s="122" t="n">
        <f aca="false">H1207-F1207</f>
        <v>0</v>
      </c>
      <c r="K1207" s="123" t="n">
        <f aca="false">I1207-G1207</f>
        <v>7000</v>
      </c>
      <c r="L1207" s="122"/>
      <c r="M1207" s="123" t="n">
        <v>38000</v>
      </c>
      <c r="N1207" s="120" t="s">
        <v>672</v>
      </c>
      <c r="O1207" s="120" t="s">
        <v>672</v>
      </c>
      <c r="P1207" s="120" t="s">
        <v>268</v>
      </c>
      <c r="Q1207" s="120" t="s">
        <v>269</v>
      </c>
      <c r="R1207" s="124" t="s">
        <v>270</v>
      </c>
      <c r="S1207" s="125" t="s">
        <v>561</v>
      </c>
    </row>
    <row r="1208" s="126" customFormat="true" ht="12" hidden="false" customHeight="true" outlineLevel="0" collapsed="false">
      <c r="A1208" s="120" t="n">
        <v>854</v>
      </c>
      <c r="B1208" s="120" t="n">
        <v>85406</v>
      </c>
      <c r="C1208" s="120" t="s">
        <v>109</v>
      </c>
      <c r="D1208" s="121" t="s">
        <v>283</v>
      </c>
      <c r="E1208" s="121" t="s">
        <v>275</v>
      </c>
      <c r="F1208" s="122"/>
      <c r="G1208" s="123" t="n">
        <v>0</v>
      </c>
      <c r="H1208" s="122"/>
      <c r="I1208" s="123" t="n">
        <v>9000</v>
      </c>
      <c r="J1208" s="122" t="n">
        <f aca="false">H1208-F1208</f>
        <v>0</v>
      </c>
      <c r="K1208" s="123" t="n">
        <f aca="false">I1208-G1208</f>
        <v>9000</v>
      </c>
      <c r="L1208" s="122"/>
      <c r="M1208" s="123" t="n">
        <v>0</v>
      </c>
      <c r="N1208" s="120" t="s">
        <v>923</v>
      </c>
      <c r="O1208" s="120" t="s">
        <v>923</v>
      </c>
      <c r="P1208" s="120"/>
      <c r="Q1208" s="120"/>
      <c r="R1208" s="124"/>
      <c r="S1208" s="125" t="s">
        <v>289</v>
      </c>
    </row>
    <row r="1209" s="126" customFormat="true" ht="12" hidden="false" customHeight="true" outlineLevel="0" collapsed="false">
      <c r="A1209" s="120" t="n">
        <v>854</v>
      </c>
      <c r="B1209" s="120" t="n">
        <v>85406</v>
      </c>
      <c r="C1209" s="120" t="s">
        <v>109</v>
      </c>
      <c r="D1209" s="121" t="s">
        <v>283</v>
      </c>
      <c r="E1209" s="121" t="s">
        <v>275</v>
      </c>
      <c r="F1209" s="122"/>
      <c r="G1209" s="123" t="n">
        <v>1000</v>
      </c>
      <c r="H1209" s="122"/>
      <c r="I1209" s="123" t="n">
        <v>2000</v>
      </c>
      <c r="J1209" s="122" t="n">
        <f aca="false">H1209-F1209</f>
        <v>0</v>
      </c>
      <c r="K1209" s="123" t="n">
        <f aca="false">I1209-G1209</f>
        <v>1000</v>
      </c>
      <c r="L1209" s="122"/>
      <c r="M1209" s="123" t="n">
        <v>2000</v>
      </c>
      <c r="N1209" s="120" t="s">
        <v>673</v>
      </c>
      <c r="O1209" s="120" t="s">
        <v>673</v>
      </c>
      <c r="P1209" s="120" t="s">
        <v>268</v>
      </c>
      <c r="Q1209" s="120" t="s">
        <v>269</v>
      </c>
      <c r="R1209" s="124" t="s">
        <v>270</v>
      </c>
      <c r="S1209" s="125" t="s">
        <v>289</v>
      </c>
    </row>
    <row r="1210" s="126" customFormat="true" ht="12" hidden="false" customHeight="true" outlineLevel="0" collapsed="false">
      <c r="A1210" s="120" t="n">
        <v>854</v>
      </c>
      <c r="B1210" s="120" t="n">
        <v>85406</v>
      </c>
      <c r="C1210" s="120" t="s">
        <v>109</v>
      </c>
      <c r="D1210" s="121" t="s">
        <v>283</v>
      </c>
      <c r="E1210" s="121" t="s">
        <v>275</v>
      </c>
      <c r="F1210" s="122"/>
      <c r="G1210" s="123" t="n">
        <v>0</v>
      </c>
      <c r="H1210" s="122"/>
      <c r="I1210" s="123" t="n">
        <v>8000</v>
      </c>
      <c r="J1210" s="122" t="n">
        <f aca="false">H1210-F1210</f>
        <v>0</v>
      </c>
      <c r="K1210" s="123" t="n">
        <f aca="false">I1210-G1210</f>
        <v>8000</v>
      </c>
      <c r="L1210" s="122"/>
      <c r="M1210" s="123" t="n">
        <v>2000</v>
      </c>
      <c r="N1210" s="120" t="s">
        <v>681</v>
      </c>
      <c r="O1210" s="120" t="s">
        <v>681</v>
      </c>
      <c r="P1210" s="120"/>
      <c r="Q1210" s="120"/>
      <c r="R1210" s="124"/>
      <c r="S1210" s="125" t="s">
        <v>289</v>
      </c>
    </row>
    <row r="1211" s="126" customFormat="true" ht="12" hidden="false" customHeight="true" outlineLevel="0" collapsed="false">
      <c r="A1211" s="120" t="n">
        <v>854</v>
      </c>
      <c r="B1211" s="120" t="n">
        <v>85406</v>
      </c>
      <c r="C1211" s="120" t="s">
        <v>109</v>
      </c>
      <c r="D1211" s="121" t="s">
        <v>283</v>
      </c>
      <c r="E1211" s="121" t="s">
        <v>275</v>
      </c>
      <c r="F1211" s="122"/>
      <c r="G1211" s="123" t="n">
        <v>2000</v>
      </c>
      <c r="H1211" s="122"/>
      <c r="I1211" s="123" t="n">
        <v>2000</v>
      </c>
      <c r="J1211" s="122" t="n">
        <f aca="false">H1211-F1211</f>
        <v>0</v>
      </c>
      <c r="K1211" s="123" t="n">
        <f aca="false">I1211-G1211</f>
        <v>0</v>
      </c>
      <c r="L1211" s="122"/>
      <c r="M1211" s="123" t="n">
        <v>2000</v>
      </c>
      <c r="N1211" s="120" t="s">
        <v>918</v>
      </c>
      <c r="O1211" s="120" t="s">
        <v>918</v>
      </c>
      <c r="P1211" s="120" t="s">
        <v>268</v>
      </c>
      <c r="Q1211" s="120" t="s">
        <v>269</v>
      </c>
      <c r="R1211" s="124" t="s">
        <v>270</v>
      </c>
      <c r="S1211" s="125" t="s">
        <v>732</v>
      </c>
    </row>
    <row r="1212" s="126" customFormat="true" ht="12" hidden="false" customHeight="true" outlineLevel="0" collapsed="false">
      <c r="A1212" s="120" t="n">
        <v>854</v>
      </c>
      <c r="B1212" s="120" t="n">
        <v>85406</v>
      </c>
      <c r="C1212" s="120" t="s">
        <v>109</v>
      </c>
      <c r="D1212" s="121" t="s">
        <v>283</v>
      </c>
      <c r="E1212" s="121" t="s">
        <v>275</v>
      </c>
      <c r="F1212" s="122"/>
      <c r="G1212" s="123" t="n">
        <v>2000</v>
      </c>
      <c r="H1212" s="122"/>
      <c r="I1212" s="123" t="n">
        <v>3000</v>
      </c>
      <c r="J1212" s="122" t="n">
        <f aca="false">H1212-F1212</f>
        <v>0</v>
      </c>
      <c r="K1212" s="123" t="n">
        <f aca="false">I1212-G1212</f>
        <v>1000</v>
      </c>
      <c r="L1212" s="122"/>
      <c r="M1212" s="123" t="n">
        <v>4000</v>
      </c>
      <c r="N1212" s="120" t="s">
        <v>682</v>
      </c>
      <c r="O1212" s="120" t="s">
        <v>682</v>
      </c>
      <c r="P1212" s="120" t="s">
        <v>268</v>
      </c>
      <c r="Q1212" s="120" t="s">
        <v>269</v>
      </c>
      <c r="R1212" s="124" t="s">
        <v>270</v>
      </c>
      <c r="S1212" s="125" t="s">
        <v>924</v>
      </c>
    </row>
    <row r="1213" s="126" customFormat="true" ht="12" hidden="false" customHeight="true" outlineLevel="0" collapsed="false">
      <c r="A1213" s="120" t="n">
        <v>854</v>
      </c>
      <c r="B1213" s="120" t="n">
        <v>85406</v>
      </c>
      <c r="C1213" s="120" t="n">
        <v>2057</v>
      </c>
      <c r="D1213" s="121" t="s">
        <v>297</v>
      </c>
      <c r="E1213" s="121" t="s">
        <v>298</v>
      </c>
      <c r="F1213" s="122"/>
      <c r="G1213" s="123" t="n">
        <v>349840</v>
      </c>
      <c r="H1213" s="122"/>
      <c r="I1213" s="123" t="n">
        <v>349840</v>
      </c>
      <c r="J1213" s="122" t="n">
        <f aca="false">H1213-F1213</f>
        <v>0</v>
      </c>
      <c r="K1213" s="123" t="n">
        <f aca="false">I1213-G1213</f>
        <v>0</v>
      </c>
      <c r="L1213" s="122"/>
      <c r="M1213" s="123" t="n">
        <v>0</v>
      </c>
      <c r="N1213" s="120" t="s">
        <v>281</v>
      </c>
      <c r="O1213" s="120" t="s">
        <v>281</v>
      </c>
      <c r="P1213" s="120" t="s">
        <v>310</v>
      </c>
      <c r="Q1213" s="120" t="s">
        <v>269</v>
      </c>
      <c r="R1213" s="124" t="s">
        <v>270</v>
      </c>
      <c r="S1213" s="125" t="s">
        <v>925</v>
      </c>
    </row>
    <row r="1214" s="126" customFormat="true" ht="12" hidden="false" customHeight="true" outlineLevel="0" collapsed="false">
      <c r="A1214" s="120" t="n">
        <v>854</v>
      </c>
      <c r="B1214" s="120" t="n">
        <v>85406</v>
      </c>
      <c r="C1214" s="120" t="n">
        <v>2057</v>
      </c>
      <c r="D1214" s="121" t="s">
        <v>297</v>
      </c>
      <c r="E1214" s="121" t="s">
        <v>298</v>
      </c>
      <c r="F1214" s="122"/>
      <c r="G1214" s="123" t="n">
        <v>83850</v>
      </c>
      <c r="H1214" s="122"/>
      <c r="I1214" s="123" t="n">
        <v>83850</v>
      </c>
      <c r="J1214" s="122" t="n">
        <f aca="false">H1214-F1214</f>
        <v>0</v>
      </c>
      <c r="K1214" s="123" t="n">
        <f aca="false">I1214-G1214</f>
        <v>0</v>
      </c>
      <c r="L1214" s="122"/>
      <c r="M1214" s="123" t="n">
        <v>0</v>
      </c>
      <c r="N1214" s="120" t="s">
        <v>281</v>
      </c>
      <c r="O1214" s="120" t="s">
        <v>281</v>
      </c>
      <c r="P1214" s="120" t="s">
        <v>299</v>
      </c>
      <c r="Q1214" s="120" t="n">
        <v>1019</v>
      </c>
      <c r="R1214" s="124" t="s">
        <v>300</v>
      </c>
      <c r="S1214" s="125" t="s">
        <v>564</v>
      </c>
    </row>
    <row r="1215" s="126" customFormat="true" ht="12" hidden="false" customHeight="true" outlineLevel="0" collapsed="false">
      <c r="A1215" s="120" t="n">
        <v>854</v>
      </c>
      <c r="B1215" s="120" t="n">
        <v>85406</v>
      </c>
      <c r="C1215" s="120" t="n">
        <v>2057</v>
      </c>
      <c r="D1215" s="121" t="s">
        <v>297</v>
      </c>
      <c r="E1215" s="121" t="s">
        <v>298</v>
      </c>
      <c r="F1215" s="122"/>
      <c r="G1215" s="123" t="n">
        <v>594000</v>
      </c>
      <c r="H1215" s="122"/>
      <c r="I1215" s="123" t="n">
        <v>594000</v>
      </c>
      <c r="J1215" s="122" t="n">
        <f aca="false">H1215-F1215</f>
        <v>0</v>
      </c>
      <c r="K1215" s="123" t="n">
        <f aca="false">I1215-G1215</f>
        <v>0</v>
      </c>
      <c r="L1215" s="122"/>
      <c r="M1215" s="123" t="n">
        <v>0</v>
      </c>
      <c r="N1215" s="120" t="s">
        <v>281</v>
      </c>
      <c r="O1215" s="120" t="s">
        <v>281</v>
      </c>
      <c r="P1215" s="120" t="s">
        <v>268</v>
      </c>
      <c r="Q1215" s="120" t="s">
        <v>269</v>
      </c>
      <c r="R1215" s="124" t="s">
        <v>270</v>
      </c>
      <c r="S1215" s="125" t="s">
        <v>564</v>
      </c>
    </row>
    <row r="1216" s="126" customFormat="true" ht="12" hidden="false" customHeight="true" outlineLevel="0" collapsed="false">
      <c r="A1216" s="120" t="n">
        <v>854</v>
      </c>
      <c r="B1216" s="120" t="n">
        <v>85406</v>
      </c>
      <c r="C1216" s="120" t="n">
        <v>2059</v>
      </c>
      <c r="D1216" s="121" t="s">
        <v>297</v>
      </c>
      <c r="E1216" s="121" t="s">
        <v>298</v>
      </c>
      <c r="F1216" s="122"/>
      <c r="G1216" s="123" t="n">
        <v>5080</v>
      </c>
      <c r="H1216" s="122"/>
      <c r="I1216" s="123" t="n">
        <v>5080</v>
      </c>
      <c r="J1216" s="122" t="n">
        <f aca="false">H1216-F1216</f>
        <v>0</v>
      </c>
      <c r="K1216" s="123" t="n">
        <f aca="false">I1216-G1216</f>
        <v>0</v>
      </c>
      <c r="L1216" s="122"/>
      <c r="M1216" s="123" t="n">
        <v>0</v>
      </c>
      <c r="N1216" s="120" t="s">
        <v>281</v>
      </c>
      <c r="O1216" s="120" t="s">
        <v>281</v>
      </c>
      <c r="P1216" s="120" t="s">
        <v>299</v>
      </c>
      <c r="Q1216" s="120" t="n">
        <v>1019</v>
      </c>
      <c r="R1216" s="124" t="s">
        <v>300</v>
      </c>
      <c r="S1216" s="125" t="s">
        <v>564</v>
      </c>
    </row>
    <row r="1217" s="126" customFormat="true" ht="12" hidden="false" customHeight="true" outlineLevel="0" collapsed="false">
      <c r="A1217" s="120" t="n">
        <v>854</v>
      </c>
      <c r="B1217" s="120" t="n">
        <v>85406</v>
      </c>
      <c r="C1217" s="120" t="n">
        <v>2059</v>
      </c>
      <c r="D1217" s="121" t="s">
        <v>297</v>
      </c>
      <c r="E1217" s="121" t="s">
        <v>298</v>
      </c>
      <c r="F1217" s="122"/>
      <c r="G1217" s="123" t="n">
        <v>36000</v>
      </c>
      <c r="H1217" s="122"/>
      <c r="I1217" s="123" t="n">
        <v>36000</v>
      </c>
      <c r="J1217" s="122" t="n">
        <f aca="false">H1217-F1217</f>
        <v>0</v>
      </c>
      <c r="K1217" s="123" t="n">
        <f aca="false">I1217-G1217</f>
        <v>0</v>
      </c>
      <c r="L1217" s="122"/>
      <c r="M1217" s="123" t="n">
        <v>0</v>
      </c>
      <c r="N1217" s="120" t="s">
        <v>281</v>
      </c>
      <c r="O1217" s="120" t="s">
        <v>281</v>
      </c>
      <c r="P1217" s="120" t="s">
        <v>268</v>
      </c>
      <c r="Q1217" s="120" t="s">
        <v>269</v>
      </c>
      <c r="R1217" s="124" t="s">
        <v>270</v>
      </c>
      <c r="S1217" s="125" t="s">
        <v>564</v>
      </c>
    </row>
    <row r="1218" s="126" customFormat="true" ht="12" hidden="false" customHeight="true" outlineLevel="0" collapsed="false">
      <c r="A1218" s="120" t="n">
        <v>854</v>
      </c>
      <c r="B1218" s="120" t="n">
        <v>85407</v>
      </c>
      <c r="C1218" s="120" t="s">
        <v>89</v>
      </c>
      <c r="D1218" s="121" t="s">
        <v>283</v>
      </c>
      <c r="E1218" s="121" t="s">
        <v>376</v>
      </c>
      <c r="F1218" s="122"/>
      <c r="G1218" s="123" t="n">
        <v>8000</v>
      </c>
      <c r="H1218" s="122"/>
      <c r="I1218" s="123" t="n">
        <v>10000</v>
      </c>
      <c r="J1218" s="122" t="n">
        <f aca="false">H1218-F1218</f>
        <v>0</v>
      </c>
      <c r="K1218" s="123" t="n">
        <f aca="false">I1218-G1218</f>
        <v>2000</v>
      </c>
      <c r="L1218" s="122"/>
      <c r="M1218" s="123" t="n">
        <v>10000</v>
      </c>
      <c r="N1218" s="120" t="s">
        <v>926</v>
      </c>
      <c r="O1218" s="120" t="s">
        <v>926</v>
      </c>
      <c r="P1218" s="120" t="s">
        <v>268</v>
      </c>
      <c r="Q1218" s="120" t="s">
        <v>269</v>
      </c>
      <c r="R1218" s="124" t="s">
        <v>270</v>
      </c>
      <c r="S1218" s="125" t="s">
        <v>377</v>
      </c>
    </row>
    <row r="1219" s="126" customFormat="true" ht="12" hidden="false" customHeight="true" outlineLevel="0" collapsed="false">
      <c r="A1219" s="120" t="n">
        <v>854</v>
      </c>
      <c r="B1219" s="120" t="n">
        <v>85407</v>
      </c>
      <c r="C1219" s="120" t="s">
        <v>99</v>
      </c>
      <c r="D1219" s="121" t="s">
        <v>283</v>
      </c>
      <c r="E1219" s="121" t="s">
        <v>275</v>
      </c>
      <c r="F1219" s="122"/>
      <c r="G1219" s="138" t="n">
        <v>0</v>
      </c>
      <c r="H1219" s="122"/>
      <c r="I1219" s="138" t="n">
        <v>3000</v>
      </c>
      <c r="J1219" s="122" t="n">
        <f aca="false">H1219-F1219</f>
        <v>0</v>
      </c>
      <c r="K1219" s="138" t="n">
        <f aca="false">I1219-G1219</f>
        <v>3000</v>
      </c>
      <c r="L1219" s="122"/>
      <c r="M1219" s="138" t="n">
        <v>0</v>
      </c>
      <c r="N1219" s="120" t="s">
        <v>927</v>
      </c>
      <c r="O1219" s="120" t="s">
        <v>927</v>
      </c>
      <c r="P1219" s="120"/>
      <c r="Q1219" s="120"/>
      <c r="R1219" s="124"/>
      <c r="S1219" s="125" t="s">
        <v>316</v>
      </c>
    </row>
    <row r="1220" s="126" customFormat="true" ht="12" hidden="false" customHeight="true" outlineLevel="0" collapsed="false">
      <c r="A1220" s="120" t="n">
        <v>854</v>
      </c>
      <c r="B1220" s="120" t="n">
        <v>85407</v>
      </c>
      <c r="C1220" s="120" t="s">
        <v>99</v>
      </c>
      <c r="D1220" s="121" t="s">
        <v>283</v>
      </c>
      <c r="E1220" s="121" t="s">
        <v>275</v>
      </c>
      <c r="F1220" s="122"/>
      <c r="G1220" s="138" t="n">
        <v>2000</v>
      </c>
      <c r="H1220" s="122"/>
      <c r="I1220" s="138" t="n">
        <v>3000</v>
      </c>
      <c r="J1220" s="122" t="n">
        <f aca="false">H1220-F1220</f>
        <v>0</v>
      </c>
      <c r="K1220" s="138" t="n">
        <f aca="false">I1220-G1220</f>
        <v>1000</v>
      </c>
      <c r="L1220" s="122"/>
      <c r="M1220" s="138" t="n">
        <v>3000</v>
      </c>
      <c r="N1220" s="120" t="s">
        <v>928</v>
      </c>
      <c r="O1220" s="120" t="s">
        <v>928</v>
      </c>
      <c r="P1220" s="120" t="s">
        <v>268</v>
      </c>
      <c r="Q1220" s="120" t="s">
        <v>269</v>
      </c>
      <c r="R1220" s="124" t="s">
        <v>270</v>
      </c>
      <c r="S1220" s="125" t="s">
        <v>316</v>
      </c>
    </row>
    <row r="1221" s="126" customFormat="true" ht="12" hidden="false" customHeight="true" outlineLevel="0" collapsed="false">
      <c r="A1221" s="120" t="n">
        <v>854</v>
      </c>
      <c r="B1221" s="120" t="n">
        <v>85407</v>
      </c>
      <c r="C1221" s="120" t="s">
        <v>105</v>
      </c>
      <c r="D1221" s="121" t="s">
        <v>283</v>
      </c>
      <c r="E1221" s="121" t="s">
        <v>275</v>
      </c>
      <c r="F1221" s="122"/>
      <c r="G1221" s="138" t="n">
        <v>3000</v>
      </c>
      <c r="H1221" s="122"/>
      <c r="I1221" s="138" t="n">
        <v>5000</v>
      </c>
      <c r="J1221" s="122" t="n">
        <f aca="false">H1221-F1221</f>
        <v>0</v>
      </c>
      <c r="K1221" s="138" t="n">
        <f aca="false">I1221-G1221</f>
        <v>2000</v>
      </c>
      <c r="L1221" s="122"/>
      <c r="M1221" s="138" t="n">
        <v>5000</v>
      </c>
      <c r="N1221" s="120" t="s">
        <v>927</v>
      </c>
      <c r="O1221" s="120" t="s">
        <v>927</v>
      </c>
      <c r="P1221" s="120" t="s">
        <v>268</v>
      </c>
      <c r="Q1221" s="120" t="s">
        <v>269</v>
      </c>
      <c r="R1221" s="124" t="s">
        <v>270</v>
      </c>
      <c r="S1221" s="125" t="s">
        <v>727</v>
      </c>
    </row>
    <row r="1222" s="126" customFormat="true" ht="12" hidden="false" customHeight="true" outlineLevel="0" collapsed="false">
      <c r="A1222" s="120" t="n">
        <v>854</v>
      </c>
      <c r="B1222" s="120" t="n">
        <v>85407</v>
      </c>
      <c r="C1222" s="120" t="s">
        <v>109</v>
      </c>
      <c r="D1222" s="121" t="s">
        <v>283</v>
      </c>
      <c r="E1222" s="121" t="s">
        <v>275</v>
      </c>
      <c r="F1222" s="122"/>
      <c r="G1222" s="138" t="n">
        <v>10000</v>
      </c>
      <c r="H1222" s="122"/>
      <c r="I1222" s="138" t="n">
        <v>13000</v>
      </c>
      <c r="J1222" s="122" t="n">
        <f aca="false">H1222-F1222</f>
        <v>0</v>
      </c>
      <c r="K1222" s="138" t="n">
        <f aca="false">I1222-G1222</f>
        <v>3000</v>
      </c>
      <c r="L1222" s="122"/>
      <c r="M1222" s="138" t="n">
        <v>15000</v>
      </c>
      <c r="N1222" s="120" t="s">
        <v>929</v>
      </c>
      <c r="O1222" s="120" t="s">
        <v>929</v>
      </c>
      <c r="P1222" s="120" t="s">
        <v>268</v>
      </c>
      <c r="Q1222" s="120" t="s">
        <v>269</v>
      </c>
      <c r="R1222" s="124" t="s">
        <v>270</v>
      </c>
      <c r="S1222" s="125" t="s">
        <v>289</v>
      </c>
    </row>
    <row r="1223" s="126" customFormat="true" ht="12" hidden="false" customHeight="true" outlineLevel="0" collapsed="false">
      <c r="A1223" s="120" t="n">
        <v>854</v>
      </c>
      <c r="B1223" s="120" t="n">
        <v>85407</v>
      </c>
      <c r="C1223" s="120" t="s">
        <v>109</v>
      </c>
      <c r="D1223" s="121" t="s">
        <v>283</v>
      </c>
      <c r="E1223" s="121" t="s">
        <v>275</v>
      </c>
      <c r="F1223" s="122"/>
      <c r="G1223" s="138" t="n">
        <v>21000</v>
      </c>
      <c r="H1223" s="122"/>
      <c r="I1223" s="138" t="n">
        <v>35000</v>
      </c>
      <c r="J1223" s="122" t="n">
        <f aca="false">H1223-F1223</f>
        <v>0</v>
      </c>
      <c r="K1223" s="138" t="n">
        <f aca="false">I1223-G1223</f>
        <v>14000</v>
      </c>
      <c r="L1223" s="122"/>
      <c r="M1223" s="138" t="n">
        <v>30000</v>
      </c>
      <c r="N1223" s="120" t="s">
        <v>927</v>
      </c>
      <c r="O1223" s="120" t="s">
        <v>927</v>
      </c>
      <c r="P1223" s="120" t="s">
        <v>268</v>
      </c>
      <c r="Q1223" s="120" t="s">
        <v>269</v>
      </c>
      <c r="R1223" s="124" t="s">
        <v>270</v>
      </c>
      <c r="S1223" s="125" t="s">
        <v>930</v>
      </c>
    </row>
    <row r="1224" s="126" customFormat="true" ht="12" hidden="false" customHeight="true" outlineLevel="0" collapsed="false">
      <c r="A1224" s="120" t="n">
        <v>854</v>
      </c>
      <c r="B1224" s="120" t="n">
        <v>85407</v>
      </c>
      <c r="C1224" s="120" t="s">
        <v>109</v>
      </c>
      <c r="D1224" s="121" t="s">
        <v>283</v>
      </c>
      <c r="E1224" s="121" t="s">
        <v>275</v>
      </c>
      <c r="F1224" s="122"/>
      <c r="G1224" s="138" t="n">
        <v>2000</v>
      </c>
      <c r="H1224" s="122"/>
      <c r="I1224" s="138" t="n">
        <v>2000</v>
      </c>
      <c r="J1224" s="122" t="n">
        <f aca="false">H1224-F1224</f>
        <v>0</v>
      </c>
      <c r="K1224" s="138" t="n">
        <f aca="false">I1224-G1224</f>
        <v>0</v>
      </c>
      <c r="L1224" s="122"/>
      <c r="M1224" s="138" t="n">
        <v>2000</v>
      </c>
      <c r="N1224" s="120" t="s">
        <v>928</v>
      </c>
      <c r="O1224" s="120" t="s">
        <v>928</v>
      </c>
      <c r="P1224" s="120" t="s">
        <v>268</v>
      </c>
      <c r="Q1224" s="120" t="s">
        <v>269</v>
      </c>
      <c r="R1224" s="124" t="s">
        <v>270</v>
      </c>
      <c r="S1224" s="125" t="s">
        <v>561</v>
      </c>
    </row>
    <row r="1225" s="126" customFormat="true" ht="12" hidden="false" customHeight="true" outlineLevel="0" collapsed="false">
      <c r="A1225" s="120" t="n">
        <v>854</v>
      </c>
      <c r="B1225" s="120" t="n">
        <v>85407</v>
      </c>
      <c r="C1225" s="120" t="s">
        <v>109</v>
      </c>
      <c r="D1225" s="121" t="s">
        <v>283</v>
      </c>
      <c r="E1225" s="121" t="s">
        <v>275</v>
      </c>
      <c r="F1225" s="122"/>
      <c r="G1225" s="138" t="n">
        <v>2000</v>
      </c>
      <c r="H1225" s="122"/>
      <c r="I1225" s="138" t="n">
        <v>5000</v>
      </c>
      <c r="J1225" s="122" t="n">
        <f aca="false">H1225-F1225</f>
        <v>0</v>
      </c>
      <c r="K1225" s="138" t="n">
        <f aca="false">I1225-G1225</f>
        <v>3000</v>
      </c>
      <c r="L1225" s="122"/>
      <c r="M1225" s="138" t="n">
        <v>3000</v>
      </c>
      <c r="N1225" s="120" t="s">
        <v>931</v>
      </c>
      <c r="O1225" s="120" t="s">
        <v>931</v>
      </c>
      <c r="P1225" s="120" t="s">
        <v>268</v>
      </c>
      <c r="Q1225" s="120" t="s">
        <v>269</v>
      </c>
      <c r="R1225" s="124" t="s">
        <v>270</v>
      </c>
      <c r="S1225" s="125" t="s">
        <v>480</v>
      </c>
    </row>
    <row r="1226" s="126" customFormat="true" ht="12" hidden="false" customHeight="true" outlineLevel="0" collapsed="false">
      <c r="A1226" s="120" t="n">
        <v>854</v>
      </c>
      <c r="B1226" s="120" t="n">
        <v>85407</v>
      </c>
      <c r="C1226" s="120" t="s">
        <v>109</v>
      </c>
      <c r="D1226" s="121" t="s">
        <v>283</v>
      </c>
      <c r="E1226" s="121" t="s">
        <v>275</v>
      </c>
      <c r="F1226" s="122"/>
      <c r="G1226" s="123" t="n">
        <v>8000</v>
      </c>
      <c r="H1226" s="122"/>
      <c r="I1226" s="123" t="n">
        <v>28000</v>
      </c>
      <c r="J1226" s="122" t="n">
        <f aca="false">H1226-F1226</f>
        <v>0</v>
      </c>
      <c r="K1226" s="123" t="n">
        <f aca="false">I1226-G1226</f>
        <v>20000</v>
      </c>
      <c r="L1226" s="122"/>
      <c r="M1226" s="123" t="n">
        <v>10000</v>
      </c>
      <c r="N1226" s="120" t="s">
        <v>926</v>
      </c>
      <c r="O1226" s="120" t="s">
        <v>926</v>
      </c>
      <c r="P1226" s="120" t="s">
        <v>268</v>
      </c>
      <c r="Q1226" s="120" t="s">
        <v>269</v>
      </c>
      <c r="R1226" s="124" t="s">
        <v>270</v>
      </c>
      <c r="S1226" s="125" t="s">
        <v>561</v>
      </c>
    </row>
    <row r="1227" s="126" customFormat="true" ht="12" hidden="false" customHeight="true" outlineLevel="0" collapsed="false">
      <c r="A1227" s="120" t="n">
        <v>854</v>
      </c>
      <c r="B1227" s="120" t="n">
        <v>85407</v>
      </c>
      <c r="C1227" s="120" t="s">
        <v>109</v>
      </c>
      <c r="D1227" s="121" t="s">
        <v>283</v>
      </c>
      <c r="E1227" s="143" t="s">
        <v>275</v>
      </c>
      <c r="F1227" s="122"/>
      <c r="G1227" s="123" t="n">
        <v>2000</v>
      </c>
      <c r="H1227" s="122"/>
      <c r="I1227" s="123" t="n">
        <v>9000</v>
      </c>
      <c r="J1227" s="122" t="n">
        <f aca="false">H1227-F1227</f>
        <v>0</v>
      </c>
      <c r="K1227" s="123" t="n">
        <f aca="false">I1227-G1227</f>
        <v>7000</v>
      </c>
      <c r="L1227" s="122"/>
      <c r="M1227" s="123" t="n">
        <v>2000</v>
      </c>
      <c r="N1227" s="120" t="s">
        <v>670</v>
      </c>
      <c r="O1227" s="120" t="s">
        <v>670</v>
      </c>
      <c r="P1227" s="120" t="s">
        <v>268</v>
      </c>
      <c r="Q1227" s="120" t="s">
        <v>269</v>
      </c>
      <c r="R1227" s="124" t="s">
        <v>270</v>
      </c>
      <c r="S1227" s="125" t="s">
        <v>480</v>
      </c>
    </row>
    <row r="1228" s="126" customFormat="true" ht="12" hidden="false" customHeight="true" outlineLevel="0" collapsed="false">
      <c r="A1228" s="120" t="n">
        <v>854</v>
      </c>
      <c r="B1228" s="120" t="n">
        <v>85407</v>
      </c>
      <c r="C1228" s="120" t="s">
        <v>109</v>
      </c>
      <c r="D1228" s="121" t="s">
        <v>283</v>
      </c>
      <c r="E1228" s="143" t="s">
        <v>275</v>
      </c>
      <c r="F1228" s="122"/>
      <c r="G1228" s="123" t="n">
        <v>1000</v>
      </c>
      <c r="H1228" s="122"/>
      <c r="I1228" s="123" t="n">
        <v>1000</v>
      </c>
      <c r="J1228" s="122" t="n">
        <f aca="false">H1228-F1228</f>
        <v>0</v>
      </c>
      <c r="K1228" s="123" t="n">
        <f aca="false">I1228-G1228</f>
        <v>0</v>
      </c>
      <c r="L1228" s="122"/>
      <c r="M1228" s="123" t="n">
        <v>2000</v>
      </c>
      <c r="N1228" s="120" t="s">
        <v>932</v>
      </c>
      <c r="O1228" s="120" t="s">
        <v>932</v>
      </c>
      <c r="P1228" s="120" t="s">
        <v>268</v>
      </c>
      <c r="Q1228" s="120" t="s">
        <v>269</v>
      </c>
      <c r="R1228" s="124" t="s">
        <v>270</v>
      </c>
      <c r="S1228" s="125" t="s">
        <v>480</v>
      </c>
    </row>
    <row r="1229" s="126" customFormat="true" ht="12" hidden="false" customHeight="true" outlineLevel="0" collapsed="false">
      <c r="A1229" s="120" t="n">
        <v>854</v>
      </c>
      <c r="B1229" s="120" t="n">
        <v>85407</v>
      </c>
      <c r="C1229" s="120" t="s">
        <v>109</v>
      </c>
      <c r="D1229" s="121" t="s">
        <v>283</v>
      </c>
      <c r="E1229" s="121" t="s">
        <v>275</v>
      </c>
      <c r="F1229" s="122"/>
      <c r="G1229" s="138" t="n">
        <v>1000</v>
      </c>
      <c r="H1229" s="122"/>
      <c r="I1229" s="138" t="n">
        <v>2000</v>
      </c>
      <c r="J1229" s="122" t="n">
        <f aca="false">H1229-F1229</f>
        <v>0</v>
      </c>
      <c r="K1229" s="138" t="n">
        <f aca="false">I1229-G1229</f>
        <v>1000</v>
      </c>
      <c r="L1229" s="122"/>
      <c r="M1229" s="138" t="n">
        <v>2000</v>
      </c>
      <c r="N1229" s="120" t="s">
        <v>933</v>
      </c>
      <c r="O1229" s="120" t="s">
        <v>933</v>
      </c>
      <c r="P1229" s="120" t="s">
        <v>268</v>
      </c>
      <c r="Q1229" s="120" t="s">
        <v>269</v>
      </c>
      <c r="R1229" s="124" t="s">
        <v>270</v>
      </c>
      <c r="S1229" s="125" t="s">
        <v>289</v>
      </c>
    </row>
    <row r="1230" s="126" customFormat="true" ht="12" hidden="false" customHeight="true" outlineLevel="0" collapsed="false">
      <c r="A1230" s="120" t="n">
        <v>854</v>
      </c>
      <c r="B1230" s="120" t="n">
        <v>85407</v>
      </c>
      <c r="C1230" s="120" t="n">
        <v>2700</v>
      </c>
      <c r="D1230" s="121" t="s">
        <v>283</v>
      </c>
      <c r="E1230" s="121" t="s">
        <v>275</v>
      </c>
      <c r="F1230" s="122"/>
      <c r="G1230" s="123" t="n">
        <v>53200</v>
      </c>
      <c r="H1230" s="122"/>
      <c r="I1230" s="123" t="n">
        <v>53200</v>
      </c>
      <c r="J1230" s="122" t="n">
        <f aca="false">H1230-F1230</f>
        <v>0</v>
      </c>
      <c r="K1230" s="123" t="n">
        <f aca="false">I1230-G1230</f>
        <v>0</v>
      </c>
      <c r="L1230" s="122"/>
      <c r="M1230" s="123" t="n">
        <v>0</v>
      </c>
      <c r="N1230" s="120" t="s">
        <v>281</v>
      </c>
      <c r="O1230" s="120" t="s">
        <v>281</v>
      </c>
      <c r="P1230" s="120" t="s">
        <v>272</v>
      </c>
      <c r="Q1230" s="120" t="s">
        <v>475</v>
      </c>
      <c r="R1230" s="124" t="s">
        <v>476</v>
      </c>
      <c r="S1230" s="125" t="s">
        <v>934</v>
      </c>
    </row>
    <row r="1231" s="126" customFormat="true" ht="12" hidden="false" customHeight="true" outlineLevel="0" collapsed="false">
      <c r="A1231" s="120" t="n">
        <v>854</v>
      </c>
      <c r="B1231" s="120" t="n">
        <v>85407</v>
      </c>
      <c r="C1231" s="120" t="n">
        <v>2700</v>
      </c>
      <c r="D1231" s="121" t="s">
        <v>283</v>
      </c>
      <c r="E1231" s="121" t="s">
        <v>275</v>
      </c>
      <c r="F1231" s="129"/>
      <c r="G1231" s="130" t="n">
        <v>210400</v>
      </c>
      <c r="H1231" s="129"/>
      <c r="I1231" s="130" t="n">
        <v>210400</v>
      </c>
      <c r="J1231" s="129" t="n">
        <f aca="false">H1231-F1231</f>
        <v>0</v>
      </c>
      <c r="K1231" s="130" t="n">
        <f aca="false">I1231-G1231</f>
        <v>0</v>
      </c>
      <c r="L1231" s="129"/>
      <c r="M1231" s="130" t="n">
        <v>0</v>
      </c>
      <c r="N1231" s="120" t="s">
        <v>281</v>
      </c>
      <c r="O1231" s="120" t="s">
        <v>281</v>
      </c>
      <c r="P1231" s="120" t="s">
        <v>272</v>
      </c>
      <c r="Q1231" s="120" t="s">
        <v>347</v>
      </c>
      <c r="R1231" s="124" t="s">
        <v>291</v>
      </c>
      <c r="S1231" s="125" t="s">
        <v>935</v>
      </c>
    </row>
    <row r="1232" s="126" customFormat="true" ht="12" hidden="false" customHeight="true" outlineLevel="0" collapsed="false">
      <c r="A1232" s="120" t="n">
        <v>854</v>
      </c>
      <c r="B1232" s="120" t="n">
        <v>85407</v>
      </c>
      <c r="C1232" s="120" t="n">
        <v>2700</v>
      </c>
      <c r="D1232" s="121" t="s">
        <v>283</v>
      </c>
      <c r="E1232" s="121" t="s">
        <v>275</v>
      </c>
      <c r="F1232" s="129"/>
      <c r="G1232" s="130" t="n">
        <v>300000</v>
      </c>
      <c r="H1232" s="129"/>
      <c r="I1232" s="130" t="n">
        <v>300000</v>
      </c>
      <c r="J1232" s="129" t="n">
        <f aca="false">H1232-F1232</f>
        <v>0</v>
      </c>
      <c r="K1232" s="130" t="n">
        <f aca="false">I1232-G1232</f>
        <v>0</v>
      </c>
      <c r="L1232" s="129"/>
      <c r="M1232" s="130" t="n">
        <v>0</v>
      </c>
      <c r="N1232" s="120" t="s">
        <v>281</v>
      </c>
      <c r="O1232" s="120" t="s">
        <v>281</v>
      </c>
      <c r="P1232" s="120" t="s">
        <v>272</v>
      </c>
      <c r="Q1232" s="120" t="s">
        <v>273</v>
      </c>
      <c r="R1232" s="124" t="s">
        <v>274</v>
      </c>
      <c r="S1232" s="125" t="s">
        <v>935</v>
      </c>
    </row>
    <row r="1233" s="126" customFormat="true" ht="12" hidden="false" customHeight="true" outlineLevel="0" collapsed="false">
      <c r="A1233" s="120" t="n">
        <v>854</v>
      </c>
      <c r="B1233" s="120" t="n">
        <v>85410</v>
      </c>
      <c r="C1233" s="120" t="s">
        <v>91</v>
      </c>
      <c r="D1233" s="121" t="s">
        <v>283</v>
      </c>
      <c r="E1233" s="121" t="s">
        <v>275</v>
      </c>
      <c r="F1233" s="122"/>
      <c r="G1233" s="123" t="n">
        <v>920000</v>
      </c>
      <c r="H1233" s="122"/>
      <c r="I1233" s="123" t="n">
        <v>980000</v>
      </c>
      <c r="J1233" s="122" t="n">
        <f aca="false">H1233-F1233</f>
        <v>0</v>
      </c>
      <c r="K1233" s="123" t="n">
        <f aca="false">I1233-G1233</f>
        <v>60000</v>
      </c>
      <c r="L1233" s="122"/>
      <c r="M1233" s="123" t="n">
        <v>980000</v>
      </c>
      <c r="N1233" s="120" t="s">
        <v>936</v>
      </c>
      <c r="O1233" s="120" t="s">
        <v>936</v>
      </c>
      <c r="P1233" s="120" t="s">
        <v>268</v>
      </c>
      <c r="Q1233" s="120" t="s">
        <v>269</v>
      </c>
      <c r="R1233" s="124" t="s">
        <v>270</v>
      </c>
      <c r="S1233" s="125" t="s">
        <v>937</v>
      </c>
    </row>
    <row r="1234" s="126" customFormat="true" ht="12" hidden="false" customHeight="true" outlineLevel="0" collapsed="false">
      <c r="A1234" s="120" t="n">
        <v>854</v>
      </c>
      <c r="B1234" s="120" t="n">
        <v>85410</v>
      </c>
      <c r="C1234" s="120" t="s">
        <v>91</v>
      </c>
      <c r="D1234" s="121" t="s">
        <v>283</v>
      </c>
      <c r="E1234" s="121" t="s">
        <v>275</v>
      </c>
      <c r="F1234" s="122"/>
      <c r="G1234" s="123" t="n">
        <v>620000</v>
      </c>
      <c r="H1234" s="122"/>
      <c r="I1234" s="123" t="n">
        <v>560000</v>
      </c>
      <c r="J1234" s="122" t="n">
        <f aca="false">H1234-F1234</f>
        <v>0</v>
      </c>
      <c r="K1234" s="123" t="n">
        <f aca="false">I1234-G1234</f>
        <v>-60000</v>
      </c>
      <c r="L1234" s="122"/>
      <c r="M1234" s="123" t="n">
        <v>560000</v>
      </c>
      <c r="N1234" s="120" t="s">
        <v>938</v>
      </c>
      <c r="O1234" s="120" t="s">
        <v>938</v>
      </c>
      <c r="P1234" s="120" t="s">
        <v>268</v>
      </c>
      <c r="Q1234" s="120" t="s">
        <v>269</v>
      </c>
      <c r="R1234" s="124" t="s">
        <v>270</v>
      </c>
      <c r="S1234" s="125" t="s">
        <v>937</v>
      </c>
    </row>
    <row r="1235" s="126" customFormat="true" ht="12" hidden="false" customHeight="true" outlineLevel="0" collapsed="false">
      <c r="A1235" s="120" t="n">
        <v>854</v>
      </c>
      <c r="B1235" s="120" t="n">
        <v>85410</v>
      </c>
      <c r="C1235" s="120" t="s">
        <v>91</v>
      </c>
      <c r="D1235" s="121" t="s">
        <v>283</v>
      </c>
      <c r="E1235" s="121" t="s">
        <v>275</v>
      </c>
      <c r="F1235" s="122"/>
      <c r="G1235" s="123" t="n">
        <v>145000</v>
      </c>
      <c r="H1235" s="122"/>
      <c r="I1235" s="123" t="n">
        <v>140000</v>
      </c>
      <c r="J1235" s="122" t="n">
        <f aca="false">H1235-F1235</f>
        <v>0</v>
      </c>
      <c r="K1235" s="123" t="n">
        <f aca="false">I1235-G1235</f>
        <v>-5000</v>
      </c>
      <c r="L1235" s="122"/>
      <c r="M1235" s="123" t="n">
        <v>145000</v>
      </c>
      <c r="N1235" s="120" t="s">
        <v>817</v>
      </c>
      <c r="O1235" s="120" t="s">
        <v>817</v>
      </c>
      <c r="P1235" s="120" t="s">
        <v>268</v>
      </c>
      <c r="Q1235" s="120" t="s">
        <v>269</v>
      </c>
      <c r="R1235" s="124" t="s">
        <v>270</v>
      </c>
      <c r="S1235" s="125" t="s">
        <v>939</v>
      </c>
    </row>
    <row r="1236" s="126" customFormat="true" ht="12" hidden="false" customHeight="true" outlineLevel="0" collapsed="false">
      <c r="A1236" s="120" t="n">
        <v>854</v>
      </c>
      <c r="B1236" s="120" t="n">
        <v>85410</v>
      </c>
      <c r="C1236" s="120" t="s">
        <v>91</v>
      </c>
      <c r="D1236" s="121" t="s">
        <v>283</v>
      </c>
      <c r="E1236" s="121" t="s">
        <v>275</v>
      </c>
      <c r="F1236" s="122"/>
      <c r="G1236" s="123" t="n">
        <v>110000</v>
      </c>
      <c r="H1236" s="122"/>
      <c r="I1236" s="123" t="n">
        <v>119000</v>
      </c>
      <c r="J1236" s="122" t="n">
        <f aca="false">H1236-F1236</f>
        <v>0</v>
      </c>
      <c r="K1236" s="123" t="n">
        <f aca="false">I1236-G1236</f>
        <v>9000</v>
      </c>
      <c r="L1236" s="122"/>
      <c r="M1236" s="123" t="n">
        <v>119000</v>
      </c>
      <c r="N1236" s="120" t="s">
        <v>589</v>
      </c>
      <c r="O1236" s="120" t="s">
        <v>589</v>
      </c>
      <c r="P1236" s="120" t="s">
        <v>268</v>
      </c>
      <c r="Q1236" s="120" t="s">
        <v>269</v>
      </c>
      <c r="R1236" s="124" t="s">
        <v>270</v>
      </c>
      <c r="S1236" s="125" t="s">
        <v>939</v>
      </c>
    </row>
    <row r="1237" s="126" customFormat="true" ht="12" hidden="false" customHeight="true" outlineLevel="0" collapsed="false">
      <c r="A1237" s="120" t="n">
        <v>854</v>
      </c>
      <c r="B1237" s="120" t="n">
        <v>85410</v>
      </c>
      <c r="C1237" s="120" t="s">
        <v>91</v>
      </c>
      <c r="D1237" s="121" t="s">
        <v>283</v>
      </c>
      <c r="E1237" s="121" t="s">
        <v>275</v>
      </c>
      <c r="F1237" s="122"/>
      <c r="G1237" s="123" t="n">
        <v>80000</v>
      </c>
      <c r="H1237" s="122"/>
      <c r="I1237" s="123" t="n">
        <v>80000</v>
      </c>
      <c r="J1237" s="122" t="n">
        <f aca="false">H1237-F1237</f>
        <v>0</v>
      </c>
      <c r="K1237" s="123" t="n">
        <f aca="false">I1237-G1237</f>
        <v>0</v>
      </c>
      <c r="L1237" s="122"/>
      <c r="M1237" s="123" t="n">
        <v>120000</v>
      </c>
      <c r="N1237" s="120" t="s">
        <v>686</v>
      </c>
      <c r="O1237" s="120" t="s">
        <v>686</v>
      </c>
      <c r="P1237" s="120" t="s">
        <v>268</v>
      </c>
      <c r="Q1237" s="120" t="s">
        <v>269</v>
      </c>
      <c r="R1237" s="124" t="s">
        <v>270</v>
      </c>
      <c r="S1237" s="125" t="s">
        <v>939</v>
      </c>
    </row>
    <row r="1238" s="126" customFormat="true" ht="12" hidden="false" customHeight="true" outlineLevel="0" collapsed="false">
      <c r="A1238" s="120" t="n">
        <v>854</v>
      </c>
      <c r="B1238" s="120" t="n">
        <v>85410</v>
      </c>
      <c r="C1238" s="120" t="s">
        <v>91</v>
      </c>
      <c r="D1238" s="121" t="s">
        <v>283</v>
      </c>
      <c r="E1238" s="121" t="s">
        <v>275</v>
      </c>
      <c r="F1238" s="122"/>
      <c r="G1238" s="123" t="n">
        <v>177000</v>
      </c>
      <c r="H1238" s="122"/>
      <c r="I1238" s="123" t="n">
        <v>120000</v>
      </c>
      <c r="J1238" s="122" t="n">
        <f aca="false">H1238-F1238</f>
        <v>0</v>
      </c>
      <c r="K1238" s="123" t="n">
        <f aca="false">I1238-G1238</f>
        <v>-57000</v>
      </c>
      <c r="L1238" s="122"/>
      <c r="M1238" s="123" t="n">
        <v>160000</v>
      </c>
      <c r="N1238" s="120" t="s">
        <v>687</v>
      </c>
      <c r="O1238" s="120" t="s">
        <v>687</v>
      </c>
      <c r="P1238" s="120" t="s">
        <v>268</v>
      </c>
      <c r="Q1238" s="120" t="s">
        <v>269</v>
      </c>
      <c r="R1238" s="124" t="s">
        <v>270</v>
      </c>
      <c r="S1238" s="125" t="s">
        <v>939</v>
      </c>
    </row>
    <row r="1239" s="126" customFormat="true" ht="12" hidden="false" customHeight="true" outlineLevel="0" collapsed="false">
      <c r="A1239" s="120" t="n">
        <v>854</v>
      </c>
      <c r="B1239" s="120" t="n">
        <v>85410</v>
      </c>
      <c r="C1239" s="120" t="s">
        <v>91</v>
      </c>
      <c r="D1239" s="121" t="s">
        <v>283</v>
      </c>
      <c r="E1239" s="121" t="s">
        <v>275</v>
      </c>
      <c r="F1239" s="122"/>
      <c r="G1239" s="123" t="n">
        <v>36000</v>
      </c>
      <c r="H1239" s="122"/>
      <c r="I1239" s="123" t="n">
        <v>36000</v>
      </c>
      <c r="J1239" s="122" t="n">
        <f aca="false">H1239-F1239</f>
        <v>0</v>
      </c>
      <c r="K1239" s="123" t="n">
        <f aca="false">I1239-G1239</f>
        <v>0</v>
      </c>
      <c r="L1239" s="122"/>
      <c r="M1239" s="123" t="n">
        <v>34000</v>
      </c>
      <c r="N1239" s="120" t="s">
        <v>762</v>
      </c>
      <c r="O1239" s="120" t="s">
        <v>762</v>
      </c>
      <c r="P1239" s="120" t="s">
        <v>268</v>
      </c>
      <c r="Q1239" s="120" t="s">
        <v>269</v>
      </c>
      <c r="R1239" s="124" t="s">
        <v>270</v>
      </c>
      <c r="S1239" s="125" t="s">
        <v>939</v>
      </c>
    </row>
    <row r="1240" s="126" customFormat="true" ht="12" hidden="false" customHeight="true" outlineLevel="0" collapsed="false">
      <c r="A1240" s="120" t="n">
        <v>854</v>
      </c>
      <c r="B1240" s="120" t="n">
        <v>85410</v>
      </c>
      <c r="C1240" s="120" t="s">
        <v>91</v>
      </c>
      <c r="D1240" s="121" t="s">
        <v>283</v>
      </c>
      <c r="E1240" s="121" t="s">
        <v>275</v>
      </c>
      <c r="F1240" s="122"/>
      <c r="G1240" s="123" t="n">
        <v>72000</v>
      </c>
      <c r="H1240" s="122"/>
      <c r="I1240" s="123" t="n">
        <v>72000</v>
      </c>
      <c r="J1240" s="122" t="n">
        <f aca="false">H1240-F1240</f>
        <v>0</v>
      </c>
      <c r="K1240" s="123" t="n">
        <f aca="false">I1240-G1240</f>
        <v>0</v>
      </c>
      <c r="L1240" s="122"/>
      <c r="M1240" s="123" t="n">
        <v>72000</v>
      </c>
      <c r="N1240" s="120" t="s">
        <v>768</v>
      </c>
      <c r="O1240" s="120" t="s">
        <v>768</v>
      </c>
      <c r="P1240" s="120" t="s">
        <v>268</v>
      </c>
      <c r="Q1240" s="120" t="s">
        <v>269</v>
      </c>
      <c r="R1240" s="124" t="s">
        <v>270</v>
      </c>
      <c r="S1240" s="125" t="s">
        <v>939</v>
      </c>
    </row>
    <row r="1241" s="126" customFormat="true" ht="12" hidden="false" customHeight="true" outlineLevel="0" collapsed="false">
      <c r="A1241" s="120" t="n">
        <v>854</v>
      </c>
      <c r="B1241" s="120" t="n">
        <v>85410</v>
      </c>
      <c r="C1241" s="120" t="s">
        <v>91</v>
      </c>
      <c r="D1241" s="121" t="s">
        <v>283</v>
      </c>
      <c r="E1241" s="121" t="s">
        <v>275</v>
      </c>
      <c r="F1241" s="122"/>
      <c r="G1241" s="123" t="n">
        <v>85000</v>
      </c>
      <c r="H1241" s="122"/>
      <c r="I1241" s="123" t="n">
        <v>90000</v>
      </c>
      <c r="J1241" s="122" t="n">
        <f aca="false">H1241-F1241</f>
        <v>0</v>
      </c>
      <c r="K1241" s="123" t="n">
        <f aca="false">I1241-G1241</f>
        <v>5000</v>
      </c>
      <c r="L1241" s="122"/>
      <c r="M1241" s="123" t="n">
        <v>100000</v>
      </c>
      <c r="N1241" s="120" t="s">
        <v>760</v>
      </c>
      <c r="O1241" s="120" t="s">
        <v>760</v>
      </c>
      <c r="P1241" s="120" t="s">
        <v>268</v>
      </c>
      <c r="Q1241" s="120" t="s">
        <v>269</v>
      </c>
      <c r="R1241" s="124" t="s">
        <v>270</v>
      </c>
      <c r="S1241" s="125" t="s">
        <v>939</v>
      </c>
    </row>
    <row r="1242" s="126" customFormat="true" ht="12" hidden="false" customHeight="true" outlineLevel="0" collapsed="false">
      <c r="A1242" s="120" t="n">
        <v>854</v>
      </c>
      <c r="B1242" s="120" t="n">
        <v>85410</v>
      </c>
      <c r="C1242" s="120" t="s">
        <v>105</v>
      </c>
      <c r="D1242" s="121" t="s">
        <v>283</v>
      </c>
      <c r="E1242" s="121" t="s">
        <v>376</v>
      </c>
      <c r="F1242" s="122"/>
      <c r="G1242" s="123" t="n">
        <v>52900</v>
      </c>
      <c r="H1242" s="122"/>
      <c r="I1242" s="123" t="n">
        <v>52900</v>
      </c>
      <c r="J1242" s="122" t="n">
        <f aca="false">H1242-F1242</f>
        <v>0</v>
      </c>
      <c r="K1242" s="123" t="n">
        <f aca="false">I1242-G1242</f>
        <v>0</v>
      </c>
      <c r="L1242" s="122"/>
      <c r="M1242" s="123" t="n">
        <v>0</v>
      </c>
      <c r="N1242" s="120" t="s">
        <v>938</v>
      </c>
      <c r="O1242" s="120" t="s">
        <v>938</v>
      </c>
      <c r="P1242" s="120" t="s">
        <v>272</v>
      </c>
      <c r="Q1242" s="120" t="s">
        <v>273</v>
      </c>
      <c r="R1242" s="124" t="s">
        <v>274</v>
      </c>
      <c r="S1242" s="125" t="s">
        <v>429</v>
      </c>
    </row>
    <row r="1243" s="126" customFormat="true" ht="12" hidden="false" customHeight="true" outlineLevel="0" collapsed="false">
      <c r="A1243" s="120" t="n">
        <v>854</v>
      </c>
      <c r="B1243" s="120" t="n">
        <v>85410</v>
      </c>
      <c r="C1243" s="120" t="s">
        <v>105</v>
      </c>
      <c r="D1243" s="121" t="s">
        <v>283</v>
      </c>
      <c r="E1243" s="121" t="s">
        <v>376</v>
      </c>
      <c r="F1243" s="122"/>
      <c r="G1243" s="123" t="n">
        <v>37750</v>
      </c>
      <c r="H1243" s="122"/>
      <c r="I1243" s="123" t="n">
        <v>37750</v>
      </c>
      <c r="J1243" s="122" t="n">
        <f aca="false">H1243-F1243</f>
        <v>0</v>
      </c>
      <c r="K1243" s="123" t="n">
        <f aca="false">I1243-G1243</f>
        <v>0</v>
      </c>
      <c r="L1243" s="122"/>
      <c r="M1243" s="123" t="n">
        <v>0</v>
      </c>
      <c r="N1243" s="120" t="s">
        <v>938</v>
      </c>
      <c r="O1243" s="120" t="s">
        <v>938</v>
      </c>
      <c r="P1243" s="120" t="s">
        <v>272</v>
      </c>
      <c r="Q1243" s="120" t="s">
        <v>273</v>
      </c>
      <c r="R1243" s="124" t="s">
        <v>274</v>
      </c>
      <c r="S1243" s="125" t="s">
        <v>429</v>
      </c>
    </row>
    <row r="1244" s="126" customFormat="true" ht="12" hidden="false" customHeight="true" outlineLevel="0" collapsed="false">
      <c r="A1244" s="120" t="n">
        <v>854</v>
      </c>
      <c r="B1244" s="120" t="n">
        <v>85410</v>
      </c>
      <c r="C1244" s="120" t="s">
        <v>109</v>
      </c>
      <c r="D1244" s="121" t="s">
        <v>283</v>
      </c>
      <c r="E1244" s="121" t="s">
        <v>275</v>
      </c>
      <c r="F1244" s="122"/>
      <c r="G1244" s="123" t="n">
        <v>1000</v>
      </c>
      <c r="H1244" s="122"/>
      <c r="I1244" s="123" t="n">
        <v>3000</v>
      </c>
      <c r="J1244" s="122" t="n">
        <f aca="false">H1244-F1244</f>
        <v>0</v>
      </c>
      <c r="K1244" s="123" t="n">
        <f aca="false">I1244-G1244</f>
        <v>2000</v>
      </c>
      <c r="L1244" s="122"/>
      <c r="M1244" s="123" t="n">
        <v>1000</v>
      </c>
      <c r="N1244" s="120" t="s">
        <v>936</v>
      </c>
      <c r="O1244" s="120" t="s">
        <v>936</v>
      </c>
      <c r="P1244" s="120" t="s">
        <v>268</v>
      </c>
      <c r="Q1244" s="120" t="s">
        <v>269</v>
      </c>
      <c r="R1244" s="124" t="s">
        <v>270</v>
      </c>
      <c r="S1244" s="125" t="s">
        <v>289</v>
      </c>
    </row>
    <row r="1245" s="126" customFormat="true" ht="12" hidden="false" customHeight="true" outlineLevel="0" collapsed="false">
      <c r="A1245" s="120" t="n">
        <v>854</v>
      </c>
      <c r="B1245" s="120" t="n">
        <v>85410</v>
      </c>
      <c r="C1245" s="120" t="s">
        <v>109</v>
      </c>
      <c r="D1245" s="121" t="s">
        <v>283</v>
      </c>
      <c r="E1245" s="121" t="s">
        <v>275</v>
      </c>
      <c r="F1245" s="122"/>
      <c r="G1245" s="123" t="n">
        <v>3000</v>
      </c>
      <c r="H1245" s="122"/>
      <c r="I1245" s="123" t="n">
        <v>10000</v>
      </c>
      <c r="J1245" s="122" t="n">
        <f aca="false">H1245-F1245</f>
        <v>0</v>
      </c>
      <c r="K1245" s="123" t="n">
        <f aca="false">I1245-G1245</f>
        <v>7000</v>
      </c>
      <c r="L1245" s="122"/>
      <c r="M1245" s="123" t="n">
        <v>10000</v>
      </c>
      <c r="N1245" s="120" t="s">
        <v>938</v>
      </c>
      <c r="O1245" s="120" t="s">
        <v>938</v>
      </c>
      <c r="P1245" s="120" t="s">
        <v>268</v>
      </c>
      <c r="Q1245" s="120" t="s">
        <v>269</v>
      </c>
      <c r="R1245" s="124" t="s">
        <v>270</v>
      </c>
      <c r="S1245" s="125" t="s">
        <v>289</v>
      </c>
    </row>
    <row r="1246" s="126" customFormat="true" ht="12" hidden="false" customHeight="true" outlineLevel="0" collapsed="false">
      <c r="A1246" s="120" t="n">
        <v>854</v>
      </c>
      <c r="B1246" s="120" t="n">
        <v>85410</v>
      </c>
      <c r="C1246" s="120" t="s">
        <v>109</v>
      </c>
      <c r="D1246" s="121" t="s">
        <v>283</v>
      </c>
      <c r="E1246" s="121" t="s">
        <v>275</v>
      </c>
      <c r="F1246" s="122"/>
      <c r="G1246" s="123" t="n">
        <v>1000</v>
      </c>
      <c r="H1246" s="122"/>
      <c r="I1246" s="123" t="n">
        <v>2000</v>
      </c>
      <c r="J1246" s="122" t="n">
        <f aca="false">H1246-F1246</f>
        <v>0</v>
      </c>
      <c r="K1246" s="123" t="n">
        <f aca="false">I1246-G1246</f>
        <v>1000</v>
      </c>
      <c r="L1246" s="122"/>
      <c r="M1246" s="123" t="n">
        <v>2000</v>
      </c>
      <c r="N1246" s="120" t="s">
        <v>817</v>
      </c>
      <c r="O1246" s="120" t="s">
        <v>817</v>
      </c>
      <c r="P1246" s="120" t="s">
        <v>268</v>
      </c>
      <c r="Q1246" s="120" t="s">
        <v>269</v>
      </c>
      <c r="R1246" s="124" t="s">
        <v>270</v>
      </c>
      <c r="S1246" s="125" t="s">
        <v>289</v>
      </c>
    </row>
    <row r="1247" s="126" customFormat="true" ht="12" hidden="false" customHeight="true" outlineLevel="0" collapsed="false">
      <c r="A1247" s="120" t="n">
        <v>854</v>
      </c>
      <c r="B1247" s="120" t="n">
        <v>85410</v>
      </c>
      <c r="C1247" s="120" t="s">
        <v>109</v>
      </c>
      <c r="D1247" s="121" t="s">
        <v>283</v>
      </c>
      <c r="E1247" s="121" t="s">
        <v>275</v>
      </c>
      <c r="F1247" s="122"/>
      <c r="G1247" s="123" t="n">
        <v>120000</v>
      </c>
      <c r="H1247" s="122"/>
      <c r="I1247" s="123" t="n">
        <v>152000</v>
      </c>
      <c r="J1247" s="122" t="n">
        <f aca="false">H1247-F1247</f>
        <v>0</v>
      </c>
      <c r="K1247" s="123" t="n">
        <f aca="false">I1247-G1247</f>
        <v>32000</v>
      </c>
      <c r="L1247" s="122"/>
      <c r="M1247" s="123" t="n">
        <v>150000</v>
      </c>
      <c r="N1247" s="120" t="s">
        <v>814</v>
      </c>
      <c r="O1247" s="120" t="s">
        <v>814</v>
      </c>
      <c r="P1247" s="120" t="s">
        <v>268</v>
      </c>
      <c r="Q1247" s="120" t="s">
        <v>269</v>
      </c>
      <c r="R1247" s="124" t="s">
        <v>270</v>
      </c>
      <c r="S1247" s="125" t="s">
        <v>940</v>
      </c>
    </row>
    <row r="1248" s="126" customFormat="true" ht="12" hidden="false" customHeight="true" outlineLevel="0" collapsed="false">
      <c r="A1248" s="120" t="n">
        <v>854</v>
      </c>
      <c r="B1248" s="120" t="n">
        <v>85410</v>
      </c>
      <c r="C1248" s="120" t="s">
        <v>109</v>
      </c>
      <c r="D1248" s="121" t="s">
        <v>283</v>
      </c>
      <c r="E1248" s="121" t="s">
        <v>275</v>
      </c>
      <c r="F1248" s="122"/>
      <c r="G1248" s="123" t="n">
        <v>1000</v>
      </c>
      <c r="H1248" s="122"/>
      <c r="I1248" s="123" t="n">
        <v>0</v>
      </c>
      <c r="J1248" s="122" t="n">
        <f aca="false">H1248-F1248</f>
        <v>0</v>
      </c>
      <c r="K1248" s="123" t="n">
        <f aca="false">I1248-G1248</f>
        <v>-1000</v>
      </c>
      <c r="L1248" s="122"/>
      <c r="M1248" s="123" t="n">
        <v>0</v>
      </c>
      <c r="N1248" s="120" t="s">
        <v>686</v>
      </c>
      <c r="O1248" s="120" t="s">
        <v>686</v>
      </c>
      <c r="P1248" s="120" t="s">
        <v>268</v>
      </c>
      <c r="Q1248" s="120" t="s">
        <v>269</v>
      </c>
      <c r="R1248" s="124" t="s">
        <v>270</v>
      </c>
      <c r="S1248" s="125" t="s">
        <v>289</v>
      </c>
    </row>
    <row r="1249" s="126" customFormat="true" ht="12" hidden="false" customHeight="true" outlineLevel="0" collapsed="false">
      <c r="A1249" s="120" t="n">
        <v>854</v>
      </c>
      <c r="B1249" s="120" t="n">
        <v>85415</v>
      </c>
      <c r="C1249" s="120" t="s">
        <v>103</v>
      </c>
      <c r="D1249" s="121" t="s">
        <v>265</v>
      </c>
      <c r="E1249" s="121" t="s">
        <v>275</v>
      </c>
      <c r="F1249" s="122" t="n">
        <v>5000</v>
      </c>
      <c r="G1249" s="123"/>
      <c r="H1249" s="122" t="n">
        <v>5000</v>
      </c>
      <c r="I1249" s="123"/>
      <c r="J1249" s="122" t="n">
        <f aca="false">H1249-F1249</f>
        <v>0</v>
      </c>
      <c r="K1249" s="123" t="n">
        <f aca="false">I1249-G1249</f>
        <v>0</v>
      </c>
      <c r="L1249" s="122" t="n">
        <v>5000</v>
      </c>
      <c r="M1249" s="123"/>
      <c r="N1249" s="120" t="s">
        <v>614</v>
      </c>
      <c r="O1249" s="120" t="s">
        <v>614</v>
      </c>
      <c r="P1249" s="120" t="s">
        <v>268</v>
      </c>
      <c r="Q1249" s="120" t="s">
        <v>269</v>
      </c>
      <c r="R1249" s="124" t="s">
        <v>270</v>
      </c>
      <c r="S1249" s="125" t="s">
        <v>864</v>
      </c>
    </row>
    <row r="1250" s="126" customFormat="true" ht="12" hidden="false" customHeight="true" outlineLevel="0" collapsed="false">
      <c r="A1250" s="120" t="n">
        <v>854</v>
      </c>
      <c r="B1250" s="120" t="n">
        <v>85415</v>
      </c>
      <c r="C1250" s="120" t="n">
        <v>2030</v>
      </c>
      <c r="D1250" s="121" t="s">
        <v>399</v>
      </c>
      <c r="E1250" s="121" t="s">
        <v>314</v>
      </c>
      <c r="F1250" s="129" t="n">
        <v>306000</v>
      </c>
      <c r="G1250" s="130"/>
      <c r="H1250" s="129" t="n">
        <v>306000</v>
      </c>
      <c r="I1250" s="130"/>
      <c r="J1250" s="129" t="n">
        <f aca="false">H1250-F1250</f>
        <v>0</v>
      </c>
      <c r="K1250" s="130" t="n">
        <f aca="false">I1250-G1250</f>
        <v>0</v>
      </c>
      <c r="L1250" s="129" t="n">
        <v>0</v>
      </c>
      <c r="M1250" s="130"/>
      <c r="N1250" s="120" t="s">
        <v>281</v>
      </c>
      <c r="O1250" s="120" t="s">
        <v>281</v>
      </c>
      <c r="P1250" s="120" t="s">
        <v>299</v>
      </c>
      <c r="Q1250" s="120" t="s">
        <v>631</v>
      </c>
      <c r="R1250" s="124" t="s">
        <v>300</v>
      </c>
      <c r="S1250" s="125" t="s">
        <v>941</v>
      </c>
    </row>
    <row r="1251" s="126" customFormat="true" ht="12" hidden="false" customHeight="true" outlineLevel="0" collapsed="false">
      <c r="A1251" s="120" t="n">
        <v>854</v>
      </c>
      <c r="B1251" s="120" t="n">
        <v>85415</v>
      </c>
      <c r="C1251" s="120" t="n">
        <v>2910</v>
      </c>
      <c r="D1251" s="121" t="s">
        <v>265</v>
      </c>
      <c r="E1251" s="121" t="s">
        <v>275</v>
      </c>
      <c r="F1251" s="122" t="n">
        <v>4000</v>
      </c>
      <c r="G1251" s="130"/>
      <c r="H1251" s="122" t="n">
        <v>4000</v>
      </c>
      <c r="I1251" s="130"/>
      <c r="J1251" s="122" t="n">
        <f aca="false">H1251-F1251</f>
        <v>0</v>
      </c>
      <c r="K1251" s="130" t="n">
        <f aca="false">I1251-G1251</f>
        <v>0</v>
      </c>
      <c r="L1251" s="122" t="n">
        <v>0</v>
      </c>
      <c r="M1251" s="130"/>
      <c r="N1251" s="120" t="s">
        <v>418</v>
      </c>
      <c r="O1251" s="120" t="s">
        <v>379</v>
      </c>
      <c r="P1251" s="120" t="s">
        <v>272</v>
      </c>
      <c r="Q1251" s="120" t="s">
        <v>473</v>
      </c>
      <c r="R1251" s="124" t="s">
        <v>308</v>
      </c>
      <c r="S1251" s="125" t="s">
        <v>864</v>
      </c>
    </row>
    <row r="1252" s="126" customFormat="true" ht="12" hidden="false" customHeight="true" outlineLevel="0" collapsed="false">
      <c r="A1252" s="120" t="n">
        <v>854</v>
      </c>
      <c r="B1252" s="120" t="n">
        <v>85420</v>
      </c>
      <c r="C1252" s="120" t="s">
        <v>99</v>
      </c>
      <c r="D1252" s="121" t="s">
        <v>283</v>
      </c>
      <c r="E1252" s="121" t="s">
        <v>275</v>
      </c>
      <c r="F1252" s="122"/>
      <c r="G1252" s="123" t="n">
        <v>1000</v>
      </c>
      <c r="H1252" s="122"/>
      <c r="I1252" s="123" t="n">
        <v>2000</v>
      </c>
      <c r="J1252" s="122" t="n">
        <f aca="false">H1252-F1252</f>
        <v>0</v>
      </c>
      <c r="K1252" s="123" t="n">
        <f aca="false">I1252-G1252</f>
        <v>1000</v>
      </c>
      <c r="L1252" s="122"/>
      <c r="M1252" s="123" t="n">
        <v>2000</v>
      </c>
      <c r="N1252" s="120" t="s">
        <v>821</v>
      </c>
      <c r="O1252" s="120" t="s">
        <v>821</v>
      </c>
      <c r="P1252" s="120" t="s">
        <v>268</v>
      </c>
      <c r="Q1252" s="120" t="s">
        <v>269</v>
      </c>
      <c r="R1252" s="124" t="s">
        <v>270</v>
      </c>
      <c r="S1252" s="125" t="s">
        <v>276</v>
      </c>
    </row>
    <row r="1253" s="126" customFormat="true" ht="12" hidden="false" customHeight="true" outlineLevel="0" collapsed="false">
      <c r="A1253" s="120" t="n">
        <v>854</v>
      </c>
      <c r="B1253" s="120" t="n">
        <v>85420</v>
      </c>
      <c r="C1253" s="120" t="s">
        <v>109</v>
      </c>
      <c r="D1253" s="121" t="s">
        <v>283</v>
      </c>
      <c r="E1253" s="121" t="s">
        <v>275</v>
      </c>
      <c r="F1253" s="122"/>
      <c r="G1253" s="123" t="n">
        <v>2000</v>
      </c>
      <c r="H1253" s="122"/>
      <c r="I1253" s="123" t="n">
        <v>2000</v>
      </c>
      <c r="J1253" s="122" t="n">
        <f aca="false">H1253-F1253</f>
        <v>0</v>
      </c>
      <c r="K1253" s="123" t="n">
        <f aca="false">I1253-G1253</f>
        <v>0</v>
      </c>
      <c r="L1253" s="122"/>
      <c r="M1253" s="123" t="n">
        <v>2000</v>
      </c>
      <c r="N1253" s="120" t="s">
        <v>821</v>
      </c>
      <c r="O1253" s="120" t="s">
        <v>821</v>
      </c>
      <c r="P1253" s="120" t="s">
        <v>268</v>
      </c>
      <c r="Q1253" s="120" t="s">
        <v>269</v>
      </c>
      <c r="R1253" s="124" t="s">
        <v>270</v>
      </c>
      <c r="S1253" s="125" t="s">
        <v>732</v>
      </c>
    </row>
    <row r="1254" s="126" customFormat="true" ht="12" hidden="false" customHeight="true" outlineLevel="0" collapsed="false">
      <c r="A1254" s="120" t="n">
        <v>854</v>
      </c>
      <c r="B1254" s="120" t="n">
        <v>85421</v>
      </c>
      <c r="C1254" s="120" t="s">
        <v>99</v>
      </c>
      <c r="D1254" s="121" t="s">
        <v>283</v>
      </c>
      <c r="E1254" s="121" t="s">
        <v>275</v>
      </c>
      <c r="F1254" s="122"/>
      <c r="G1254" s="123" t="n">
        <v>1000</v>
      </c>
      <c r="H1254" s="122"/>
      <c r="I1254" s="123" t="n">
        <v>1000</v>
      </c>
      <c r="J1254" s="122" t="n">
        <f aca="false">H1254-F1254</f>
        <v>0</v>
      </c>
      <c r="K1254" s="123" t="n">
        <f aca="false">I1254-G1254</f>
        <v>0</v>
      </c>
      <c r="L1254" s="122"/>
      <c r="M1254" s="123" t="n">
        <v>1000</v>
      </c>
      <c r="N1254" s="120" t="s">
        <v>821</v>
      </c>
      <c r="O1254" s="120" t="s">
        <v>821</v>
      </c>
      <c r="P1254" s="120" t="s">
        <v>268</v>
      </c>
      <c r="Q1254" s="120" t="s">
        <v>269</v>
      </c>
      <c r="R1254" s="124" t="s">
        <v>270</v>
      </c>
      <c r="S1254" s="125" t="s">
        <v>276</v>
      </c>
    </row>
    <row r="1255" s="126" customFormat="true" ht="12" hidden="false" customHeight="true" outlineLevel="0" collapsed="false">
      <c r="A1255" s="120" t="n">
        <v>854</v>
      </c>
      <c r="B1255" s="120" t="n">
        <v>85421</v>
      </c>
      <c r="C1255" s="120" t="s">
        <v>109</v>
      </c>
      <c r="D1255" s="121" t="s">
        <v>283</v>
      </c>
      <c r="E1255" s="121" t="s">
        <v>275</v>
      </c>
      <c r="F1255" s="122"/>
      <c r="G1255" s="123" t="n">
        <v>1000</v>
      </c>
      <c r="H1255" s="122"/>
      <c r="I1255" s="123" t="n">
        <v>2000</v>
      </c>
      <c r="J1255" s="122" t="n">
        <f aca="false">H1255-F1255</f>
        <v>0</v>
      </c>
      <c r="K1255" s="123" t="n">
        <f aca="false">I1255-G1255</f>
        <v>1000</v>
      </c>
      <c r="L1255" s="122"/>
      <c r="M1255" s="123" t="n">
        <v>1000</v>
      </c>
      <c r="N1255" s="120" t="s">
        <v>821</v>
      </c>
      <c r="O1255" s="120" t="s">
        <v>821</v>
      </c>
      <c r="P1255" s="120" t="s">
        <v>268</v>
      </c>
      <c r="Q1255" s="120" t="s">
        <v>269</v>
      </c>
      <c r="R1255" s="124" t="s">
        <v>270</v>
      </c>
      <c r="S1255" s="125" t="s">
        <v>732</v>
      </c>
    </row>
    <row r="1256" s="126" customFormat="true" ht="12" hidden="false" customHeight="true" outlineLevel="0" collapsed="false">
      <c r="A1256" s="120" t="n">
        <v>855</v>
      </c>
      <c r="B1256" s="120" t="n">
        <v>85501</v>
      </c>
      <c r="C1256" s="120" t="s">
        <v>99</v>
      </c>
      <c r="D1256" s="121" t="s">
        <v>265</v>
      </c>
      <c r="E1256" s="121" t="s">
        <v>275</v>
      </c>
      <c r="F1256" s="122" t="n">
        <v>26000</v>
      </c>
      <c r="G1256" s="123"/>
      <c r="H1256" s="122" t="n">
        <v>26000</v>
      </c>
      <c r="I1256" s="123"/>
      <c r="J1256" s="122" t="n">
        <f aca="false">H1256-F1256</f>
        <v>0</v>
      </c>
      <c r="K1256" s="123" t="n">
        <f aca="false">I1256-G1256</f>
        <v>0</v>
      </c>
      <c r="L1256" s="122" t="n">
        <v>26000</v>
      </c>
      <c r="M1256" s="123"/>
      <c r="N1256" s="120" t="s">
        <v>611</v>
      </c>
      <c r="O1256" s="120" t="s">
        <v>379</v>
      </c>
      <c r="P1256" s="120" t="s">
        <v>268</v>
      </c>
      <c r="Q1256" s="120" t="s">
        <v>269</v>
      </c>
      <c r="R1256" s="124" t="s">
        <v>270</v>
      </c>
      <c r="S1256" s="125" t="s">
        <v>942</v>
      </c>
    </row>
    <row r="1257" s="126" customFormat="true" ht="12" hidden="false" customHeight="true" outlineLevel="0" collapsed="false">
      <c r="A1257" s="120" t="n">
        <v>855</v>
      </c>
      <c r="B1257" s="120" t="n">
        <v>85501</v>
      </c>
      <c r="C1257" s="120" t="n">
        <v>2910</v>
      </c>
      <c r="D1257" s="121" t="s">
        <v>265</v>
      </c>
      <c r="E1257" s="121" t="s">
        <v>275</v>
      </c>
      <c r="F1257" s="122" t="n">
        <v>350000</v>
      </c>
      <c r="G1257" s="123"/>
      <c r="H1257" s="122" t="n">
        <v>350000</v>
      </c>
      <c r="I1257" s="123"/>
      <c r="J1257" s="122" t="n">
        <f aca="false">H1257-F1257</f>
        <v>0</v>
      </c>
      <c r="K1257" s="123" t="n">
        <f aca="false">I1257-G1257</f>
        <v>0</v>
      </c>
      <c r="L1257" s="122" t="n">
        <v>350000</v>
      </c>
      <c r="M1257" s="123"/>
      <c r="N1257" s="120" t="s">
        <v>611</v>
      </c>
      <c r="O1257" s="120" t="s">
        <v>379</v>
      </c>
      <c r="P1257" s="120" t="s">
        <v>268</v>
      </c>
      <c r="Q1257" s="120" t="s">
        <v>269</v>
      </c>
      <c r="R1257" s="124" t="s">
        <v>270</v>
      </c>
      <c r="S1257" s="125" t="s">
        <v>943</v>
      </c>
    </row>
    <row r="1258" s="126" customFormat="true" ht="12" hidden="false" customHeight="true" outlineLevel="0" collapsed="false">
      <c r="A1258" s="120" t="n">
        <v>855</v>
      </c>
      <c r="B1258" s="120" t="n">
        <v>85502</v>
      </c>
      <c r="C1258" s="120" t="s">
        <v>99</v>
      </c>
      <c r="D1258" s="121" t="s">
        <v>265</v>
      </c>
      <c r="E1258" s="121" t="s">
        <v>275</v>
      </c>
      <c r="F1258" s="136" t="n">
        <v>75.36</v>
      </c>
      <c r="G1258" s="123"/>
      <c r="H1258" s="136" t="n">
        <v>75.36</v>
      </c>
      <c r="I1258" s="123"/>
      <c r="J1258" s="136" t="n">
        <f aca="false">H1258-F1258</f>
        <v>0</v>
      </c>
      <c r="K1258" s="123" t="n">
        <f aca="false">I1258-G1258</f>
        <v>0</v>
      </c>
      <c r="L1258" s="136" t="n">
        <v>0</v>
      </c>
      <c r="M1258" s="123"/>
      <c r="N1258" s="120" t="s">
        <v>611</v>
      </c>
      <c r="O1258" s="120" t="s">
        <v>379</v>
      </c>
      <c r="P1258" s="120" t="s">
        <v>272</v>
      </c>
      <c r="Q1258" s="120" t="s">
        <v>473</v>
      </c>
      <c r="R1258" s="124" t="s">
        <v>308</v>
      </c>
      <c r="S1258" s="125" t="s">
        <v>669</v>
      </c>
    </row>
    <row r="1259" s="126" customFormat="true" ht="12" hidden="false" customHeight="true" outlineLevel="0" collapsed="false">
      <c r="A1259" s="120" t="n">
        <v>855</v>
      </c>
      <c r="B1259" s="120" t="n">
        <v>85502</v>
      </c>
      <c r="C1259" s="120" t="s">
        <v>99</v>
      </c>
      <c r="D1259" s="121" t="s">
        <v>265</v>
      </c>
      <c r="E1259" s="121" t="s">
        <v>275</v>
      </c>
      <c r="F1259" s="136" t="n">
        <v>33.22</v>
      </c>
      <c r="G1259" s="123"/>
      <c r="H1259" s="136" t="n">
        <v>33.22</v>
      </c>
      <c r="I1259" s="123"/>
      <c r="J1259" s="136" t="n">
        <f aca="false">H1259-F1259</f>
        <v>0</v>
      </c>
      <c r="K1259" s="123" t="n">
        <f aca="false">I1259-G1259</f>
        <v>0</v>
      </c>
      <c r="L1259" s="136" t="n">
        <v>0</v>
      </c>
      <c r="M1259" s="123"/>
      <c r="N1259" s="120" t="s">
        <v>611</v>
      </c>
      <c r="O1259" s="120" t="s">
        <v>379</v>
      </c>
      <c r="P1259" s="120" t="s">
        <v>272</v>
      </c>
      <c r="Q1259" s="120" t="s">
        <v>290</v>
      </c>
      <c r="R1259" s="124" t="s">
        <v>291</v>
      </c>
      <c r="S1259" s="125" t="s">
        <v>669</v>
      </c>
    </row>
    <row r="1260" s="126" customFormat="true" ht="12" hidden="false" customHeight="true" outlineLevel="0" collapsed="false">
      <c r="A1260" s="120" t="n">
        <v>855</v>
      </c>
      <c r="B1260" s="120" t="n">
        <v>85502</v>
      </c>
      <c r="C1260" s="120" t="s">
        <v>99</v>
      </c>
      <c r="D1260" s="121" t="s">
        <v>265</v>
      </c>
      <c r="E1260" s="121" t="s">
        <v>275</v>
      </c>
      <c r="F1260" s="122" t="n">
        <v>16</v>
      </c>
      <c r="G1260" s="123"/>
      <c r="H1260" s="122" t="n">
        <v>16</v>
      </c>
      <c r="I1260" s="123"/>
      <c r="J1260" s="122" t="n">
        <f aca="false">H1260-F1260</f>
        <v>0</v>
      </c>
      <c r="K1260" s="123" t="n">
        <f aca="false">I1260-G1260</f>
        <v>0</v>
      </c>
      <c r="L1260" s="122" t="n">
        <v>0</v>
      </c>
      <c r="M1260" s="123"/>
      <c r="N1260" s="120" t="s">
        <v>611</v>
      </c>
      <c r="O1260" s="120" t="s">
        <v>379</v>
      </c>
      <c r="P1260" s="120" t="s">
        <v>272</v>
      </c>
      <c r="Q1260" s="120" t="s">
        <v>273</v>
      </c>
      <c r="R1260" s="124" t="s">
        <v>274</v>
      </c>
      <c r="S1260" s="125" t="s">
        <v>669</v>
      </c>
    </row>
    <row r="1261" s="126" customFormat="true" ht="12" hidden="false" customHeight="true" outlineLevel="0" collapsed="false">
      <c r="A1261" s="120" t="n">
        <v>855</v>
      </c>
      <c r="B1261" s="120" t="n">
        <v>85502</v>
      </c>
      <c r="C1261" s="120" t="s">
        <v>99</v>
      </c>
      <c r="D1261" s="121" t="s">
        <v>265</v>
      </c>
      <c r="E1261" s="121" t="s">
        <v>275</v>
      </c>
      <c r="F1261" s="122" t="n">
        <v>35000</v>
      </c>
      <c r="G1261" s="123"/>
      <c r="H1261" s="122" t="n">
        <v>35000</v>
      </c>
      <c r="I1261" s="123"/>
      <c r="J1261" s="122" t="n">
        <f aca="false">H1261-F1261</f>
        <v>0</v>
      </c>
      <c r="K1261" s="123" t="n">
        <f aca="false">I1261-G1261</f>
        <v>0</v>
      </c>
      <c r="L1261" s="122" t="n">
        <v>35000</v>
      </c>
      <c r="M1261" s="123"/>
      <c r="N1261" s="120" t="s">
        <v>611</v>
      </c>
      <c r="O1261" s="120" t="s">
        <v>379</v>
      </c>
      <c r="P1261" s="120" t="s">
        <v>268</v>
      </c>
      <c r="Q1261" s="120" t="s">
        <v>269</v>
      </c>
      <c r="R1261" s="124" t="s">
        <v>270</v>
      </c>
      <c r="S1261" s="125" t="s">
        <v>944</v>
      </c>
    </row>
    <row r="1262" s="126" customFormat="true" ht="12" hidden="false" customHeight="true" outlineLevel="0" collapsed="false">
      <c r="A1262" s="120" t="n">
        <v>855</v>
      </c>
      <c r="B1262" s="120" t="n">
        <v>85502</v>
      </c>
      <c r="C1262" s="120" t="s">
        <v>103</v>
      </c>
      <c r="D1262" s="121" t="s">
        <v>265</v>
      </c>
      <c r="E1262" s="121" t="s">
        <v>275</v>
      </c>
      <c r="F1262" s="122" t="n">
        <v>285</v>
      </c>
      <c r="G1262" s="123"/>
      <c r="H1262" s="122" t="n">
        <v>285</v>
      </c>
      <c r="I1262" s="123"/>
      <c r="J1262" s="122" t="n">
        <f aca="false">H1262-F1262</f>
        <v>0</v>
      </c>
      <c r="K1262" s="123" t="n">
        <f aca="false">I1262-G1262</f>
        <v>0</v>
      </c>
      <c r="L1262" s="122" t="n">
        <v>0</v>
      </c>
      <c r="M1262" s="123"/>
      <c r="N1262" s="120" t="s">
        <v>611</v>
      </c>
      <c r="O1262" s="120" t="s">
        <v>379</v>
      </c>
      <c r="P1262" s="120" t="s">
        <v>272</v>
      </c>
      <c r="Q1262" s="120" t="s">
        <v>473</v>
      </c>
      <c r="R1262" s="124" t="s">
        <v>308</v>
      </c>
      <c r="S1262" s="125" t="s">
        <v>613</v>
      </c>
    </row>
    <row r="1263" s="126" customFormat="true" ht="12" hidden="false" customHeight="true" outlineLevel="0" collapsed="false">
      <c r="A1263" s="120" t="n">
        <v>855</v>
      </c>
      <c r="B1263" s="120" t="n">
        <v>85502</v>
      </c>
      <c r="C1263" s="120" t="s">
        <v>103</v>
      </c>
      <c r="D1263" s="121" t="s">
        <v>265</v>
      </c>
      <c r="E1263" s="121" t="s">
        <v>275</v>
      </c>
      <c r="F1263" s="136" t="n">
        <v>1685.16</v>
      </c>
      <c r="G1263" s="123"/>
      <c r="H1263" s="136" t="n">
        <v>1685.16</v>
      </c>
      <c r="I1263" s="123"/>
      <c r="J1263" s="136" t="n">
        <f aca="false">H1263-F1263</f>
        <v>0</v>
      </c>
      <c r="K1263" s="123" t="n">
        <f aca="false">I1263-G1263</f>
        <v>0</v>
      </c>
      <c r="L1263" s="136" t="n">
        <v>0</v>
      </c>
      <c r="M1263" s="123"/>
      <c r="N1263" s="120" t="s">
        <v>611</v>
      </c>
      <c r="O1263" s="120" t="s">
        <v>379</v>
      </c>
      <c r="P1263" s="120" t="s">
        <v>272</v>
      </c>
      <c r="Q1263" s="120" t="s">
        <v>473</v>
      </c>
      <c r="R1263" s="124" t="s">
        <v>308</v>
      </c>
      <c r="S1263" s="125" t="s">
        <v>613</v>
      </c>
    </row>
    <row r="1264" s="126" customFormat="true" ht="12" hidden="false" customHeight="true" outlineLevel="0" collapsed="false">
      <c r="A1264" s="120" t="n">
        <v>855</v>
      </c>
      <c r="B1264" s="120" t="n">
        <v>85502</v>
      </c>
      <c r="C1264" s="120" t="s">
        <v>103</v>
      </c>
      <c r="D1264" s="121" t="s">
        <v>265</v>
      </c>
      <c r="E1264" s="121" t="s">
        <v>275</v>
      </c>
      <c r="F1264" s="136" t="n">
        <v>1110.46</v>
      </c>
      <c r="G1264" s="123"/>
      <c r="H1264" s="136" t="n">
        <v>1110.46</v>
      </c>
      <c r="I1264" s="123"/>
      <c r="J1264" s="136" t="n">
        <f aca="false">H1264-F1264</f>
        <v>0</v>
      </c>
      <c r="K1264" s="123" t="n">
        <f aca="false">I1264-G1264</f>
        <v>0</v>
      </c>
      <c r="L1264" s="136" t="n">
        <v>0</v>
      </c>
      <c r="M1264" s="123"/>
      <c r="N1264" s="120" t="s">
        <v>611</v>
      </c>
      <c r="O1264" s="120" t="s">
        <v>379</v>
      </c>
      <c r="P1264" s="120" t="s">
        <v>272</v>
      </c>
      <c r="Q1264" s="120" t="s">
        <v>290</v>
      </c>
      <c r="R1264" s="124" t="s">
        <v>291</v>
      </c>
      <c r="S1264" s="125" t="s">
        <v>613</v>
      </c>
    </row>
    <row r="1265" s="126" customFormat="true" ht="12" hidden="false" customHeight="true" outlineLevel="0" collapsed="false">
      <c r="A1265" s="120" t="n">
        <v>855</v>
      </c>
      <c r="B1265" s="120" t="n">
        <v>85502</v>
      </c>
      <c r="C1265" s="120" t="s">
        <v>103</v>
      </c>
      <c r="D1265" s="121" t="s">
        <v>265</v>
      </c>
      <c r="E1265" s="121" t="s">
        <v>275</v>
      </c>
      <c r="F1265" s="122" t="n">
        <v>757</v>
      </c>
      <c r="G1265" s="123"/>
      <c r="H1265" s="122" t="n">
        <v>757</v>
      </c>
      <c r="I1265" s="123"/>
      <c r="J1265" s="122" t="n">
        <f aca="false">H1265-F1265</f>
        <v>0</v>
      </c>
      <c r="K1265" s="123" t="n">
        <f aca="false">I1265-G1265</f>
        <v>0</v>
      </c>
      <c r="L1265" s="122" t="n">
        <v>0</v>
      </c>
      <c r="M1265" s="123"/>
      <c r="N1265" s="120" t="s">
        <v>611</v>
      </c>
      <c r="O1265" s="120" t="s">
        <v>379</v>
      </c>
      <c r="P1265" s="120" t="s">
        <v>272</v>
      </c>
      <c r="Q1265" s="120" t="s">
        <v>273</v>
      </c>
      <c r="R1265" s="124" t="s">
        <v>274</v>
      </c>
      <c r="S1265" s="125" t="s">
        <v>613</v>
      </c>
    </row>
    <row r="1266" s="126" customFormat="true" ht="12" hidden="false" customHeight="true" outlineLevel="0" collapsed="false">
      <c r="A1266" s="120" t="n">
        <v>855</v>
      </c>
      <c r="B1266" s="120" t="n">
        <v>85502</v>
      </c>
      <c r="C1266" s="120" t="n">
        <v>2010</v>
      </c>
      <c r="D1266" s="121" t="s">
        <v>509</v>
      </c>
      <c r="E1266" s="121" t="s">
        <v>385</v>
      </c>
      <c r="F1266" s="122" t="n">
        <v>129350000</v>
      </c>
      <c r="G1266" s="123"/>
      <c r="H1266" s="122" t="n">
        <v>129350000</v>
      </c>
      <c r="I1266" s="123"/>
      <c r="J1266" s="122" t="n">
        <f aca="false">H1266-F1266</f>
        <v>0</v>
      </c>
      <c r="K1266" s="123" t="n">
        <f aca="false">I1266-G1266</f>
        <v>0</v>
      </c>
      <c r="L1266" s="122" t="n">
        <v>131155000</v>
      </c>
      <c r="M1266" s="123"/>
      <c r="N1266" s="120" t="s">
        <v>281</v>
      </c>
      <c r="O1266" s="120" t="s">
        <v>281</v>
      </c>
      <c r="P1266" s="120" t="s">
        <v>268</v>
      </c>
      <c r="Q1266" s="120" t="s">
        <v>269</v>
      </c>
      <c r="R1266" s="124" t="s">
        <v>270</v>
      </c>
      <c r="S1266" s="125" t="s">
        <v>386</v>
      </c>
    </row>
    <row r="1267" s="126" customFormat="true" ht="12" hidden="false" customHeight="true" outlineLevel="0" collapsed="false">
      <c r="A1267" s="120" t="n">
        <v>855</v>
      </c>
      <c r="B1267" s="120" t="n">
        <v>85502</v>
      </c>
      <c r="C1267" s="120" t="n">
        <v>2010</v>
      </c>
      <c r="D1267" s="121" t="s">
        <v>509</v>
      </c>
      <c r="E1267" s="121" t="s">
        <v>385</v>
      </c>
      <c r="F1267" s="122" t="n">
        <v>24742</v>
      </c>
      <c r="G1267" s="123"/>
      <c r="H1267" s="122" t="n">
        <v>24742</v>
      </c>
      <c r="I1267" s="123"/>
      <c r="J1267" s="122" t="n">
        <f aca="false">H1267-F1267</f>
        <v>0</v>
      </c>
      <c r="K1267" s="123" t="n">
        <f aca="false">I1267-G1267</f>
        <v>0</v>
      </c>
      <c r="L1267" s="122" t="n">
        <v>0</v>
      </c>
      <c r="M1267" s="123"/>
      <c r="N1267" s="120" t="s">
        <v>281</v>
      </c>
      <c r="O1267" s="120" t="s">
        <v>281</v>
      </c>
      <c r="P1267" s="120" t="s">
        <v>299</v>
      </c>
      <c r="Q1267" s="120" t="n">
        <v>2375</v>
      </c>
      <c r="R1267" s="124" t="s">
        <v>602</v>
      </c>
      <c r="S1267" s="125" t="s">
        <v>945</v>
      </c>
    </row>
    <row r="1268" s="126" customFormat="true" ht="12" hidden="false" customHeight="true" outlineLevel="0" collapsed="false">
      <c r="A1268" s="120" t="n">
        <v>855</v>
      </c>
      <c r="B1268" s="120" t="n">
        <v>85502</v>
      </c>
      <c r="C1268" s="120" t="n">
        <v>2010</v>
      </c>
      <c r="D1268" s="121" t="s">
        <v>509</v>
      </c>
      <c r="E1268" s="121" t="s">
        <v>385</v>
      </c>
      <c r="F1268" s="122" t="n">
        <v>28865</v>
      </c>
      <c r="G1268" s="123"/>
      <c r="H1268" s="122" t="n">
        <v>28865</v>
      </c>
      <c r="I1268" s="123"/>
      <c r="J1268" s="122" t="n">
        <f aca="false">H1268-F1268</f>
        <v>0</v>
      </c>
      <c r="K1268" s="123" t="n">
        <f aca="false">I1268-G1268</f>
        <v>0</v>
      </c>
      <c r="L1268" s="122" t="n">
        <v>0</v>
      </c>
      <c r="M1268" s="123"/>
      <c r="N1268" s="120" t="s">
        <v>281</v>
      </c>
      <c r="O1268" s="120" t="s">
        <v>281</v>
      </c>
      <c r="P1268" s="120" t="s">
        <v>299</v>
      </c>
      <c r="Q1268" s="120" t="n">
        <v>156</v>
      </c>
      <c r="R1268" s="124" t="s">
        <v>627</v>
      </c>
      <c r="S1268" s="125" t="s">
        <v>945</v>
      </c>
    </row>
    <row r="1269" s="126" customFormat="true" ht="12" hidden="false" customHeight="true" outlineLevel="0" collapsed="false">
      <c r="A1269" s="120" t="n">
        <v>855</v>
      </c>
      <c r="B1269" s="120" t="n">
        <v>85502</v>
      </c>
      <c r="C1269" s="120" t="n">
        <v>2010</v>
      </c>
      <c r="D1269" s="121" t="s">
        <v>509</v>
      </c>
      <c r="E1269" s="121" t="s">
        <v>385</v>
      </c>
      <c r="F1269" s="122" t="n">
        <v>49484</v>
      </c>
      <c r="G1269" s="123"/>
      <c r="H1269" s="122" t="n">
        <v>49484</v>
      </c>
      <c r="I1269" s="123"/>
      <c r="J1269" s="122" t="n">
        <f aca="false">H1269-F1269</f>
        <v>0</v>
      </c>
      <c r="K1269" s="123" t="n">
        <f aca="false">I1269-G1269</f>
        <v>0</v>
      </c>
      <c r="L1269" s="122" t="n">
        <v>0</v>
      </c>
      <c r="M1269" s="123"/>
      <c r="N1269" s="120" t="s">
        <v>281</v>
      </c>
      <c r="O1269" s="120" t="s">
        <v>281</v>
      </c>
      <c r="P1269" s="120" t="s">
        <v>299</v>
      </c>
      <c r="Q1269" s="120" t="n">
        <v>405</v>
      </c>
      <c r="R1269" s="124" t="s">
        <v>869</v>
      </c>
      <c r="S1269" s="125" t="s">
        <v>945</v>
      </c>
    </row>
    <row r="1270" s="126" customFormat="true" ht="12" hidden="false" customHeight="true" outlineLevel="0" collapsed="false">
      <c r="A1270" s="120" t="n">
        <v>855</v>
      </c>
      <c r="B1270" s="120" t="n">
        <v>85502</v>
      </c>
      <c r="C1270" s="120" t="n">
        <v>2010</v>
      </c>
      <c r="D1270" s="121" t="s">
        <v>509</v>
      </c>
      <c r="E1270" s="121" t="s">
        <v>385</v>
      </c>
      <c r="F1270" s="122" t="n">
        <v>20618</v>
      </c>
      <c r="G1270" s="123"/>
      <c r="H1270" s="122" t="n">
        <v>20618</v>
      </c>
      <c r="I1270" s="123"/>
      <c r="J1270" s="122" t="n">
        <f aca="false">H1270-F1270</f>
        <v>0</v>
      </c>
      <c r="K1270" s="123" t="n">
        <f aca="false">I1270-G1270</f>
        <v>0</v>
      </c>
      <c r="L1270" s="122" t="n">
        <v>0</v>
      </c>
      <c r="M1270" s="123"/>
      <c r="N1270" s="120" t="s">
        <v>281</v>
      </c>
      <c r="O1270" s="120" t="s">
        <v>281</v>
      </c>
      <c r="P1270" s="120" t="s">
        <v>299</v>
      </c>
      <c r="Q1270" s="120" t="n">
        <v>685</v>
      </c>
      <c r="R1270" s="124" t="s">
        <v>447</v>
      </c>
      <c r="S1270" s="125" t="s">
        <v>945</v>
      </c>
    </row>
    <row r="1271" s="126" customFormat="true" ht="12" hidden="false" customHeight="true" outlineLevel="0" collapsed="false">
      <c r="A1271" s="120" t="n">
        <v>855</v>
      </c>
      <c r="B1271" s="120" t="n">
        <v>85502</v>
      </c>
      <c r="C1271" s="120" t="n">
        <v>2010</v>
      </c>
      <c r="D1271" s="121" t="s">
        <v>509</v>
      </c>
      <c r="E1271" s="121" t="s">
        <v>385</v>
      </c>
      <c r="F1271" s="122" t="n">
        <v>49484</v>
      </c>
      <c r="G1271" s="123"/>
      <c r="H1271" s="122" t="n">
        <v>49484</v>
      </c>
      <c r="I1271" s="123"/>
      <c r="J1271" s="122" t="n">
        <f aca="false">H1271-F1271</f>
        <v>0</v>
      </c>
      <c r="K1271" s="123" t="n">
        <f aca="false">I1271-G1271</f>
        <v>0</v>
      </c>
      <c r="L1271" s="122" t="n">
        <v>0</v>
      </c>
      <c r="M1271" s="123"/>
      <c r="N1271" s="120" t="s">
        <v>281</v>
      </c>
      <c r="O1271" s="120" t="s">
        <v>281</v>
      </c>
      <c r="P1271" s="120" t="s">
        <v>299</v>
      </c>
      <c r="Q1271" s="120" t="s">
        <v>631</v>
      </c>
      <c r="R1271" s="124" t="s">
        <v>300</v>
      </c>
      <c r="S1271" s="125" t="s">
        <v>945</v>
      </c>
    </row>
    <row r="1272" s="126" customFormat="true" ht="12" hidden="false" customHeight="true" outlineLevel="0" collapsed="false">
      <c r="A1272" s="120" t="n">
        <v>855</v>
      </c>
      <c r="B1272" s="120" t="n">
        <v>85502</v>
      </c>
      <c r="C1272" s="120" t="n">
        <v>2010</v>
      </c>
      <c r="D1272" s="121" t="s">
        <v>509</v>
      </c>
      <c r="E1272" s="121" t="s">
        <v>385</v>
      </c>
      <c r="F1272" s="122" t="n">
        <v>61855</v>
      </c>
      <c r="G1272" s="123"/>
      <c r="H1272" s="122" t="n">
        <v>61855</v>
      </c>
      <c r="I1272" s="123"/>
      <c r="J1272" s="122" t="n">
        <f aca="false">H1272-F1272</f>
        <v>0</v>
      </c>
      <c r="K1272" s="123" t="n">
        <f aca="false">I1272-G1272</f>
        <v>0</v>
      </c>
      <c r="L1272" s="122" t="n">
        <v>0</v>
      </c>
      <c r="M1272" s="123"/>
      <c r="N1272" s="120" t="s">
        <v>281</v>
      </c>
      <c r="O1272" s="120" t="s">
        <v>281</v>
      </c>
      <c r="P1272" s="120" t="s">
        <v>299</v>
      </c>
      <c r="Q1272" s="120" t="n">
        <v>1640</v>
      </c>
      <c r="R1272" s="124" t="s">
        <v>502</v>
      </c>
      <c r="S1272" s="125" t="s">
        <v>945</v>
      </c>
    </row>
    <row r="1273" s="126" customFormat="true" ht="12" hidden="false" customHeight="true" outlineLevel="0" collapsed="false">
      <c r="A1273" s="120" t="n">
        <v>855</v>
      </c>
      <c r="B1273" s="120" t="n">
        <v>85502</v>
      </c>
      <c r="C1273" s="120" t="n">
        <v>2010</v>
      </c>
      <c r="D1273" s="121" t="s">
        <v>509</v>
      </c>
      <c r="E1273" s="121" t="s">
        <v>385</v>
      </c>
      <c r="F1273" s="122" t="n">
        <v>28866</v>
      </c>
      <c r="G1273" s="123"/>
      <c r="H1273" s="122" t="n">
        <v>28866</v>
      </c>
      <c r="I1273" s="123"/>
      <c r="J1273" s="122" t="n">
        <f aca="false">H1273-F1273</f>
        <v>0</v>
      </c>
      <c r="K1273" s="123" t="n">
        <f aca="false">I1273-G1273</f>
        <v>0</v>
      </c>
      <c r="L1273" s="122" t="n">
        <v>0</v>
      </c>
      <c r="M1273" s="123"/>
      <c r="N1273" s="120" t="s">
        <v>281</v>
      </c>
      <c r="O1273" s="120" t="s">
        <v>281</v>
      </c>
      <c r="P1273" s="120" t="s">
        <v>299</v>
      </c>
      <c r="Q1273" s="120" t="n">
        <v>1980</v>
      </c>
      <c r="R1273" s="124" t="s">
        <v>628</v>
      </c>
      <c r="S1273" s="125" t="s">
        <v>945</v>
      </c>
    </row>
    <row r="1274" s="126" customFormat="true" ht="12" hidden="false" customHeight="true" outlineLevel="0" collapsed="false">
      <c r="A1274" s="120" t="n">
        <v>855</v>
      </c>
      <c r="B1274" s="120" t="n">
        <v>85502</v>
      </c>
      <c r="C1274" s="120" t="n">
        <v>2060</v>
      </c>
      <c r="D1274" s="121" t="s">
        <v>509</v>
      </c>
      <c r="E1274" s="121" t="s">
        <v>385</v>
      </c>
      <c r="F1274" s="136" t="n">
        <v>8403.3</v>
      </c>
      <c r="G1274" s="123"/>
      <c r="H1274" s="136" t="n">
        <v>8403.3</v>
      </c>
      <c r="I1274" s="123"/>
      <c r="J1274" s="122" t="n">
        <f aca="false">H1274-F1274</f>
        <v>0</v>
      </c>
      <c r="K1274" s="123" t="n">
        <f aca="false">I1274-G1274</f>
        <v>0</v>
      </c>
      <c r="L1274" s="122" t="n">
        <v>0</v>
      </c>
      <c r="M1274" s="123"/>
      <c r="N1274" s="120" t="s">
        <v>281</v>
      </c>
      <c r="O1274" s="120" t="s">
        <v>281</v>
      </c>
      <c r="P1274" s="120" t="s">
        <v>299</v>
      </c>
      <c r="Q1274" s="120" t="n">
        <v>2490</v>
      </c>
      <c r="R1274" s="124" t="s">
        <v>486</v>
      </c>
      <c r="S1274" s="125" t="s">
        <v>946</v>
      </c>
    </row>
    <row r="1275" s="126" customFormat="true" ht="12" hidden="false" customHeight="true" outlineLevel="0" collapsed="false">
      <c r="A1275" s="120" t="n">
        <v>855</v>
      </c>
      <c r="B1275" s="120" t="n">
        <v>85502</v>
      </c>
      <c r="C1275" s="120" t="n">
        <v>2060</v>
      </c>
      <c r="D1275" s="121" t="s">
        <v>509</v>
      </c>
      <c r="E1275" s="121" t="s">
        <v>385</v>
      </c>
      <c r="F1275" s="136" t="n">
        <v>53238.32</v>
      </c>
      <c r="G1275" s="123"/>
      <c r="H1275" s="136" t="n">
        <v>53238.32</v>
      </c>
      <c r="I1275" s="123"/>
      <c r="J1275" s="122" t="n">
        <f aca="false">H1275-F1275</f>
        <v>0</v>
      </c>
      <c r="K1275" s="123" t="n">
        <f aca="false">I1275-G1275</f>
        <v>0</v>
      </c>
      <c r="L1275" s="122" t="n">
        <v>0</v>
      </c>
      <c r="M1275" s="123"/>
      <c r="N1275" s="120" t="s">
        <v>281</v>
      </c>
      <c r="O1275" s="120" t="s">
        <v>281</v>
      </c>
      <c r="P1275" s="120" t="s">
        <v>299</v>
      </c>
      <c r="Q1275" s="120" t="n">
        <v>2036</v>
      </c>
      <c r="R1275" s="124" t="s">
        <v>600</v>
      </c>
      <c r="S1275" s="125" t="s">
        <v>946</v>
      </c>
    </row>
    <row r="1276" s="126" customFormat="true" ht="12" hidden="false" customHeight="true" outlineLevel="0" collapsed="false">
      <c r="A1276" s="120" t="n">
        <v>855</v>
      </c>
      <c r="B1276" s="120" t="n">
        <v>85502</v>
      </c>
      <c r="C1276" s="120" t="n">
        <v>2060</v>
      </c>
      <c r="D1276" s="121" t="s">
        <v>509</v>
      </c>
      <c r="E1276" s="121" t="s">
        <v>385</v>
      </c>
      <c r="F1276" s="136" t="n">
        <v>112236.85</v>
      </c>
      <c r="G1276" s="123"/>
      <c r="H1276" s="136" t="n">
        <v>112236.85</v>
      </c>
      <c r="I1276" s="123"/>
      <c r="J1276" s="136" t="n">
        <f aca="false">H1276-F1276</f>
        <v>0</v>
      </c>
      <c r="K1276" s="123" t="n">
        <f aca="false">I1276-G1276</f>
        <v>0</v>
      </c>
      <c r="L1276" s="136" t="n">
        <v>0</v>
      </c>
      <c r="M1276" s="123"/>
      <c r="N1276" s="120" t="s">
        <v>281</v>
      </c>
      <c r="O1276" s="120" t="s">
        <v>281</v>
      </c>
      <c r="P1276" s="120" t="s">
        <v>299</v>
      </c>
      <c r="Q1276" s="120" t="n">
        <v>498</v>
      </c>
      <c r="R1276" s="124" t="s">
        <v>516</v>
      </c>
      <c r="S1276" s="125" t="s">
        <v>946</v>
      </c>
    </row>
    <row r="1277" s="126" customFormat="true" ht="12" hidden="false" customHeight="true" outlineLevel="0" collapsed="false">
      <c r="A1277" s="120" t="n">
        <v>855</v>
      </c>
      <c r="B1277" s="120" t="n">
        <v>85502</v>
      </c>
      <c r="C1277" s="120" t="n">
        <v>2060</v>
      </c>
      <c r="D1277" s="121" t="s">
        <v>509</v>
      </c>
      <c r="E1277" s="121" t="s">
        <v>385</v>
      </c>
      <c r="F1277" s="136" t="n">
        <v>14579.34</v>
      </c>
      <c r="G1277" s="123"/>
      <c r="H1277" s="136" t="n">
        <v>14579.34</v>
      </c>
      <c r="I1277" s="123"/>
      <c r="J1277" s="136" t="n">
        <f aca="false">H1277-F1277</f>
        <v>0</v>
      </c>
      <c r="K1277" s="123" t="n">
        <f aca="false">I1277-G1277</f>
        <v>0</v>
      </c>
      <c r="L1277" s="136" t="n">
        <v>0</v>
      </c>
      <c r="M1277" s="123"/>
      <c r="N1277" s="120" t="s">
        <v>281</v>
      </c>
      <c r="O1277" s="120" t="s">
        <v>281</v>
      </c>
      <c r="P1277" s="120" t="s">
        <v>299</v>
      </c>
      <c r="Q1277" s="120" t="n">
        <v>812</v>
      </c>
      <c r="R1277" s="124" t="s">
        <v>387</v>
      </c>
      <c r="S1277" s="125" t="s">
        <v>946</v>
      </c>
    </row>
    <row r="1278" s="126" customFormat="true" ht="12" hidden="false" customHeight="true" outlineLevel="0" collapsed="false">
      <c r="A1278" s="120" t="n">
        <v>855</v>
      </c>
      <c r="B1278" s="120" t="n">
        <v>85502</v>
      </c>
      <c r="C1278" s="120" t="n">
        <v>2060</v>
      </c>
      <c r="D1278" s="121" t="s">
        <v>509</v>
      </c>
      <c r="E1278" s="121" t="s">
        <v>385</v>
      </c>
      <c r="F1278" s="136" t="n">
        <v>7529.49</v>
      </c>
      <c r="G1278" s="123"/>
      <c r="H1278" s="136" t="n">
        <v>7529.49</v>
      </c>
      <c r="I1278" s="123"/>
      <c r="J1278" s="136" t="n">
        <f aca="false">H1278-F1278</f>
        <v>0</v>
      </c>
      <c r="K1278" s="123" t="n">
        <f aca="false">I1278-G1278</f>
        <v>0</v>
      </c>
      <c r="L1278" s="136" t="n">
        <v>0</v>
      </c>
      <c r="M1278" s="123"/>
      <c r="N1278" s="120" t="s">
        <v>281</v>
      </c>
      <c r="O1278" s="120" t="s">
        <v>281</v>
      </c>
      <c r="P1278" s="120" t="s">
        <v>299</v>
      </c>
      <c r="Q1278" s="120" t="n">
        <v>1136</v>
      </c>
      <c r="R1278" s="124" t="s">
        <v>604</v>
      </c>
      <c r="S1278" s="125" t="s">
        <v>946</v>
      </c>
    </row>
    <row r="1279" s="126" customFormat="true" ht="12" hidden="false" customHeight="true" outlineLevel="0" collapsed="false">
      <c r="A1279" s="120" t="n">
        <v>855</v>
      </c>
      <c r="B1279" s="120" t="n">
        <v>85502</v>
      </c>
      <c r="C1279" s="120" t="n">
        <v>2060</v>
      </c>
      <c r="D1279" s="121" t="s">
        <v>509</v>
      </c>
      <c r="E1279" s="121" t="s">
        <v>385</v>
      </c>
      <c r="F1279" s="122" t="n">
        <v>15500</v>
      </c>
      <c r="G1279" s="123"/>
      <c r="H1279" s="122" t="n">
        <v>15500</v>
      </c>
      <c r="I1279" s="123"/>
      <c r="J1279" s="122" t="n">
        <f aca="false">H1279-F1279</f>
        <v>0</v>
      </c>
      <c r="K1279" s="123" t="n">
        <f aca="false">I1279-G1279</f>
        <v>0</v>
      </c>
      <c r="L1279" s="122" t="n">
        <v>0</v>
      </c>
      <c r="M1279" s="123"/>
      <c r="N1279" s="120" t="s">
        <v>281</v>
      </c>
      <c r="O1279" s="120" t="s">
        <v>281</v>
      </c>
      <c r="P1279" s="120" t="s">
        <v>299</v>
      </c>
      <c r="Q1279" s="120" t="n">
        <v>1475</v>
      </c>
      <c r="R1279" s="124" t="s">
        <v>287</v>
      </c>
      <c r="S1279" s="125" t="s">
        <v>946</v>
      </c>
    </row>
    <row r="1280" s="126" customFormat="true" ht="12" hidden="false" customHeight="true" outlineLevel="0" collapsed="false">
      <c r="A1280" s="120" t="n">
        <v>855</v>
      </c>
      <c r="B1280" s="120" t="n">
        <v>85502</v>
      </c>
      <c r="C1280" s="120" t="n">
        <v>2060</v>
      </c>
      <c r="D1280" s="121" t="s">
        <v>509</v>
      </c>
      <c r="E1280" s="121" t="s">
        <v>385</v>
      </c>
      <c r="F1280" s="136" t="n">
        <v>56933.4</v>
      </c>
      <c r="G1280" s="123"/>
      <c r="H1280" s="136" t="n">
        <v>56933.4</v>
      </c>
      <c r="I1280" s="123"/>
      <c r="J1280" s="136" t="n">
        <f aca="false">H1280-F1280</f>
        <v>0</v>
      </c>
      <c r="K1280" s="123" t="n">
        <f aca="false">I1280-G1280</f>
        <v>0</v>
      </c>
      <c r="L1280" s="136" t="n">
        <v>0</v>
      </c>
      <c r="M1280" s="123"/>
      <c r="N1280" s="120" t="s">
        <v>281</v>
      </c>
      <c r="O1280" s="120" t="s">
        <v>281</v>
      </c>
      <c r="P1280" s="120" t="s">
        <v>299</v>
      </c>
      <c r="Q1280" s="120" t="s">
        <v>439</v>
      </c>
      <c r="R1280" s="124" t="s">
        <v>440</v>
      </c>
      <c r="S1280" s="125" t="s">
        <v>946</v>
      </c>
    </row>
    <row r="1281" s="126" customFormat="true" ht="12" hidden="false" customHeight="true" outlineLevel="0" collapsed="false">
      <c r="A1281" s="120" t="n">
        <v>855</v>
      </c>
      <c r="B1281" s="120" t="n">
        <v>85502</v>
      </c>
      <c r="C1281" s="120" t="n">
        <v>2060</v>
      </c>
      <c r="D1281" s="121" t="s">
        <v>509</v>
      </c>
      <c r="E1281" s="121" t="s">
        <v>385</v>
      </c>
      <c r="F1281" s="122" t="n">
        <v>9500</v>
      </c>
      <c r="G1281" s="123"/>
      <c r="H1281" s="122" t="n">
        <v>9500</v>
      </c>
      <c r="I1281" s="123"/>
      <c r="J1281" s="122" t="n">
        <f aca="false">H1281-F1281</f>
        <v>0</v>
      </c>
      <c r="K1281" s="123" t="n">
        <f aca="false">I1281-G1281</f>
        <v>0</v>
      </c>
      <c r="L1281" s="122" t="n">
        <v>0</v>
      </c>
      <c r="M1281" s="123"/>
      <c r="N1281" s="120" t="s">
        <v>281</v>
      </c>
      <c r="O1281" s="120" t="s">
        <v>281</v>
      </c>
      <c r="P1281" s="120" t="s">
        <v>299</v>
      </c>
      <c r="Q1281" s="120" t="n">
        <v>189</v>
      </c>
      <c r="R1281" s="124" t="s">
        <v>947</v>
      </c>
      <c r="S1281" s="125" t="s">
        <v>948</v>
      </c>
    </row>
    <row r="1282" s="126" customFormat="true" ht="12" hidden="false" customHeight="true" outlineLevel="0" collapsed="false">
      <c r="A1282" s="120" t="n">
        <v>855</v>
      </c>
      <c r="B1282" s="120" t="n">
        <v>85502</v>
      </c>
      <c r="C1282" s="120" t="n">
        <v>2100</v>
      </c>
      <c r="D1282" s="121" t="s">
        <v>512</v>
      </c>
      <c r="E1282" s="121" t="s">
        <v>275</v>
      </c>
      <c r="F1282" s="136" t="n">
        <v>113697.57</v>
      </c>
      <c r="G1282" s="132"/>
      <c r="H1282" s="136" t="n">
        <v>113697.57</v>
      </c>
      <c r="I1282" s="132"/>
      <c r="J1282" s="122" t="n">
        <f aca="false">H1282-F1282</f>
        <v>0</v>
      </c>
      <c r="K1282" s="123" t="n">
        <f aca="false">I1282-G1282</f>
        <v>0</v>
      </c>
      <c r="L1282" s="122" t="n">
        <v>0</v>
      </c>
      <c r="M1282" s="123"/>
      <c r="N1282" s="120" t="s">
        <v>281</v>
      </c>
      <c r="O1282" s="120" t="s">
        <v>281</v>
      </c>
      <c r="P1282" s="120" t="s">
        <v>299</v>
      </c>
      <c r="Q1282" s="120" t="n">
        <v>2466</v>
      </c>
      <c r="R1282" s="124" t="s">
        <v>580</v>
      </c>
      <c r="S1282" s="125" t="s">
        <v>514</v>
      </c>
    </row>
    <row r="1283" s="126" customFormat="true" ht="12" hidden="false" customHeight="true" outlineLevel="0" collapsed="false">
      <c r="A1283" s="120" t="n">
        <v>855</v>
      </c>
      <c r="B1283" s="120" t="n">
        <v>85502</v>
      </c>
      <c r="C1283" s="120" t="n">
        <v>2100</v>
      </c>
      <c r="D1283" s="121" t="s">
        <v>512</v>
      </c>
      <c r="E1283" s="121" t="s">
        <v>275</v>
      </c>
      <c r="F1283" s="136" t="n">
        <v>665666.43</v>
      </c>
      <c r="G1283" s="132"/>
      <c r="H1283" s="136" t="n">
        <v>665666.43</v>
      </c>
      <c r="I1283" s="132"/>
      <c r="J1283" s="122" t="n">
        <f aca="false">H1283-F1283</f>
        <v>0</v>
      </c>
      <c r="K1283" s="123" t="n">
        <f aca="false">I1283-G1283</f>
        <v>0</v>
      </c>
      <c r="L1283" s="122" t="n">
        <v>0</v>
      </c>
      <c r="M1283" s="123"/>
      <c r="N1283" s="120" t="s">
        <v>281</v>
      </c>
      <c r="O1283" s="120" t="s">
        <v>281</v>
      </c>
      <c r="P1283" s="120" t="s">
        <v>299</v>
      </c>
      <c r="Q1283" s="120" t="n">
        <v>2407</v>
      </c>
      <c r="R1283" s="124" t="s">
        <v>697</v>
      </c>
      <c r="S1283" s="125" t="s">
        <v>514</v>
      </c>
    </row>
    <row r="1284" s="126" customFormat="true" ht="12" hidden="false" customHeight="true" outlineLevel="0" collapsed="false">
      <c r="A1284" s="120" t="n">
        <v>855</v>
      </c>
      <c r="B1284" s="120" t="n">
        <v>85502</v>
      </c>
      <c r="C1284" s="120" t="n">
        <v>2100</v>
      </c>
      <c r="D1284" s="121" t="s">
        <v>512</v>
      </c>
      <c r="E1284" s="121" t="s">
        <v>275</v>
      </c>
      <c r="F1284" s="136" t="n">
        <v>747419.69</v>
      </c>
      <c r="G1284" s="132"/>
      <c r="H1284" s="136" t="n">
        <v>747419.69</v>
      </c>
      <c r="I1284" s="132"/>
      <c r="J1284" s="122" t="n">
        <f aca="false">H1284-F1284</f>
        <v>0</v>
      </c>
      <c r="K1284" s="123" t="n">
        <f aca="false">I1284-G1284</f>
        <v>0</v>
      </c>
      <c r="L1284" s="122" t="n">
        <v>0</v>
      </c>
      <c r="M1284" s="123"/>
      <c r="N1284" s="120" t="s">
        <v>281</v>
      </c>
      <c r="O1284" s="120" t="s">
        <v>281</v>
      </c>
      <c r="P1284" s="120" t="s">
        <v>299</v>
      </c>
      <c r="Q1284" s="120" t="n">
        <v>2046</v>
      </c>
      <c r="R1284" s="124" t="s">
        <v>600</v>
      </c>
      <c r="S1284" s="125" t="s">
        <v>514</v>
      </c>
    </row>
    <row r="1285" s="126" customFormat="true" ht="12" hidden="false" customHeight="true" outlineLevel="0" collapsed="false">
      <c r="A1285" s="120" t="n">
        <v>855</v>
      </c>
      <c r="B1285" s="120" t="n">
        <v>85502</v>
      </c>
      <c r="C1285" s="120" t="n">
        <v>2100</v>
      </c>
      <c r="D1285" s="121" t="s">
        <v>512</v>
      </c>
      <c r="E1285" s="121" t="s">
        <v>275</v>
      </c>
      <c r="F1285" s="136" t="n">
        <v>12580.31</v>
      </c>
      <c r="G1285" s="132"/>
      <c r="H1285" s="136" t="n">
        <v>12580.31</v>
      </c>
      <c r="I1285" s="132"/>
      <c r="J1285" s="122" t="n">
        <f aca="false">H1285-F1285</f>
        <v>0</v>
      </c>
      <c r="K1285" s="123" t="n">
        <f aca="false">I1285-G1285</f>
        <v>0</v>
      </c>
      <c r="L1285" s="122" t="n">
        <v>0</v>
      </c>
      <c r="M1285" s="123"/>
      <c r="N1285" s="120" t="s">
        <v>281</v>
      </c>
      <c r="O1285" s="120" t="s">
        <v>281</v>
      </c>
      <c r="P1285" s="120" t="s">
        <v>299</v>
      </c>
      <c r="Q1285" s="120" t="n">
        <v>2208</v>
      </c>
      <c r="R1285" s="124" t="s">
        <v>513</v>
      </c>
      <c r="S1285" s="125" t="s">
        <v>514</v>
      </c>
    </row>
    <row r="1286" s="126" customFormat="true" ht="12" hidden="false" customHeight="true" outlineLevel="0" collapsed="false">
      <c r="A1286" s="120" t="n">
        <v>855</v>
      </c>
      <c r="B1286" s="120" t="n">
        <v>85502</v>
      </c>
      <c r="C1286" s="120" t="n">
        <v>2100</v>
      </c>
      <c r="D1286" s="121" t="s">
        <v>512</v>
      </c>
      <c r="E1286" s="121" t="s">
        <v>275</v>
      </c>
      <c r="F1286" s="122" t="n">
        <v>550000</v>
      </c>
      <c r="G1286" s="123"/>
      <c r="H1286" s="122" t="n">
        <v>550000</v>
      </c>
      <c r="I1286" s="123"/>
      <c r="J1286" s="122" t="n">
        <f aca="false">H1286-F1286</f>
        <v>0</v>
      </c>
      <c r="K1286" s="123" t="n">
        <f aca="false">I1286-G1286</f>
        <v>0</v>
      </c>
      <c r="L1286" s="122" t="n">
        <v>0</v>
      </c>
      <c r="M1286" s="123"/>
      <c r="N1286" s="120" t="s">
        <v>281</v>
      </c>
      <c r="O1286" s="120" t="s">
        <v>281</v>
      </c>
      <c r="P1286" s="120" t="s">
        <v>299</v>
      </c>
      <c r="Q1286" s="120" t="n">
        <v>69</v>
      </c>
      <c r="R1286" s="124" t="s">
        <v>515</v>
      </c>
      <c r="S1286" s="125" t="s">
        <v>514</v>
      </c>
    </row>
    <row r="1287" s="126" customFormat="true" ht="12" hidden="false" customHeight="true" outlineLevel="0" collapsed="false">
      <c r="A1287" s="120" t="n">
        <v>855</v>
      </c>
      <c r="B1287" s="120" t="n">
        <v>85502</v>
      </c>
      <c r="C1287" s="120" t="n">
        <v>2100</v>
      </c>
      <c r="D1287" s="121" t="s">
        <v>512</v>
      </c>
      <c r="E1287" s="121" t="s">
        <v>275</v>
      </c>
      <c r="F1287" s="122" t="n">
        <v>200000</v>
      </c>
      <c r="G1287" s="123"/>
      <c r="H1287" s="122" t="n">
        <v>200000</v>
      </c>
      <c r="I1287" s="123"/>
      <c r="J1287" s="122" t="n">
        <f aca="false">H1287-F1287</f>
        <v>0</v>
      </c>
      <c r="K1287" s="123" t="n">
        <f aca="false">I1287-G1287</f>
        <v>0</v>
      </c>
      <c r="L1287" s="122" t="n">
        <v>0</v>
      </c>
      <c r="M1287" s="123"/>
      <c r="N1287" s="120" t="s">
        <v>281</v>
      </c>
      <c r="O1287" s="120" t="s">
        <v>281</v>
      </c>
      <c r="P1287" s="120" t="s">
        <v>299</v>
      </c>
      <c r="Q1287" s="120" t="n">
        <v>310</v>
      </c>
      <c r="R1287" s="124" t="s">
        <v>490</v>
      </c>
      <c r="S1287" s="125" t="s">
        <v>514</v>
      </c>
    </row>
    <row r="1288" s="126" customFormat="true" ht="12" hidden="false" customHeight="true" outlineLevel="0" collapsed="false">
      <c r="A1288" s="120" t="n">
        <v>855</v>
      </c>
      <c r="B1288" s="120" t="n">
        <v>85502</v>
      </c>
      <c r="C1288" s="120" t="n">
        <v>2100</v>
      </c>
      <c r="D1288" s="121" t="s">
        <v>512</v>
      </c>
      <c r="E1288" s="121" t="s">
        <v>275</v>
      </c>
      <c r="F1288" s="122" t="n">
        <v>550000</v>
      </c>
      <c r="G1288" s="123"/>
      <c r="H1288" s="122" t="n">
        <v>550000</v>
      </c>
      <c r="I1288" s="123"/>
      <c r="J1288" s="122" t="n">
        <f aca="false">H1288-F1288</f>
        <v>0</v>
      </c>
      <c r="K1288" s="123" t="n">
        <f aca="false">I1288-G1288</f>
        <v>0</v>
      </c>
      <c r="L1288" s="122" t="n">
        <v>0</v>
      </c>
      <c r="M1288" s="123"/>
      <c r="N1288" s="120" t="s">
        <v>281</v>
      </c>
      <c r="O1288" s="120" t="s">
        <v>281</v>
      </c>
      <c r="P1288" s="120" t="s">
        <v>299</v>
      </c>
      <c r="Q1288" s="120" t="n">
        <v>380</v>
      </c>
      <c r="R1288" s="124" t="s">
        <v>619</v>
      </c>
      <c r="S1288" s="125" t="s">
        <v>514</v>
      </c>
    </row>
    <row r="1289" s="126" customFormat="true" ht="12" hidden="false" customHeight="true" outlineLevel="0" collapsed="false">
      <c r="A1289" s="120" t="n">
        <v>855</v>
      </c>
      <c r="B1289" s="120" t="n">
        <v>85502</v>
      </c>
      <c r="C1289" s="120" t="n">
        <v>2100</v>
      </c>
      <c r="D1289" s="121" t="s">
        <v>512</v>
      </c>
      <c r="E1289" s="121" t="s">
        <v>275</v>
      </c>
      <c r="F1289" s="122" t="n">
        <v>630000</v>
      </c>
      <c r="G1289" s="123"/>
      <c r="H1289" s="122" t="n">
        <v>630000</v>
      </c>
      <c r="I1289" s="123"/>
      <c r="J1289" s="122" t="n">
        <f aca="false">H1289-F1289</f>
        <v>0</v>
      </c>
      <c r="K1289" s="123" t="n">
        <f aca="false">I1289-G1289</f>
        <v>0</v>
      </c>
      <c r="L1289" s="122" t="n">
        <v>0</v>
      </c>
      <c r="M1289" s="123"/>
      <c r="N1289" s="120" t="s">
        <v>281</v>
      </c>
      <c r="O1289" s="120" t="s">
        <v>281</v>
      </c>
      <c r="P1289" s="120" t="s">
        <v>299</v>
      </c>
      <c r="Q1289" s="120" t="n">
        <v>636</v>
      </c>
      <c r="R1289" s="124" t="s">
        <v>949</v>
      </c>
      <c r="S1289" s="125" t="s">
        <v>514</v>
      </c>
    </row>
    <row r="1290" s="126" customFormat="true" ht="12" hidden="false" customHeight="true" outlineLevel="0" collapsed="false">
      <c r="A1290" s="120" t="n">
        <v>855</v>
      </c>
      <c r="B1290" s="120" t="n">
        <v>85502</v>
      </c>
      <c r="C1290" s="120" t="n">
        <v>2100</v>
      </c>
      <c r="D1290" s="121" t="s">
        <v>512</v>
      </c>
      <c r="E1290" s="121" t="s">
        <v>275</v>
      </c>
      <c r="F1290" s="122" t="n">
        <v>30000</v>
      </c>
      <c r="G1290" s="123"/>
      <c r="H1290" s="122" t="n">
        <v>30000</v>
      </c>
      <c r="I1290" s="123"/>
      <c r="J1290" s="122" t="n">
        <f aca="false">H1290-F1290</f>
        <v>0</v>
      </c>
      <c r="K1290" s="123" t="n">
        <f aca="false">I1290-G1290</f>
        <v>0</v>
      </c>
      <c r="L1290" s="122" t="n">
        <v>0</v>
      </c>
      <c r="M1290" s="123"/>
      <c r="N1290" s="120" t="s">
        <v>281</v>
      </c>
      <c r="O1290" s="120" t="s">
        <v>281</v>
      </c>
      <c r="P1290" s="120" t="s">
        <v>299</v>
      </c>
      <c r="Q1290" s="120" t="n">
        <v>849</v>
      </c>
      <c r="R1290" s="124" t="s">
        <v>436</v>
      </c>
      <c r="S1290" s="125" t="s">
        <v>514</v>
      </c>
    </row>
    <row r="1291" s="126" customFormat="true" ht="12" hidden="false" customHeight="true" outlineLevel="0" collapsed="false">
      <c r="A1291" s="120" t="n">
        <v>855</v>
      </c>
      <c r="B1291" s="120" t="n">
        <v>85502</v>
      </c>
      <c r="C1291" s="120" t="n">
        <v>2100</v>
      </c>
      <c r="D1291" s="121" t="s">
        <v>512</v>
      </c>
      <c r="E1291" s="121" t="s">
        <v>275</v>
      </c>
      <c r="F1291" s="122" t="n">
        <v>660000</v>
      </c>
      <c r="G1291" s="123"/>
      <c r="H1291" s="122" t="n">
        <v>660000</v>
      </c>
      <c r="I1291" s="123"/>
      <c r="J1291" s="122" t="n">
        <f aca="false">H1291-F1291</f>
        <v>0</v>
      </c>
      <c r="K1291" s="123" t="n">
        <f aca="false">I1291-G1291</f>
        <v>0</v>
      </c>
      <c r="L1291" s="122" t="n">
        <v>0</v>
      </c>
      <c r="M1291" s="123"/>
      <c r="N1291" s="120" t="s">
        <v>281</v>
      </c>
      <c r="O1291" s="120" t="s">
        <v>281</v>
      </c>
      <c r="P1291" s="120" t="s">
        <v>299</v>
      </c>
      <c r="Q1291" s="120" t="n">
        <v>955</v>
      </c>
      <c r="R1291" s="124" t="s">
        <v>892</v>
      </c>
      <c r="S1291" s="125" t="s">
        <v>514</v>
      </c>
    </row>
    <row r="1292" s="126" customFormat="true" ht="12" hidden="false" customHeight="true" outlineLevel="0" collapsed="false">
      <c r="A1292" s="120" t="n">
        <v>855</v>
      </c>
      <c r="B1292" s="120" t="n">
        <v>85502</v>
      </c>
      <c r="C1292" s="120" t="n">
        <v>2100</v>
      </c>
      <c r="D1292" s="121" t="s">
        <v>512</v>
      </c>
      <c r="E1292" s="121" t="s">
        <v>275</v>
      </c>
      <c r="F1292" s="122" t="n">
        <v>40000</v>
      </c>
      <c r="G1292" s="123"/>
      <c r="H1292" s="122" t="n">
        <v>40000</v>
      </c>
      <c r="I1292" s="123"/>
      <c r="J1292" s="122" t="n">
        <f aca="false">H1292-F1292</f>
        <v>0</v>
      </c>
      <c r="K1292" s="123" t="n">
        <f aca="false">I1292-G1292</f>
        <v>0</v>
      </c>
      <c r="L1292" s="122" t="n">
        <v>0</v>
      </c>
      <c r="M1292" s="123"/>
      <c r="N1292" s="120" t="s">
        <v>281</v>
      </c>
      <c r="O1292" s="120" t="s">
        <v>281</v>
      </c>
      <c r="P1292" s="120" t="s">
        <v>299</v>
      </c>
      <c r="Q1292" s="120" t="n">
        <v>1096</v>
      </c>
      <c r="R1292" s="124" t="s">
        <v>432</v>
      </c>
      <c r="S1292" s="125" t="s">
        <v>514</v>
      </c>
    </row>
    <row r="1293" s="126" customFormat="true" ht="12" hidden="false" customHeight="true" outlineLevel="0" collapsed="false">
      <c r="A1293" s="120" t="n">
        <v>855</v>
      </c>
      <c r="B1293" s="120" t="n">
        <v>85502</v>
      </c>
      <c r="C1293" s="120" t="n">
        <v>2100</v>
      </c>
      <c r="D1293" s="121" t="s">
        <v>512</v>
      </c>
      <c r="E1293" s="121" t="s">
        <v>275</v>
      </c>
      <c r="F1293" s="122" t="n">
        <v>2953</v>
      </c>
      <c r="G1293" s="123"/>
      <c r="H1293" s="122" t="n">
        <v>2953</v>
      </c>
      <c r="I1293" s="123"/>
      <c r="J1293" s="122" t="n">
        <f aca="false">H1293-F1293</f>
        <v>0</v>
      </c>
      <c r="K1293" s="123" t="n">
        <f aca="false">I1293-G1293</f>
        <v>0</v>
      </c>
      <c r="L1293" s="122" t="n">
        <v>0</v>
      </c>
      <c r="M1293" s="123"/>
      <c r="N1293" s="120" t="s">
        <v>281</v>
      </c>
      <c r="O1293" s="120" t="s">
        <v>281</v>
      </c>
      <c r="P1293" s="120" t="s">
        <v>299</v>
      </c>
      <c r="Q1293" s="120" t="n">
        <v>1184</v>
      </c>
      <c r="R1293" s="124" t="s">
        <v>518</v>
      </c>
      <c r="S1293" s="125" t="s">
        <v>514</v>
      </c>
    </row>
    <row r="1294" s="126" customFormat="true" ht="12" hidden="false" customHeight="true" outlineLevel="0" collapsed="false">
      <c r="A1294" s="120" t="n">
        <v>855</v>
      </c>
      <c r="B1294" s="120" t="n">
        <v>85502</v>
      </c>
      <c r="C1294" s="120" t="n">
        <v>2100</v>
      </c>
      <c r="D1294" s="121" t="s">
        <v>512</v>
      </c>
      <c r="E1294" s="121" t="s">
        <v>275</v>
      </c>
      <c r="F1294" s="122" t="n">
        <v>700000</v>
      </c>
      <c r="G1294" s="132"/>
      <c r="H1294" s="122" t="n">
        <v>700000</v>
      </c>
      <c r="I1294" s="132"/>
      <c r="J1294" s="122" t="n">
        <f aca="false">H1294-F1294</f>
        <v>0</v>
      </c>
      <c r="K1294" s="132" t="n">
        <f aca="false">I1294-G1294</f>
        <v>0</v>
      </c>
      <c r="L1294" s="122" t="n">
        <v>0</v>
      </c>
      <c r="M1294" s="132"/>
      <c r="N1294" s="120" t="s">
        <v>281</v>
      </c>
      <c r="O1294" s="120" t="s">
        <v>281</v>
      </c>
      <c r="P1294" s="120" t="s">
        <v>299</v>
      </c>
      <c r="Q1294" s="120" t="n">
        <v>1272</v>
      </c>
      <c r="R1294" s="124" t="s">
        <v>341</v>
      </c>
      <c r="S1294" s="125" t="s">
        <v>514</v>
      </c>
    </row>
    <row r="1295" s="126" customFormat="true" ht="12" hidden="false" customHeight="true" outlineLevel="0" collapsed="false">
      <c r="A1295" s="120" t="n">
        <v>855</v>
      </c>
      <c r="B1295" s="120" t="n">
        <v>85502</v>
      </c>
      <c r="C1295" s="120" t="n">
        <v>2100</v>
      </c>
      <c r="D1295" s="121" t="s">
        <v>512</v>
      </c>
      <c r="E1295" s="121" t="s">
        <v>275</v>
      </c>
      <c r="F1295" s="122" t="n">
        <v>30000</v>
      </c>
      <c r="G1295" s="132"/>
      <c r="H1295" s="122" t="n">
        <v>30000</v>
      </c>
      <c r="I1295" s="132"/>
      <c r="J1295" s="122" t="n">
        <f aca="false">H1295-F1295</f>
        <v>0</v>
      </c>
      <c r="K1295" s="132" t="n">
        <f aca="false">I1295-G1295</f>
        <v>0</v>
      </c>
      <c r="L1295" s="122" t="n">
        <v>0</v>
      </c>
      <c r="M1295" s="132"/>
      <c r="N1295" s="120" t="s">
        <v>281</v>
      </c>
      <c r="O1295" s="120" t="s">
        <v>281</v>
      </c>
      <c r="P1295" s="120" t="s">
        <v>299</v>
      </c>
      <c r="Q1295" s="120" t="n">
        <v>1418</v>
      </c>
      <c r="R1295" s="124" t="s">
        <v>382</v>
      </c>
      <c r="S1295" s="125" t="s">
        <v>514</v>
      </c>
    </row>
    <row r="1296" s="126" customFormat="true" ht="12" hidden="false" customHeight="true" outlineLevel="0" collapsed="false">
      <c r="A1296" s="120" t="n">
        <v>855</v>
      </c>
      <c r="B1296" s="120" t="n">
        <v>85502</v>
      </c>
      <c r="C1296" s="120" t="n">
        <v>2100</v>
      </c>
      <c r="D1296" s="121" t="s">
        <v>512</v>
      </c>
      <c r="E1296" s="121" t="s">
        <v>275</v>
      </c>
      <c r="F1296" s="122" t="n">
        <v>700000</v>
      </c>
      <c r="G1296" s="123"/>
      <c r="H1296" s="122" t="n">
        <v>700000</v>
      </c>
      <c r="I1296" s="123"/>
      <c r="J1296" s="122" t="n">
        <f aca="false">H1296-F1296</f>
        <v>0</v>
      </c>
      <c r="K1296" s="123" t="n">
        <f aca="false">I1296-G1296</f>
        <v>0</v>
      </c>
      <c r="L1296" s="122" t="n">
        <v>0</v>
      </c>
      <c r="M1296" s="123"/>
      <c r="N1296" s="120" t="s">
        <v>281</v>
      </c>
      <c r="O1296" s="120" t="s">
        <v>281</v>
      </c>
      <c r="P1296" s="120" t="s">
        <v>299</v>
      </c>
      <c r="Q1296" s="120" t="n">
        <v>1785</v>
      </c>
      <c r="R1296" s="124" t="s">
        <v>623</v>
      </c>
      <c r="S1296" s="125" t="s">
        <v>514</v>
      </c>
    </row>
    <row r="1297" s="126" customFormat="true" ht="12" hidden="false" customHeight="true" outlineLevel="0" collapsed="false">
      <c r="A1297" s="120" t="n">
        <v>855</v>
      </c>
      <c r="B1297" s="120" t="n">
        <v>85502</v>
      </c>
      <c r="C1297" s="120" t="n">
        <v>2360</v>
      </c>
      <c r="D1297" s="121" t="s">
        <v>265</v>
      </c>
      <c r="E1297" s="121" t="s">
        <v>275</v>
      </c>
      <c r="F1297" s="122" t="n">
        <v>1300000</v>
      </c>
      <c r="G1297" s="123"/>
      <c r="H1297" s="122" t="n">
        <v>1300000</v>
      </c>
      <c r="I1297" s="123"/>
      <c r="J1297" s="122" t="n">
        <f aca="false">H1297-F1297</f>
        <v>0</v>
      </c>
      <c r="K1297" s="123" t="n">
        <f aca="false">I1297-G1297</f>
        <v>0</v>
      </c>
      <c r="L1297" s="122" t="n">
        <v>1300000</v>
      </c>
      <c r="M1297" s="123"/>
      <c r="N1297" s="120" t="s">
        <v>281</v>
      </c>
      <c r="O1297" s="120" t="s">
        <v>281</v>
      </c>
      <c r="P1297" s="120" t="s">
        <v>268</v>
      </c>
      <c r="Q1297" s="120" t="s">
        <v>269</v>
      </c>
      <c r="R1297" s="124" t="s">
        <v>270</v>
      </c>
      <c r="S1297" s="125" t="s">
        <v>950</v>
      </c>
    </row>
    <row r="1298" s="126" customFormat="true" ht="12" hidden="false" customHeight="true" outlineLevel="0" collapsed="false">
      <c r="A1298" s="120" t="n">
        <v>855</v>
      </c>
      <c r="B1298" s="120" t="n">
        <v>85502</v>
      </c>
      <c r="C1298" s="120" t="n">
        <v>2910</v>
      </c>
      <c r="D1298" s="121" t="s">
        <v>265</v>
      </c>
      <c r="E1298" s="121" t="s">
        <v>275</v>
      </c>
      <c r="F1298" s="122" t="n">
        <v>500000</v>
      </c>
      <c r="G1298" s="123"/>
      <c r="H1298" s="122" t="n">
        <v>500000</v>
      </c>
      <c r="I1298" s="123"/>
      <c r="J1298" s="122" t="n">
        <f aca="false">H1298-F1298</f>
        <v>0</v>
      </c>
      <c r="K1298" s="123" t="n">
        <f aca="false">I1298-G1298</f>
        <v>0</v>
      </c>
      <c r="L1298" s="122" t="n">
        <v>500000</v>
      </c>
      <c r="M1298" s="123"/>
      <c r="N1298" s="120" t="s">
        <v>611</v>
      </c>
      <c r="O1298" s="120" t="s">
        <v>379</v>
      </c>
      <c r="P1298" s="120" t="s">
        <v>268</v>
      </c>
      <c r="Q1298" s="120" t="s">
        <v>269</v>
      </c>
      <c r="R1298" s="124" t="s">
        <v>270</v>
      </c>
      <c r="S1298" s="125" t="s">
        <v>951</v>
      </c>
    </row>
    <row r="1299" s="126" customFormat="true" ht="12" hidden="false" customHeight="true" outlineLevel="0" collapsed="false">
      <c r="A1299" s="120" t="s">
        <v>952</v>
      </c>
      <c r="B1299" s="120" t="n">
        <v>85502</v>
      </c>
      <c r="C1299" s="120" t="s">
        <v>463</v>
      </c>
      <c r="D1299" s="121"/>
      <c r="E1299" s="121" t="s">
        <v>451</v>
      </c>
      <c r="F1299" s="122" t="n">
        <v>3200000</v>
      </c>
      <c r="G1299" s="123"/>
      <c r="H1299" s="122" t="n">
        <v>3200000</v>
      </c>
      <c r="I1299" s="123"/>
      <c r="J1299" s="122" t="n">
        <f aca="false">H1299-F1299</f>
        <v>0</v>
      </c>
      <c r="K1299" s="123" t="n">
        <f aca="false">I1299-G1299</f>
        <v>0</v>
      </c>
      <c r="L1299" s="122" t="n">
        <v>3500367</v>
      </c>
      <c r="M1299" s="123"/>
      <c r="N1299" s="120" t="s">
        <v>611</v>
      </c>
      <c r="O1299" s="120" t="s">
        <v>379</v>
      </c>
      <c r="P1299" s="120" t="s">
        <v>268</v>
      </c>
      <c r="Q1299" s="120" t="s">
        <v>269</v>
      </c>
      <c r="R1299" s="124" t="s">
        <v>270</v>
      </c>
      <c r="S1299" s="125" t="s">
        <v>452</v>
      </c>
    </row>
    <row r="1300" s="126" customFormat="true" ht="12" hidden="false" customHeight="true" outlineLevel="0" collapsed="false">
      <c r="A1300" s="120" t="s">
        <v>952</v>
      </c>
      <c r="B1300" s="120" t="n">
        <v>85502</v>
      </c>
      <c r="C1300" s="120" t="s">
        <v>495</v>
      </c>
      <c r="D1300" s="121"/>
      <c r="E1300" s="121" t="s">
        <v>451</v>
      </c>
      <c r="F1300" s="122" t="n">
        <v>150000</v>
      </c>
      <c r="G1300" s="123"/>
      <c r="H1300" s="122" t="n">
        <v>150000</v>
      </c>
      <c r="I1300" s="123"/>
      <c r="J1300" s="122" t="n">
        <f aca="false">H1300-F1300</f>
        <v>0</v>
      </c>
      <c r="K1300" s="123" t="n">
        <f aca="false">I1300-G1300</f>
        <v>0</v>
      </c>
      <c r="L1300" s="122" t="n">
        <v>150000</v>
      </c>
      <c r="M1300" s="123"/>
      <c r="N1300" s="120" t="s">
        <v>611</v>
      </c>
      <c r="O1300" s="120" t="s">
        <v>379</v>
      </c>
      <c r="P1300" s="120" t="s">
        <v>268</v>
      </c>
      <c r="Q1300" s="120" t="s">
        <v>269</v>
      </c>
      <c r="R1300" s="124" t="s">
        <v>270</v>
      </c>
      <c r="S1300" s="125" t="s">
        <v>452</v>
      </c>
    </row>
    <row r="1301" s="126" customFormat="true" ht="12" hidden="false" customHeight="true" outlineLevel="0" collapsed="false">
      <c r="A1301" s="120" t="s">
        <v>952</v>
      </c>
      <c r="B1301" s="120" t="n">
        <v>85502</v>
      </c>
      <c r="C1301" s="120" t="s">
        <v>953</v>
      </c>
      <c r="D1301" s="121"/>
      <c r="E1301" s="121" t="s">
        <v>451</v>
      </c>
      <c r="F1301" s="122" t="n">
        <v>1650000</v>
      </c>
      <c r="G1301" s="123"/>
      <c r="H1301" s="122" t="n">
        <v>1650000</v>
      </c>
      <c r="I1301" s="123"/>
      <c r="J1301" s="122" t="n">
        <f aca="false">H1301-F1301</f>
        <v>0</v>
      </c>
      <c r="K1301" s="123" t="n">
        <f aca="false">I1301-G1301</f>
        <v>0</v>
      </c>
      <c r="L1301" s="122" t="n">
        <v>1350000</v>
      </c>
      <c r="M1301" s="123"/>
      <c r="N1301" s="120" t="s">
        <v>611</v>
      </c>
      <c r="O1301" s="120" t="s">
        <v>379</v>
      </c>
      <c r="P1301" s="120" t="s">
        <v>268</v>
      </c>
      <c r="Q1301" s="120" t="s">
        <v>269</v>
      </c>
      <c r="R1301" s="124" t="s">
        <v>270</v>
      </c>
      <c r="S1301" s="125" t="s">
        <v>452</v>
      </c>
    </row>
    <row r="1302" s="126" customFormat="true" ht="12" hidden="false" customHeight="true" outlineLevel="0" collapsed="false">
      <c r="A1302" s="120" t="n">
        <v>855</v>
      </c>
      <c r="B1302" s="120" t="n">
        <v>85503</v>
      </c>
      <c r="C1302" s="120" t="n">
        <v>2010</v>
      </c>
      <c r="D1302" s="121" t="s">
        <v>509</v>
      </c>
      <c r="E1302" s="121" t="s">
        <v>385</v>
      </c>
      <c r="F1302" s="122" t="n">
        <v>5139</v>
      </c>
      <c r="G1302" s="123"/>
      <c r="H1302" s="122" t="n">
        <v>5139</v>
      </c>
      <c r="I1302" s="123"/>
      <c r="J1302" s="122" t="n">
        <f aca="false">H1302-F1302</f>
        <v>0</v>
      </c>
      <c r="K1302" s="123" t="n">
        <f aca="false">I1302-G1302</f>
        <v>0</v>
      </c>
      <c r="L1302" s="122" t="n">
        <v>0</v>
      </c>
      <c r="M1302" s="123"/>
      <c r="N1302" s="120" t="s">
        <v>281</v>
      </c>
      <c r="O1302" s="120" t="s">
        <v>281</v>
      </c>
      <c r="P1302" s="120" t="s">
        <v>299</v>
      </c>
      <c r="Q1302" s="120" t="n">
        <v>2338</v>
      </c>
      <c r="R1302" s="124" t="s">
        <v>630</v>
      </c>
      <c r="S1302" s="125" t="s">
        <v>954</v>
      </c>
    </row>
    <row r="1303" s="126" customFormat="true" ht="12" hidden="false" customHeight="true" outlineLevel="0" collapsed="false">
      <c r="A1303" s="120" t="n">
        <v>855</v>
      </c>
      <c r="B1303" s="120" t="n">
        <v>85503</v>
      </c>
      <c r="C1303" s="120" t="n">
        <v>2010</v>
      </c>
      <c r="D1303" s="121" t="s">
        <v>509</v>
      </c>
      <c r="E1303" s="121" t="s">
        <v>385</v>
      </c>
      <c r="F1303" s="122" t="n">
        <v>6379</v>
      </c>
      <c r="G1303" s="123"/>
      <c r="H1303" s="122" t="n">
        <v>6379</v>
      </c>
      <c r="I1303" s="123"/>
      <c r="J1303" s="122" t="n">
        <f aca="false">H1303-F1303</f>
        <v>0</v>
      </c>
      <c r="K1303" s="123" t="n">
        <f aca="false">I1303-G1303</f>
        <v>0</v>
      </c>
      <c r="L1303" s="122" t="n">
        <v>0</v>
      </c>
      <c r="M1303" s="123"/>
      <c r="N1303" s="120" t="s">
        <v>281</v>
      </c>
      <c r="O1303" s="120" t="s">
        <v>281</v>
      </c>
      <c r="P1303" s="120" t="s">
        <v>299</v>
      </c>
      <c r="Q1303" s="120" t="n">
        <v>405</v>
      </c>
      <c r="R1303" s="124" t="s">
        <v>869</v>
      </c>
      <c r="S1303" s="125" t="s">
        <v>954</v>
      </c>
    </row>
    <row r="1304" s="126" customFormat="true" ht="12" hidden="false" customHeight="true" outlineLevel="0" collapsed="false">
      <c r="A1304" s="120" t="n">
        <v>855</v>
      </c>
      <c r="B1304" s="120" t="n">
        <v>85503</v>
      </c>
      <c r="C1304" s="120" t="n">
        <v>2010</v>
      </c>
      <c r="D1304" s="121" t="s">
        <v>509</v>
      </c>
      <c r="E1304" s="121" t="s">
        <v>385</v>
      </c>
      <c r="F1304" s="122" t="n">
        <v>7251</v>
      </c>
      <c r="G1304" s="123"/>
      <c r="H1304" s="122" t="n">
        <v>7251</v>
      </c>
      <c r="I1304" s="123"/>
      <c r="J1304" s="122" t="n">
        <f aca="false">H1304-F1304</f>
        <v>0</v>
      </c>
      <c r="K1304" s="123" t="n">
        <f aca="false">I1304-G1304</f>
        <v>0</v>
      </c>
      <c r="L1304" s="122" t="n">
        <v>0</v>
      </c>
      <c r="M1304" s="123"/>
      <c r="N1304" s="120" t="s">
        <v>281</v>
      </c>
      <c r="O1304" s="120" t="s">
        <v>281</v>
      </c>
      <c r="P1304" s="120" t="s">
        <v>299</v>
      </c>
      <c r="Q1304" s="120" t="n">
        <v>685</v>
      </c>
      <c r="R1304" s="124" t="s">
        <v>447</v>
      </c>
      <c r="S1304" s="125" t="s">
        <v>954</v>
      </c>
    </row>
    <row r="1305" s="126" customFormat="true" ht="12" hidden="false" customHeight="true" outlineLevel="0" collapsed="false">
      <c r="A1305" s="120" t="n">
        <v>855</v>
      </c>
      <c r="B1305" s="120" t="n">
        <v>85503</v>
      </c>
      <c r="C1305" s="120" t="n">
        <v>2010</v>
      </c>
      <c r="D1305" s="121" t="s">
        <v>509</v>
      </c>
      <c r="E1305" s="121" t="s">
        <v>385</v>
      </c>
      <c r="F1305" s="122" t="n">
        <v>7446</v>
      </c>
      <c r="G1305" s="123"/>
      <c r="H1305" s="122" t="n">
        <v>7446</v>
      </c>
      <c r="I1305" s="123"/>
      <c r="J1305" s="122" t="n">
        <f aca="false">H1305-F1305</f>
        <v>0</v>
      </c>
      <c r="K1305" s="123" t="n">
        <f aca="false">I1305-G1305</f>
        <v>0</v>
      </c>
      <c r="L1305" s="122" t="n">
        <v>0</v>
      </c>
      <c r="M1305" s="123"/>
      <c r="N1305" s="120" t="s">
        <v>281</v>
      </c>
      <c r="O1305" s="120" t="s">
        <v>281</v>
      </c>
      <c r="P1305" s="120" t="s">
        <v>299</v>
      </c>
      <c r="Q1305" s="120" t="n">
        <v>1068</v>
      </c>
      <c r="R1305" s="124" t="s">
        <v>632</v>
      </c>
      <c r="S1305" s="125" t="s">
        <v>954</v>
      </c>
    </row>
    <row r="1306" s="126" customFormat="true" ht="12" hidden="false" customHeight="true" outlineLevel="0" collapsed="false">
      <c r="A1306" s="120" t="n">
        <v>855</v>
      </c>
      <c r="B1306" s="120" t="n">
        <v>85503</v>
      </c>
      <c r="C1306" s="120" t="n">
        <v>2010</v>
      </c>
      <c r="D1306" s="121" t="s">
        <v>509</v>
      </c>
      <c r="E1306" s="121" t="s">
        <v>385</v>
      </c>
      <c r="F1306" s="122" t="n">
        <v>5248</v>
      </c>
      <c r="G1306" s="123"/>
      <c r="H1306" s="122" t="n">
        <v>5248</v>
      </c>
      <c r="I1306" s="123"/>
      <c r="J1306" s="122" t="n">
        <f aca="false">H1306-F1306</f>
        <v>0</v>
      </c>
      <c r="K1306" s="123" t="n">
        <f aca="false">I1306-G1306</f>
        <v>0</v>
      </c>
      <c r="L1306" s="122" t="n">
        <v>0</v>
      </c>
      <c r="M1306" s="123"/>
      <c r="N1306" s="120" t="s">
        <v>281</v>
      </c>
      <c r="O1306" s="120" t="s">
        <v>281</v>
      </c>
      <c r="P1306" s="120" t="s">
        <v>299</v>
      </c>
      <c r="Q1306" s="120" t="n">
        <v>1295</v>
      </c>
      <c r="R1306" s="124" t="s">
        <v>291</v>
      </c>
      <c r="S1306" s="125" t="s">
        <v>954</v>
      </c>
    </row>
    <row r="1307" s="126" customFormat="true" ht="12" hidden="false" customHeight="true" outlineLevel="0" collapsed="false">
      <c r="A1307" s="120" t="n">
        <v>855</v>
      </c>
      <c r="B1307" s="120" t="n">
        <v>85503</v>
      </c>
      <c r="C1307" s="120" t="n">
        <v>2010</v>
      </c>
      <c r="D1307" s="121" t="s">
        <v>509</v>
      </c>
      <c r="E1307" s="121" t="s">
        <v>385</v>
      </c>
      <c r="F1307" s="122" t="n">
        <v>1625</v>
      </c>
      <c r="G1307" s="123"/>
      <c r="H1307" s="122" t="n">
        <v>1625</v>
      </c>
      <c r="I1307" s="123"/>
      <c r="J1307" s="122" t="n">
        <f aca="false">H1307-F1307</f>
        <v>0</v>
      </c>
      <c r="K1307" s="123" t="n">
        <f aca="false">I1307-G1307</f>
        <v>0</v>
      </c>
      <c r="L1307" s="122" t="n">
        <v>0</v>
      </c>
      <c r="M1307" s="123"/>
      <c r="N1307" s="120" t="s">
        <v>281</v>
      </c>
      <c r="O1307" s="120" t="s">
        <v>281</v>
      </c>
      <c r="P1307" s="120" t="s">
        <v>299</v>
      </c>
      <c r="Q1307" s="120" t="n">
        <v>1475</v>
      </c>
      <c r="R1307" s="124" t="s">
        <v>287</v>
      </c>
      <c r="S1307" s="125" t="s">
        <v>954</v>
      </c>
    </row>
    <row r="1308" s="126" customFormat="true" ht="12" hidden="false" customHeight="true" outlineLevel="0" collapsed="false">
      <c r="A1308" s="120" t="n">
        <v>855</v>
      </c>
      <c r="B1308" s="120" t="n">
        <v>85503</v>
      </c>
      <c r="C1308" s="120" t="n">
        <v>2010</v>
      </c>
      <c r="D1308" s="121" t="s">
        <v>509</v>
      </c>
      <c r="E1308" s="121" t="s">
        <v>385</v>
      </c>
      <c r="F1308" s="122" t="n">
        <v>6143</v>
      </c>
      <c r="G1308" s="123"/>
      <c r="H1308" s="122" t="n">
        <v>6143</v>
      </c>
      <c r="I1308" s="123"/>
      <c r="J1308" s="122" t="n">
        <f aca="false">H1308-F1308</f>
        <v>0</v>
      </c>
      <c r="K1308" s="123" t="n">
        <f aca="false">I1308-G1308</f>
        <v>0</v>
      </c>
      <c r="L1308" s="122" t="n">
        <v>0</v>
      </c>
      <c r="M1308" s="123"/>
      <c r="N1308" s="120" t="s">
        <v>281</v>
      </c>
      <c r="O1308" s="120" t="s">
        <v>281</v>
      </c>
      <c r="P1308" s="120" t="s">
        <v>299</v>
      </c>
      <c r="Q1308" s="120" t="n">
        <v>1618</v>
      </c>
      <c r="R1308" s="124" t="s">
        <v>319</v>
      </c>
      <c r="S1308" s="125" t="s">
        <v>954</v>
      </c>
    </row>
    <row r="1309" s="126" customFormat="true" ht="12" hidden="false" customHeight="true" outlineLevel="0" collapsed="false">
      <c r="A1309" s="120" t="n">
        <v>855</v>
      </c>
      <c r="B1309" s="120" t="n">
        <v>85503</v>
      </c>
      <c r="C1309" s="120" t="n">
        <v>2010</v>
      </c>
      <c r="D1309" s="121" t="s">
        <v>509</v>
      </c>
      <c r="E1309" s="121" t="s">
        <v>385</v>
      </c>
      <c r="F1309" s="122" t="n">
        <v>6946</v>
      </c>
      <c r="G1309" s="123"/>
      <c r="H1309" s="122" t="n">
        <v>6946</v>
      </c>
      <c r="I1309" s="123"/>
      <c r="J1309" s="122" t="n">
        <f aca="false">H1309-F1309</f>
        <v>0</v>
      </c>
      <c r="K1309" s="123" t="n">
        <f aca="false">I1309-G1309</f>
        <v>0</v>
      </c>
      <c r="L1309" s="122" t="n">
        <v>0</v>
      </c>
      <c r="M1309" s="123"/>
      <c r="N1309" s="120" t="s">
        <v>281</v>
      </c>
      <c r="O1309" s="120" t="s">
        <v>281</v>
      </c>
      <c r="P1309" s="120" t="s">
        <v>299</v>
      </c>
      <c r="Q1309" s="120" t="s">
        <v>303</v>
      </c>
      <c r="R1309" s="124" t="s">
        <v>304</v>
      </c>
      <c r="S1309" s="125" t="s">
        <v>954</v>
      </c>
    </row>
    <row r="1310" s="126" customFormat="true" ht="12" hidden="false" customHeight="true" outlineLevel="0" collapsed="false">
      <c r="A1310" s="120" t="n">
        <v>855</v>
      </c>
      <c r="B1310" s="120" t="n">
        <v>85504</v>
      </c>
      <c r="C1310" s="120" t="n">
        <v>2910</v>
      </c>
      <c r="D1310" s="121" t="s">
        <v>265</v>
      </c>
      <c r="E1310" s="121" t="s">
        <v>275</v>
      </c>
      <c r="F1310" s="122" t="n">
        <v>3000</v>
      </c>
      <c r="G1310" s="123"/>
      <c r="H1310" s="122" t="n">
        <v>3000</v>
      </c>
      <c r="I1310" s="123"/>
      <c r="J1310" s="122" t="n">
        <f aca="false">H1310-F1310</f>
        <v>0</v>
      </c>
      <c r="K1310" s="123" t="n">
        <f aca="false">I1310-G1310</f>
        <v>0</v>
      </c>
      <c r="L1310" s="122" t="n">
        <v>2000</v>
      </c>
      <c r="M1310" s="123"/>
      <c r="N1310" s="120" t="s">
        <v>611</v>
      </c>
      <c r="O1310" s="120" t="s">
        <v>379</v>
      </c>
      <c r="P1310" s="120" t="s">
        <v>268</v>
      </c>
      <c r="Q1310" s="120" t="s">
        <v>269</v>
      </c>
      <c r="R1310" s="124" t="s">
        <v>270</v>
      </c>
      <c r="S1310" s="125" t="s">
        <v>943</v>
      </c>
    </row>
    <row r="1311" s="126" customFormat="true" ht="12" hidden="false" customHeight="true" outlineLevel="0" collapsed="false">
      <c r="A1311" s="120" t="n">
        <v>855</v>
      </c>
      <c r="B1311" s="120" t="n">
        <v>85508</v>
      </c>
      <c r="C1311" s="120" t="s">
        <v>86</v>
      </c>
      <c r="D1311" s="121" t="s">
        <v>283</v>
      </c>
      <c r="E1311" s="121" t="s">
        <v>275</v>
      </c>
      <c r="F1311" s="122"/>
      <c r="G1311" s="123" t="n">
        <v>4000</v>
      </c>
      <c r="H1311" s="122"/>
      <c r="I1311" s="123" t="n">
        <v>4000</v>
      </c>
      <c r="J1311" s="122" t="n">
        <f aca="false">H1311-F1311</f>
        <v>0</v>
      </c>
      <c r="K1311" s="123" t="n">
        <f aca="false">I1311-G1311</f>
        <v>0</v>
      </c>
      <c r="L1311" s="122"/>
      <c r="M1311" s="123" t="n">
        <v>4000</v>
      </c>
      <c r="N1311" s="120" t="s">
        <v>614</v>
      </c>
      <c r="O1311" s="120" t="s">
        <v>614</v>
      </c>
      <c r="P1311" s="120" t="s">
        <v>268</v>
      </c>
      <c r="Q1311" s="120" t="s">
        <v>269</v>
      </c>
      <c r="R1311" s="124" t="s">
        <v>270</v>
      </c>
      <c r="S1311" s="125" t="s">
        <v>955</v>
      </c>
    </row>
    <row r="1312" s="126" customFormat="true" ht="12" hidden="false" customHeight="true" outlineLevel="0" collapsed="false">
      <c r="A1312" s="120" t="n">
        <v>855</v>
      </c>
      <c r="B1312" s="120" t="n">
        <v>85508</v>
      </c>
      <c r="C1312" s="120" t="s">
        <v>91</v>
      </c>
      <c r="D1312" s="121" t="s">
        <v>283</v>
      </c>
      <c r="E1312" s="121" t="s">
        <v>275</v>
      </c>
      <c r="F1312" s="122"/>
      <c r="G1312" s="123" t="n">
        <v>985000</v>
      </c>
      <c r="H1312" s="122"/>
      <c r="I1312" s="123" t="n">
        <v>985000</v>
      </c>
      <c r="J1312" s="122" t="n">
        <f aca="false">H1312-F1312</f>
        <v>0</v>
      </c>
      <c r="K1312" s="123" t="n">
        <f aca="false">I1312-G1312</f>
        <v>0</v>
      </c>
      <c r="L1312" s="122"/>
      <c r="M1312" s="123" t="n">
        <v>1000000</v>
      </c>
      <c r="N1312" s="120" t="s">
        <v>614</v>
      </c>
      <c r="O1312" s="120" t="s">
        <v>614</v>
      </c>
      <c r="P1312" s="120" t="s">
        <v>268</v>
      </c>
      <c r="Q1312" s="120" t="s">
        <v>269</v>
      </c>
      <c r="R1312" s="124" t="s">
        <v>270</v>
      </c>
      <c r="S1312" s="125" t="s">
        <v>956</v>
      </c>
    </row>
    <row r="1313" s="126" customFormat="true" ht="12" hidden="false" customHeight="true" outlineLevel="0" collapsed="false">
      <c r="A1313" s="120" t="n">
        <v>855</v>
      </c>
      <c r="B1313" s="120" t="n">
        <v>85508</v>
      </c>
      <c r="C1313" s="120" t="s">
        <v>103</v>
      </c>
      <c r="D1313" s="121" t="s">
        <v>283</v>
      </c>
      <c r="E1313" s="121" t="s">
        <v>275</v>
      </c>
      <c r="F1313" s="122"/>
      <c r="G1313" s="123" t="n">
        <v>6000</v>
      </c>
      <c r="H1313" s="122"/>
      <c r="I1313" s="123" t="n">
        <v>14000</v>
      </c>
      <c r="J1313" s="122" t="n">
        <f aca="false">H1313-F1313</f>
        <v>0</v>
      </c>
      <c r="K1313" s="123" t="n">
        <f aca="false">I1313-G1313</f>
        <v>8000</v>
      </c>
      <c r="L1313" s="122"/>
      <c r="M1313" s="123" t="n">
        <v>10000</v>
      </c>
      <c r="N1313" s="120" t="s">
        <v>614</v>
      </c>
      <c r="O1313" s="120" t="s">
        <v>614</v>
      </c>
      <c r="P1313" s="120" t="s">
        <v>268</v>
      </c>
      <c r="Q1313" s="120" t="s">
        <v>269</v>
      </c>
      <c r="R1313" s="124" t="s">
        <v>270</v>
      </c>
      <c r="S1313" s="125" t="s">
        <v>864</v>
      </c>
    </row>
    <row r="1314" s="126" customFormat="true" ht="12" hidden="false" customHeight="true" outlineLevel="0" collapsed="false">
      <c r="A1314" s="120" t="n">
        <v>855</v>
      </c>
      <c r="B1314" s="120" t="n">
        <v>85508</v>
      </c>
      <c r="C1314" s="120" t="s">
        <v>109</v>
      </c>
      <c r="D1314" s="121" t="s">
        <v>283</v>
      </c>
      <c r="E1314" s="121" t="s">
        <v>275</v>
      </c>
      <c r="F1314" s="122"/>
      <c r="G1314" s="123" t="n">
        <v>10000</v>
      </c>
      <c r="H1314" s="122"/>
      <c r="I1314" s="123" t="n">
        <v>10000</v>
      </c>
      <c r="J1314" s="122" t="n">
        <f aca="false">H1314-F1314</f>
        <v>0</v>
      </c>
      <c r="K1314" s="123" t="n">
        <f aca="false">I1314-G1314</f>
        <v>0</v>
      </c>
      <c r="L1314" s="122"/>
      <c r="M1314" s="123" t="n">
        <v>10000</v>
      </c>
      <c r="N1314" s="120" t="s">
        <v>614</v>
      </c>
      <c r="O1314" s="120" t="s">
        <v>614</v>
      </c>
      <c r="P1314" s="120" t="s">
        <v>268</v>
      </c>
      <c r="Q1314" s="120" t="s">
        <v>269</v>
      </c>
      <c r="R1314" s="124" t="s">
        <v>270</v>
      </c>
      <c r="S1314" s="125" t="s">
        <v>864</v>
      </c>
    </row>
    <row r="1315" s="126" customFormat="true" ht="12" hidden="false" customHeight="true" outlineLevel="0" collapsed="false">
      <c r="A1315" s="120" t="n">
        <v>855</v>
      </c>
      <c r="B1315" s="120" t="n">
        <v>85508</v>
      </c>
      <c r="C1315" s="120" t="n">
        <v>2100</v>
      </c>
      <c r="D1315" s="121" t="s">
        <v>624</v>
      </c>
      <c r="E1315" s="121" t="s">
        <v>275</v>
      </c>
      <c r="F1315" s="122"/>
      <c r="G1315" s="123" t="n">
        <v>4520</v>
      </c>
      <c r="H1315" s="122"/>
      <c r="I1315" s="123" t="n">
        <v>4520</v>
      </c>
      <c r="J1315" s="122" t="n">
        <f aca="false">H1315-F1315</f>
        <v>0</v>
      </c>
      <c r="K1315" s="123" t="n">
        <f aca="false">I1315-G1315</f>
        <v>0</v>
      </c>
      <c r="L1315" s="122"/>
      <c r="M1315" s="123" t="n">
        <v>0</v>
      </c>
      <c r="N1315" s="120" t="s">
        <v>281</v>
      </c>
      <c r="O1315" s="120" t="s">
        <v>281</v>
      </c>
      <c r="P1315" s="120" t="s">
        <v>299</v>
      </c>
      <c r="Q1315" s="120" t="n">
        <v>2466</v>
      </c>
      <c r="R1315" s="124" t="s">
        <v>580</v>
      </c>
      <c r="S1315" s="125" t="s">
        <v>514</v>
      </c>
    </row>
    <row r="1316" s="126" customFormat="true" ht="12" hidden="false" customHeight="true" outlineLevel="0" collapsed="false">
      <c r="A1316" s="120" t="n">
        <v>855</v>
      </c>
      <c r="B1316" s="120" t="n">
        <v>85508</v>
      </c>
      <c r="C1316" s="120" t="n">
        <v>2100</v>
      </c>
      <c r="D1316" s="121" t="s">
        <v>624</v>
      </c>
      <c r="E1316" s="121" t="s">
        <v>275</v>
      </c>
      <c r="F1316" s="122"/>
      <c r="G1316" s="123" t="n">
        <v>4520</v>
      </c>
      <c r="H1316" s="122"/>
      <c r="I1316" s="123" t="n">
        <v>4520</v>
      </c>
      <c r="J1316" s="122" t="n">
        <f aca="false">H1316-F1316</f>
        <v>0</v>
      </c>
      <c r="K1316" s="123" t="n">
        <f aca="false">I1316-G1316</f>
        <v>0</v>
      </c>
      <c r="L1316" s="122"/>
      <c r="M1316" s="123" t="n">
        <v>0</v>
      </c>
      <c r="N1316" s="120" t="s">
        <v>281</v>
      </c>
      <c r="O1316" s="120" t="s">
        <v>281</v>
      </c>
      <c r="P1316" s="120" t="s">
        <v>299</v>
      </c>
      <c r="Q1316" s="120" t="n">
        <v>2046</v>
      </c>
      <c r="R1316" s="124" t="s">
        <v>600</v>
      </c>
      <c r="S1316" s="125" t="s">
        <v>514</v>
      </c>
    </row>
    <row r="1317" s="126" customFormat="true" ht="12" hidden="false" customHeight="true" outlineLevel="0" collapsed="false">
      <c r="A1317" s="120" t="n">
        <v>855</v>
      </c>
      <c r="B1317" s="120" t="n">
        <v>85508</v>
      </c>
      <c r="C1317" s="120" t="n">
        <v>2100</v>
      </c>
      <c r="D1317" s="121" t="s">
        <v>624</v>
      </c>
      <c r="E1317" s="121" t="s">
        <v>275</v>
      </c>
      <c r="F1317" s="122"/>
      <c r="G1317" s="123" t="n">
        <v>2378</v>
      </c>
      <c r="H1317" s="122"/>
      <c r="I1317" s="123" t="n">
        <v>2378</v>
      </c>
      <c r="J1317" s="122" t="n">
        <f aca="false">H1317-F1317</f>
        <v>0</v>
      </c>
      <c r="K1317" s="123" t="n">
        <f aca="false">I1317-G1317</f>
        <v>0</v>
      </c>
      <c r="L1317" s="122"/>
      <c r="M1317" s="123" t="n">
        <v>0</v>
      </c>
      <c r="N1317" s="120" t="s">
        <v>281</v>
      </c>
      <c r="O1317" s="120" t="s">
        <v>281</v>
      </c>
      <c r="P1317" s="120" t="s">
        <v>299</v>
      </c>
      <c r="Q1317" s="120" t="n">
        <v>310</v>
      </c>
      <c r="R1317" s="124" t="s">
        <v>490</v>
      </c>
      <c r="S1317" s="125" t="s">
        <v>514</v>
      </c>
    </row>
    <row r="1318" s="126" customFormat="true" ht="12" hidden="false" customHeight="true" outlineLevel="0" collapsed="false">
      <c r="A1318" s="120" t="n">
        <v>855</v>
      </c>
      <c r="B1318" s="120" t="n">
        <v>85508</v>
      </c>
      <c r="C1318" s="120" t="n">
        <v>2100</v>
      </c>
      <c r="D1318" s="121" t="s">
        <v>624</v>
      </c>
      <c r="E1318" s="121" t="s">
        <v>275</v>
      </c>
      <c r="F1318" s="122"/>
      <c r="G1318" s="123" t="n">
        <v>2378</v>
      </c>
      <c r="H1318" s="122"/>
      <c r="I1318" s="123" t="n">
        <v>2378</v>
      </c>
      <c r="J1318" s="122" t="n">
        <f aca="false">H1318-F1318</f>
        <v>0</v>
      </c>
      <c r="K1318" s="123" t="n">
        <f aca="false">I1318-G1318</f>
        <v>0</v>
      </c>
      <c r="L1318" s="122"/>
      <c r="M1318" s="123" t="n">
        <v>0</v>
      </c>
      <c r="N1318" s="120" t="s">
        <v>281</v>
      </c>
      <c r="O1318" s="120" t="s">
        <v>281</v>
      </c>
      <c r="P1318" s="120" t="s">
        <v>299</v>
      </c>
      <c r="Q1318" s="120" t="n">
        <v>616</v>
      </c>
      <c r="R1318" s="124" t="s">
        <v>625</v>
      </c>
      <c r="S1318" s="125" t="s">
        <v>514</v>
      </c>
    </row>
    <row r="1319" s="126" customFormat="true" ht="12" hidden="false" customHeight="true" outlineLevel="0" collapsed="false">
      <c r="A1319" s="120" t="n">
        <v>855</v>
      </c>
      <c r="B1319" s="120" t="n">
        <v>85508</v>
      </c>
      <c r="C1319" s="120" t="n">
        <v>2100</v>
      </c>
      <c r="D1319" s="121" t="s">
        <v>624</v>
      </c>
      <c r="E1319" s="121" t="s">
        <v>275</v>
      </c>
      <c r="F1319" s="122"/>
      <c r="G1319" s="123" t="n">
        <v>3948</v>
      </c>
      <c r="H1319" s="122"/>
      <c r="I1319" s="123" t="n">
        <v>3948</v>
      </c>
      <c r="J1319" s="122" t="n">
        <f aca="false">H1319-F1319</f>
        <v>0</v>
      </c>
      <c r="K1319" s="123" t="n">
        <f aca="false">I1319-G1319</f>
        <v>0</v>
      </c>
      <c r="L1319" s="122"/>
      <c r="M1319" s="123" t="n">
        <v>0</v>
      </c>
      <c r="N1319" s="120" t="s">
        <v>281</v>
      </c>
      <c r="O1319" s="120" t="s">
        <v>281</v>
      </c>
      <c r="P1319" s="120" t="s">
        <v>299</v>
      </c>
      <c r="Q1319" s="120" t="n">
        <v>1096</v>
      </c>
      <c r="R1319" s="124" t="s">
        <v>432</v>
      </c>
      <c r="S1319" s="125" t="s">
        <v>514</v>
      </c>
    </row>
    <row r="1320" s="126" customFormat="true" ht="12" hidden="false" customHeight="true" outlineLevel="0" collapsed="false">
      <c r="A1320" s="120" t="n">
        <v>855</v>
      </c>
      <c r="B1320" s="120" t="n">
        <v>85508</v>
      </c>
      <c r="C1320" s="120" t="n">
        <v>2100</v>
      </c>
      <c r="D1320" s="121" t="s">
        <v>624</v>
      </c>
      <c r="E1320" s="121" t="s">
        <v>275</v>
      </c>
      <c r="F1320" s="122"/>
      <c r="G1320" s="123" t="n">
        <v>3948</v>
      </c>
      <c r="H1320" s="122"/>
      <c r="I1320" s="123" t="n">
        <v>3948</v>
      </c>
      <c r="J1320" s="122" t="n">
        <f aca="false">H1320-F1320</f>
        <v>0</v>
      </c>
      <c r="K1320" s="123" t="n">
        <f aca="false">I1320-G1320</f>
        <v>0</v>
      </c>
      <c r="L1320" s="122"/>
      <c r="M1320" s="123" t="n">
        <v>0</v>
      </c>
      <c r="N1320" s="120" t="s">
        <v>281</v>
      </c>
      <c r="O1320" s="120" t="s">
        <v>281</v>
      </c>
      <c r="P1320" s="120" t="s">
        <v>299</v>
      </c>
      <c r="Q1320" s="120" t="n">
        <v>1343</v>
      </c>
      <c r="R1320" s="124" t="s">
        <v>291</v>
      </c>
      <c r="S1320" s="125" t="s">
        <v>514</v>
      </c>
    </row>
    <row r="1321" s="126" customFormat="true" ht="12" hidden="false" customHeight="true" outlineLevel="0" collapsed="false">
      <c r="A1321" s="120" t="n">
        <v>855</v>
      </c>
      <c r="B1321" s="120" t="n">
        <v>85508</v>
      </c>
      <c r="C1321" s="120" t="n">
        <v>2100</v>
      </c>
      <c r="D1321" s="121" t="s">
        <v>624</v>
      </c>
      <c r="E1321" s="121" t="s">
        <v>275</v>
      </c>
      <c r="F1321" s="122"/>
      <c r="G1321" s="132" t="n">
        <v>17799.34</v>
      </c>
      <c r="H1321" s="122"/>
      <c r="I1321" s="132" t="n">
        <v>17799.34</v>
      </c>
      <c r="J1321" s="122" t="n">
        <f aca="false">H1321-F1321</f>
        <v>0</v>
      </c>
      <c r="K1321" s="132" t="n">
        <f aca="false">I1321-G1321</f>
        <v>0</v>
      </c>
      <c r="L1321" s="122"/>
      <c r="M1321" s="132" t="n">
        <v>0</v>
      </c>
      <c r="N1321" s="120" t="s">
        <v>281</v>
      </c>
      <c r="O1321" s="120" t="s">
        <v>281</v>
      </c>
      <c r="P1321" s="120" t="s">
        <v>299</v>
      </c>
      <c r="Q1321" s="120" t="n">
        <v>769</v>
      </c>
      <c r="R1321" s="124" t="s">
        <v>510</v>
      </c>
      <c r="S1321" s="125" t="s">
        <v>514</v>
      </c>
    </row>
    <row r="1322" s="126" customFormat="true" ht="12" hidden="false" customHeight="true" outlineLevel="0" collapsed="false">
      <c r="A1322" s="120" t="n">
        <v>855</v>
      </c>
      <c r="B1322" s="120" t="n">
        <v>85508</v>
      </c>
      <c r="C1322" s="120" t="n">
        <v>2100</v>
      </c>
      <c r="D1322" s="121" t="s">
        <v>624</v>
      </c>
      <c r="E1322" s="121" t="s">
        <v>275</v>
      </c>
      <c r="F1322" s="122"/>
      <c r="G1322" s="123" t="n">
        <v>4380</v>
      </c>
      <c r="H1322" s="122"/>
      <c r="I1322" s="123" t="n">
        <v>4380</v>
      </c>
      <c r="J1322" s="122" t="n">
        <f aca="false">H1322-F1322</f>
        <v>0</v>
      </c>
      <c r="K1322" s="123" t="n">
        <f aca="false">I1322-G1322</f>
        <v>0</v>
      </c>
      <c r="L1322" s="122"/>
      <c r="M1322" s="123" t="n">
        <v>0</v>
      </c>
      <c r="N1322" s="120" t="s">
        <v>281</v>
      </c>
      <c r="O1322" s="120" t="s">
        <v>281</v>
      </c>
      <c r="P1322" s="120" t="s">
        <v>299</v>
      </c>
      <c r="Q1322" s="120" t="n">
        <v>1785</v>
      </c>
      <c r="R1322" s="124" t="s">
        <v>623</v>
      </c>
      <c r="S1322" s="125" t="s">
        <v>514</v>
      </c>
    </row>
    <row r="1323" s="126" customFormat="true" ht="12" hidden="false" customHeight="true" outlineLevel="0" collapsed="false">
      <c r="A1323" s="120" t="n">
        <v>855</v>
      </c>
      <c r="B1323" s="120" t="n">
        <v>85508</v>
      </c>
      <c r="C1323" s="120" t="n">
        <v>2110</v>
      </c>
      <c r="D1323" s="121" t="s">
        <v>384</v>
      </c>
      <c r="E1323" s="121" t="s">
        <v>385</v>
      </c>
      <c r="F1323" s="129"/>
      <c r="G1323" s="130" t="n">
        <v>47100</v>
      </c>
      <c r="H1323" s="129"/>
      <c r="I1323" s="130" t="n">
        <v>47100</v>
      </c>
      <c r="J1323" s="129" t="n">
        <f aca="false">H1323-F1323</f>
        <v>0</v>
      </c>
      <c r="K1323" s="130" t="n">
        <f aca="false">I1323-G1323</f>
        <v>0</v>
      </c>
      <c r="L1323" s="129"/>
      <c r="M1323" s="130" t="n">
        <v>0</v>
      </c>
      <c r="N1323" s="120" t="s">
        <v>281</v>
      </c>
      <c r="O1323" s="120" t="s">
        <v>281</v>
      </c>
      <c r="P1323" s="120" t="s">
        <v>299</v>
      </c>
      <c r="Q1323" s="120" t="n">
        <v>1260</v>
      </c>
      <c r="R1323" s="124" t="s">
        <v>341</v>
      </c>
      <c r="S1323" s="125" t="s">
        <v>957</v>
      </c>
    </row>
    <row r="1324" s="126" customFormat="true" ht="12" hidden="false" customHeight="true" outlineLevel="0" collapsed="false">
      <c r="A1324" s="120" t="n">
        <v>855</v>
      </c>
      <c r="B1324" s="120" t="n">
        <v>85508</v>
      </c>
      <c r="C1324" s="120" t="n">
        <v>2110</v>
      </c>
      <c r="D1324" s="121" t="s">
        <v>384</v>
      </c>
      <c r="E1324" s="121" t="s">
        <v>385</v>
      </c>
      <c r="F1324" s="129"/>
      <c r="G1324" s="130" t="n">
        <v>62860</v>
      </c>
      <c r="H1324" s="129"/>
      <c r="I1324" s="130" t="n">
        <v>62860</v>
      </c>
      <c r="J1324" s="129" t="n">
        <f aca="false">H1324-F1324</f>
        <v>0</v>
      </c>
      <c r="K1324" s="130" t="n">
        <f aca="false">I1324-G1324</f>
        <v>0</v>
      </c>
      <c r="L1324" s="129"/>
      <c r="M1324" s="130" t="n">
        <v>0</v>
      </c>
      <c r="N1324" s="120" t="s">
        <v>281</v>
      </c>
      <c r="O1324" s="120" t="s">
        <v>281</v>
      </c>
      <c r="P1324" s="120" t="s">
        <v>299</v>
      </c>
      <c r="Q1324" s="120" t="n">
        <v>1295</v>
      </c>
      <c r="R1324" s="124" t="s">
        <v>291</v>
      </c>
      <c r="S1324" s="125" t="s">
        <v>957</v>
      </c>
    </row>
    <row r="1325" s="126" customFormat="true" ht="12" hidden="false" customHeight="true" outlineLevel="0" collapsed="false">
      <c r="A1325" s="120" t="n">
        <v>855</v>
      </c>
      <c r="B1325" s="120" t="n">
        <v>85508</v>
      </c>
      <c r="C1325" s="120" t="n">
        <v>2110</v>
      </c>
      <c r="D1325" s="121" t="s">
        <v>384</v>
      </c>
      <c r="E1325" s="121" t="s">
        <v>385</v>
      </c>
      <c r="F1325" s="129"/>
      <c r="G1325" s="139" t="n">
        <v>5835.25</v>
      </c>
      <c r="H1325" s="129"/>
      <c r="I1325" s="139" t="n">
        <v>5835.25</v>
      </c>
      <c r="J1325" s="129" t="n">
        <f aca="false">H1325-F1325</f>
        <v>0</v>
      </c>
      <c r="K1325" s="139" t="n">
        <f aca="false">I1325-G1325</f>
        <v>0</v>
      </c>
      <c r="L1325" s="129"/>
      <c r="M1325" s="139" t="n">
        <v>0</v>
      </c>
      <c r="N1325" s="120" t="s">
        <v>281</v>
      </c>
      <c r="O1325" s="120" t="s">
        <v>281</v>
      </c>
      <c r="P1325" s="120" t="s">
        <v>299</v>
      </c>
      <c r="Q1325" s="120" t="s">
        <v>439</v>
      </c>
      <c r="R1325" s="124" t="s">
        <v>440</v>
      </c>
      <c r="S1325" s="125" t="s">
        <v>957</v>
      </c>
    </row>
    <row r="1326" s="126" customFormat="true" ht="12" hidden="false" customHeight="true" outlineLevel="0" collapsed="false">
      <c r="A1326" s="120" t="n">
        <v>855</v>
      </c>
      <c r="B1326" s="120" t="n">
        <v>85508</v>
      </c>
      <c r="C1326" s="120" t="n">
        <v>2910</v>
      </c>
      <c r="D1326" s="121" t="s">
        <v>265</v>
      </c>
      <c r="E1326" s="121" t="s">
        <v>275</v>
      </c>
      <c r="F1326" s="122" t="n">
        <v>5000</v>
      </c>
      <c r="G1326" s="130"/>
      <c r="H1326" s="122" t="n">
        <v>5000</v>
      </c>
      <c r="I1326" s="130"/>
      <c r="J1326" s="122" t="n">
        <f aca="false">H1326-F1326</f>
        <v>0</v>
      </c>
      <c r="K1326" s="130" t="n">
        <f aca="false">I1326-G1326</f>
        <v>0</v>
      </c>
      <c r="L1326" s="122" t="n">
        <v>0</v>
      </c>
      <c r="M1326" s="130"/>
      <c r="N1326" s="120" t="s">
        <v>418</v>
      </c>
      <c r="O1326" s="120" t="s">
        <v>379</v>
      </c>
      <c r="P1326" s="120" t="s">
        <v>272</v>
      </c>
      <c r="Q1326" s="120" t="s">
        <v>473</v>
      </c>
      <c r="R1326" s="124" t="s">
        <v>308</v>
      </c>
      <c r="S1326" s="125" t="s">
        <v>864</v>
      </c>
    </row>
    <row r="1327" s="126" customFormat="true" ht="12" hidden="false" customHeight="true" outlineLevel="0" collapsed="false">
      <c r="A1327" s="120" t="n">
        <v>855</v>
      </c>
      <c r="B1327" s="120" t="n">
        <v>85510</v>
      </c>
      <c r="C1327" s="120" t="s">
        <v>86</v>
      </c>
      <c r="D1327" s="121" t="s">
        <v>283</v>
      </c>
      <c r="E1327" s="121" t="s">
        <v>275</v>
      </c>
      <c r="F1327" s="129"/>
      <c r="G1327" s="130" t="n">
        <v>1000</v>
      </c>
      <c r="H1327" s="129"/>
      <c r="I1327" s="130" t="n">
        <v>17000</v>
      </c>
      <c r="J1327" s="129" t="n">
        <f aca="false">H1327-F1327</f>
        <v>0</v>
      </c>
      <c r="K1327" s="130" t="n">
        <f aca="false">I1327-G1327</f>
        <v>16000</v>
      </c>
      <c r="L1327" s="129"/>
      <c r="M1327" s="130" t="n">
        <v>1000</v>
      </c>
      <c r="N1327" s="120" t="s">
        <v>958</v>
      </c>
      <c r="O1327" s="120" t="s">
        <v>958</v>
      </c>
      <c r="P1327" s="120" t="s">
        <v>268</v>
      </c>
      <c r="Q1327" s="120" t="s">
        <v>269</v>
      </c>
      <c r="R1327" s="124" t="s">
        <v>270</v>
      </c>
      <c r="S1327" s="125" t="s">
        <v>837</v>
      </c>
    </row>
    <row r="1328" s="126" customFormat="true" ht="12" hidden="false" customHeight="true" outlineLevel="0" collapsed="false">
      <c r="A1328" s="120" t="n">
        <v>855</v>
      </c>
      <c r="B1328" s="120" t="n">
        <v>85510</v>
      </c>
      <c r="C1328" s="120" t="s">
        <v>86</v>
      </c>
      <c r="D1328" s="121" t="s">
        <v>283</v>
      </c>
      <c r="E1328" s="121" t="s">
        <v>275</v>
      </c>
      <c r="F1328" s="122"/>
      <c r="G1328" s="123" t="n">
        <v>22000</v>
      </c>
      <c r="H1328" s="122"/>
      <c r="I1328" s="123" t="n">
        <v>22000</v>
      </c>
      <c r="J1328" s="122" t="n">
        <f aca="false">H1328-F1328</f>
        <v>0</v>
      </c>
      <c r="K1328" s="123" t="n">
        <f aca="false">I1328-G1328</f>
        <v>0</v>
      </c>
      <c r="L1328" s="122"/>
      <c r="M1328" s="123" t="n">
        <v>0</v>
      </c>
      <c r="N1328" s="120" t="s">
        <v>959</v>
      </c>
      <c r="O1328" s="120" t="s">
        <v>959</v>
      </c>
      <c r="P1328" s="120" t="s">
        <v>268</v>
      </c>
      <c r="Q1328" s="120" t="s">
        <v>269</v>
      </c>
      <c r="R1328" s="124" t="s">
        <v>270</v>
      </c>
      <c r="S1328" s="125" t="s">
        <v>837</v>
      </c>
    </row>
    <row r="1329" s="126" customFormat="true" ht="12" hidden="false" customHeight="true" outlineLevel="0" collapsed="false">
      <c r="A1329" s="120" t="n">
        <v>855</v>
      </c>
      <c r="B1329" s="120" t="n">
        <v>85510</v>
      </c>
      <c r="C1329" s="120" t="s">
        <v>86</v>
      </c>
      <c r="D1329" s="121" t="s">
        <v>283</v>
      </c>
      <c r="E1329" s="121" t="s">
        <v>275</v>
      </c>
      <c r="F1329" s="122"/>
      <c r="G1329" s="138" t="n">
        <v>15000</v>
      </c>
      <c r="H1329" s="122"/>
      <c r="I1329" s="138" t="n">
        <v>13000</v>
      </c>
      <c r="J1329" s="122" t="n">
        <f aca="false">H1329-F1329</f>
        <v>0</v>
      </c>
      <c r="K1329" s="138" t="n">
        <f aca="false">I1329-G1329</f>
        <v>-2000</v>
      </c>
      <c r="L1329" s="122"/>
      <c r="M1329" s="138" t="n">
        <v>14000</v>
      </c>
      <c r="N1329" s="120" t="s">
        <v>960</v>
      </c>
      <c r="O1329" s="120" t="s">
        <v>960</v>
      </c>
      <c r="P1329" s="120" t="s">
        <v>268</v>
      </c>
      <c r="Q1329" s="120" t="s">
        <v>269</v>
      </c>
      <c r="R1329" s="124" t="s">
        <v>270</v>
      </c>
      <c r="S1329" s="125" t="s">
        <v>837</v>
      </c>
    </row>
    <row r="1330" s="126" customFormat="true" ht="12" hidden="false" customHeight="true" outlineLevel="0" collapsed="false">
      <c r="A1330" s="120" t="n">
        <v>855</v>
      </c>
      <c r="B1330" s="120" t="n">
        <v>85510</v>
      </c>
      <c r="C1330" s="120" t="s">
        <v>86</v>
      </c>
      <c r="D1330" s="121" t="s">
        <v>283</v>
      </c>
      <c r="E1330" s="121" t="s">
        <v>275</v>
      </c>
      <c r="F1330" s="122"/>
      <c r="G1330" s="123" t="n">
        <v>2000</v>
      </c>
      <c r="H1330" s="122"/>
      <c r="I1330" s="123" t="n">
        <v>11000</v>
      </c>
      <c r="J1330" s="122" t="n">
        <f aca="false">H1330-F1330</f>
        <v>0</v>
      </c>
      <c r="K1330" s="123" t="n">
        <f aca="false">I1330-G1330</f>
        <v>9000</v>
      </c>
      <c r="L1330" s="122"/>
      <c r="M1330" s="123" t="n">
        <v>10000</v>
      </c>
      <c r="N1330" s="120" t="s">
        <v>614</v>
      </c>
      <c r="O1330" s="120" t="s">
        <v>614</v>
      </c>
      <c r="P1330" s="120" t="s">
        <v>268</v>
      </c>
      <c r="Q1330" s="120" t="s">
        <v>269</v>
      </c>
      <c r="R1330" s="124" t="s">
        <v>270</v>
      </c>
      <c r="S1330" s="125" t="s">
        <v>961</v>
      </c>
    </row>
    <row r="1331" s="126" customFormat="true" ht="12" hidden="false" customHeight="true" outlineLevel="0" collapsed="false">
      <c r="A1331" s="120" t="n">
        <v>855</v>
      </c>
      <c r="B1331" s="120" t="n">
        <v>85510</v>
      </c>
      <c r="C1331" s="120" t="s">
        <v>228</v>
      </c>
      <c r="D1331" s="121" t="s">
        <v>283</v>
      </c>
      <c r="E1331" s="121" t="s">
        <v>275</v>
      </c>
      <c r="F1331" s="129"/>
      <c r="G1331" s="130" t="n">
        <v>35000</v>
      </c>
      <c r="H1331" s="129"/>
      <c r="I1331" s="130" t="n">
        <v>35000</v>
      </c>
      <c r="J1331" s="129" t="n">
        <f aca="false">H1331-F1331</f>
        <v>0</v>
      </c>
      <c r="K1331" s="130" t="n">
        <f aca="false">I1331-G1331</f>
        <v>0</v>
      </c>
      <c r="L1331" s="129"/>
      <c r="M1331" s="130" t="n">
        <v>0</v>
      </c>
      <c r="N1331" s="120" t="s">
        <v>959</v>
      </c>
      <c r="O1331" s="120" t="s">
        <v>959</v>
      </c>
      <c r="P1331" s="120" t="s">
        <v>299</v>
      </c>
      <c r="Q1331" s="128" t="s">
        <v>439</v>
      </c>
      <c r="R1331" s="124" t="s">
        <v>440</v>
      </c>
      <c r="S1331" s="125" t="s">
        <v>962</v>
      </c>
    </row>
    <row r="1332" s="126" customFormat="true" ht="12" hidden="false" customHeight="true" outlineLevel="0" collapsed="false">
      <c r="A1332" s="120" t="n">
        <v>855</v>
      </c>
      <c r="B1332" s="120" t="n">
        <v>85510</v>
      </c>
      <c r="C1332" s="120" t="s">
        <v>91</v>
      </c>
      <c r="D1332" s="121" t="s">
        <v>283</v>
      </c>
      <c r="E1332" s="121" t="s">
        <v>275</v>
      </c>
      <c r="F1332" s="122"/>
      <c r="G1332" s="123" t="n">
        <v>300000</v>
      </c>
      <c r="H1332" s="122"/>
      <c r="I1332" s="123" t="n">
        <v>300000</v>
      </c>
      <c r="J1332" s="122" t="n">
        <f aca="false">H1332-F1332</f>
        <v>0</v>
      </c>
      <c r="K1332" s="123" t="n">
        <f aca="false">I1332-G1332</f>
        <v>0</v>
      </c>
      <c r="L1332" s="122"/>
      <c r="M1332" s="123" t="n">
        <v>310000</v>
      </c>
      <c r="N1332" s="120" t="s">
        <v>614</v>
      </c>
      <c r="O1332" s="120" t="s">
        <v>614</v>
      </c>
      <c r="P1332" s="120" t="s">
        <v>268</v>
      </c>
      <c r="Q1332" s="120" t="s">
        <v>269</v>
      </c>
      <c r="R1332" s="124" t="s">
        <v>270</v>
      </c>
      <c r="S1332" s="125" t="s">
        <v>963</v>
      </c>
    </row>
    <row r="1333" s="126" customFormat="true" ht="12" hidden="false" customHeight="true" outlineLevel="0" collapsed="false">
      <c r="A1333" s="120" t="n">
        <v>855</v>
      </c>
      <c r="B1333" s="120" t="n">
        <v>85510</v>
      </c>
      <c r="C1333" s="120" t="s">
        <v>103</v>
      </c>
      <c r="D1333" s="121" t="s">
        <v>283</v>
      </c>
      <c r="E1333" s="121" t="s">
        <v>275</v>
      </c>
      <c r="F1333" s="122"/>
      <c r="G1333" s="138" t="n">
        <v>2000</v>
      </c>
      <c r="H1333" s="122"/>
      <c r="I1333" s="138" t="n">
        <v>2000</v>
      </c>
      <c r="J1333" s="122" t="n">
        <f aca="false">H1333-F1333</f>
        <v>0</v>
      </c>
      <c r="K1333" s="138" t="n">
        <f aca="false">I1333-G1333</f>
        <v>0</v>
      </c>
      <c r="L1333" s="122"/>
      <c r="M1333" s="138" t="n">
        <v>2000</v>
      </c>
      <c r="N1333" s="120" t="s">
        <v>960</v>
      </c>
      <c r="O1333" s="120" t="s">
        <v>960</v>
      </c>
      <c r="P1333" s="120" t="s">
        <v>268</v>
      </c>
      <c r="Q1333" s="120" t="s">
        <v>269</v>
      </c>
      <c r="R1333" s="124" t="s">
        <v>270</v>
      </c>
      <c r="S1333" s="125" t="s">
        <v>426</v>
      </c>
    </row>
    <row r="1334" s="126" customFormat="true" ht="12" hidden="false" customHeight="true" outlineLevel="0" collapsed="false">
      <c r="A1334" s="120" t="n">
        <v>855</v>
      </c>
      <c r="B1334" s="120" t="n">
        <v>85510</v>
      </c>
      <c r="C1334" s="120" t="s">
        <v>103</v>
      </c>
      <c r="D1334" s="121" t="s">
        <v>283</v>
      </c>
      <c r="E1334" s="121" t="s">
        <v>275</v>
      </c>
      <c r="F1334" s="122"/>
      <c r="G1334" s="123" t="n">
        <v>4000</v>
      </c>
      <c r="H1334" s="122"/>
      <c r="I1334" s="123" t="n">
        <v>6000</v>
      </c>
      <c r="J1334" s="122" t="n">
        <f aca="false">H1334-F1334</f>
        <v>0</v>
      </c>
      <c r="K1334" s="123" t="n">
        <f aca="false">I1334-G1334</f>
        <v>2000</v>
      </c>
      <c r="L1334" s="122"/>
      <c r="M1334" s="123" t="n">
        <v>4000</v>
      </c>
      <c r="N1334" s="120" t="s">
        <v>614</v>
      </c>
      <c r="O1334" s="120" t="s">
        <v>614</v>
      </c>
      <c r="P1334" s="120" t="s">
        <v>268</v>
      </c>
      <c r="Q1334" s="120" t="s">
        <v>269</v>
      </c>
      <c r="R1334" s="124" t="s">
        <v>270</v>
      </c>
      <c r="S1334" s="125" t="s">
        <v>864</v>
      </c>
    </row>
    <row r="1335" s="126" customFormat="true" ht="12" hidden="false" customHeight="true" outlineLevel="0" collapsed="false">
      <c r="A1335" s="120" t="n">
        <v>855</v>
      </c>
      <c r="B1335" s="120" t="n">
        <v>85510</v>
      </c>
      <c r="C1335" s="120" t="s">
        <v>109</v>
      </c>
      <c r="D1335" s="121" t="s">
        <v>283</v>
      </c>
      <c r="E1335" s="121" t="s">
        <v>275</v>
      </c>
      <c r="F1335" s="122"/>
      <c r="G1335" s="123" t="n">
        <v>2000</v>
      </c>
      <c r="H1335" s="122"/>
      <c r="I1335" s="123" t="n">
        <v>10000</v>
      </c>
      <c r="J1335" s="122" t="n">
        <f aca="false">H1335-F1335</f>
        <v>0</v>
      </c>
      <c r="K1335" s="123" t="n">
        <f aca="false">I1335-G1335</f>
        <v>8000</v>
      </c>
      <c r="L1335" s="122"/>
      <c r="M1335" s="123" t="n">
        <v>2000</v>
      </c>
      <c r="N1335" s="120" t="s">
        <v>958</v>
      </c>
      <c r="O1335" s="120" t="s">
        <v>958</v>
      </c>
      <c r="P1335" s="120" t="s">
        <v>268</v>
      </c>
      <c r="Q1335" s="120" t="s">
        <v>269</v>
      </c>
      <c r="R1335" s="124" t="s">
        <v>270</v>
      </c>
      <c r="S1335" s="125" t="s">
        <v>732</v>
      </c>
    </row>
    <row r="1336" s="126" customFormat="true" ht="12" hidden="false" customHeight="true" outlineLevel="0" collapsed="false">
      <c r="A1336" s="120" t="n">
        <v>855</v>
      </c>
      <c r="B1336" s="120" t="n">
        <v>85510</v>
      </c>
      <c r="C1336" s="120" t="s">
        <v>109</v>
      </c>
      <c r="D1336" s="121" t="s">
        <v>283</v>
      </c>
      <c r="E1336" s="121" t="s">
        <v>275</v>
      </c>
      <c r="F1336" s="122"/>
      <c r="G1336" s="123" t="n">
        <v>1000</v>
      </c>
      <c r="H1336" s="122"/>
      <c r="I1336" s="123" t="n">
        <v>6000</v>
      </c>
      <c r="J1336" s="122" t="n">
        <f aca="false">H1336-F1336</f>
        <v>0</v>
      </c>
      <c r="K1336" s="123" t="n">
        <f aca="false">I1336-G1336</f>
        <v>5000</v>
      </c>
      <c r="L1336" s="122"/>
      <c r="M1336" s="123" t="n">
        <v>2000</v>
      </c>
      <c r="N1336" s="120" t="s">
        <v>959</v>
      </c>
      <c r="O1336" s="120" t="s">
        <v>959</v>
      </c>
      <c r="P1336" s="120" t="s">
        <v>268</v>
      </c>
      <c r="Q1336" s="120" t="s">
        <v>269</v>
      </c>
      <c r="R1336" s="124" t="s">
        <v>270</v>
      </c>
      <c r="S1336" s="125" t="s">
        <v>561</v>
      </c>
    </row>
    <row r="1337" s="126" customFormat="true" ht="12" hidden="false" customHeight="true" outlineLevel="0" collapsed="false">
      <c r="A1337" s="120" t="n">
        <v>855</v>
      </c>
      <c r="B1337" s="120" t="n">
        <v>85510</v>
      </c>
      <c r="C1337" s="120" t="s">
        <v>109</v>
      </c>
      <c r="D1337" s="121" t="s">
        <v>283</v>
      </c>
      <c r="E1337" s="121" t="s">
        <v>275</v>
      </c>
      <c r="F1337" s="122"/>
      <c r="G1337" s="138" t="n">
        <v>2000</v>
      </c>
      <c r="H1337" s="122"/>
      <c r="I1337" s="138" t="n">
        <v>2000</v>
      </c>
      <c r="J1337" s="122" t="n">
        <f aca="false">H1337-F1337</f>
        <v>0</v>
      </c>
      <c r="K1337" s="138" t="n">
        <f aca="false">I1337-G1337</f>
        <v>0</v>
      </c>
      <c r="L1337" s="122"/>
      <c r="M1337" s="138" t="n">
        <v>2000</v>
      </c>
      <c r="N1337" s="120" t="s">
        <v>960</v>
      </c>
      <c r="O1337" s="120" t="s">
        <v>960</v>
      </c>
      <c r="P1337" s="120" t="s">
        <v>268</v>
      </c>
      <c r="Q1337" s="120" t="s">
        <v>269</v>
      </c>
      <c r="R1337" s="124" t="s">
        <v>270</v>
      </c>
      <c r="S1337" s="125" t="s">
        <v>732</v>
      </c>
    </row>
    <row r="1338" s="126" customFormat="true" ht="12" hidden="false" customHeight="true" outlineLevel="0" collapsed="false">
      <c r="A1338" s="120" t="n">
        <v>855</v>
      </c>
      <c r="B1338" s="120" t="n">
        <v>85510</v>
      </c>
      <c r="C1338" s="120" t="s">
        <v>109</v>
      </c>
      <c r="D1338" s="121" t="s">
        <v>283</v>
      </c>
      <c r="E1338" s="121" t="s">
        <v>275</v>
      </c>
      <c r="F1338" s="122"/>
      <c r="G1338" s="123" t="n">
        <v>5000</v>
      </c>
      <c r="H1338" s="122"/>
      <c r="I1338" s="123" t="n">
        <v>7000</v>
      </c>
      <c r="J1338" s="122" t="n">
        <f aca="false">H1338-F1338</f>
        <v>0</v>
      </c>
      <c r="K1338" s="123" t="n">
        <f aca="false">I1338-G1338</f>
        <v>2000</v>
      </c>
      <c r="L1338" s="122"/>
      <c r="M1338" s="123" t="n">
        <v>7000</v>
      </c>
      <c r="N1338" s="120" t="s">
        <v>614</v>
      </c>
      <c r="O1338" s="120" t="s">
        <v>614</v>
      </c>
      <c r="P1338" s="120" t="s">
        <v>268</v>
      </c>
      <c r="Q1338" s="120" t="s">
        <v>269</v>
      </c>
      <c r="R1338" s="124" t="s">
        <v>270</v>
      </c>
      <c r="S1338" s="125" t="s">
        <v>864</v>
      </c>
    </row>
    <row r="1339" s="126" customFormat="true" ht="12" hidden="false" customHeight="true" outlineLevel="0" collapsed="false">
      <c r="A1339" s="120" t="n">
        <v>855</v>
      </c>
      <c r="B1339" s="120" t="n">
        <v>85510</v>
      </c>
      <c r="C1339" s="120" t="n">
        <v>2100</v>
      </c>
      <c r="D1339" s="121" t="s">
        <v>624</v>
      </c>
      <c r="E1339" s="121" t="s">
        <v>275</v>
      </c>
      <c r="F1339" s="122"/>
      <c r="G1339" s="132" t="n">
        <v>288085.46</v>
      </c>
      <c r="H1339" s="122"/>
      <c r="I1339" s="132" t="n">
        <v>288085.46</v>
      </c>
      <c r="J1339" s="122" t="n">
        <f aca="false">H1339-F1339</f>
        <v>0</v>
      </c>
      <c r="K1339" s="123" t="n">
        <f aca="false">I1339-G1339</f>
        <v>0</v>
      </c>
      <c r="L1339" s="122"/>
      <c r="M1339" s="123" t="n">
        <v>0</v>
      </c>
      <c r="N1339" s="120" t="s">
        <v>281</v>
      </c>
      <c r="O1339" s="120" t="s">
        <v>281</v>
      </c>
      <c r="P1339" s="120" t="s">
        <v>299</v>
      </c>
      <c r="Q1339" s="120" t="n">
        <v>2466</v>
      </c>
      <c r="R1339" s="124" t="s">
        <v>580</v>
      </c>
      <c r="S1339" s="125" t="s">
        <v>514</v>
      </c>
    </row>
    <row r="1340" s="126" customFormat="true" ht="12" hidden="false" customHeight="true" outlineLevel="0" collapsed="false">
      <c r="A1340" s="120" t="n">
        <v>855</v>
      </c>
      <c r="B1340" s="120" t="n">
        <v>85510</v>
      </c>
      <c r="C1340" s="120" t="n">
        <v>2100</v>
      </c>
      <c r="D1340" s="121" t="s">
        <v>624</v>
      </c>
      <c r="E1340" s="121" t="s">
        <v>275</v>
      </c>
      <c r="F1340" s="122"/>
      <c r="G1340" s="132" t="n">
        <v>48560.9</v>
      </c>
      <c r="H1340" s="122"/>
      <c r="I1340" s="132" t="n">
        <v>48560.9</v>
      </c>
      <c r="J1340" s="122" t="n">
        <f aca="false">H1340-F1340</f>
        <v>0</v>
      </c>
      <c r="K1340" s="123" t="n">
        <f aca="false">I1340-G1340</f>
        <v>0</v>
      </c>
      <c r="L1340" s="122"/>
      <c r="M1340" s="123" t="n">
        <v>0</v>
      </c>
      <c r="N1340" s="120" t="s">
        <v>281</v>
      </c>
      <c r="O1340" s="120" t="s">
        <v>281</v>
      </c>
      <c r="P1340" s="120" t="s">
        <v>299</v>
      </c>
      <c r="Q1340" s="120" t="n">
        <v>2046</v>
      </c>
      <c r="R1340" s="124" t="s">
        <v>600</v>
      </c>
      <c r="S1340" s="125" t="s">
        <v>514</v>
      </c>
    </row>
    <row r="1341" s="126" customFormat="true" ht="12" hidden="false" customHeight="true" outlineLevel="0" collapsed="false">
      <c r="A1341" s="120" t="n">
        <v>855</v>
      </c>
      <c r="B1341" s="120" t="n">
        <v>85510</v>
      </c>
      <c r="C1341" s="120" t="n">
        <v>2100</v>
      </c>
      <c r="D1341" s="121" t="s">
        <v>624</v>
      </c>
      <c r="E1341" s="121" t="s">
        <v>275</v>
      </c>
      <c r="F1341" s="122"/>
      <c r="G1341" s="132" t="n">
        <v>18308.02</v>
      </c>
      <c r="H1341" s="122"/>
      <c r="I1341" s="132" t="n">
        <v>18308.02</v>
      </c>
      <c r="J1341" s="122" t="n">
        <f aca="false">H1341-F1341</f>
        <v>0</v>
      </c>
      <c r="K1341" s="132" t="n">
        <f aca="false">I1341-G1341</f>
        <v>0</v>
      </c>
      <c r="L1341" s="122"/>
      <c r="M1341" s="132" t="n">
        <v>0</v>
      </c>
      <c r="N1341" s="120" t="s">
        <v>281</v>
      </c>
      <c r="O1341" s="120" t="s">
        <v>281</v>
      </c>
      <c r="P1341" s="120" t="s">
        <v>299</v>
      </c>
      <c r="Q1341" s="120" t="n">
        <v>1418</v>
      </c>
      <c r="R1341" s="124" t="s">
        <v>382</v>
      </c>
      <c r="S1341" s="125" t="s">
        <v>514</v>
      </c>
    </row>
    <row r="1342" s="126" customFormat="true" ht="12" hidden="false" customHeight="true" outlineLevel="0" collapsed="false">
      <c r="A1342" s="120" t="n">
        <v>855</v>
      </c>
      <c r="B1342" s="120" t="n">
        <v>85510</v>
      </c>
      <c r="C1342" s="120" t="n">
        <v>2100</v>
      </c>
      <c r="D1342" s="121" t="s">
        <v>624</v>
      </c>
      <c r="E1342" s="121" t="s">
        <v>275</v>
      </c>
      <c r="F1342" s="122"/>
      <c r="G1342" s="132" t="n">
        <v>28395.09</v>
      </c>
      <c r="H1342" s="122"/>
      <c r="I1342" s="132" t="n">
        <v>28395.09</v>
      </c>
      <c r="J1342" s="122" t="n">
        <f aca="false">H1342-F1342</f>
        <v>0</v>
      </c>
      <c r="K1342" s="132" t="n">
        <f aca="false">I1342-G1342</f>
        <v>0</v>
      </c>
      <c r="L1342" s="122"/>
      <c r="M1342" s="132" t="n">
        <v>0</v>
      </c>
      <c r="N1342" s="120" t="s">
        <v>281</v>
      </c>
      <c r="O1342" s="120" t="s">
        <v>281</v>
      </c>
      <c r="P1342" s="120" t="s">
        <v>299</v>
      </c>
      <c r="Q1342" s="120" t="n">
        <v>1272</v>
      </c>
      <c r="R1342" s="124" t="s">
        <v>341</v>
      </c>
      <c r="S1342" s="125" t="s">
        <v>514</v>
      </c>
    </row>
    <row r="1343" s="126" customFormat="true" ht="12" hidden="false" customHeight="true" outlineLevel="0" collapsed="false">
      <c r="A1343" s="120" t="n">
        <v>855</v>
      </c>
      <c r="B1343" s="120" t="n">
        <v>85510</v>
      </c>
      <c r="C1343" s="120" t="n">
        <v>2100</v>
      </c>
      <c r="D1343" s="121" t="s">
        <v>624</v>
      </c>
      <c r="E1343" s="121" t="s">
        <v>275</v>
      </c>
      <c r="F1343" s="122"/>
      <c r="G1343" s="132" t="n">
        <v>118937.85</v>
      </c>
      <c r="H1343" s="122"/>
      <c r="I1343" s="132" t="n">
        <v>118937.85</v>
      </c>
      <c r="J1343" s="122" t="n">
        <f aca="false">H1343-F1343</f>
        <v>0</v>
      </c>
      <c r="K1343" s="132" t="n">
        <f aca="false">I1343-G1343</f>
        <v>0</v>
      </c>
      <c r="L1343" s="122"/>
      <c r="M1343" s="132" t="n">
        <v>0</v>
      </c>
      <c r="N1343" s="120" t="s">
        <v>281</v>
      </c>
      <c r="O1343" s="120" t="s">
        <v>281</v>
      </c>
      <c r="P1343" s="120" t="s">
        <v>299</v>
      </c>
      <c r="Q1343" s="120" t="n">
        <v>1418</v>
      </c>
      <c r="R1343" s="124" t="s">
        <v>382</v>
      </c>
      <c r="S1343" s="125" t="s">
        <v>514</v>
      </c>
    </row>
    <row r="1344" s="126" customFormat="true" ht="12" hidden="false" customHeight="true" outlineLevel="0" collapsed="false">
      <c r="A1344" s="120" t="n">
        <v>855</v>
      </c>
      <c r="B1344" s="120" t="n">
        <v>85510</v>
      </c>
      <c r="C1344" s="120" t="n">
        <v>2100</v>
      </c>
      <c r="D1344" s="121" t="s">
        <v>624</v>
      </c>
      <c r="E1344" s="121" t="s">
        <v>275</v>
      </c>
      <c r="F1344" s="122"/>
      <c r="G1344" s="132" t="n">
        <v>129956.14</v>
      </c>
      <c r="H1344" s="122"/>
      <c r="I1344" s="132" t="n">
        <v>129956.14</v>
      </c>
      <c r="J1344" s="122" t="n">
        <f aca="false">H1344-F1344</f>
        <v>0</v>
      </c>
      <c r="K1344" s="132" t="n">
        <f aca="false">I1344-G1344</f>
        <v>0</v>
      </c>
      <c r="L1344" s="122"/>
      <c r="M1344" s="132" t="n">
        <v>0</v>
      </c>
      <c r="N1344" s="120" t="s">
        <v>281</v>
      </c>
      <c r="O1344" s="120" t="s">
        <v>281</v>
      </c>
      <c r="P1344" s="120" t="s">
        <v>299</v>
      </c>
      <c r="Q1344" s="120" t="n">
        <v>310</v>
      </c>
      <c r="R1344" s="124" t="s">
        <v>490</v>
      </c>
      <c r="S1344" s="125" t="s">
        <v>514</v>
      </c>
    </row>
    <row r="1345" s="126" customFormat="true" ht="12" hidden="false" customHeight="true" outlineLevel="0" collapsed="false">
      <c r="A1345" s="120" t="n">
        <v>855</v>
      </c>
      <c r="B1345" s="120" t="n">
        <v>85510</v>
      </c>
      <c r="C1345" s="120" t="n">
        <v>2100</v>
      </c>
      <c r="D1345" s="121" t="s">
        <v>624</v>
      </c>
      <c r="E1345" s="121" t="s">
        <v>275</v>
      </c>
      <c r="F1345" s="122"/>
      <c r="G1345" s="123" t="n">
        <v>134989</v>
      </c>
      <c r="H1345" s="122"/>
      <c r="I1345" s="123" t="n">
        <v>134989</v>
      </c>
      <c r="J1345" s="122" t="n">
        <f aca="false">H1345-F1345</f>
        <v>0</v>
      </c>
      <c r="K1345" s="123" t="n">
        <f aca="false">I1345-G1345</f>
        <v>0</v>
      </c>
      <c r="L1345" s="122"/>
      <c r="M1345" s="123" t="n">
        <v>0</v>
      </c>
      <c r="N1345" s="120" t="s">
        <v>281</v>
      </c>
      <c r="O1345" s="120" t="s">
        <v>281</v>
      </c>
      <c r="P1345" s="120" t="s">
        <v>299</v>
      </c>
      <c r="Q1345" s="120" t="n">
        <v>1096</v>
      </c>
      <c r="R1345" s="124" t="s">
        <v>432</v>
      </c>
      <c r="S1345" s="125" t="s">
        <v>514</v>
      </c>
    </row>
    <row r="1346" s="126" customFormat="true" ht="12" hidden="false" customHeight="true" outlineLevel="0" collapsed="false">
      <c r="A1346" s="120" t="n">
        <v>855</v>
      </c>
      <c r="B1346" s="120" t="n">
        <v>85510</v>
      </c>
      <c r="C1346" s="120" t="n">
        <v>2100</v>
      </c>
      <c r="D1346" s="121" t="s">
        <v>624</v>
      </c>
      <c r="E1346" s="121" t="s">
        <v>275</v>
      </c>
      <c r="F1346" s="122"/>
      <c r="G1346" s="132" t="n">
        <v>177844.98</v>
      </c>
      <c r="H1346" s="122"/>
      <c r="I1346" s="132" t="n">
        <v>177844.98</v>
      </c>
      <c r="J1346" s="122" t="n">
        <f aca="false">H1346-F1346</f>
        <v>0</v>
      </c>
      <c r="K1346" s="132" t="n">
        <f aca="false">I1346-G1346</f>
        <v>0</v>
      </c>
      <c r="L1346" s="122"/>
      <c r="M1346" s="132" t="n">
        <v>0</v>
      </c>
      <c r="N1346" s="120" t="s">
        <v>281</v>
      </c>
      <c r="O1346" s="120" t="s">
        <v>281</v>
      </c>
      <c r="P1346" s="120" t="s">
        <v>299</v>
      </c>
      <c r="Q1346" s="120" t="n">
        <v>616</v>
      </c>
      <c r="R1346" s="124" t="s">
        <v>625</v>
      </c>
      <c r="S1346" s="125" t="s">
        <v>514</v>
      </c>
    </row>
    <row r="1347" s="126" customFormat="true" ht="12" hidden="false" customHeight="true" outlineLevel="0" collapsed="false">
      <c r="A1347" s="120" t="n">
        <v>855</v>
      </c>
      <c r="B1347" s="120" t="n">
        <v>85510</v>
      </c>
      <c r="C1347" s="120" t="n">
        <v>2100</v>
      </c>
      <c r="D1347" s="121" t="s">
        <v>624</v>
      </c>
      <c r="E1347" s="121" t="s">
        <v>275</v>
      </c>
      <c r="F1347" s="122"/>
      <c r="G1347" s="132" t="n">
        <v>180413.8</v>
      </c>
      <c r="H1347" s="122"/>
      <c r="I1347" s="132" t="n">
        <v>180413.8</v>
      </c>
      <c r="J1347" s="122" t="n">
        <f aca="false">H1347-F1347</f>
        <v>0</v>
      </c>
      <c r="K1347" s="132" t="n">
        <f aca="false">I1347-G1347</f>
        <v>0</v>
      </c>
      <c r="L1347" s="122"/>
      <c r="M1347" s="132" t="n">
        <v>0</v>
      </c>
      <c r="N1347" s="120" t="s">
        <v>281</v>
      </c>
      <c r="O1347" s="120" t="s">
        <v>281</v>
      </c>
      <c r="P1347" s="120" t="s">
        <v>299</v>
      </c>
      <c r="Q1347" s="120" t="n">
        <v>769</v>
      </c>
      <c r="R1347" s="124" t="s">
        <v>510</v>
      </c>
      <c r="S1347" s="125" t="s">
        <v>514</v>
      </c>
    </row>
    <row r="1348" s="126" customFormat="true" ht="12" hidden="false" customHeight="true" outlineLevel="0" collapsed="false">
      <c r="A1348" s="120" t="n">
        <v>855</v>
      </c>
      <c r="B1348" s="120" t="n">
        <v>85510</v>
      </c>
      <c r="C1348" s="120" t="n">
        <v>2100</v>
      </c>
      <c r="D1348" s="121" t="s">
        <v>624</v>
      </c>
      <c r="E1348" s="121" t="s">
        <v>275</v>
      </c>
      <c r="F1348" s="122"/>
      <c r="G1348" s="132" t="n">
        <v>171287.6</v>
      </c>
      <c r="H1348" s="122"/>
      <c r="I1348" s="132" t="n">
        <v>171287.6</v>
      </c>
      <c r="J1348" s="122" t="n">
        <f aca="false">H1348-F1348</f>
        <v>0</v>
      </c>
      <c r="K1348" s="132" t="n">
        <f aca="false">I1348-G1348</f>
        <v>0</v>
      </c>
      <c r="L1348" s="122"/>
      <c r="M1348" s="132" t="n">
        <v>0</v>
      </c>
      <c r="N1348" s="120" t="s">
        <v>281</v>
      </c>
      <c r="O1348" s="120" t="s">
        <v>281</v>
      </c>
      <c r="P1348" s="120" t="s">
        <v>299</v>
      </c>
      <c r="Q1348" s="120" t="n">
        <v>1785</v>
      </c>
      <c r="R1348" s="124" t="s">
        <v>623</v>
      </c>
      <c r="S1348" s="125" t="s">
        <v>514</v>
      </c>
    </row>
    <row r="1349" s="126" customFormat="true" ht="12" hidden="false" customHeight="true" outlineLevel="0" collapsed="false">
      <c r="A1349" s="120" t="n">
        <v>855</v>
      </c>
      <c r="B1349" s="120" t="n">
        <v>85510</v>
      </c>
      <c r="C1349" s="120" t="n">
        <v>2110</v>
      </c>
      <c r="D1349" s="121" t="s">
        <v>384</v>
      </c>
      <c r="E1349" s="121" t="s">
        <v>385</v>
      </c>
      <c r="F1349" s="129"/>
      <c r="G1349" s="139" t="n">
        <v>633132.03</v>
      </c>
      <c r="H1349" s="129"/>
      <c r="I1349" s="139" t="n">
        <v>633132.03</v>
      </c>
      <c r="J1349" s="129" t="n">
        <f aca="false">H1349-F1349</f>
        <v>0</v>
      </c>
      <c r="K1349" s="139" t="n">
        <f aca="false">I1349-G1349</f>
        <v>0</v>
      </c>
      <c r="L1349" s="129"/>
      <c r="M1349" s="139" t="n">
        <v>0</v>
      </c>
      <c r="N1349" s="120" t="s">
        <v>281</v>
      </c>
      <c r="O1349" s="120" t="s">
        <v>281</v>
      </c>
      <c r="P1349" s="120" t="s">
        <v>299</v>
      </c>
      <c r="Q1349" s="120" t="n">
        <v>1295</v>
      </c>
      <c r="R1349" s="124" t="s">
        <v>291</v>
      </c>
      <c r="S1349" s="125" t="s">
        <v>957</v>
      </c>
    </row>
    <row r="1350" s="126" customFormat="true" ht="12" hidden="false" customHeight="true" outlineLevel="0" collapsed="false">
      <c r="A1350" s="120" t="n">
        <v>855</v>
      </c>
      <c r="B1350" s="120" t="n">
        <v>85510</v>
      </c>
      <c r="C1350" s="120" t="n">
        <v>2110</v>
      </c>
      <c r="D1350" s="121" t="s">
        <v>384</v>
      </c>
      <c r="E1350" s="121" t="s">
        <v>385</v>
      </c>
      <c r="F1350" s="129"/>
      <c r="G1350" s="139" t="n">
        <v>355016.49</v>
      </c>
      <c r="H1350" s="129"/>
      <c r="I1350" s="139" t="n">
        <v>355016.49</v>
      </c>
      <c r="J1350" s="129" t="n">
        <f aca="false">H1350-F1350</f>
        <v>0</v>
      </c>
      <c r="K1350" s="139" t="n">
        <f aca="false">I1350-G1350</f>
        <v>0</v>
      </c>
      <c r="L1350" s="129"/>
      <c r="M1350" s="139" t="n">
        <v>0</v>
      </c>
      <c r="N1350" s="120" t="s">
        <v>281</v>
      </c>
      <c r="O1350" s="120" t="s">
        <v>281</v>
      </c>
      <c r="P1350" s="120" t="s">
        <v>299</v>
      </c>
      <c r="Q1350" s="120" t="s">
        <v>439</v>
      </c>
      <c r="R1350" s="124" t="s">
        <v>440</v>
      </c>
      <c r="S1350" s="125" t="s">
        <v>957</v>
      </c>
    </row>
    <row r="1351" s="126" customFormat="true" ht="12" hidden="false" customHeight="true" outlineLevel="0" collapsed="false">
      <c r="A1351" s="120" t="n">
        <v>855</v>
      </c>
      <c r="B1351" s="120" t="n">
        <v>85510</v>
      </c>
      <c r="C1351" s="120" t="n">
        <v>2950</v>
      </c>
      <c r="D1351" s="121" t="s">
        <v>283</v>
      </c>
      <c r="E1351" s="121" t="s">
        <v>275</v>
      </c>
      <c r="F1351" s="122"/>
      <c r="G1351" s="123" t="n">
        <v>0</v>
      </c>
      <c r="H1351" s="122"/>
      <c r="I1351" s="123" t="n">
        <v>7000</v>
      </c>
      <c r="J1351" s="122" t="n">
        <f aca="false">H1351-F1351</f>
        <v>0</v>
      </c>
      <c r="K1351" s="123" t="n">
        <f aca="false">I1351-G1351</f>
        <v>7000</v>
      </c>
      <c r="L1351" s="122"/>
      <c r="M1351" s="123" t="n">
        <v>0</v>
      </c>
      <c r="N1351" s="120" t="s">
        <v>418</v>
      </c>
      <c r="O1351" s="120" t="s">
        <v>379</v>
      </c>
      <c r="P1351" s="120"/>
      <c r="Q1351" s="120"/>
      <c r="R1351" s="124"/>
      <c r="S1351" s="125" t="s">
        <v>445</v>
      </c>
    </row>
    <row r="1352" s="126" customFormat="true" ht="12" hidden="false" customHeight="true" outlineLevel="0" collapsed="false">
      <c r="A1352" s="120" t="n">
        <v>855</v>
      </c>
      <c r="B1352" s="120" t="n">
        <v>85513</v>
      </c>
      <c r="C1352" s="120" t="n">
        <v>2010</v>
      </c>
      <c r="D1352" s="121" t="s">
        <v>509</v>
      </c>
      <c r="E1352" s="121" t="s">
        <v>385</v>
      </c>
      <c r="F1352" s="122" t="n">
        <v>1339781</v>
      </c>
      <c r="G1352" s="123"/>
      <c r="H1352" s="122" t="n">
        <v>1339781</v>
      </c>
      <c r="I1352" s="123"/>
      <c r="J1352" s="122" t="n">
        <f aca="false">H1352-F1352</f>
        <v>0</v>
      </c>
      <c r="K1352" s="123" t="n">
        <f aca="false">I1352-G1352</f>
        <v>0</v>
      </c>
      <c r="L1352" s="122" t="n">
        <v>1817531</v>
      </c>
      <c r="M1352" s="123"/>
      <c r="N1352" s="120" t="s">
        <v>281</v>
      </c>
      <c r="O1352" s="120" t="s">
        <v>281</v>
      </c>
      <c r="P1352" s="120" t="s">
        <v>268</v>
      </c>
      <c r="Q1352" s="120" t="s">
        <v>269</v>
      </c>
      <c r="R1352" s="124" t="s">
        <v>270</v>
      </c>
      <c r="S1352" s="125" t="s">
        <v>386</v>
      </c>
    </row>
    <row r="1353" s="126" customFormat="true" ht="12" hidden="false" customHeight="true" outlineLevel="0" collapsed="false">
      <c r="A1353" s="120" t="n">
        <v>855</v>
      </c>
      <c r="B1353" s="120" t="n">
        <v>85513</v>
      </c>
      <c r="C1353" s="120" t="n">
        <v>2010</v>
      </c>
      <c r="D1353" s="121" t="s">
        <v>509</v>
      </c>
      <c r="E1353" s="121" t="s">
        <v>385</v>
      </c>
      <c r="F1353" s="129" t="n">
        <v>330548</v>
      </c>
      <c r="G1353" s="139"/>
      <c r="H1353" s="129" t="n">
        <v>330548</v>
      </c>
      <c r="I1353" s="139"/>
      <c r="J1353" s="129" t="n">
        <f aca="false">H1353-F1353</f>
        <v>0</v>
      </c>
      <c r="K1353" s="139" t="n">
        <f aca="false">I1353-G1353</f>
        <v>0</v>
      </c>
      <c r="L1353" s="122" t="n">
        <v>0</v>
      </c>
      <c r="M1353" s="139"/>
      <c r="N1353" s="120" t="s">
        <v>281</v>
      </c>
      <c r="O1353" s="120" t="s">
        <v>281</v>
      </c>
      <c r="P1353" s="120" t="s">
        <v>299</v>
      </c>
      <c r="Q1353" s="120" t="s">
        <v>439</v>
      </c>
      <c r="R1353" s="124" t="s">
        <v>440</v>
      </c>
      <c r="S1353" s="125" t="s">
        <v>867</v>
      </c>
    </row>
    <row r="1354" s="126" customFormat="true" ht="12" hidden="false" customHeight="true" outlineLevel="0" collapsed="false">
      <c r="A1354" s="120" t="n">
        <v>855</v>
      </c>
      <c r="B1354" s="120" t="n">
        <v>85513</v>
      </c>
      <c r="C1354" s="120" t="n">
        <v>2100</v>
      </c>
      <c r="D1354" s="121" t="s">
        <v>512</v>
      </c>
      <c r="E1354" s="121" t="s">
        <v>275</v>
      </c>
      <c r="F1354" s="122" t="n">
        <v>10000</v>
      </c>
      <c r="G1354" s="132"/>
      <c r="H1354" s="122" t="n">
        <v>10000</v>
      </c>
      <c r="I1354" s="132"/>
      <c r="J1354" s="122" t="n">
        <f aca="false">H1354-F1354</f>
        <v>0</v>
      </c>
      <c r="K1354" s="123" t="n">
        <f aca="false">I1354-G1354</f>
        <v>0</v>
      </c>
      <c r="L1354" s="122" t="n">
        <v>0</v>
      </c>
      <c r="M1354" s="123"/>
      <c r="N1354" s="120" t="s">
        <v>281</v>
      </c>
      <c r="O1354" s="120" t="s">
        <v>281</v>
      </c>
      <c r="P1354" s="120" t="s">
        <v>299</v>
      </c>
      <c r="Q1354" s="120" t="n">
        <v>2407</v>
      </c>
      <c r="R1354" s="124" t="s">
        <v>697</v>
      </c>
      <c r="S1354" s="125" t="s">
        <v>514</v>
      </c>
    </row>
    <row r="1355" s="126" customFormat="true" ht="12" hidden="false" customHeight="true" outlineLevel="0" collapsed="false">
      <c r="A1355" s="120" t="n">
        <v>855</v>
      </c>
      <c r="B1355" s="120" t="n">
        <v>85513</v>
      </c>
      <c r="C1355" s="120" t="n">
        <v>2100</v>
      </c>
      <c r="D1355" s="121" t="s">
        <v>512</v>
      </c>
      <c r="E1355" s="121" t="s">
        <v>275</v>
      </c>
      <c r="F1355" s="136" t="n">
        <v>15567.86</v>
      </c>
      <c r="G1355" s="123"/>
      <c r="H1355" s="136" t="n">
        <v>15567.86</v>
      </c>
      <c r="I1355" s="123"/>
      <c r="J1355" s="136" t="n">
        <f aca="false">H1355-F1355</f>
        <v>0</v>
      </c>
      <c r="K1355" s="123" t="n">
        <f aca="false">I1355-G1355</f>
        <v>0</v>
      </c>
      <c r="L1355" s="136" t="n">
        <v>0</v>
      </c>
      <c r="M1355" s="123"/>
      <c r="N1355" s="120" t="s">
        <v>281</v>
      </c>
      <c r="O1355" s="120" t="s">
        <v>281</v>
      </c>
      <c r="P1355" s="120" t="s">
        <v>299</v>
      </c>
      <c r="Q1355" s="120" t="n">
        <v>320</v>
      </c>
      <c r="R1355" s="124" t="s">
        <v>618</v>
      </c>
      <c r="S1355" s="125" t="s">
        <v>514</v>
      </c>
    </row>
    <row r="1356" s="126" customFormat="true" ht="12" hidden="false" customHeight="true" outlineLevel="0" collapsed="false">
      <c r="A1356" s="120" t="n">
        <v>855</v>
      </c>
      <c r="B1356" s="120" t="n">
        <v>85513</v>
      </c>
      <c r="C1356" s="120" t="n">
        <v>2100</v>
      </c>
      <c r="D1356" s="121" t="s">
        <v>512</v>
      </c>
      <c r="E1356" s="121" t="s">
        <v>275</v>
      </c>
      <c r="F1356" s="122" t="n">
        <v>13857</v>
      </c>
      <c r="G1356" s="123"/>
      <c r="H1356" s="122" t="n">
        <v>13857</v>
      </c>
      <c r="I1356" s="123"/>
      <c r="J1356" s="122" t="n">
        <f aca="false">H1356-F1356</f>
        <v>0</v>
      </c>
      <c r="K1356" s="123" t="n">
        <f aca="false">I1356-G1356</f>
        <v>0</v>
      </c>
      <c r="L1356" s="122" t="n">
        <v>0</v>
      </c>
      <c r="M1356" s="123"/>
      <c r="N1356" s="120" t="s">
        <v>281</v>
      </c>
      <c r="O1356" s="120" t="s">
        <v>281</v>
      </c>
      <c r="P1356" s="120" t="s">
        <v>299</v>
      </c>
      <c r="Q1356" s="120" t="n">
        <v>543</v>
      </c>
      <c r="R1356" s="124" t="s">
        <v>621</v>
      </c>
      <c r="S1356" s="125" t="s">
        <v>514</v>
      </c>
    </row>
    <row r="1357" s="126" customFormat="true" ht="12" hidden="false" customHeight="true" outlineLevel="0" collapsed="false">
      <c r="A1357" s="120" t="n">
        <v>855</v>
      </c>
      <c r="B1357" s="120" t="n">
        <v>85513</v>
      </c>
      <c r="C1357" s="120" t="n">
        <v>2100</v>
      </c>
      <c r="D1357" s="121" t="s">
        <v>512</v>
      </c>
      <c r="E1357" s="121" t="s">
        <v>275</v>
      </c>
      <c r="F1357" s="136" t="n">
        <v>15391.63</v>
      </c>
      <c r="G1357" s="123"/>
      <c r="H1357" s="136" t="n">
        <v>15391.63</v>
      </c>
      <c r="I1357" s="123"/>
      <c r="J1357" s="136" t="n">
        <f aca="false">H1357-F1357</f>
        <v>0</v>
      </c>
      <c r="K1357" s="123" t="n">
        <f aca="false">I1357-G1357</f>
        <v>0</v>
      </c>
      <c r="L1357" s="136" t="n">
        <v>0</v>
      </c>
      <c r="M1357" s="123"/>
      <c r="N1357" s="120" t="s">
        <v>281</v>
      </c>
      <c r="O1357" s="120" t="s">
        <v>281</v>
      </c>
      <c r="P1357" s="120" t="s">
        <v>299</v>
      </c>
      <c r="Q1357" s="120" t="n">
        <v>849</v>
      </c>
      <c r="R1357" s="124" t="s">
        <v>436</v>
      </c>
      <c r="S1357" s="125" t="s">
        <v>514</v>
      </c>
    </row>
    <row r="1358" s="126" customFormat="true" ht="12" hidden="false" customHeight="true" outlineLevel="0" collapsed="false">
      <c r="A1358" s="120" t="n">
        <v>855</v>
      </c>
      <c r="B1358" s="120" t="n">
        <v>85513</v>
      </c>
      <c r="C1358" s="120" t="n">
        <v>2100</v>
      </c>
      <c r="D1358" s="121" t="s">
        <v>512</v>
      </c>
      <c r="E1358" s="121" t="s">
        <v>275</v>
      </c>
      <c r="F1358" s="122" t="n">
        <v>16500</v>
      </c>
      <c r="G1358" s="123"/>
      <c r="H1358" s="122" t="n">
        <v>16500</v>
      </c>
      <c r="I1358" s="123"/>
      <c r="J1358" s="122" t="n">
        <f aca="false">H1358-F1358</f>
        <v>0</v>
      </c>
      <c r="K1358" s="123" t="n">
        <f aca="false">I1358-G1358</f>
        <v>0</v>
      </c>
      <c r="L1358" s="122" t="n">
        <v>0</v>
      </c>
      <c r="M1358" s="123"/>
      <c r="N1358" s="120" t="s">
        <v>281</v>
      </c>
      <c r="O1358" s="120" t="s">
        <v>281</v>
      </c>
      <c r="P1358" s="120" t="s">
        <v>299</v>
      </c>
      <c r="Q1358" s="120" t="n">
        <v>1184</v>
      </c>
      <c r="R1358" s="124" t="s">
        <v>518</v>
      </c>
      <c r="S1358" s="125" t="s">
        <v>514</v>
      </c>
    </row>
    <row r="1359" s="126" customFormat="true" ht="12" hidden="false" customHeight="true" outlineLevel="0" collapsed="false">
      <c r="A1359" s="120" t="n">
        <v>855</v>
      </c>
      <c r="B1359" s="120" t="n">
        <v>85513</v>
      </c>
      <c r="C1359" s="120" t="n">
        <v>2100</v>
      </c>
      <c r="D1359" s="121" t="s">
        <v>512</v>
      </c>
      <c r="E1359" s="121" t="s">
        <v>275</v>
      </c>
      <c r="F1359" s="122" t="n">
        <v>22000</v>
      </c>
      <c r="G1359" s="132"/>
      <c r="H1359" s="122" t="n">
        <v>22000</v>
      </c>
      <c r="I1359" s="132"/>
      <c r="J1359" s="122" t="n">
        <f aca="false">H1359-F1359</f>
        <v>0</v>
      </c>
      <c r="K1359" s="132" t="n">
        <f aca="false">I1359-G1359</f>
        <v>0</v>
      </c>
      <c r="L1359" s="122" t="n">
        <v>0</v>
      </c>
      <c r="M1359" s="132"/>
      <c r="N1359" s="120" t="s">
        <v>281</v>
      </c>
      <c r="O1359" s="120" t="s">
        <v>281</v>
      </c>
      <c r="P1359" s="120" t="s">
        <v>299</v>
      </c>
      <c r="Q1359" s="120" t="n">
        <v>1418</v>
      </c>
      <c r="R1359" s="124" t="s">
        <v>382</v>
      </c>
      <c r="S1359" s="125" t="s">
        <v>514</v>
      </c>
    </row>
    <row r="1360" s="126" customFormat="true" ht="12" hidden="false" customHeight="true" outlineLevel="0" collapsed="false">
      <c r="A1360" s="120" t="n">
        <v>855</v>
      </c>
      <c r="B1360" s="120" t="n">
        <v>85513</v>
      </c>
      <c r="C1360" s="120" t="n">
        <v>2100</v>
      </c>
      <c r="D1360" s="121" t="s">
        <v>512</v>
      </c>
      <c r="E1360" s="121" t="s">
        <v>275</v>
      </c>
      <c r="F1360" s="136" t="n">
        <v>39600.21</v>
      </c>
      <c r="G1360" s="123"/>
      <c r="H1360" s="136" t="n">
        <v>39600.21</v>
      </c>
      <c r="I1360" s="123"/>
      <c r="J1360" s="136" t="n">
        <f aca="false">H1360-F1360</f>
        <v>0</v>
      </c>
      <c r="K1360" s="123" t="n">
        <f aca="false">I1360-G1360</f>
        <v>0</v>
      </c>
      <c r="L1360" s="136" t="n">
        <v>0</v>
      </c>
      <c r="M1360" s="123"/>
      <c r="N1360" s="120" t="s">
        <v>281</v>
      </c>
      <c r="O1360" s="120" t="s">
        <v>281</v>
      </c>
      <c r="P1360" s="120" t="s">
        <v>299</v>
      </c>
      <c r="Q1360" s="120" t="n">
        <v>1785</v>
      </c>
      <c r="R1360" s="124" t="s">
        <v>623</v>
      </c>
      <c r="S1360" s="125" t="s">
        <v>514</v>
      </c>
    </row>
    <row r="1361" s="126" customFormat="true" ht="12" hidden="false" customHeight="true" outlineLevel="0" collapsed="false">
      <c r="A1361" s="120" t="n">
        <v>855</v>
      </c>
      <c r="B1361" s="120" t="n">
        <v>85516</v>
      </c>
      <c r="C1361" s="121" t="s">
        <v>89</v>
      </c>
      <c r="D1361" s="121" t="s">
        <v>265</v>
      </c>
      <c r="E1361" s="121" t="s">
        <v>376</v>
      </c>
      <c r="F1361" s="122" t="n">
        <v>5000</v>
      </c>
      <c r="G1361" s="123"/>
      <c r="H1361" s="122" t="n">
        <v>0</v>
      </c>
      <c r="I1361" s="123"/>
      <c r="J1361" s="122" t="n">
        <f aca="false">H1361-F1361</f>
        <v>-5000</v>
      </c>
      <c r="K1361" s="123" t="n">
        <f aca="false">I1361-G1361</f>
        <v>0</v>
      </c>
      <c r="L1361" s="122" t="n">
        <v>0</v>
      </c>
      <c r="M1361" s="123"/>
      <c r="N1361" s="120" t="s">
        <v>964</v>
      </c>
      <c r="O1361" s="120" t="s">
        <v>964</v>
      </c>
      <c r="P1361" s="120" t="s">
        <v>268</v>
      </c>
      <c r="Q1361" s="120" t="s">
        <v>269</v>
      </c>
      <c r="R1361" s="124" t="s">
        <v>270</v>
      </c>
      <c r="S1361" s="125" t="s">
        <v>377</v>
      </c>
    </row>
    <row r="1362" s="126" customFormat="true" ht="12" hidden="false" customHeight="true" outlineLevel="0" collapsed="false">
      <c r="A1362" s="120" t="n">
        <v>855</v>
      </c>
      <c r="B1362" s="120" t="n">
        <v>85516</v>
      </c>
      <c r="C1362" s="121" t="s">
        <v>91</v>
      </c>
      <c r="D1362" s="121" t="s">
        <v>265</v>
      </c>
      <c r="E1362" s="121" t="s">
        <v>275</v>
      </c>
      <c r="F1362" s="122" t="n">
        <v>100000</v>
      </c>
      <c r="G1362" s="123"/>
      <c r="H1362" s="122" t="n">
        <v>100000</v>
      </c>
      <c r="I1362" s="123"/>
      <c r="J1362" s="122" t="n">
        <f aca="false">H1362-F1362</f>
        <v>0</v>
      </c>
      <c r="K1362" s="123" t="n">
        <f aca="false">I1362-G1362</f>
        <v>0</v>
      </c>
      <c r="L1362" s="122" t="n">
        <v>100000</v>
      </c>
      <c r="M1362" s="123"/>
      <c r="N1362" s="120" t="s">
        <v>965</v>
      </c>
      <c r="O1362" s="120" t="s">
        <v>965</v>
      </c>
      <c r="P1362" s="120" t="s">
        <v>268</v>
      </c>
      <c r="Q1362" s="120" t="s">
        <v>269</v>
      </c>
      <c r="R1362" s="124" t="s">
        <v>270</v>
      </c>
      <c r="S1362" s="125" t="s">
        <v>966</v>
      </c>
    </row>
    <row r="1363" s="126" customFormat="true" ht="12" hidden="false" customHeight="true" outlineLevel="0" collapsed="false">
      <c r="A1363" s="120" t="n">
        <v>855</v>
      </c>
      <c r="B1363" s="120" t="n">
        <v>85516</v>
      </c>
      <c r="C1363" s="121" t="s">
        <v>91</v>
      </c>
      <c r="D1363" s="121" t="s">
        <v>265</v>
      </c>
      <c r="E1363" s="121" t="s">
        <v>275</v>
      </c>
      <c r="F1363" s="122" t="n">
        <v>260000</v>
      </c>
      <c r="G1363" s="123"/>
      <c r="H1363" s="122" t="n">
        <v>261000</v>
      </c>
      <c r="I1363" s="123"/>
      <c r="J1363" s="122" t="n">
        <f aca="false">H1363-F1363</f>
        <v>1000</v>
      </c>
      <c r="K1363" s="123" t="n">
        <f aca="false">I1363-G1363</f>
        <v>0</v>
      </c>
      <c r="L1363" s="122" t="n">
        <v>300000</v>
      </c>
      <c r="M1363" s="123"/>
      <c r="N1363" s="120" t="s">
        <v>967</v>
      </c>
      <c r="O1363" s="120" t="s">
        <v>967</v>
      </c>
      <c r="P1363" s="120" t="s">
        <v>268</v>
      </c>
      <c r="Q1363" s="120" t="s">
        <v>269</v>
      </c>
      <c r="R1363" s="124" t="s">
        <v>270</v>
      </c>
      <c r="S1363" s="125" t="s">
        <v>966</v>
      </c>
    </row>
    <row r="1364" s="126" customFormat="true" ht="12" hidden="false" customHeight="true" outlineLevel="0" collapsed="false">
      <c r="A1364" s="120" t="n">
        <v>855</v>
      </c>
      <c r="B1364" s="120" t="n">
        <v>85516</v>
      </c>
      <c r="C1364" s="121" t="s">
        <v>91</v>
      </c>
      <c r="D1364" s="121" t="s">
        <v>265</v>
      </c>
      <c r="E1364" s="121" t="s">
        <v>275</v>
      </c>
      <c r="F1364" s="122" t="n">
        <v>350000</v>
      </c>
      <c r="G1364" s="123"/>
      <c r="H1364" s="122" t="n">
        <v>351000</v>
      </c>
      <c r="I1364" s="123"/>
      <c r="J1364" s="122" t="n">
        <f aca="false">H1364-F1364</f>
        <v>1000</v>
      </c>
      <c r="K1364" s="123" t="n">
        <f aca="false">I1364-G1364</f>
        <v>0</v>
      </c>
      <c r="L1364" s="122" t="n">
        <v>350000</v>
      </c>
      <c r="M1364" s="123"/>
      <c r="N1364" s="120" t="s">
        <v>968</v>
      </c>
      <c r="O1364" s="120" t="s">
        <v>968</v>
      </c>
      <c r="P1364" s="120" t="s">
        <v>268</v>
      </c>
      <c r="Q1364" s="120" t="s">
        <v>269</v>
      </c>
      <c r="R1364" s="124" t="s">
        <v>270</v>
      </c>
      <c r="S1364" s="125" t="s">
        <v>966</v>
      </c>
    </row>
    <row r="1365" s="126" customFormat="true" ht="12" hidden="false" customHeight="true" outlineLevel="0" collapsed="false">
      <c r="A1365" s="120" t="n">
        <v>855</v>
      </c>
      <c r="B1365" s="120" t="n">
        <v>85516</v>
      </c>
      <c r="C1365" s="121" t="s">
        <v>91</v>
      </c>
      <c r="D1365" s="121" t="s">
        <v>265</v>
      </c>
      <c r="E1365" s="121" t="s">
        <v>275</v>
      </c>
      <c r="F1365" s="122" t="n">
        <v>220000</v>
      </c>
      <c r="G1365" s="123"/>
      <c r="H1365" s="122" t="n">
        <v>231000</v>
      </c>
      <c r="I1365" s="123"/>
      <c r="J1365" s="122" t="n">
        <f aca="false">H1365-F1365</f>
        <v>11000</v>
      </c>
      <c r="K1365" s="123" t="n">
        <f aca="false">I1365-G1365</f>
        <v>0</v>
      </c>
      <c r="L1365" s="122" t="n">
        <v>230000</v>
      </c>
      <c r="M1365" s="123"/>
      <c r="N1365" s="120" t="s">
        <v>969</v>
      </c>
      <c r="O1365" s="120" t="s">
        <v>969</v>
      </c>
      <c r="P1365" s="120" t="s">
        <v>268</v>
      </c>
      <c r="Q1365" s="120" t="s">
        <v>269</v>
      </c>
      <c r="R1365" s="124" t="s">
        <v>270</v>
      </c>
      <c r="S1365" s="125" t="s">
        <v>966</v>
      </c>
    </row>
    <row r="1366" s="126" customFormat="true" ht="12" hidden="false" customHeight="true" outlineLevel="0" collapsed="false">
      <c r="A1366" s="120" t="n">
        <v>855</v>
      </c>
      <c r="B1366" s="120" t="n">
        <v>85516</v>
      </c>
      <c r="C1366" s="121" t="s">
        <v>91</v>
      </c>
      <c r="D1366" s="121" t="s">
        <v>265</v>
      </c>
      <c r="E1366" s="121" t="s">
        <v>275</v>
      </c>
      <c r="F1366" s="122" t="n">
        <v>110000</v>
      </c>
      <c r="G1366" s="123"/>
      <c r="H1366" s="122" t="n">
        <v>3000</v>
      </c>
      <c r="I1366" s="123"/>
      <c r="J1366" s="122" t="n">
        <f aca="false">H1366-F1366</f>
        <v>-107000</v>
      </c>
      <c r="K1366" s="123" t="n">
        <f aca="false">I1366-G1366</f>
        <v>0</v>
      </c>
      <c r="L1366" s="122" t="n">
        <v>200000</v>
      </c>
      <c r="M1366" s="123"/>
      <c r="N1366" s="120" t="s">
        <v>970</v>
      </c>
      <c r="O1366" s="120" t="s">
        <v>970</v>
      </c>
      <c r="P1366" s="120" t="s">
        <v>268</v>
      </c>
      <c r="Q1366" s="120" t="s">
        <v>269</v>
      </c>
      <c r="R1366" s="124" t="s">
        <v>270</v>
      </c>
      <c r="S1366" s="125" t="s">
        <v>966</v>
      </c>
    </row>
    <row r="1367" s="126" customFormat="true" ht="12" hidden="false" customHeight="true" outlineLevel="0" collapsed="false">
      <c r="A1367" s="120" t="n">
        <v>855</v>
      </c>
      <c r="B1367" s="120" t="n">
        <v>85516</v>
      </c>
      <c r="C1367" s="121" t="s">
        <v>91</v>
      </c>
      <c r="D1367" s="121" t="s">
        <v>265</v>
      </c>
      <c r="E1367" s="121" t="s">
        <v>275</v>
      </c>
      <c r="F1367" s="122" t="n">
        <v>240000</v>
      </c>
      <c r="G1367" s="123"/>
      <c r="H1367" s="122" t="n">
        <v>241000</v>
      </c>
      <c r="I1367" s="123"/>
      <c r="J1367" s="122" t="n">
        <f aca="false">H1367-F1367</f>
        <v>1000</v>
      </c>
      <c r="K1367" s="123" t="n">
        <f aca="false">I1367-G1367</f>
        <v>0</v>
      </c>
      <c r="L1367" s="122" t="n">
        <v>240000</v>
      </c>
      <c r="M1367" s="123"/>
      <c r="N1367" s="120" t="s">
        <v>971</v>
      </c>
      <c r="O1367" s="120" t="s">
        <v>971</v>
      </c>
      <c r="P1367" s="120" t="s">
        <v>268</v>
      </c>
      <c r="Q1367" s="120" t="s">
        <v>269</v>
      </c>
      <c r="R1367" s="124" t="s">
        <v>270</v>
      </c>
      <c r="S1367" s="125" t="s">
        <v>966</v>
      </c>
    </row>
    <row r="1368" s="126" customFormat="true" ht="12" hidden="false" customHeight="true" outlineLevel="0" collapsed="false">
      <c r="A1368" s="120" t="n">
        <v>855</v>
      </c>
      <c r="B1368" s="120" t="n">
        <v>85516</v>
      </c>
      <c r="C1368" s="121" t="s">
        <v>91</v>
      </c>
      <c r="D1368" s="121" t="s">
        <v>265</v>
      </c>
      <c r="E1368" s="121" t="s">
        <v>275</v>
      </c>
      <c r="F1368" s="122" t="n">
        <v>55000</v>
      </c>
      <c r="G1368" s="123"/>
      <c r="H1368" s="122" t="n">
        <v>55000</v>
      </c>
      <c r="I1368" s="123"/>
      <c r="J1368" s="122" t="n">
        <f aca="false">H1368-F1368</f>
        <v>0</v>
      </c>
      <c r="K1368" s="123" t="n">
        <f aca="false">I1368-G1368</f>
        <v>0</v>
      </c>
      <c r="L1368" s="122" t="n">
        <v>150000</v>
      </c>
      <c r="M1368" s="123"/>
      <c r="N1368" s="120" t="s">
        <v>972</v>
      </c>
      <c r="O1368" s="120" t="s">
        <v>972</v>
      </c>
      <c r="P1368" s="120" t="s">
        <v>268</v>
      </c>
      <c r="Q1368" s="120" t="s">
        <v>269</v>
      </c>
      <c r="R1368" s="124" t="s">
        <v>270</v>
      </c>
      <c r="S1368" s="125" t="s">
        <v>966</v>
      </c>
    </row>
    <row r="1369" s="126" customFormat="true" ht="12" hidden="false" customHeight="true" outlineLevel="0" collapsed="false">
      <c r="A1369" s="120" t="n">
        <v>855</v>
      </c>
      <c r="B1369" s="120" t="n">
        <v>85516</v>
      </c>
      <c r="C1369" s="121" t="s">
        <v>91</v>
      </c>
      <c r="D1369" s="121" t="s">
        <v>265</v>
      </c>
      <c r="E1369" s="121" t="s">
        <v>275</v>
      </c>
      <c r="F1369" s="122" t="n">
        <v>353000</v>
      </c>
      <c r="G1369" s="123"/>
      <c r="H1369" s="122" t="n">
        <v>354000</v>
      </c>
      <c r="I1369" s="123"/>
      <c r="J1369" s="122" t="n">
        <f aca="false">H1369-F1369</f>
        <v>1000</v>
      </c>
      <c r="K1369" s="123" t="n">
        <f aca="false">I1369-G1369</f>
        <v>0</v>
      </c>
      <c r="L1369" s="122" t="n">
        <v>353000</v>
      </c>
      <c r="M1369" s="123"/>
      <c r="N1369" s="120" t="s">
        <v>973</v>
      </c>
      <c r="O1369" s="120" t="s">
        <v>973</v>
      </c>
      <c r="P1369" s="120" t="s">
        <v>268</v>
      </c>
      <c r="Q1369" s="120" t="s">
        <v>269</v>
      </c>
      <c r="R1369" s="124" t="s">
        <v>270</v>
      </c>
      <c r="S1369" s="125" t="s">
        <v>966</v>
      </c>
    </row>
    <row r="1370" s="126" customFormat="true" ht="12" hidden="false" customHeight="true" outlineLevel="0" collapsed="false">
      <c r="A1370" s="120" t="n">
        <v>855</v>
      </c>
      <c r="B1370" s="120" t="n">
        <v>85516</v>
      </c>
      <c r="C1370" s="121" t="s">
        <v>91</v>
      </c>
      <c r="D1370" s="121" t="s">
        <v>265</v>
      </c>
      <c r="E1370" s="121" t="s">
        <v>275</v>
      </c>
      <c r="F1370" s="122" t="n">
        <v>250000</v>
      </c>
      <c r="G1370" s="123"/>
      <c r="H1370" s="122" t="n">
        <v>331000</v>
      </c>
      <c r="I1370" s="123"/>
      <c r="J1370" s="122" t="n">
        <f aca="false">H1370-F1370</f>
        <v>81000</v>
      </c>
      <c r="K1370" s="123" t="n">
        <f aca="false">I1370-G1370</f>
        <v>0</v>
      </c>
      <c r="L1370" s="122" t="n">
        <v>330000</v>
      </c>
      <c r="M1370" s="123"/>
      <c r="N1370" s="120" t="s">
        <v>974</v>
      </c>
      <c r="O1370" s="120" t="s">
        <v>974</v>
      </c>
      <c r="P1370" s="120" t="s">
        <v>268</v>
      </c>
      <c r="Q1370" s="120" t="s">
        <v>269</v>
      </c>
      <c r="R1370" s="124" t="s">
        <v>270</v>
      </c>
      <c r="S1370" s="125" t="s">
        <v>966</v>
      </c>
    </row>
    <row r="1371" s="126" customFormat="true" ht="12" hidden="false" customHeight="true" outlineLevel="0" collapsed="false">
      <c r="A1371" s="120" t="n">
        <v>855</v>
      </c>
      <c r="B1371" s="120" t="n">
        <v>85516</v>
      </c>
      <c r="C1371" s="121" t="s">
        <v>91</v>
      </c>
      <c r="D1371" s="121" t="s">
        <v>265</v>
      </c>
      <c r="E1371" s="121" t="s">
        <v>275</v>
      </c>
      <c r="F1371" s="122" t="n">
        <v>325000</v>
      </c>
      <c r="G1371" s="123"/>
      <c r="H1371" s="122" t="n">
        <v>326000</v>
      </c>
      <c r="I1371" s="123"/>
      <c r="J1371" s="122" t="n">
        <f aca="false">H1371-F1371</f>
        <v>1000</v>
      </c>
      <c r="K1371" s="123" t="n">
        <f aca="false">I1371-G1371</f>
        <v>0</v>
      </c>
      <c r="L1371" s="122" t="n">
        <v>325000</v>
      </c>
      <c r="M1371" s="123"/>
      <c r="N1371" s="120" t="s">
        <v>975</v>
      </c>
      <c r="O1371" s="120" t="s">
        <v>975</v>
      </c>
      <c r="P1371" s="120" t="s">
        <v>268</v>
      </c>
      <c r="Q1371" s="120" t="s">
        <v>269</v>
      </c>
      <c r="R1371" s="124" t="s">
        <v>270</v>
      </c>
      <c r="S1371" s="125" t="s">
        <v>966</v>
      </c>
    </row>
    <row r="1372" s="126" customFormat="true" ht="12" hidden="false" customHeight="true" outlineLevel="0" collapsed="false">
      <c r="A1372" s="120" t="n">
        <v>855</v>
      </c>
      <c r="B1372" s="120" t="n">
        <v>85516</v>
      </c>
      <c r="C1372" s="121" t="s">
        <v>91</v>
      </c>
      <c r="D1372" s="121" t="s">
        <v>265</v>
      </c>
      <c r="E1372" s="121" t="s">
        <v>275</v>
      </c>
      <c r="F1372" s="122" t="n">
        <v>244000</v>
      </c>
      <c r="G1372" s="123"/>
      <c r="H1372" s="122" t="n">
        <v>245000</v>
      </c>
      <c r="I1372" s="123"/>
      <c r="J1372" s="122" t="n">
        <f aca="false">H1372-F1372</f>
        <v>1000</v>
      </c>
      <c r="K1372" s="123" t="n">
        <f aca="false">I1372-G1372</f>
        <v>0</v>
      </c>
      <c r="L1372" s="122" t="n">
        <v>244000</v>
      </c>
      <c r="M1372" s="123"/>
      <c r="N1372" s="120" t="s">
        <v>976</v>
      </c>
      <c r="O1372" s="120" t="s">
        <v>976</v>
      </c>
      <c r="P1372" s="120" t="s">
        <v>268</v>
      </c>
      <c r="Q1372" s="120" t="s">
        <v>269</v>
      </c>
      <c r="R1372" s="124" t="s">
        <v>270</v>
      </c>
      <c r="S1372" s="125" t="s">
        <v>966</v>
      </c>
    </row>
    <row r="1373" s="126" customFormat="true" ht="12" hidden="false" customHeight="true" outlineLevel="0" collapsed="false">
      <c r="A1373" s="120" t="n">
        <v>855</v>
      </c>
      <c r="B1373" s="120" t="n">
        <v>85516</v>
      </c>
      <c r="C1373" s="121" t="s">
        <v>91</v>
      </c>
      <c r="D1373" s="121" t="s">
        <v>265</v>
      </c>
      <c r="E1373" s="121" t="s">
        <v>275</v>
      </c>
      <c r="F1373" s="122" t="n">
        <v>270000</v>
      </c>
      <c r="G1373" s="123"/>
      <c r="H1373" s="122" t="n">
        <v>271000</v>
      </c>
      <c r="I1373" s="123"/>
      <c r="J1373" s="122" t="n">
        <f aca="false">H1373-F1373</f>
        <v>1000</v>
      </c>
      <c r="K1373" s="123" t="n">
        <f aca="false">I1373-G1373</f>
        <v>0</v>
      </c>
      <c r="L1373" s="122" t="n">
        <v>270000</v>
      </c>
      <c r="M1373" s="123"/>
      <c r="N1373" s="120" t="s">
        <v>977</v>
      </c>
      <c r="O1373" s="120" t="s">
        <v>977</v>
      </c>
      <c r="P1373" s="120" t="s">
        <v>268</v>
      </c>
      <c r="Q1373" s="120" t="s">
        <v>269</v>
      </c>
      <c r="R1373" s="124" t="s">
        <v>270</v>
      </c>
      <c r="S1373" s="125" t="s">
        <v>966</v>
      </c>
    </row>
    <row r="1374" s="126" customFormat="true" ht="12" hidden="false" customHeight="true" outlineLevel="0" collapsed="false">
      <c r="A1374" s="120" t="n">
        <v>855</v>
      </c>
      <c r="B1374" s="120" t="n">
        <v>85516</v>
      </c>
      <c r="C1374" s="121" t="s">
        <v>91</v>
      </c>
      <c r="D1374" s="121" t="s">
        <v>265</v>
      </c>
      <c r="E1374" s="121" t="s">
        <v>275</v>
      </c>
      <c r="F1374" s="122" t="n">
        <v>247000</v>
      </c>
      <c r="G1374" s="123"/>
      <c r="H1374" s="122" t="n">
        <v>332000</v>
      </c>
      <c r="I1374" s="123"/>
      <c r="J1374" s="122" t="n">
        <f aca="false">H1374-F1374</f>
        <v>85000</v>
      </c>
      <c r="K1374" s="123" t="n">
        <f aca="false">I1374-G1374</f>
        <v>0</v>
      </c>
      <c r="L1374" s="122" t="n">
        <v>247000</v>
      </c>
      <c r="M1374" s="123"/>
      <c r="N1374" s="120" t="s">
        <v>978</v>
      </c>
      <c r="O1374" s="120" t="s">
        <v>978</v>
      </c>
      <c r="P1374" s="120" t="s">
        <v>268</v>
      </c>
      <c r="Q1374" s="120" t="s">
        <v>269</v>
      </c>
      <c r="R1374" s="124" t="s">
        <v>270</v>
      </c>
      <c r="S1374" s="125" t="s">
        <v>966</v>
      </c>
    </row>
    <row r="1375" s="126" customFormat="true" ht="12" hidden="false" customHeight="true" outlineLevel="0" collapsed="false">
      <c r="A1375" s="120" t="n">
        <v>855</v>
      </c>
      <c r="B1375" s="120" t="n">
        <v>85516</v>
      </c>
      <c r="C1375" s="121" t="s">
        <v>91</v>
      </c>
      <c r="D1375" s="121" t="s">
        <v>265</v>
      </c>
      <c r="E1375" s="121" t="s">
        <v>275</v>
      </c>
      <c r="F1375" s="122" t="n">
        <v>270000</v>
      </c>
      <c r="G1375" s="123"/>
      <c r="H1375" s="122" t="n">
        <v>273000</v>
      </c>
      <c r="I1375" s="123"/>
      <c r="J1375" s="122" t="n">
        <f aca="false">H1375-F1375</f>
        <v>3000</v>
      </c>
      <c r="K1375" s="123" t="n">
        <f aca="false">I1375-G1375</f>
        <v>0</v>
      </c>
      <c r="L1375" s="122" t="n">
        <v>270000</v>
      </c>
      <c r="M1375" s="123"/>
      <c r="N1375" s="120" t="s">
        <v>979</v>
      </c>
      <c r="O1375" s="120" t="s">
        <v>979</v>
      </c>
      <c r="P1375" s="120" t="s">
        <v>268</v>
      </c>
      <c r="Q1375" s="120" t="s">
        <v>269</v>
      </c>
      <c r="R1375" s="124" t="s">
        <v>270</v>
      </c>
      <c r="S1375" s="125" t="s">
        <v>966</v>
      </c>
    </row>
    <row r="1376" s="126" customFormat="true" ht="12" hidden="false" customHeight="true" outlineLevel="0" collapsed="false">
      <c r="A1376" s="120" t="n">
        <v>855</v>
      </c>
      <c r="B1376" s="120" t="n">
        <v>85516</v>
      </c>
      <c r="C1376" s="121" t="s">
        <v>91</v>
      </c>
      <c r="D1376" s="121" t="s">
        <v>265</v>
      </c>
      <c r="E1376" s="121" t="s">
        <v>275</v>
      </c>
      <c r="F1376" s="122" t="n">
        <v>220000</v>
      </c>
      <c r="G1376" s="123"/>
      <c r="H1376" s="122" t="n">
        <v>301000</v>
      </c>
      <c r="I1376" s="123"/>
      <c r="J1376" s="122" t="n">
        <f aca="false">H1376-F1376</f>
        <v>81000</v>
      </c>
      <c r="K1376" s="123" t="n">
        <f aca="false">I1376-G1376</f>
        <v>0</v>
      </c>
      <c r="L1376" s="122" t="n">
        <v>300000</v>
      </c>
      <c r="M1376" s="123"/>
      <c r="N1376" s="120" t="s">
        <v>980</v>
      </c>
      <c r="O1376" s="120" t="s">
        <v>980</v>
      </c>
      <c r="P1376" s="120" t="s">
        <v>268</v>
      </c>
      <c r="Q1376" s="120" t="s">
        <v>269</v>
      </c>
      <c r="R1376" s="124" t="s">
        <v>270</v>
      </c>
      <c r="S1376" s="125" t="s">
        <v>966</v>
      </c>
    </row>
    <row r="1377" s="126" customFormat="true" ht="12" hidden="false" customHeight="true" outlineLevel="0" collapsed="false">
      <c r="A1377" s="120" t="n">
        <v>855</v>
      </c>
      <c r="B1377" s="120" t="n">
        <v>85516</v>
      </c>
      <c r="C1377" s="121" t="s">
        <v>91</v>
      </c>
      <c r="D1377" s="121" t="s">
        <v>265</v>
      </c>
      <c r="E1377" s="121" t="s">
        <v>275</v>
      </c>
      <c r="F1377" s="122" t="n">
        <v>190000</v>
      </c>
      <c r="G1377" s="123"/>
      <c r="H1377" s="122" t="n">
        <v>228000</v>
      </c>
      <c r="I1377" s="123"/>
      <c r="J1377" s="122" t="n">
        <f aca="false">H1377-F1377</f>
        <v>38000</v>
      </c>
      <c r="K1377" s="123" t="n">
        <f aca="false">I1377-G1377</f>
        <v>0</v>
      </c>
      <c r="L1377" s="122" t="n">
        <v>230000</v>
      </c>
      <c r="M1377" s="123"/>
      <c r="N1377" s="120" t="s">
        <v>981</v>
      </c>
      <c r="O1377" s="120" t="s">
        <v>981</v>
      </c>
      <c r="P1377" s="120" t="s">
        <v>268</v>
      </c>
      <c r="Q1377" s="120" t="s">
        <v>269</v>
      </c>
      <c r="R1377" s="124" t="s">
        <v>270</v>
      </c>
      <c r="S1377" s="125" t="s">
        <v>966</v>
      </c>
    </row>
    <row r="1378" s="126" customFormat="true" ht="12" hidden="false" customHeight="true" outlineLevel="0" collapsed="false">
      <c r="A1378" s="120" t="n">
        <v>855</v>
      </c>
      <c r="B1378" s="120" t="n">
        <v>85516</v>
      </c>
      <c r="C1378" s="121" t="s">
        <v>91</v>
      </c>
      <c r="D1378" s="121" t="s">
        <v>265</v>
      </c>
      <c r="E1378" s="121" t="s">
        <v>275</v>
      </c>
      <c r="F1378" s="122" t="n">
        <v>240000</v>
      </c>
      <c r="G1378" s="123"/>
      <c r="H1378" s="122" t="n">
        <v>271000</v>
      </c>
      <c r="I1378" s="123"/>
      <c r="J1378" s="122" t="n">
        <f aca="false">H1378-F1378</f>
        <v>31000</v>
      </c>
      <c r="K1378" s="123" t="n">
        <f aca="false">I1378-G1378</f>
        <v>0</v>
      </c>
      <c r="L1378" s="122" t="n">
        <v>270000</v>
      </c>
      <c r="M1378" s="123"/>
      <c r="N1378" s="120" t="s">
        <v>982</v>
      </c>
      <c r="O1378" s="120" t="s">
        <v>982</v>
      </c>
      <c r="P1378" s="120" t="s">
        <v>268</v>
      </c>
      <c r="Q1378" s="120" t="s">
        <v>269</v>
      </c>
      <c r="R1378" s="124" t="s">
        <v>270</v>
      </c>
      <c r="S1378" s="125" t="s">
        <v>966</v>
      </c>
    </row>
    <row r="1379" s="126" customFormat="true" ht="12" hidden="false" customHeight="true" outlineLevel="0" collapsed="false">
      <c r="A1379" s="120" t="n">
        <v>855</v>
      </c>
      <c r="B1379" s="120" t="n">
        <v>85516</v>
      </c>
      <c r="C1379" s="121" t="s">
        <v>91</v>
      </c>
      <c r="D1379" s="121" t="s">
        <v>265</v>
      </c>
      <c r="E1379" s="121" t="s">
        <v>275</v>
      </c>
      <c r="F1379" s="122" t="n">
        <v>362000</v>
      </c>
      <c r="G1379" s="123"/>
      <c r="H1379" s="122" t="n">
        <v>362000</v>
      </c>
      <c r="I1379" s="123"/>
      <c r="J1379" s="122" t="n">
        <f aca="false">H1379-F1379</f>
        <v>0</v>
      </c>
      <c r="K1379" s="123" t="n">
        <f aca="false">I1379-G1379</f>
        <v>0</v>
      </c>
      <c r="L1379" s="122" t="n">
        <v>367000</v>
      </c>
      <c r="M1379" s="123"/>
      <c r="N1379" s="120" t="s">
        <v>964</v>
      </c>
      <c r="O1379" s="120" t="s">
        <v>964</v>
      </c>
      <c r="P1379" s="120" t="s">
        <v>268</v>
      </c>
      <c r="Q1379" s="120" t="s">
        <v>269</v>
      </c>
      <c r="R1379" s="124" t="s">
        <v>270</v>
      </c>
      <c r="S1379" s="125" t="s">
        <v>966</v>
      </c>
    </row>
    <row r="1380" s="126" customFormat="true" ht="12" hidden="false" customHeight="true" outlineLevel="0" collapsed="false">
      <c r="A1380" s="120" t="n">
        <v>855</v>
      </c>
      <c r="B1380" s="120" t="n">
        <v>85516</v>
      </c>
      <c r="C1380" s="121" t="s">
        <v>91</v>
      </c>
      <c r="D1380" s="121" t="s">
        <v>265</v>
      </c>
      <c r="E1380" s="121" t="s">
        <v>275</v>
      </c>
      <c r="F1380" s="122" t="n">
        <v>170000</v>
      </c>
      <c r="G1380" s="123"/>
      <c r="H1380" s="122" t="n">
        <v>176000</v>
      </c>
      <c r="I1380" s="123"/>
      <c r="J1380" s="122" t="n">
        <f aca="false">H1380-F1380</f>
        <v>6000</v>
      </c>
      <c r="K1380" s="123" t="n">
        <f aca="false">I1380-G1380</f>
        <v>0</v>
      </c>
      <c r="L1380" s="122" t="n">
        <v>176000</v>
      </c>
      <c r="M1380" s="123"/>
      <c r="N1380" s="120" t="s">
        <v>983</v>
      </c>
      <c r="O1380" s="120" t="s">
        <v>983</v>
      </c>
      <c r="P1380" s="120" t="s">
        <v>268</v>
      </c>
      <c r="Q1380" s="120" t="s">
        <v>269</v>
      </c>
      <c r="R1380" s="124" t="s">
        <v>270</v>
      </c>
      <c r="S1380" s="125" t="s">
        <v>966</v>
      </c>
    </row>
    <row r="1381" s="126" customFormat="true" ht="12" hidden="false" customHeight="true" outlineLevel="0" collapsed="false">
      <c r="A1381" s="120" t="n">
        <v>855</v>
      </c>
      <c r="B1381" s="120" t="n">
        <v>85516</v>
      </c>
      <c r="C1381" s="121" t="s">
        <v>91</v>
      </c>
      <c r="D1381" s="121" t="s">
        <v>265</v>
      </c>
      <c r="E1381" s="121" t="s">
        <v>275</v>
      </c>
      <c r="F1381" s="122" t="n">
        <v>270000</v>
      </c>
      <c r="G1381" s="123"/>
      <c r="H1381" s="122" t="n">
        <v>271000</v>
      </c>
      <c r="I1381" s="123"/>
      <c r="J1381" s="122" t="n">
        <f aca="false">H1381-F1381</f>
        <v>1000</v>
      </c>
      <c r="K1381" s="123" t="n">
        <f aca="false">I1381-G1381</f>
        <v>0</v>
      </c>
      <c r="L1381" s="122" t="n">
        <v>270000</v>
      </c>
      <c r="M1381" s="123"/>
      <c r="N1381" s="120" t="s">
        <v>984</v>
      </c>
      <c r="O1381" s="120" t="s">
        <v>984</v>
      </c>
      <c r="P1381" s="120" t="s">
        <v>268</v>
      </c>
      <c r="Q1381" s="120" t="s">
        <v>269</v>
      </c>
      <c r="R1381" s="124" t="s">
        <v>270</v>
      </c>
      <c r="S1381" s="125" t="s">
        <v>966</v>
      </c>
    </row>
    <row r="1382" s="126" customFormat="true" ht="12" hidden="false" customHeight="true" outlineLevel="0" collapsed="false">
      <c r="A1382" s="120" t="n">
        <v>855</v>
      </c>
      <c r="B1382" s="120" t="n">
        <v>85516</v>
      </c>
      <c r="C1382" s="121" t="s">
        <v>91</v>
      </c>
      <c r="D1382" s="121" t="s">
        <v>265</v>
      </c>
      <c r="E1382" s="121" t="s">
        <v>275</v>
      </c>
      <c r="F1382" s="122" t="n">
        <v>260000</v>
      </c>
      <c r="G1382" s="123"/>
      <c r="H1382" s="122" t="n">
        <v>333000</v>
      </c>
      <c r="I1382" s="123"/>
      <c r="J1382" s="122" t="n">
        <f aca="false">H1382-F1382</f>
        <v>73000</v>
      </c>
      <c r="K1382" s="123" t="n">
        <f aca="false">I1382-G1382</f>
        <v>0</v>
      </c>
      <c r="L1382" s="122" t="n">
        <v>331000</v>
      </c>
      <c r="M1382" s="123"/>
      <c r="N1382" s="120" t="s">
        <v>985</v>
      </c>
      <c r="O1382" s="120" t="s">
        <v>985</v>
      </c>
      <c r="P1382" s="120" t="s">
        <v>268</v>
      </c>
      <c r="Q1382" s="120" t="s">
        <v>269</v>
      </c>
      <c r="R1382" s="124" t="s">
        <v>270</v>
      </c>
      <c r="S1382" s="125" t="s">
        <v>966</v>
      </c>
    </row>
    <row r="1383" s="126" customFormat="true" ht="12" hidden="false" customHeight="true" outlineLevel="0" collapsed="false">
      <c r="A1383" s="120" t="n">
        <v>855</v>
      </c>
      <c r="B1383" s="120" t="n">
        <v>85516</v>
      </c>
      <c r="C1383" s="121" t="s">
        <v>91</v>
      </c>
      <c r="D1383" s="121" t="s">
        <v>265</v>
      </c>
      <c r="E1383" s="121" t="s">
        <v>275</v>
      </c>
      <c r="F1383" s="122" t="n">
        <v>100000</v>
      </c>
      <c r="G1383" s="123"/>
      <c r="H1383" s="122" t="n">
        <v>130000</v>
      </c>
      <c r="I1383" s="123"/>
      <c r="J1383" s="122" t="n">
        <f aca="false">H1383-F1383</f>
        <v>30000</v>
      </c>
      <c r="K1383" s="123" t="n">
        <f aca="false">I1383-G1383</f>
        <v>0</v>
      </c>
      <c r="L1383" s="122" t="n">
        <v>150000</v>
      </c>
      <c r="M1383" s="123"/>
      <c r="N1383" s="120" t="s">
        <v>986</v>
      </c>
      <c r="O1383" s="120" t="s">
        <v>986</v>
      </c>
      <c r="P1383" s="120" t="s">
        <v>268</v>
      </c>
      <c r="Q1383" s="120" t="s">
        <v>269</v>
      </c>
      <c r="R1383" s="124" t="s">
        <v>270</v>
      </c>
      <c r="S1383" s="125" t="s">
        <v>966</v>
      </c>
    </row>
    <row r="1384" s="126" customFormat="true" ht="12" hidden="false" customHeight="true" outlineLevel="0" collapsed="false">
      <c r="A1384" s="120" t="n">
        <v>855</v>
      </c>
      <c r="B1384" s="120" t="n">
        <v>85516</v>
      </c>
      <c r="C1384" s="121" t="s">
        <v>105</v>
      </c>
      <c r="D1384" s="121" t="s">
        <v>265</v>
      </c>
      <c r="E1384" s="121" t="s">
        <v>275</v>
      </c>
      <c r="F1384" s="122" t="n">
        <v>1119</v>
      </c>
      <c r="G1384" s="123"/>
      <c r="H1384" s="122" t="n">
        <v>1119</v>
      </c>
      <c r="I1384" s="123"/>
      <c r="J1384" s="122" t="n">
        <f aca="false">H1384-F1384</f>
        <v>0</v>
      </c>
      <c r="K1384" s="123" t="n">
        <f aca="false">I1384-G1384</f>
        <v>0</v>
      </c>
      <c r="L1384" s="122" t="n">
        <v>0</v>
      </c>
      <c r="M1384" s="123"/>
      <c r="N1384" s="120" t="s">
        <v>967</v>
      </c>
      <c r="O1384" s="120" t="s">
        <v>967</v>
      </c>
      <c r="P1384" s="120" t="s">
        <v>272</v>
      </c>
      <c r="Q1384" s="120" t="s">
        <v>273</v>
      </c>
      <c r="R1384" s="124" t="s">
        <v>274</v>
      </c>
      <c r="S1384" s="125" t="s">
        <v>479</v>
      </c>
    </row>
    <row r="1385" s="126" customFormat="true" ht="12" hidden="false" customHeight="true" outlineLevel="0" collapsed="false">
      <c r="A1385" s="120" t="n">
        <v>855</v>
      </c>
      <c r="B1385" s="120" t="n">
        <v>85516</v>
      </c>
      <c r="C1385" s="121" t="s">
        <v>105</v>
      </c>
      <c r="D1385" s="121" t="s">
        <v>265</v>
      </c>
      <c r="E1385" s="121" t="s">
        <v>275</v>
      </c>
      <c r="F1385" s="122" t="n">
        <v>1600</v>
      </c>
      <c r="G1385" s="123"/>
      <c r="H1385" s="122" t="n">
        <v>1600</v>
      </c>
      <c r="I1385" s="123"/>
      <c r="J1385" s="122" t="n">
        <f aca="false">H1385-F1385</f>
        <v>0</v>
      </c>
      <c r="K1385" s="123" t="n">
        <f aca="false">I1385-G1385</f>
        <v>0</v>
      </c>
      <c r="L1385" s="122" t="n">
        <v>0</v>
      </c>
      <c r="M1385" s="123"/>
      <c r="N1385" s="120" t="s">
        <v>968</v>
      </c>
      <c r="O1385" s="120" t="s">
        <v>968</v>
      </c>
      <c r="P1385" s="120" t="s">
        <v>272</v>
      </c>
      <c r="Q1385" s="120" t="s">
        <v>294</v>
      </c>
      <c r="R1385" s="124" t="s">
        <v>295</v>
      </c>
      <c r="S1385" s="125" t="s">
        <v>479</v>
      </c>
    </row>
    <row r="1386" s="126" customFormat="true" ht="12" hidden="false" customHeight="true" outlineLevel="0" collapsed="false">
      <c r="A1386" s="120" t="n">
        <v>855</v>
      </c>
      <c r="B1386" s="120" t="n">
        <v>85516</v>
      </c>
      <c r="C1386" s="121" t="s">
        <v>105</v>
      </c>
      <c r="D1386" s="121" t="s">
        <v>265</v>
      </c>
      <c r="E1386" s="121" t="s">
        <v>275</v>
      </c>
      <c r="F1386" s="122" t="n">
        <v>1000</v>
      </c>
      <c r="G1386" s="123"/>
      <c r="H1386" s="122" t="n">
        <v>1000</v>
      </c>
      <c r="I1386" s="123"/>
      <c r="J1386" s="122" t="n">
        <f aca="false">H1386-F1386</f>
        <v>0</v>
      </c>
      <c r="K1386" s="123" t="n">
        <f aca="false">I1386-G1386</f>
        <v>0</v>
      </c>
      <c r="L1386" s="122" t="n">
        <v>1000</v>
      </c>
      <c r="M1386" s="123"/>
      <c r="N1386" s="120" t="s">
        <v>971</v>
      </c>
      <c r="O1386" s="120" t="s">
        <v>971</v>
      </c>
      <c r="P1386" s="120" t="s">
        <v>268</v>
      </c>
      <c r="Q1386" s="120" t="s">
        <v>269</v>
      </c>
      <c r="R1386" s="124" t="s">
        <v>270</v>
      </c>
      <c r="S1386" s="125" t="s">
        <v>479</v>
      </c>
    </row>
    <row r="1387" s="126" customFormat="true" ht="12" hidden="false" customHeight="true" outlineLevel="0" collapsed="false">
      <c r="A1387" s="120" t="n">
        <v>855</v>
      </c>
      <c r="B1387" s="120" t="n">
        <v>85516</v>
      </c>
      <c r="C1387" s="121" t="s">
        <v>109</v>
      </c>
      <c r="D1387" s="121" t="s">
        <v>265</v>
      </c>
      <c r="E1387" s="121" t="s">
        <v>275</v>
      </c>
      <c r="F1387" s="122" t="n">
        <v>2000</v>
      </c>
      <c r="G1387" s="123"/>
      <c r="H1387" s="122" t="n">
        <v>6000</v>
      </c>
      <c r="I1387" s="123"/>
      <c r="J1387" s="122" t="n">
        <f aca="false">H1387-F1387</f>
        <v>4000</v>
      </c>
      <c r="K1387" s="123" t="n">
        <f aca="false">I1387-G1387</f>
        <v>0</v>
      </c>
      <c r="L1387" s="122" t="n">
        <v>3000</v>
      </c>
      <c r="M1387" s="123"/>
      <c r="N1387" s="120" t="s">
        <v>978</v>
      </c>
      <c r="O1387" s="120" t="s">
        <v>978</v>
      </c>
      <c r="P1387" s="120" t="s">
        <v>268</v>
      </c>
      <c r="Q1387" s="120" t="s">
        <v>269</v>
      </c>
      <c r="R1387" s="124" t="s">
        <v>270</v>
      </c>
      <c r="S1387" s="125" t="s">
        <v>289</v>
      </c>
    </row>
    <row r="1388" s="126" customFormat="true" ht="12" hidden="false" customHeight="true" outlineLevel="0" collapsed="false">
      <c r="A1388" s="120" t="n">
        <v>855</v>
      </c>
      <c r="B1388" s="120" t="n">
        <v>85516</v>
      </c>
      <c r="C1388" s="121" t="s">
        <v>109</v>
      </c>
      <c r="D1388" s="121" t="s">
        <v>265</v>
      </c>
      <c r="E1388" s="121" t="s">
        <v>275</v>
      </c>
      <c r="F1388" s="122" t="n">
        <v>3000</v>
      </c>
      <c r="G1388" s="123"/>
      <c r="H1388" s="122" t="n">
        <v>3000</v>
      </c>
      <c r="I1388" s="123"/>
      <c r="J1388" s="122" t="n">
        <f aca="false">H1388-F1388</f>
        <v>0</v>
      </c>
      <c r="K1388" s="123" t="n">
        <f aca="false">I1388-G1388</f>
        <v>0</v>
      </c>
      <c r="L1388" s="122" t="n">
        <v>3000</v>
      </c>
      <c r="M1388" s="123"/>
      <c r="N1388" s="120" t="s">
        <v>964</v>
      </c>
      <c r="O1388" s="120" t="s">
        <v>964</v>
      </c>
      <c r="P1388" s="120" t="s">
        <v>268</v>
      </c>
      <c r="Q1388" s="120" t="s">
        <v>269</v>
      </c>
      <c r="R1388" s="124" t="s">
        <v>270</v>
      </c>
      <c r="S1388" s="125" t="s">
        <v>561</v>
      </c>
    </row>
    <row r="1389" s="126" customFormat="true" ht="12" hidden="false" customHeight="true" outlineLevel="0" collapsed="false">
      <c r="A1389" s="120" t="n">
        <v>855</v>
      </c>
      <c r="B1389" s="120" t="n">
        <v>85516</v>
      </c>
      <c r="C1389" s="121" t="s">
        <v>109</v>
      </c>
      <c r="D1389" s="121" t="s">
        <v>265</v>
      </c>
      <c r="E1389" s="121" t="s">
        <v>275</v>
      </c>
      <c r="F1389" s="122" t="n">
        <v>0</v>
      </c>
      <c r="G1389" s="123"/>
      <c r="H1389" s="122" t="n">
        <v>53000</v>
      </c>
      <c r="I1389" s="123"/>
      <c r="J1389" s="122" t="n">
        <f aca="false">H1389-F1389</f>
        <v>53000</v>
      </c>
      <c r="K1389" s="123" t="n">
        <f aca="false">I1389-G1389</f>
        <v>0</v>
      </c>
      <c r="L1389" s="122" t="n">
        <v>0</v>
      </c>
      <c r="M1389" s="123"/>
      <c r="N1389" s="120" t="s">
        <v>986</v>
      </c>
      <c r="O1389" s="120" t="s">
        <v>986</v>
      </c>
      <c r="P1389" s="120"/>
      <c r="Q1389" s="120"/>
      <c r="R1389" s="124"/>
      <c r="S1389" s="125" t="s">
        <v>289</v>
      </c>
    </row>
    <row r="1390" s="126" customFormat="true" ht="12" hidden="false" customHeight="true" outlineLevel="0" collapsed="false">
      <c r="A1390" s="120" t="n">
        <v>855</v>
      </c>
      <c r="B1390" s="120" t="n">
        <v>85516</v>
      </c>
      <c r="C1390" s="120" t="n">
        <v>2057</v>
      </c>
      <c r="D1390" s="121" t="s">
        <v>325</v>
      </c>
      <c r="E1390" s="121" t="s">
        <v>298</v>
      </c>
      <c r="F1390" s="122" t="n">
        <v>0</v>
      </c>
      <c r="G1390" s="123"/>
      <c r="H1390" s="122" t="n">
        <v>0</v>
      </c>
      <c r="I1390" s="123"/>
      <c r="J1390" s="122" t="n">
        <f aca="false">H1390-F1390</f>
        <v>0</v>
      </c>
      <c r="K1390" s="123" t="n">
        <f aca="false">I1390-G1390</f>
        <v>0</v>
      </c>
      <c r="L1390" s="136" t="n">
        <v>79549.28</v>
      </c>
      <c r="M1390" s="123"/>
      <c r="N1390" s="120" t="s">
        <v>281</v>
      </c>
      <c r="O1390" s="120" t="s">
        <v>281</v>
      </c>
      <c r="P1390" s="120"/>
      <c r="Q1390" s="120"/>
      <c r="R1390" s="124"/>
      <c r="S1390" s="125" t="s">
        <v>987</v>
      </c>
    </row>
    <row r="1391" s="126" customFormat="true" ht="12" hidden="false" customHeight="true" outlineLevel="0" collapsed="false">
      <c r="A1391" s="120" t="n">
        <v>855</v>
      </c>
      <c r="B1391" s="120" t="n">
        <v>85516</v>
      </c>
      <c r="C1391" s="120" t="n">
        <v>2059</v>
      </c>
      <c r="D1391" s="121" t="s">
        <v>325</v>
      </c>
      <c r="E1391" s="121" t="s">
        <v>298</v>
      </c>
      <c r="F1391" s="122" t="n">
        <v>0</v>
      </c>
      <c r="G1391" s="123"/>
      <c r="H1391" s="122" t="n">
        <v>0</v>
      </c>
      <c r="I1391" s="123"/>
      <c r="J1391" s="122" t="n">
        <f aca="false">H1391-F1391</f>
        <v>0</v>
      </c>
      <c r="K1391" s="123" t="n">
        <f aca="false">I1391-G1391</f>
        <v>0</v>
      </c>
      <c r="L1391" s="136" t="n">
        <v>16850.72</v>
      </c>
      <c r="M1391" s="123"/>
      <c r="N1391" s="120" t="s">
        <v>281</v>
      </c>
      <c r="O1391" s="120" t="s">
        <v>281</v>
      </c>
      <c r="P1391" s="120"/>
      <c r="Q1391" s="120"/>
      <c r="R1391" s="124"/>
      <c r="S1391" s="125" t="s">
        <v>987</v>
      </c>
    </row>
    <row r="1392" s="126" customFormat="true" ht="12" hidden="false" customHeight="true" outlineLevel="0" collapsed="false">
      <c r="A1392" s="120" t="n">
        <v>855</v>
      </c>
      <c r="B1392" s="120" t="n">
        <v>85516</v>
      </c>
      <c r="C1392" s="120" t="n">
        <v>2533</v>
      </c>
      <c r="D1392" s="121" t="s">
        <v>569</v>
      </c>
      <c r="E1392" s="121" t="s">
        <v>391</v>
      </c>
      <c r="F1392" s="122" t="n">
        <v>663000</v>
      </c>
      <c r="G1392" s="123"/>
      <c r="H1392" s="122" t="n">
        <v>663000</v>
      </c>
      <c r="I1392" s="123"/>
      <c r="J1392" s="122" t="n">
        <f aca="false">H1392-F1392</f>
        <v>0</v>
      </c>
      <c r="K1392" s="123" t="n">
        <f aca="false">I1392-G1392</f>
        <v>0</v>
      </c>
      <c r="L1392" s="122" t="n">
        <v>0</v>
      </c>
      <c r="M1392" s="123"/>
      <c r="N1392" s="120" t="s">
        <v>281</v>
      </c>
      <c r="O1392" s="120" t="s">
        <v>281</v>
      </c>
      <c r="P1392" s="120" t="s">
        <v>299</v>
      </c>
      <c r="Q1392" s="120" t="n">
        <v>2249</v>
      </c>
      <c r="R1392" s="124" t="s">
        <v>441</v>
      </c>
      <c r="S1392" s="125" t="s">
        <v>570</v>
      </c>
    </row>
    <row r="1393" s="126" customFormat="true" ht="12" hidden="false" customHeight="true" outlineLevel="0" collapsed="false">
      <c r="A1393" s="120" t="n">
        <v>855</v>
      </c>
      <c r="B1393" s="120" t="n">
        <v>85516</v>
      </c>
      <c r="C1393" s="120" t="n">
        <v>2533</v>
      </c>
      <c r="D1393" s="121" t="s">
        <v>569</v>
      </c>
      <c r="E1393" s="121" t="s">
        <v>391</v>
      </c>
      <c r="F1393" s="122" t="n">
        <v>900000</v>
      </c>
      <c r="G1393" s="123"/>
      <c r="H1393" s="122" t="n">
        <v>900000</v>
      </c>
      <c r="I1393" s="123"/>
      <c r="J1393" s="122" t="n">
        <f aca="false">H1393-F1393</f>
        <v>0</v>
      </c>
      <c r="K1393" s="123" t="n">
        <f aca="false">I1393-G1393</f>
        <v>0</v>
      </c>
      <c r="L1393" s="122" t="n">
        <v>0</v>
      </c>
      <c r="M1393" s="123"/>
      <c r="N1393" s="120" t="s">
        <v>281</v>
      </c>
      <c r="O1393" s="120" t="s">
        <v>281</v>
      </c>
      <c r="P1393" s="120" t="s">
        <v>299</v>
      </c>
      <c r="Q1393" s="120" t="n">
        <v>1017</v>
      </c>
      <c r="R1393" s="124" t="s">
        <v>300</v>
      </c>
      <c r="S1393" s="125" t="s">
        <v>570</v>
      </c>
    </row>
    <row r="1394" s="126" customFormat="true" ht="12" hidden="false" customHeight="true" outlineLevel="0" collapsed="false">
      <c r="A1394" s="120" t="n">
        <v>855</v>
      </c>
      <c r="B1394" s="120" t="n">
        <v>85516</v>
      </c>
      <c r="C1394" s="120" t="n">
        <v>2533</v>
      </c>
      <c r="D1394" s="121" t="s">
        <v>569</v>
      </c>
      <c r="E1394" s="121" t="s">
        <v>391</v>
      </c>
      <c r="F1394" s="122" t="n">
        <v>900000</v>
      </c>
      <c r="G1394" s="123"/>
      <c r="H1394" s="122" t="n">
        <v>900000</v>
      </c>
      <c r="I1394" s="123"/>
      <c r="J1394" s="122" t="n">
        <f aca="false">H1394-F1394</f>
        <v>0</v>
      </c>
      <c r="K1394" s="123" t="n">
        <f aca="false">I1394-G1394</f>
        <v>0</v>
      </c>
      <c r="L1394" s="122" t="n">
        <v>0</v>
      </c>
      <c r="M1394" s="123"/>
      <c r="N1394" s="120" t="s">
        <v>281</v>
      </c>
      <c r="O1394" s="120" t="s">
        <v>281</v>
      </c>
      <c r="P1394" s="120" t="s">
        <v>310</v>
      </c>
      <c r="Q1394" s="120" t="s">
        <v>269</v>
      </c>
      <c r="R1394" s="124" t="s">
        <v>270</v>
      </c>
      <c r="S1394" s="125" t="s">
        <v>570</v>
      </c>
    </row>
    <row r="1395" s="126" customFormat="true" ht="12" hidden="false" customHeight="true" outlineLevel="0" collapsed="false">
      <c r="A1395" s="120" t="n">
        <v>855</v>
      </c>
      <c r="B1395" s="120" t="n">
        <v>85516</v>
      </c>
      <c r="C1395" s="120" t="n">
        <v>6257</v>
      </c>
      <c r="D1395" s="121" t="s">
        <v>325</v>
      </c>
      <c r="E1395" s="121" t="s">
        <v>298</v>
      </c>
      <c r="F1395" s="122" t="n">
        <v>0</v>
      </c>
      <c r="G1395" s="123"/>
      <c r="H1395" s="122" t="n">
        <v>0</v>
      </c>
      <c r="I1395" s="123"/>
      <c r="J1395" s="122" t="n">
        <f aca="false">H1395-F1395</f>
        <v>0</v>
      </c>
      <c r="K1395" s="123" t="n">
        <f aca="false">I1395-G1395</f>
        <v>0</v>
      </c>
      <c r="L1395" s="122" t="n">
        <v>330080</v>
      </c>
      <c r="M1395" s="123"/>
      <c r="N1395" s="120" t="s">
        <v>281</v>
      </c>
      <c r="O1395" s="120" t="s">
        <v>281</v>
      </c>
      <c r="P1395" s="120"/>
      <c r="Q1395" s="120"/>
      <c r="R1395" s="124"/>
      <c r="S1395" s="125" t="s">
        <v>987</v>
      </c>
    </row>
    <row r="1396" s="126" customFormat="true" ht="12" hidden="false" customHeight="true" outlineLevel="0" collapsed="false">
      <c r="A1396" s="120" t="n">
        <v>855</v>
      </c>
      <c r="B1396" s="120" t="n">
        <v>85516</v>
      </c>
      <c r="C1396" s="120" t="n">
        <v>6259</v>
      </c>
      <c r="D1396" s="121" t="s">
        <v>325</v>
      </c>
      <c r="E1396" s="121" t="s">
        <v>298</v>
      </c>
      <c r="F1396" s="122" t="n">
        <v>0</v>
      </c>
      <c r="G1396" s="123"/>
      <c r="H1396" s="122" t="n">
        <v>0</v>
      </c>
      <c r="I1396" s="123"/>
      <c r="J1396" s="122" t="n">
        <f aca="false">H1396-F1396</f>
        <v>0</v>
      </c>
      <c r="K1396" s="123" t="n">
        <f aca="false">I1396-G1396</f>
        <v>0</v>
      </c>
      <c r="L1396" s="122" t="n">
        <v>69920</v>
      </c>
      <c r="M1396" s="123"/>
      <c r="N1396" s="120" t="s">
        <v>281</v>
      </c>
      <c r="O1396" s="120" t="s">
        <v>281</v>
      </c>
      <c r="P1396" s="120"/>
      <c r="Q1396" s="120"/>
      <c r="R1396" s="124"/>
      <c r="S1396" s="125" t="s">
        <v>987</v>
      </c>
    </row>
    <row r="1397" s="126" customFormat="true" ht="12" hidden="false" customHeight="true" outlineLevel="0" collapsed="false">
      <c r="A1397" s="120" t="n">
        <v>855</v>
      </c>
      <c r="B1397" s="120" t="n">
        <v>85516</v>
      </c>
      <c r="C1397" s="120" t="n">
        <v>6290</v>
      </c>
      <c r="D1397" s="121" t="s">
        <v>265</v>
      </c>
      <c r="E1397" s="121" t="s">
        <v>275</v>
      </c>
      <c r="F1397" s="122" t="n">
        <v>0</v>
      </c>
      <c r="G1397" s="123"/>
      <c r="H1397" s="122" t="n">
        <v>0</v>
      </c>
      <c r="I1397" s="123"/>
      <c r="J1397" s="122" t="n">
        <v>0</v>
      </c>
      <c r="K1397" s="123" t="n">
        <v>0</v>
      </c>
      <c r="L1397" s="122" t="n">
        <v>7626110</v>
      </c>
      <c r="M1397" s="123"/>
      <c r="N1397" s="120" t="s">
        <v>281</v>
      </c>
      <c r="O1397" s="120" t="s">
        <v>281</v>
      </c>
      <c r="P1397" s="120"/>
      <c r="Q1397" s="120"/>
      <c r="R1397" s="124"/>
      <c r="S1397" s="125" t="s">
        <v>988</v>
      </c>
    </row>
    <row r="1398" s="126" customFormat="true" ht="12" hidden="false" customHeight="true" outlineLevel="0" collapsed="false">
      <c r="A1398" s="120" t="n">
        <v>855</v>
      </c>
      <c r="B1398" s="120" t="n">
        <v>85516</v>
      </c>
      <c r="C1398" s="120" t="n">
        <v>6330</v>
      </c>
      <c r="D1398" s="121" t="s">
        <v>399</v>
      </c>
      <c r="E1398" s="121" t="s">
        <v>314</v>
      </c>
      <c r="F1398" s="122" t="n">
        <v>0</v>
      </c>
      <c r="G1398" s="123"/>
      <c r="H1398" s="122" t="n">
        <v>0</v>
      </c>
      <c r="I1398" s="123"/>
      <c r="J1398" s="122" t="n">
        <v>0</v>
      </c>
      <c r="K1398" s="123" t="n">
        <v>0</v>
      </c>
      <c r="L1398" s="122" t="n">
        <v>1028912</v>
      </c>
      <c r="M1398" s="123"/>
      <c r="N1398" s="120" t="s">
        <v>281</v>
      </c>
      <c r="O1398" s="120" t="s">
        <v>281</v>
      </c>
      <c r="P1398" s="120"/>
      <c r="Q1398" s="120"/>
      <c r="R1398" s="124"/>
      <c r="S1398" s="125" t="s">
        <v>989</v>
      </c>
    </row>
    <row r="1399" s="126" customFormat="true" ht="12" hidden="false" customHeight="true" outlineLevel="0" collapsed="false">
      <c r="A1399" s="120" t="n">
        <v>855</v>
      </c>
      <c r="B1399" s="120" t="n">
        <v>85595</v>
      </c>
      <c r="C1399" s="121" t="s">
        <v>109</v>
      </c>
      <c r="D1399" s="121" t="s">
        <v>283</v>
      </c>
      <c r="E1399" s="121" t="s">
        <v>275</v>
      </c>
      <c r="F1399" s="122"/>
      <c r="G1399" s="123" t="n">
        <v>46280</v>
      </c>
      <c r="H1399" s="122"/>
      <c r="I1399" s="123" t="n">
        <v>46280</v>
      </c>
      <c r="J1399" s="122" t="n">
        <f aca="false">H1399-F1399</f>
        <v>0</v>
      </c>
      <c r="K1399" s="123" t="n">
        <f aca="false">I1399-G1399</f>
        <v>0</v>
      </c>
      <c r="L1399" s="122"/>
      <c r="M1399" s="123" t="n">
        <v>0</v>
      </c>
      <c r="N1399" s="120" t="s">
        <v>959</v>
      </c>
      <c r="O1399" s="120" t="s">
        <v>959</v>
      </c>
      <c r="P1399" s="120" t="s">
        <v>272</v>
      </c>
      <c r="Q1399" s="120" t="s">
        <v>286</v>
      </c>
      <c r="R1399" s="124" t="s">
        <v>287</v>
      </c>
      <c r="S1399" s="125" t="s">
        <v>380</v>
      </c>
    </row>
    <row r="1400" s="126" customFormat="true" ht="12" hidden="false" customHeight="true" outlineLevel="0" collapsed="false">
      <c r="A1400" s="120" t="n">
        <v>855</v>
      </c>
      <c r="B1400" s="120" t="n">
        <v>85595</v>
      </c>
      <c r="C1400" s="120" t="s">
        <v>109</v>
      </c>
      <c r="D1400" s="121" t="s">
        <v>283</v>
      </c>
      <c r="E1400" s="121" t="s">
        <v>275</v>
      </c>
      <c r="F1400" s="122"/>
      <c r="G1400" s="123" t="n">
        <v>26770</v>
      </c>
      <c r="H1400" s="122"/>
      <c r="I1400" s="123" t="n">
        <v>26770</v>
      </c>
      <c r="J1400" s="122" t="n">
        <f aca="false">H1400-F1400</f>
        <v>0</v>
      </c>
      <c r="K1400" s="123" t="n">
        <f aca="false">I1400-G1400</f>
        <v>0</v>
      </c>
      <c r="L1400" s="122"/>
      <c r="M1400" s="123" t="n">
        <v>0</v>
      </c>
      <c r="N1400" s="120" t="s">
        <v>959</v>
      </c>
      <c r="O1400" s="120" t="s">
        <v>959</v>
      </c>
      <c r="P1400" s="120" t="s">
        <v>272</v>
      </c>
      <c r="Q1400" s="120" t="s">
        <v>273</v>
      </c>
      <c r="R1400" s="124" t="s">
        <v>274</v>
      </c>
      <c r="S1400" s="125" t="s">
        <v>380</v>
      </c>
    </row>
    <row r="1401" s="126" customFormat="true" ht="12" hidden="false" customHeight="true" outlineLevel="0" collapsed="false">
      <c r="A1401" s="120" t="n">
        <v>855</v>
      </c>
      <c r="B1401" s="120" t="n">
        <v>85595</v>
      </c>
      <c r="C1401" s="120" t="n">
        <v>2057</v>
      </c>
      <c r="D1401" s="121" t="s">
        <v>325</v>
      </c>
      <c r="E1401" s="121" t="s">
        <v>298</v>
      </c>
      <c r="F1401" s="122" t="n">
        <v>1640669</v>
      </c>
      <c r="G1401" s="123"/>
      <c r="H1401" s="122" t="n">
        <v>1640669</v>
      </c>
      <c r="I1401" s="123"/>
      <c r="J1401" s="122" t="n">
        <f aca="false">H1401-F1401</f>
        <v>0</v>
      </c>
      <c r="K1401" s="123" t="n">
        <f aca="false">I1401-G1401</f>
        <v>0</v>
      </c>
      <c r="L1401" s="122" t="n">
        <v>0</v>
      </c>
      <c r="M1401" s="123"/>
      <c r="N1401" s="120" t="s">
        <v>281</v>
      </c>
      <c r="O1401" s="120" t="s">
        <v>281</v>
      </c>
      <c r="P1401" s="120" t="s">
        <v>268</v>
      </c>
      <c r="Q1401" s="120" t="s">
        <v>269</v>
      </c>
      <c r="R1401" s="124" t="s">
        <v>270</v>
      </c>
      <c r="S1401" s="125" t="s">
        <v>990</v>
      </c>
    </row>
    <row r="1402" s="126" customFormat="true" ht="12" hidden="false" customHeight="true" outlineLevel="0" collapsed="false">
      <c r="A1402" s="120" t="n">
        <v>855</v>
      </c>
      <c r="B1402" s="120" t="n">
        <v>85595</v>
      </c>
      <c r="C1402" s="120" t="n">
        <v>2057</v>
      </c>
      <c r="D1402" s="121" t="s">
        <v>325</v>
      </c>
      <c r="E1402" s="121" t="s">
        <v>298</v>
      </c>
      <c r="F1402" s="122" t="n">
        <v>31621</v>
      </c>
      <c r="G1402" s="123"/>
      <c r="H1402" s="122" t="n">
        <v>31621</v>
      </c>
      <c r="I1402" s="123"/>
      <c r="J1402" s="122" t="n">
        <f aca="false">H1402-F1402</f>
        <v>0</v>
      </c>
      <c r="K1402" s="123" t="n">
        <f aca="false">I1402-G1402</f>
        <v>0</v>
      </c>
      <c r="L1402" s="122" t="n">
        <v>0</v>
      </c>
      <c r="M1402" s="123"/>
      <c r="N1402" s="120" t="s">
        <v>281</v>
      </c>
      <c r="O1402" s="120" t="s">
        <v>281</v>
      </c>
      <c r="P1402" s="120" t="s">
        <v>299</v>
      </c>
      <c r="Q1402" s="120" t="n">
        <v>812</v>
      </c>
      <c r="R1402" s="124" t="s">
        <v>387</v>
      </c>
      <c r="S1402" s="125" t="s">
        <v>990</v>
      </c>
    </row>
    <row r="1403" s="126" customFormat="true" ht="12" hidden="false" customHeight="true" outlineLevel="0" collapsed="false">
      <c r="A1403" s="120" t="n">
        <v>855</v>
      </c>
      <c r="B1403" s="120" t="n">
        <v>85595</v>
      </c>
      <c r="C1403" s="120" t="n">
        <v>2059</v>
      </c>
      <c r="D1403" s="121" t="s">
        <v>325</v>
      </c>
      <c r="E1403" s="121" t="s">
        <v>298</v>
      </c>
      <c r="F1403" s="122" t="n">
        <v>149205</v>
      </c>
      <c r="G1403" s="123"/>
      <c r="H1403" s="122" t="n">
        <v>149205</v>
      </c>
      <c r="I1403" s="123"/>
      <c r="J1403" s="122" t="n">
        <f aca="false">H1403-F1403</f>
        <v>0</v>
      </c>
      <c r="K1403" s="123" t="n">
        <f aca="false">I1403-G1403</f>
        <v>0</v>
      </c>
      <c r="L1403" s="122" t="n">
        <v>0</v>
      </c>
      <c r="M1403" s="123"/>
      <c r="N1403" s="120" t="s">
        <v>281</v>
      </c>
      <c r="O1403" s="120" t="s">
        <v>281</v>
      </c>
      <c r="P1403" s="120" t="s">
        <v>268</v>
      </c>
      <c r="Q1403" s="120" t="s">
        <v>269</v>
      </c>
      <c r="R1403" s="124" t="s">
        <v>270</v>
      </c>
      <c r="S1403" s="125" t="s">
        <v>990</v>
      </c>
    </row>
    <row r="1404" s="126" customFormat="true" ht="12" hidden="false" customHeight="true" outlineLevel="0" collapsed="false">
      <c r="A1404" s="120" t="n">
        <v>855</v>
      </c>
      <c r="B1404" s="120" t="n">
        <v>85595</v>
      </c>
      <c r="C1404" s="120" t="n">
        <v>2533</v>
      </c>
      <c r="D1404" s="121" t="s">
        <v>569</v>
      </c>
      <c r="E1404" s="121" t="s">
        <v>391</v>
      </c>
      <c r="F1404" s="122" t="n">
        <v>780000</v>
      </c>
      <c r="G1404" s="123"/>
      <c r="H1404" s="122" t="n">
        <v>780000</v>
      </c>
      <c r="I1404" s="123"/>
      <c r="J1404" s="122" t="n">
        <f aca="false">H1404-F1404</f>
        <v>0</v>
      </c>
      <c r="K1404" s="123" t="n">
        <f aca="false">I1404-G1404</f>
        <v>0</v>
      </c>
      <c r="L1404" s="122" t="n">
        <v>0</v>
      </c>
      <c r="M1404" s="123"/>
      <c r="N1404" s="120" t="s">
        <v>281</v>
      </c>
      <c r="O1404" s="120" t="s">
        <v>281</v>
      </c>
      <c r="P1404" s="120" t="s">
        <v>310</v>
      </c>
      <c r="Q1404" s="120" t="s">
        <v>269</v>
      </c>
      <c r="R1404" s="124" t="s">
        <v>270</v>
      </c>
      <c r="S1404" s="125" t="s">
        <v>570</v>
      </c>
    </row>
    <row r="1405" s="126" customFormat="true" ht="12" hidden="false" customHeight="true" outlineLevel="0" collapsed="false">
      <c r="A1405" s="120" t="n">
        <v>855</v>
      </c>
      <c r="B1405" s="120" t="n">
        <v>85595</v>
      </c>
      <c r="C1405" s="120" t="n">
        <v>2950</v>
      </c>
      <c r="D1405" s="121" t="s">
        <v>265</v>
      </c>
      <c r="E1405" s="121" t="s">
        <v>275</v>
      </c>
      <c r="F1405" s="122" t="n">
        <v>142000</v>
      </c>
      <c r="G1405" s="130"/>
      <c r="H1405" s="122" t="n">
        <v>142000</v>
      </c>
      <c r="I1405" s="130"/>
      <c r="J1405" s="122" t="n">
        <f aca="false">H1405-F1405</f>
        <v>0</v>
      </c>
      <c r="K1405" s="130" t="n">
        <f aca="false">I1405-G1405</f>
        <v>0</v>
      </c>
      <c r="L1405" s="122" t="n">
        <v>0</v>
      </c>
      <c r="M1405" s="130"/>
      <c r="N1405" s="120" t="s">
        <v>418</v>
      </c>
      <c r="O1405" s="120" t="s">
        <v>379</v>
      </c>
      <c r="P1405" s="120" t="s">
        <v>272</v>
      </c>
      <c r="Q1405" s="120" t="s">
        <v>612</v>
      </c>
      <c r="R1405" s="124" t="s">
        <v>476</v>
      </c>
      <c r="S1405" s="125" t="s">
        <v>445</v>
      </c>
    </row>
    <row r="1406" s="126" customFormat="true" ht="12" hidden="false" customHeight="true" outlineLevel="0" collapsed="false">
      <c r="A1406" s="120" t="n">
        <v>900</v>
      </c>
      <c r="B1406" s="120" t="n">
        <v>90001</v>
      </c>
      <c r="C1406" s="120" t="s">
        <v>109</v>
      </c>
      <c r="D1406" s="121" t="s">
        <v>265</v>
      </c>
      <c r="E1406" s="121" t="s">
        <v>275</v>
      </c>
      <c r="F1406" s="122" t="n">
        <v>0</v>
      </c>
      <c r="G1406" s="123"/>
      <c r="H1406" s="122" t="n">
        <v>3000</v>
      </c>
      <c r="I1406" s="123"/>
      <c r="J1406" s="122" t="n">
        <f aca="false">H1406-F1406</f>
        <v>3000</v>
      </c>
      <c r="K1406" s="123" t="n">
        <f aca="false">I1406-G1406</f>
        <v>0</v>
      </c>
      <c r="L1406" s="122" t="n">
        <v>3000</v>
      </c>
      <c r="M1406" s="123"/>
      <c r="N1406" s="120" t="s">
        <v>991</v>
      </c>
      <c r="O1406" s="120" t="s">
        <v>991</v>
      </c>
      <c r="P1406" s="120"/>
      <c r="Q1406" s="120"/>
      <c r="R1406" s="124"/>
      <c r="S1406" s="125" t="s">
        <v>992</v>
      </c>
    </row>
    <row r="1407" s="126" customFormat="true" ht="12" hidden="false" customHeight="true" outlineLevel="0" collapsed="false">
      <c r="A1407" s="120" t="n">
        <v>900</v>
      </c>
      <c r="B1407" s="120" t="n">
        <v>90002</v>
      </c>
      <c r="C1407" s="120" t="s">
        <v>60</v>
      </c>
      <c r="D1407" s="121" t="s">
        <v>265</v>
      </c>
      <c r="E1407" s="121" t="s">
        <v>993</v>
      </c>
      <c r="F1407" s="122" t="n">
        <v>330000000</v>
      </c>
      <c r="G1407" s="123"/>
      <c r="H1407" s="122" t="n">
        <v>348000000</v>
      </c>
      <c r="I1407" s="123"/>
      <c r="J1407" s="122" t="n">
        <f aca="false">H1407-F1407</f>
        <v>18000000</v>
      </c>
      <c r="K1407" s="123" t="n">
        <f aca="false">I1407-G1407</f>
        <v>0</v>
      </c>
      <c r="L1407" s="122" t="n">
        <v>350000000</v>
      </c>
      <c r="M1407" s="123"/>
      <c r="N1407" s="120" t="s">
        <v>378</v>
      </c>
      <c r="O1407" s="120" t="s">
        <v>403</v>
      </c>
      <c r="P1407" s="120" t="s">
        <v>268</v>
      </c>
      <c r="Q1407" s="120" t="s">
        <v>269</v>
      </c>
      <c r="R1407" s="124" t="s">
        <v>270</v>
      </c>
      <c r="S1407" s="125" t="s">
        <v>994</v>
      </c>
    </row>
    <row r="1408" s="126" customFormat="true" ht="12" hidden="false" customHeight="true" outlineLevel="0" collapsed="false">
      <c r="A1408" s="120" t="n">
        <v>900</v>
      </c>
      <c r="B1408" s="120" t="n">
        <v>90003</v>
      </c>
      <c r="C1408" s="120" t="n">
        <v>2330</v>
      </c>
      <c r="D1408" s="121" t="s">
        <v>349</v>
      </c>
      <c r="E1408" s="121" t="s">
        <v>280</v>
      </c>
      <c r="F1408" s="129" t="n">
        <v>12090</v>
      </c>
      <c r="G1408" s="130"/>
      <c r="H1408" s="129" t="n">
        <v>12090</v>
      </c>
      <c r="I1408" s="130"/>
      <c r="J1408" s="129" t="n">
        <f aca="false">H1408-F1408</f>
        <v>0</v>
      </c>
      <c r="K1408" s="130" t="n">
        <f aca="false">I1408-G1408</f>
        <v>0</v>
      </c>
      <c r="L1408" s="129" t="n">
        <v>0</v>
      </c>
      <c r="M1408" s="130"/>
      <c r="N1408" s="120" t="s">
        <v>281</v>
      </c>
      <c r="O1408" s="120" t="s">
        <v>281</v>
      </c>
      <c r="P1408" s="120" t="s">
        <v>299</v>
      </c>
      <c r="Q1408" s="120" t="n">
        <v>405</v>
      </c>
      <c r="R1408" s="124" t="s">
        <v>869</v>
      </c>
      <c r="S1408" s="125" t="s">
        <v>995</v>
      </c>
    </row>
    <row r="1409" s="126" customFormat="true" ht="12" hidden="false" customHeight="true" outlineLevel="0" collapsed="false">
      <c r="A1409" s="120" t="n">
        <v>900</v>
      </c>
      <c r="B1409" s="120" t="n">
        <v>90004</v>
      </c>
      <c r="C1409" s="120" t="s">
        <v>76</v>
      </c>
      <c r="D1409" s="121" t="s">
        <v>265</v>
      </c>
      <c r="E1409" s="121" t="s">
        <v>358</v>
      </c>
      <c r="F1409" s="122" t="n">
        <v>2000</v>
      </c>
      <c r="G1409" s="123"/>
      <c r="H1409" s="122" t="n">
        <v>1000</v>
      </c>
      <c r="I1409" s="123"/>
      <c r="J1409" s="122" t="n">
        <f aca="false">H1409-F1409</f>
        <v>-1000</v>
      </c>
      <c r="K1409" s="123" t="n">
        <f aca="false">I1409-G1409</f>
        <v>0</v>
      </c>
      <c r="L1409" s="122" t="n">
        <v>1000</v>
      </c>
      <c r="M1409" s="123"/>
      <c r="N1409" s="120" t="s">
        <v>459</v>
      </c>
      <c r="O1409" s="120" t="s">
        <v>459</v>
      </c>
      <c r="P1409" s="120" t="s">
        <v>268</v>
      </c>
      <c r="Q1409" s="120" t="s">
        <v>269</v>
      </c>
      <c r="R1409" s="124" t="s">
        <v>270</v>
      </c>
      <c r="S1409" s="125" t="s">
        <v>590</v>
      </c>
    </row>
    <row r="1410" s="126" customFormat="true" ht="12" hidden="false" customHeight="true" outlineLevel="0" collapsed="false">
      <c r="A1410" s="120" t="n">
        <v>900</v>
      </c>
      <c r="B1410" s="120" t="n">
        <v>90004</v>
      </c>
      <c r="C1410" s="120" t="s">
        <v>76</v>
      </c>
      <c r="D1410" s="121" t="s">
        <v>265</v>
      </c>
      <c r="E1410" s="121" t="s">
        <v>358</v>
      </c>
      <c r="F1410" s="122" t="n">
        <v>1205</v>
      </c>
      <c r="G1410" s="123"/>
      <c r="H1410" s="122" t="n">
        <v>1205</v>
      </c>
      <c r="I1410" s="123"/>
      <c r="J1410" s="122" t="n">
        <f aca="false">H1410-F1410</f>
        <v>0</v>
      </c>
      <c r="K1410" s="123" t="n">
        <f aca="false">I1410-G1410</f>
        <v>0</v>
      </c>
      <c r="L1410" s="122" t="n">
        <v>0</v>
      </c>
      <c r="M1410" s="123"/>
      <c r="N1410" s="120" t="s">
        <v>459</v>
      </c>
      <c r="O1410" s="120" t="s">
        <v>459</v>
      </c>
      <c r="P1410" s="120" t="s">
        <v>272</v>
      </c>
      <c r="Q1410" s="120" t="s">
        <v>318</v>
      </c>
      <c r="R1410" s="124" t="s">
        <v>319</v>
      </c>
      <c r="S1410" s="125" t="s">
        <v>590</v>
      </c>
    </row>
    <row r="1411" s="126" customFormat="true" ht="12" hidden="false" customHeight="true" outlineLevel="0" collapsed="false">
      <c r="A1411" s="120" t="n">
        <v>900</v>
      </c>
      <c r="B1411" s="120" t="n">
        <v>90004</v>
      </c>
      <c r="C1411" s="120" t="s">
        <v>91</v>
      </c>
      <c r="D1411" s="121" t="s">
        <v>265</v>
      </c>
      <c r="E1411" s="121" t="s">
        <v>275</v>
      </c>
      <c r="F1411" s="122" t="n">
        <v>50000</v>
      </c>
      <c r="G1411" s="123"/>
      <c r="H1411" s="122" t="n">
        <v>91000</v>
      </c>
      <c r="I1411" s="123"/>
      <c r="J1411" s="122" t="n">
        <f aca="false">H1411-F1411</f>
        <v>41000</v>
      </c>
      <c r="K1411" s="123" t="n">
        <f aca="false">I1411-G1411</f>
        <v>0</v>
      </c>
      <c r="L1411" s="122" t="n">
        <v>109000</v>
      </c>
      <c r="M1411" s="123"/>
      <c r="N1411" s="120" t="s">
        <v>459</v>
      </c>
      <c r="O1411" s="120" t="s">
        <v>459</v>
      </c>
      <c r="P1411" s="120" t="s">
        <v>268</v>
      </c>
      <c r="Q1411" s="120" t="s">
        <v>269</v>
      </c>
      <c r="R1411" s="124" t="s">
        <v>270</v>
      </c>
      <c r="S1411" s="125" t="s">
        <v>996</v>
      </c>
    </row>
    <row r="1412" s="126" customFormat="true" ht="12" hidden="false" customHeight="true" outlineLevel="0" collapsed="false">
      <c r="A1412" s="120" t="n">
        <v>900</v>
      </c>
      <c r="B1412" s="120" t="n">
        <v>90004</v>
      </c>
      <c r="C1412" s="120" t="s">
        <v>105</v>
      </c>
      <c r="D1412" s="121" t="s">
        <v>265</v>
      </c>
      <c r="E1412" s="121" t="s">
        <v>275</v>
      </c>
      <c r="F1412" s="122" t="n">
        <v>140000</v>
      </c>
      <c r="G1412" s="123"/>
      <c r="H1412" s="122" t="n">
        <v>100000</v>
      </c>
      <c r="I1412" s="123"/>
      <c r="J1412" s="122" t="n">
        <f aca="false">H1412-F1412</f>
        <v>-40000</v>
      </c>
      <c r="K1412" s="123" t="n">
        <f aca="false">I1412-G1412</f>
        <v>0</v>
      </c>
      <c r="L1412" s="122" t="n">
        <v>200000</v>
      </c>
      <c r="M1412" s="123"/>
      <c r="N1412" s="120" t="s">
        <v>459</v>
      </c>
      <c r="O1412" s="120" t="s">
        <v>459</v>
      </c>
      <c r="P1412" s="120" t="s">
        <v>268</v>
      </c>
      <c r="Q1412" s="120" t="s">
        <v>269</v>
      </c>
      <c r="R1412" s="124" t="s">
        <v>270</v>
      </c>
      <c r="S1412" s="125" t="s">
        <v>997</v>
      </c>
    </row>
    <row r="1413" s="126" customFormat="true" ht="12" hidden="false" customHeight="true" outlineLevel="0" collapsed="false">
      <c r="A1413" s="120" t="n">
        <v>900</v>
      </c>
      <c r="B1413" s="120" t="n">
        <v>90004</v>
      </c>
      <c r="C1413" s="121" t="s">
        <v>105</v>
      </c>
      <c r="D1413" s="121" t="s">
        <v>265</v>
      </c>
      <c r="E1413" s="121" t="s">
        <v>275</v>
      </c>
      <c r="F1413" s="122" t="n">
        <v>139736</v>
      </c>
      <c r="G1413" s="123"/>
      <c r="H1413" s="122" t="n">
        <v>139736</v>
      </c>
      <c r="I1413" s="123"/>
      <c r="J1413" s="122" t="n">
        <f aca="false">H1413-F1413</f>
        <v>0</v>
      </c>
      <c r="K1413" s="123" t="n">
        <f aca="false">I1413-G1413</f>
        <v>0</v>
      </c>
      <c r="L1413" s="122" t="n">
        <v>0</v>
      </c>
      <c r="M1413" s="123"/>
      <c r="N1413" s="120" t="s">
        <v>459</v>
      </c>
      <c r="O1413" s="120" t="s">
        <v>459</v>
      </c>
      <c r="P1413" s="120" t="s">
        <v>272</v>
      </c>
      <c r="Q1413" s="120" t="s">
        <v>318</v>
      </c>
      <c r="R1413" s="124" t="s">
        <v>319</v>
      </c>
      <c r="S1413" s="125" t="s">
        <v>479</v>
      </c>
    </row>
    <row r="1414" s="126" customFormat="true" ht="12" hidden="false" customHeight="true" outlineLevel="0" collapsed="false">
      <c r="A1414" s="120" t="n">
        <v>900</v>
      </c>
      <c r="B1414" s="120" t="n">
        <v>90004</v>
      </c>
      <c r="C1414" s="120" t="s">
        <v>109</v>
      </c>
      <c r="D1414" s="121" t="s">
        <v>265</v>
      </c>
      <c r="E1414" s="121" t="s">
        <v>275</v>
      </c>
      <c r="F1414" s="122" t="n">
        <v>1000</v>
      </c>
      <c r="G1414" s="123"/>
      <c r="H1414" s="122" t="n">
        <v>54000</v>
      </c>
      <c r="I1414" s="123"/>
      <c r="J1414" s="122" t="n">
        <f aca="false">H1414-F1414</f>
        <v>53000</v>
      </c>
      <c r="K1414" s="123" t="n">
        <f aca="false">I1414-G1414</f>
        <v>0</v>
      </c>
      <c r="L1414" s="122" t="n">
        <v>1000</v>
      </c>
      <c r="M1414" s="123"/>
      <c r="N1414" s="120" t="s">
        <v>459</v>
      </c>
      <c r="O1414" s="120" t="s">
        <v>459</v>
      </c>
      <c r="P1414" s="120" t="s">
        <v>268</v>
      </c>
      <c r="Q1414" s="120" t="s">
        <v>269</v>
      </c>
      <c r="R1414" s="124" t="s">
        <v>270</v>
      </c>
      <c r="S1414" s="125" t="s">
        <v>998</v>
      </c>
    </row>
    <row r="1415" s="126" customFormat="true" ht="12" hidden="false" customHeight="true" outlineLevel="0" collapsed="false">
      <c r="A1415" s="120" t="n">
        <v>900</v>
      </c>
      <c r="B1415" s="120" t="n">
        <v>90004</v>
      </c>
      <c r="C1415" s="120" t="n">
        <v>2058</v>
      </c>
      <c r="D1415" s="121" t="s">
        <v>325</v>
      </c>
      <c r="E1415" s="121" t="s">
        <v>298</v>
      </c>
      <c r="F1415" s="122" t="n">
        <v>218458</v>
      </c>
      <c r="G1415" s="123"/>
      <c r="H1415" s="122" t="n">
        <v>218458</v>
      </c>
      <c r="I1415" s="123"/>
      <c r="J1415" s="122" t="n">
        <f aca="false">H1415-F1415</f>
        <v>0</v>
      </c>
      <c r="K1415" s="123" t="n">
        <f aca="false">I1415-G1415</f>
        <v>0</v>
      </c>
      <c r="L1415" s="122" t="n">
        <v>228720</v>
      </c>
      <c r="M1415" s="123"/>
      <c r="N1415" s="120" t="s">
        <v>281</v>
      </c>
      <c r="O1415" s="120" t="s">
        <v>281</v>
      </c>
      <c r="P1415" s="120" t="s">
        <v>272</v>
      </c>
      <c r="Q1415" s="120" t="s">
        <v>392</v>
      </c>
      <c r="R1415" s="124" t="s">
        <v>287</v>
      </c>
      <c r="S1415" s="125" t="s">
        <v>999</v>
      </c>
    </row>
    <row r="1416" s="126" customFormat="true" ht="12" hidden="false" customHeight="true" outlineLevel="0" collapsed="false">
      <c r="A1416" s="120" t="n">
        <v>900</v>
      </c>
      <c r="B1416" s="120" t="n">
        <v>90004</v>
      </c>
      <c r="C1416" s="120" t="n">
        <v>2058</v>
      </c>
      <c r="D1416" s="121" t="s">
        <v>325</v>
      </c>
      <c r="E1416" s="121" t="s">
        <v>298</v>
      </c>
      <c r="F1416" s="122" t="n">
        <v>0</v>
      </c>
      <c r="G1416" s="123"/>
      <c r="H1416" s="122" t="n">
        <v>0</v>
      </c>
      <c r="I1416" s="123"/>
      <c r="J1416" s="122" t="n">
        <f aca="false">H1416-F1416</f>
        <v>0</v>
      </c>
      <c r="K1416" s="123" t="n">
        <f aca="false">I1416-G1416</f>
        <v>0</v>
      </c>
      <c r="L1416" s="122" t="n">
        <v>100000</v>
      </c>
      <c r="M1416" s="123"/>
      <c r="N1416" s="120" t="s">
        <v>281</v>
      </c>
      <c r="O1416" s="120" t="s">
        <v>281</v>
      </c>
      <c r="P1416" s="120"/>
      <c r="Q1416" s="120"/>
      <c r="R1416" s="124"/>
      <c r="S1416" s="125" t="s">
        <v>1000</v>
      </c>
    </row>
    <row r="1417" s="126" customFormat="true" ht="12" hidden="false" customHeight="true" outlineLevel="0" collapsed="false">
      <c r="A1417" s="120" t="n">
        <v>900</v>
      </c>
      <c r="B1417" s="120" t="n">
        <v>90004</v>
      </c>
      <c r="C1417" s="120" t="n">
        <v>2059</v>
      </c>
      <c r="D1417" s="121" t="s">
        <v>325</v>
      </c>
      <c r="E1417" s="121" t="s">
        <v>298</v>
      </c>
      <c r="F1417" s="122" t="n">
        <v>40962</v>
      </c>
      <c r="G1417" s="123"/>
      <c r="H1417" s="122" t="n">
        <v>40962</v>
      </c>
      <c r="I1417" s="123"/>
      <c r="J1417" s="122" t="n">
        <f aca="false">H1417-F1417</f>
        <v>0</v>
      </c>
      <c r="K1417" s="123" t="n">
        <f aca="false">I1417-G1417</f>
        <v>0</v>
      </c>
      <c r="L1417" s="122" t="n">
        <v>42885</v>
      </c>
      <c r="M1417" s="123"/>
      <c r="N1417" s="120" t="s">
        <v>281</v>
      </c>
      <c r="O1417" s="120" t="s">
        <v>281</v>
      </c>
      <c r="P1417" s="120" t="s">
        <v>299</v>
      </c>
      <c r="Q1417" s="120" t="n">
        <v>1408</v>
      </c>
      <c r="R1417" s="124" t="s">
        <v>382</v>
      </c>
      <c r="S1417" s="125" t="s">
        <v>999</v>
      </c>
    </row>
    <row r="1418" s="126" customFormat="true" ht="12" hidden="false" customHeight="true" outlineLevel="0" collapsed="false">
      <c r="A1418" s="120" t="n">
        <v>900</v>
      </c>
      <c r="B1418" s="120" t="n">
        <v>90004</v>
      </c>
      <c r="C1418" s="120" t="n">
        <v>2330</v>
      </c>
      <c r="D1418" s="121" t="s">
        <v>349</v>
      </c>
      <c r="E1418" s="121" t="s">
        <v>280</v>
      </c>
      <c r="F1418" s="129" t="n">
        <v>1456</v>
      </c>
      <c r="G1418" s="130"/>
      <c r="H1418" s="129" t="n">
        <v>1456</v>
      </c>
      <c r="I1418" s="130"/>
      <c r="J1418" s="129" t="n">
        <f aca="false">H1418-F1418</f>
        <v>0</v>
      </c>
      <c r="K1418" s="130" t="n">
        <f aca="false">I1418-G1418</f>
        <v>0</v>
      </c>
      <c r="L1418" s="129" t="n">
        <v>0</v>
      </c>
      <c r="M1418" s="130"/>
      <c r="N1418" s="120" t="s">
        <v>281</v>
      </c>
      <c r="O1418" s="120" t="s">
        <v>281</v>
      </c>
      <c r="P1418" s="120" t="s">
        <v>299</v>
      </c>
      <c r="Q1418" s="120" t="n">
        <v>405</v>
      </c>
      <c r="R1418" s="124" t="s">
        <v>869</v>
      </c>
      <c r="S1418" s="125" t="s">
        <v>995</v>
      </c>
    </row>
    <row r="1419" s="126" customFormat="true" ht="12" hidden="false" customHeight="true" outlineLevel="0" collapsed="false">
      <c r="A1419" s="120" t="n">
        <v>900</v>
      </c>
      <c r="B1419" s="120" t="n">
        <v>90004</v>
      </c>
      <c r="C1419" s="120" t="n">
        <v>2460</v>
      </c>
      <c r="D1419" s="121" t="s">
        <v>265</v>
      </c>
      <c r="E1419" s="121" t="s">
        <v>275</v>
      </c>
      <c r="F1419" s="129" t="n">
        <v>385212</v>
      </c>
      <c r="G1419" s="130"/>
      <c r="H1419" s="129" t="n">
        <v>385212</v>
      </c>
      <c r="I1419" s="130"/>
      <c r="J1419" s="129" t="n">
        <f aca="false">H1419-F1419</f>
        <v>0</v>
      </c>
      <c r="K1419" s="130" t="n">
        <f aca="false">I1419-G1419</f>
        <v>0</v>
      </c>
      <c r="L1419" s="129" t="n">
        <v>0</v>
      </c>
      <c r="M1419" s="130"/>
      <c r="N1419" s="120" t="s">
        <v>281</v>
      </c>
      <c r="O1419" s="120" t="s">
        <v>281</v>
      </c>
      <c r="P1419" s="120" t="s">
        <v>272</v>
      </c>
      <c r="Q1419" s="120" t="s">
        <v>642</v>
      </c>
      <c r="R1419" s="124" t="s">
        <v>319</v>
      </c>
      <c r="S1419" s="125" t="s">
        <v>1001</v>
      </c>
    </row>
    <row r="1420" s="126" customFormat="true" ht="12" hidden="false" customHeight="true" outlineLevel="0" collapsed="false">
      <c r="A1420" s="120" t="n">
        <v>900</v>
      </c>
      <c r="B1420" s="120" t="n">
        <v>90004</v>
      </c>
      <c r="C1420" s="120" t="n">
        <v>2700</v>
      </c>
      <c r="D1420" s="121" t="s">
        <v>265</v>
      </c>
      <c r="E1420" s="121" t="s">
        <v>275</v>
      </c>
      <c r="F1420" s="122" t="n">
        <v>83193</v>
      </c>
      <c r="G1420" s="123"/>
      <c r="H1420" s="122" t="n">
        <v>83193</v>
      </c>
      <c r="I1420" s="123"/>
      <c r="J1420" s="122" t="n">
        <f aca="false">H1420-F1420</f>
        <v>0</v>
      </c>
      <c r="K1420" s="123" t="n">
        <f aca="false">I1420-G1420</f>
        <v>0</v>
      </c>
      <c r="L1420" s="122" t="n">
        <v>0</v>
      </c>
      <c r="M1420" s="123"/>
      <c r="N1420" s="120" t="s">
        <v>281</v>
      </c>
      <c r="O1420" s="120" t="s">
        <v>281</v>
      </c>
      <c r="P1420" s="120" t="s">
        <v>272</v>
      </c>
      <c r="Q1420" s="120" t="s">
        <v>801</v>
      </c>
      <c r="R1420" s="124" t="s">
        <v>308</v>
      </c>
      <c r="S1420" s="125" t="s">
        <v>934</v>
      </c>
    </row>
    <row r="1421" s="126" customFormat="true" ht="12" hidden="false" customHeight="true" outlineLevel="0" collapsed="false">
      <c r="A1421" s="120" t="n">
        <v>900</v>
      </c>
      <c r="B1421" s="120" t="n">
        <v>90004</v>
      </c>
      <c r="C1421" s="120" t="n">
        <v>2701</v>
      </c>
      <c r="D1421" s="121" t="s">
        <v>265</v>
      </c>
      <c r="E1421" s="121" t="s">
        <v>391</v>
      </c>
      <c r="F1421" s="122" t="n">
        <v>34172</v>
      </c>
      <c r="G1421" s="123"/>
      <c r="H1421" s="122" t="n">
        <v>34172</v>
      </c>
      <c r="I1421" s="123"/>
      <c r="J1421" s="122" t="n">
        <f aca="false">H1421-F1421</f>
        <v>0</v>
      </c>
      <c r="K1421" s="123" t="n">
        <f aca="false">I1421-G1421</f>
        <v>0</v>
      </c>
      <c r="L1421" s="122" t="n">
        <v>0</v>
      </c>
      <c r="M1421" s="123"/>
      <c r="N1421" s="120" t="s">
        <v>281</v>
      </c>
      <c r="O1421" s="120" t="s">
        <v>281</v>
      </c>
      <c r="P1421" s="120" t="s">
        <v>268</v>
      </c>
      <c r="Q1421" s="120" t="s">
        <v>269</v>
      </c>
      <c r="R1421" s="124" t="s">
        <v>270</v>
      </c>
      <c r="S1421" s="125" t="s">
        <v>1002</v>
      </c>
    </row>
    <row r="1422" s="126" customFormat="true" ht="12" hidden="false" customHeight="true" outlineLevel="0" collapsed="false">
      <c r="A1422" s="120" t="n">
        <v>900</v>
      </c>
      <c r="B1422" s="120" t="n">
        <v>90004</v>
      </c>
      <c r="C1422" s="120" t="n">
        <v>6258</v>
      </c>
      <c r="D1422" s="121" t="s">
        <v>325</v>
      </c>
      <c r="E1422" s="121" t="s">
        <v>298</v>
      </c>
      <c r="F1422" s="122" t="n">
        <v>0</v>
      </c>
      <c r="G1422" s="123"/>
      <c r="H1422" s="122" t="n">
        <v>0</v>
      </c>
      <c r="I1422" s="123"/>
      <c r="J1422" s="122" t="n">
        <f aca="false">H1422-F1422</f>
        <v>0</v>
      </c>
      <c r="K1422" s="123" t="n">
        <f aca="false">I1422-G1422</f>
        <v>0</v>
      </c>
      <c r="L1422" s="122" t="n">
        <v>258400</v>
      </c>
      <c r="M1422" s="123"/>
      <c r="N1422" s="120" t="s">
        <v>281</v>
      </c>
      <c r="O1422" s="120" t="s">
        <v>281</v>
      </c>
      <c r="P1422" s="120"/>
      <c r="Q1422" s="120"/>
      <c r="R1422" s="124"/>
      <c r="S1422" s="125" t="s">
        <v>999</v>
      </c>
    </row>
    <row r="1423" s="126" customFormat="true" ht="12" hidden="false" customHeight="true" outlineLevel="0" collapsed="false">
      <c r="A1423" s="120" t="n">
        <v>900</v>
      </c>
      <c r="B1423" s="120" t="n">
        <v>90004</v>
      </c>
      <c r="C1423" s="120" t="n">
        <v>6259</v>
      </c>
      <c r="D1423" s="121" t="s">
        <v>325</v>
      </c>
      <c r="E1423" s="121" t="s">
        <v>298</v>
      </c>
      <c r="F1423" s="122" t="n">
        <v>0</v>
      </c>
      <c r="G1423" s="123"/>
      <c r="H1423" s="122" t="n">
        <v>0</v>
      </c>
      <c r="I1423" s="123"/>
      <c r="J1423" s="122" t="n">
        <f aca="false">H1423-F1423</f>
        <v>0</v>
      </c>
      <c r="K1423" s="123" t="n">
        <f aca="false">I1423-G1423</f>
        <v>0</v>
      </c>
      <c r="L1423" s="122" t="n">
        <v>48450</v>
      </c>
      <c r="M1423" s="123"/>
      <c r="N1423" s="120" t="s">
        <v>281</v>
      </c>
      <c r="O1423" s="120" t="s">
        <v>281</v>
      </c>
      <c r="P1423" s="120"/>
      <c r="Q1423" s="120"/>
      <c r="R1423" s="124"/>
      <c r="S1423" s="125" t="s">
        <v>999</v>
      </c>
    </row>
    <row r="1424" s="126" customFormat="true" ht="12" hidden="false" customHeight="true" outlineLevel="0" collapsed="false">
      <c r="A1424" s="120" t="n">
        <v>900</v>
      </c>
      <c r="B1424" s="120" t="n">
        <v>90005</v>
      </c>
      <c r="C1424" s="120" t="s">
        <v>95</v>
      </c>
      <c r="D1424" s="121" t="s">
        <v>265</v>
      </c>
      <c r="E1424" s="121" t="s">
        <v>275</v>
      </c>
      <c r="F1424" s="122" t="n">
        <v>10000</v>
      </c>
      <c r="G1424" s="123"/>
      <c r="H1424" s="122" t="n">
        <v>10000</v>
      </c>
      <c r="I1424" s="123"/>
      <c r="J1424" s="122" t="n">
        <f aca="false">H1424-F1424</f>
        <v>0</v>
      </c>
      <c r="K1424" s="123" t="n">
        <f aca="false">I1424-G1424</f>
        <v>0</v>
      </c>
      <c r="L1424" s="122" t="n">
        <v>10000</v>
      </c>
      <c r="M1424" s="123"/>
      <c r="N1424" s="120" t="s">
        <v>1003</v>
      </c>
      <c r="O1424" s="120" t="s">
        <v>379</v>
      </c>
      <c r="P1424" s="120" t="s">
        <v>268</v>
      </c>
      <c r="Q1424" s="120" t="s">
        <v>269</v>
      </c>
      <c r="R1424" s="124" t="s">
        <v>270</v>
      </c>
      <c r="S1424" s="125" t="s">
        <v>855</v>
      </c>
    </row>
    <row r="1425" s="126" customFormat="true" ht="12" hidden="false" customHeight="true" outlineLevel="0" collapsed="false">
      <c r="A1425" s="120" t="n">
        <v>900</v>
      </c>
      <c r="B1425" s="120" t="n">
        <v>90005</v>
      </c>
      <c r="C1425" s="120" t="s">
        <v>103</v>
      </c>
      <c r="D1425" s="121" t="s">
        <v>265</v>
      </c>
      <c r="E1425" s="121" t="s">
        <v>275</v>
      </c>
      <c r="F1425" s="122" t="n">
        <v>6147</v>
      </c>
      <c r="G1425" s="123"/>
      <c r="H1425" s="122" t="n">
        <v>7000</v>
      </c>
      <c r="I1425" s="123"/>
      <c r="J1425" s="122" t="n">
        <f aca="false">H1425-F1425</f>
        <v>853</v>
      </c>
      <c r="K1425" s="123" t="n">
        <f aca="false">I1425-G1425</f>
        <v>0</v>
      </c>
      <c r="L1425" s="122" t="n">
        <v>0</v>
      </c>
      <c r="M1425" s="123"/>
      <c r="N1425" s="120" t="s">
        <v>1003</v>
      </c>
      <c r="O1425" s="120" t="s">
        <v>379</v>
      </c>
      <c r="P1425" s="120" t="s">
        <v>272</v>
      </c>
      <c r="Q1425" s="120" t="s">
        <v>290</v>
      </c>
      <c r="R1425" s="124" t="s">
        <v>291</v>
      </c>
      <c r="S1425" s="125" t="s">
        <v>1004</v>
      </c>
    </row>
    <row r="1426" s="126" customFormat="true" ht="12" hidden="false" customHeight="true" outlineLevel="0" collapsed="false">
      <c r="A1426" s="120" t="n">
        <v>900</v>
      </c>
      <c r="B1426" s="120" t="n">
        <v>90005</v>
      </c>
      <c r="C1426" s="120" t="n">
        <v>2701</v>
      </c>
      <c r="D1426" s="121" t="s">
        <v>265</v>
      </c>
      <c r="E1426" s="121" t="s">
        <v>391</v>
      </c>
      <c r="F1426" s="122" t="n">
        <v>136433</v>
      </c>
      <c r="G1426" s="123"/>
      <c r="H1426" s="122" t="n">
        <v>136433</v>
      </c>
      <c r="I1426" s="123"/>
      <c r="J1426" s="122" t="n">
        <f aca="false">H1426-F1426</f>
        <v>0</v>
      </c>
      <c r="K1426" s="123" t="n">
        <f aca="false">I1426-G1426</f>
        <v>0</v>
      </c>
      <c r="L1426" s="122" t="n">
        <v>141378</v>
      </c>
      <c r="M1426" s="123"/>
      <c r="N1426" s="120" t="s">
        <v>281</v>
      </c>
      <c r="O1426" s="120" t="s">
        <v>281</v>
      </c>
      <c r="P1426" s="120" t="s">
        <v>268</v>
      </c>
      <c r="Q1426" s="120" t="s">
        <v>269</v>
      </c>
      <c r="R1426" s="124" t="s">
        <v>270</v>
      </c>
      <c r="S1426" s="125" t="s">
        <v>1005</v>
      </c>
    </row>
    <row r="1427" s="126" customFormat="true" ht="12" hidden="false" customHeight="true" outlineLevel="0" collapsed="false">
      <c r="A1427" s="120" t="n">
        <v>900</v>
      </c>
      <c r="B1427" s="120" t="n">
        <v>90005</v>
      </c>
      <c r="C1427" s="120" t="n">
        <v>2701</v>
      </c>
      <c r="D1427" s="121" t="s">
        <v>265</v>
      </c>
      <c r="E1427" s="121" t="s">
        <v>391</v>
      </c>
      <c r="F1427" s="122" t="n">
        <v>-5000</v>
      </c>
      <c r="G1427" s="123"/>
      <c r="H1427" s="122" t="n">
        <v>-5000</v>
      </c>
      <c r="I1427" s="123"/>
      <c r="J1427" s="122" t="n">
        <f aca="false">H1427-F1427</f>
        <v>0</v>
      </c>
      <c r="K1427" s="123" t="n">
        <f aca="false">I1427-G1427</f>
        <v>0</v>
      </c>
      <c r="L1427" s="122" t="n">
        <v>0</v>
      </c>
      <c r="M1427" s="123"/>
      <c r="N1427" s="120" t="s">
        <v>281</v>
      </c>
      <c r="O1427" s="120" t="s">
        <v>281</v>
      </c>
      <c r="P1427" s="120" t="s">
        <v>272</v>
      </c>
      <c r="Q1427" s="120" t="s">
        <v>318</v>
      </c>
      <c r="R1427" s="124" t="s">
        <v>319</v>
      </c>
      <c r="S1427" s="125" t="s">
        <v>1005</v>
      </c>
    </row>
    <row r="1428" s="126" customFormat="true" ht="12" hidden="false" customHeight="true" outlineLevel="0" collapsed="false">
      <c r="A1428" s="120" t="n">
        <v>900</v>
      </c>
      <c r="B1428" s="120" t="n">
        <v>90005</v>
      </c>
      <c r="C1428" s="120" t="n">
        <v>2701</v>
      </c>
      <c r="D1428" s="121" t="s">
        <v>265</v>
      </c>
      <c r="E1428" s="121" t="s">
        <v>391</v>
      </c>
      <c r="F1428" s="122" t="n">
        <v>25656</v>
      </c>
      <c r="G1428" s="123"/>
      <c r="H1428" s="122" t="n">
        <v>25656</v>
      </c>
      <c r="I1428" s="123"/>
      <c r="J1428" s="122" t="n">
        <f aca="false">H1428-F1428</f>
        <v>0</v>
      </c>
      <c r="K1428" s="123" t="n">
        <f aca="false">I1428-G1428</f>
        <v>0</v>
      </c>
      <c r="L1428" s="122" t="n">
        <v>0</v>
      </c>
      <c r="M1428" s="123"/>
      <c r="N1428" s="120" t="s">
        <v>281</v>
      </c>
      <c r="O1428" s="120" t="s">
        <v>281</v>
      </c>
      <c r="P1428" s="120" t="s">
        <v>268</v>
      </c>
      <c r="Q1428" s="120" t="s">
        <v>269</v>
      </c>
      <c r="R1428" s="124" t="s">
        <v>270</v>
      </c>
      <c r="S1428" s="125" t="s">
        <v>1006</v>
      </c>
    </row>
    <row r="1429" s="126" customFormat="true" ht="12" hidden="false" customHeight="true" outlineLevel="0" collapsed="false">
      <c r="A1429" s="120" t="n">
        <v>900</v>
      </c>
      <c r="B1429" s="120" t="n">
        <v>90005</v>
      </c>
      <c r="C1429" s="120" t="n">
        <v>2701</v>
      </c>
      <c r="D1429" s="121" t="s">
        <v>265</v>
      </c>
      <c r="E1429" s="121" t="s">
        <v>391</v>
      </c>
      <c r="F1429" s="122" t="n">
        <v>4300</v>
      </c>
      <c r="G1429" s="123"/>
      <c r="H1429" s="122" t="n">
        <v>4300</v>
      </c>
      <c r="I1429" s="123"/>
      <c r="J1429" s="122" t="n">
        <f aca="false">H1429-F1429</f>
        <v>0</v>
      </c>
      <c r="K1429" s="123" t="n">
        <f aca="false">I1429-G1429</f>
        <v>0</v>
      </c>
      <c r="L1429" s="122" t="n">
        <v>0</v>
      </c>
      <c r="M1429" s="123"/>
      <c r="N1429" s="120" t="s">
        <v>281</v>
      </c>
      <c r="O1429" s="120" t="s">
        <v>281</v>
      </c>
      <c r="P1429" s="120" t="s">
        <v>268</v>
      </c>
      <c r="Q1429" s="120" t="s">
        <v>269</v>
      </c>
      <c r="R1429" s="124" t="s">
        <v>270</v>
      </c>
      <c r="S1429" s="125" t="s">
        <v>394</v>
      </c>
    </row>
    <row r="1430" s="126" customFormat="true" ht="12" hidden="false" customHeight="true" outlineLevel="0" collapsed="false">
      <c r="A1430" s="120" t="n">
        <v>900</v>
      </c>
      <c r="B1430" s="120" t="n">
        <v>90005</v>
      </c>
      <c r="C1430" s="120" t="n">
        <v>2701</v>
      </c>
      <c r="D1430" s="121" t="s">
        <v>265</v>
      </c>
      <c r="E1430" s="121" t="s">
        <v>391</v>
      </c>
      <c r="F1430" s="122" t="n">
        <v>2900</v>
      </c>
      <c r="G1430" s="123"/>
      <c r="H1430" s="122" t="n">
        <v>2900</v>
      </c>
      <c r="I1430" s="123"/>
      <c r="J1430" s="122" t="n">
        <f aca="false">H1430-F1430</f>
        <v>0</v>
      </c>
      <c r="K1430" s="123" t="n">
        <f aca="false">I1430-G1430</f>
        <v>0</v>
      </c>
      <c r="L1430" s="122" t="n">
        <v>0</v>
      </c>
      <c r="M1430" s="123"/>
      <c r="N1430" s="120" t="s">
        <v>281</v>
      </c>
      <c r="O1430" s="120" t="s">
        <v>281</v>
      </c>
      <c r="P1430" s="120" t="s">
        <v>272</v>
      </c>
      <c r="Q1430" s="120" t="s">
        <v>642</v>
      </c>
      <c r="R1430" s="124" t="s">
        <v>319</v>
      </c>
      <c r="S1430" s="125" t="s">
        <v>394</v>
      </c>
    </row>
    <row r="1431" s="126" customFormat="true" ht="12" hidden="false" customHeight="true" outlineLevel="0" collapsed="false">
      <c r="A1431" s="120" t="n">
        <v>900</v>
      </c>
      <c r="B1431" s="120" t="n">
        <v>90005</v>
      </c>
      <c r="C1431" s="120" t="n">
        <v>2707</v>
      </c>
      <c r="D1431" s="121" t="s">
        <v>265</v>
      </c>
      <c r="E1431" s="121" t="s">
        <v>391</v>
      </c>
      <c r="F1431" s="122" t="n">
        <v>0</v>
      </c>
      <c r="G1431" s="123"/>
      <c r="H1431" s="122" t="n">
        <v>0</v>
      </c>
      <c r="I1431" s="123"/>
      <c r="J1431" s="122" t="n">
        <v>0</v>
      </c>
      <c r="K1431" s="123" t="n">
        <v>0</v>
      </c>
      <c r="L1431" s="122" t="n">
        <v>2544</v>
      </c>
      <c r="M1431" s="123"/>
      <c r="N1431" s="120" t="s">
        <v>281</v>
      </c>
      <c r="O1431" s="120" t="s">
        <v>281</v>
      </c>
      <c r="P1431" s="120"/>
      <c r="Q1431" s="120"/>
      <c r="R1431" s="124"/>
      <c r="S1431" s="125" t="s">
        <v>577</v>
      </c>
    </row>
    <row r="1432" s="126" customFormat="true" ht="12" hidden="false" customHeight="true" outlineLevel="0" collapsed="false">
      <c r="A1432" s="120" t="n">
        <v>900</v>
      </c>
      <c r="B1432" s="120" t="n">
        <v>90005</v>
      </c>
      <c r="C1432" s="120" t="n">
        <v>6282</v>
      </c>
      <c r="D1432" s="121" t="s">
        <v>265</v>
      </c>
      <c r="E1432" s="121" t="s">
        <v>275</v>
      </c>
      <c r="F1432" s="122" t="n">
        <v>0</v>
      </c>
      <c r="G1432" s="123"/>
      <c r="H1432" s="122" t="n">
        <v>0</v>
      </c>
      <c r="I1432" s="123"/>
      <c r="J1432" s="122" t="n">
        <f aca="false">H1432-F1432</f>
        <v>0</v>
      </c>
      <c r="K1432" s="123" t="n">
        <f aca="false">I1432-G1432</f>
        <v>0</v>
      </c>
      <c r="L1432" s="122" t="n">
        <v>833359</v>
      </c>
      <c r="M1432" s="123"/>
      <c r="N1432" s="120" t="s">
        <v>281</v>
      </c>
      <c r="O1432" s="120" t="s">
        <v>281</v>
      </c>
      <c r="P1432" s="120"/>
      <c r="Q1432" s="120"/>
      <c r="R1432" s="124"/>
      <c r="S1432" s="125" t="s">
        <v>1007</v>
      </c>
    </row>
    <row r="1433" s="126" customFormat="true" ht="12" hidden="false" customHeight="true" outlineLevel="0" collapsed="false">
      <c r="A1433" s="120" t="n">
        <v>900</v>
      </c>
      <c r="B1433" s="120" t="n">
        <v>90005</v>
      </c>
      <c r="C1433" s="120" t="n">
        <v>6290</v>
      </c>
      <c r="D1433" s="121" t="s">
        <v>265</v>
      </c>
      <c r="E1433" s="121" t="s">
        <v>275</v>
      </c>
      <c r="F1433" s="129" t="n">
        <v>6561177</v>
      </c>
      <c r="G1433" s="130"/>
      <c r="H1433" s="129" t="n">
        <v>6561177</v>
      </c>
      <c r="I1433" s="130"/>
      <c r="J1433" s="129" t="n">
        <f aca="false">H1433-F1433</f>
        <v>0</v>
      </c>
      <c r="K1433" s="130" t="n">
        <f aca="false">I1433-G1433</f>
        <v>0</v>
      </c>
      <c r="L1433" s="129" t="n">
        <v>7124523</v>
      </c>
      <c r="M1433" s="130"/>
      <c r="N1433" s="120" t="s">
        <v>281</v>
      </c>
      <c r="O1433" s="120" t="s">
        <v>281</v>
      </c>
      <c r="P1433" s="120" t="s">
        <v>268</v>
      </c>
      <c r="Q1433" s="120" t="s">
        <v>269</v>
      </c>
      <c r="R1433" s="124" t="s">
        <v>270</v>
      </c>
      <c r="S1433" s="125" t="s">
        <v>1008</v>
      </c>
    </row>
    <row r="1434" s="126" customFormat="true" ht="12" hidden="false" customHeight="true" outlineLevel="0" collapsed="false">
      <c r="A1434" s="120" t="n">
        <v>900</v>
      </c>
      <c r="B1434" s="120" t="n">
        <v>90005</v>
      </c>
      <c r="C1434" s="120" t="n">
        <v>6290</v>
      </c>
      <c r="D1434" s="121" t="s">
        <v>265</v>
      </c>
      <c r="E1434" s="121" t="s">
        <v>275</v>
      </c>
      <c r="F1434" s="129" t="n">
        <v>0</v>
      </c>
      <c r="G1434" s="130"/>
      <c r="H1434" s="129" t="n">
        <v>0</v>
      </c>
      <c r="I1434" s="130"/>
      <c r="J1434" s="129" t="n">
        <f aca="false">H1434-F1434</f>
        <v>0</v>
      </c>
      <c r="K1434" s="130" t="n">
        <f aca="false">I1434-G1434</f>
        <v>0</v>
      </c>
      <c r="L1434" s="129"/>
      <c r="M1434" s="130"/>
      <c r="N1434" s="120" t="s">
        <v>281</v>
      </c>
      <c r="O1434" s="120" t="s">
        <v>281</v>
      </c>
      <c r="P1434" s="120"/>
      <c r="Q1434" s="120"/>
      <c r="R1434" s="124"/>
      <c r="S1434" s="125" t="s">
        <v>1009</v>
      </c>
    </row>
    <row r="1435" s="126" customFormat="true" ht="12" hidden="false" customHeight="true" outlineLevel="0" collapsed="false">
      <c r="A1435" s="120" t="n">
        <v>900</v>
      </c>
      <c r="B1435" s="120" t="n">
        <v>90005</v>
      </c>
      <c r="C1435" s="120" t="n">
        <v>6291</v>
      </c>
      <c r="D1435" s="121" t="s">
        <v>265</v>
      </c>
      <c r="E1435" s="121" t="s">
        <v>398</v>
      </c>
      <c r="F1435" s="122" t="n">
        <v>60000</v>
      </c>
      <c r="G1435" s="123"/>
      <c r="H1435" s="122" t="n">
        <v>60000</v>
      </c>
      <c r="I1435" s="123"/>
      <c r="J1435" s="122" t="n">
        <f aca="false">H1435-F1435</f>
        <v>0</v>
      </c>
      <c r="K1435" s="123" t="n">
        <f aca="false">I1435-G1435</f>
        <v>0</v>
      </c>
      <c r="L1435" s="122" t="n">
        <v>1212548</v>
      </c>
      <c r="M1435" s="123"/>
      <c r="N1435" s="120" t="s">
        <v>281</v>
      </c>
      <c r="O1435" s="120" t="s">
        <v>281</v>
      </c>
      <c r="P1435" s="120" t="s">
        <v>272</v>
      </c>
      <c r="Q1435" s="120" t="s">
        <v>392</v>
      </c>
      <c r="R1435" s="124" t="s">
        <v>287</v>
      </c>
      <c r="S1435" s="125" t="s">
        <v>1005</v>
      </c>
    </row>
    <row r="1436" s="126" customFormat="true" ht="12" hidden="false" customHeight="true" outlineLevel="0" collapsed="false">
      <c r="A1436" s="120" t="n">
        <v>900</v>
      </c>
      <c r="B1436" s="120" t="n">
        <v>90005</v>
      </c>
      <c r="C1436" s="120" t="n">
        <v>6291</v>
      </c>
      <c r="D1436" s="121" t="s">
        <v>265</v>
      </c>
      <c r="E1436" s="121" t="s">
        <v>398</v>
      </c>
      <c r="F1436" s="122" t="n">
        <v>5000</v>
      </c>
      <c r="G1436" s="123"/>
      <c r="H1436" s="122" t="n">
        <v>5000</v>
      </c>
      <c r="I1436" s="123"/>
      <c r="J1436" s="122" t="n">
        <f aca="false">H1436-F1436</f>
        <v>0</v>
      </c>
      <c r="K1436" s="123" t="n">
        <f aca="false">I1436-G1436</f>
        <v>0</v>
      </c>
      <c r="L1436" s="122" t="n">
        <v>0</v>
      </c>
      <c r="M1436" s="123"/>
      <c r="N1436" s="120" t="s">
        <v>281</v>
      </c>
      <c r="O1436" s="120" t="s">
        <v>281</v>
      </c>
      <c r="P1436" s="120" t="s">
        <v>272</v>
      </c>
      <c r="Q1436" s="120" t="s">
        <v>318</v>
      </c>
      <c r="R1436" s="124" t="s">
        <v>319</v>
      </c>
      <c r="S1436" s="125" t="s">
        <v>1005</v>
      </c>
    </row>
    <row r="1437" s="126" customFormat="true" ht="12" hidden="false" customHeight="true" outlineLevel="0" collapsed="false">
      <c r="A1437" s="120" t="n">
        <v>900</v>
      </c>
      <c r="B1437" s="120" t="n">
        <v>90005</v>
      </c>
      <c r="C1437" s="120" t="n">
        <v>6291</v>
      </c>
      <c r="D1437" s="121" t="s">
        <v>265</v>
      </c>
      <c r="E1437" s="121" t="s">
        <v>398</v>
      </c>
      <c r="F1437" s="122" t="n">
        <v>36800</v>
      </c>
      <c r="G1437" s="123"/>
      <c r="H1437" s="122" t="n">
        <v>36800</v>
      </c>
      <c r="I1437" s="123"/>
      <c r="J1437" s="122" t="n">
        <f aca="false">H1437-F1437</f>
        <v>0</v>
      </c>
      <c r="K1437" s="123" t="n">
        <f aca="false">I1437-G1437</f>
        <v>0</v>
      </c>
      <c r="L1437" s="122" t="n">
        <v>6000</v>
      </c>
      <c r="M1437" s="123"/>
      <c r="N1437" s="120" t="s">
        <v>281</v>
      </c>
      <c r="O1437" s="120" t="s">
        <v>281</v>
      </c>
      <c r="P1437" s="120" t="s">
        <v>268</v>
      </c>
      <c r="Q1437" s="120" t="s">
        <v>269</v>
      </c>
      <c r="R1437" s="124" t="s">
        <v>270</v>
      </c>
      <c r="S1437" s="125" t="s">
        <v>1006</v>
      </c>
    </row>
    <row r="1438" s="126" customFormat="true" ht="12" hidden="false" customHeight="true" outlineLevel="0" collapsed="false">
      <c r="A1438" s="120" t="n">
        <v>900</v>
      </c>
      <c r="B1438" s="120" t="n">
        <v>90005</v>
      </c>
      <c r="C1438" s="120" t="n">
        <v>6291</v>
      </c>
      <c r="D1438" s="121" t="s">
        <v>265</v>
      </c>
      <c r="E1438" s="121" t="s">
        <v>398</v>
      </c>
      <c r="F1438" s="122" t="n">
        <v>19765</v>
      </c>
      <c r="G1438" s="123"/>
      <c r="H1438" s="122" t="n">
        <v>19765</v>
      </c>
      <c r="I1438" s="123"/>
      <c r="J1438" s="122" t="n">
        <f aca="false">H1438-F1438</f>
        <v>0</v>
      </c>
      <c r="K1438" s="123" t="n">
        <f aca="false">I1438-G1438</f>
        <v>0</v>
      </c>
      <c r="L1438" s="122" t="n">
        <v>0</v>
      </c>
      <c r="M1438" s="123"/>
      <c r="N1438" s="120" t="s">
        <v>281</v>
      </c>
      <c r="O1438" s="120" t="s">
        <v>281</v>
      </c>
      <c r="P1438" s="120" t="s">
        <v>272</v>
      </c>
      <c r="Q1438" s="120" t="s">
        <v>347</v>
      </c>
      <c r="R1438" s="124" t="s">
        <v>291</v>
      </c>
      <c r="S1438" s="125" t="s">
        <v>1006</v>
      </c>
    </row>
    <row r="1439" s="126" customFormat="true" ht="12" hidden="false" customHeight="true" outlineLevel="0" collapsed="false">
      <c r="A1439" s="120" t="n">
        <v>900</v>
      </c>
      <c r="B1439" s="120" t="n">
        <v>90005</v>
      </c>
      <c r="C1439" s="120" t="n">
        <v>6291</v>
      </c>
      <c r="D1439" s="121" t="s">
        <v>265</v>
      </c>
      <c r="E1439" s="121" t="s">
        <v>398</v>
      </c>
      <c r="F1439" s="122" t="n">
        <v>1000</v>
      </c>
      <c r="G1439" s="123"/>
      <c r="H1439" s="122" t="n">
        <v>1000</v>
      </c>
      <c r="I1439" s="123"/>
      <c r="J1439" s="122" t="n">
        <f aca="false">H1439-F1439</f>
        <v>0</v>
      </c>
      <c r="K1439" s="123" t="n">
        <f aca="false">I1439-G1439</f>
        <v>0</v>
      </c>
      <c r="L1439" s="122" t="n">
        <v>0</v>
      </c>
      <c r="M1439" s="123"/>
      <c r="N1439" s="120" t="s">
        <v>281</v>
      </c>
      <c r="O1439" s="120" t="s">
        <v>281</v>
      </c>
      <c r="P1439" s="120" t="s">
        <v>310</v>
      </c>
      <c r="Q1439" s="120" t="s">
        <v>269</v>
      </c>
      <c r="R1439" s="124" t="s">
        <v>270</v>
      </c>
      <c r="S1439" s="125" t="s">
        <v>1010</v>
      </c>
    </row>
    <row r="1440" s="126" customFormat="true" ht="12" hidden="false" customHeight="true" outlineLevel="0" collapsed="false">
      <c r="A1440" s="120" t="n">
        <v>900</v>
      </c>
      <c r="B1440" s="120" t="n">
        <v>90005</v>
      </c>
      <c r="C1440" s="120" t="n">
        <v>6660</v>
      </c>
      <c r="D1440" s="121" t="s">
        <v>265</v>
      </c>
      <c r="E1440" s="121" t="s">
        <v>275</v>
      </c>
      <c r="F1440" s="122" t="n">
        <v>0</v>
      </c>
      <c r="G1440" s="123"/>
      <c r="H1440" s="122" t="n">
        <v>12000</v>
      </c>
      <c r="I1440" s="123"/>
      <c r="J1440" s="122" t="n">
        <f aca="false">H1440-F1440</f>
        <v>12000</v>
      </c>
      <c r="K1440" s="123" t="n">
        <f aca="false">I1440-G1440</f>
        <v>0</v>
      </c>
      <c r="L1440" s="122" t="n">
        <v>0</v>
      </c>
      <c r="M1440" s="123"/>
      <c r="N1440" s="120" t="s">
        <v>1003</v>
      </c>
      <c r="O1440" s="120" t="s">
        <v>379</v>
      </c>
      <c r="P1440" s="120"/>
      <c r="Q1440" s="120"/>
      <c r="R1440" s="124"/>
      <c r="S1440" s="125" t="s">
        <v>1011</v>
      </c>
    </row>
    <row r="1441" s="126" customFormat="true" ht="12" hidden="false" customHeight="true" outlineLevel="0" collapsed="false">
      <c r="A1441" s="120" t="n">
        <v>900</v>
      </c>
      <c r="B1441" s="120" t="n">
        <v>90013</v>
      </c>
      <c r="C1441" s="120" t="s">
        <v>105</v>
      </c>
      <c r="D1441" s="121" t="s">
        <v>265</v>
      </c>
      <c r="E1441" s="121" t="s">
        <v>275</v>
      </c>
      <c r="F1441" s="122" t="n">
        <v>0</v>
      </c>
      <c r="G1441" s="123"/>
      <c r="H1441" s="122" t="n">
        <v>118000</v>
      </c>
      <c r="I1441" s="123"/>
      <c r="J1441" s="122" t="n">
        <f aca="false">H1441-F1441</f>
        <v>118000</v>
      </c>
      <c r="K1441" s="123" t="n">
        <f aca="false">I1441-G1441</f>
        <v>0</v>
      </c>
      <c r="L1441" s="122" t="n">
        <v>0</v>
      </c>
      <c r="M1441" s="123"/>
      <c r="N1441" s="120" t="s">
        <v>293</v>
      </c>
      <c r="O1441" s="120" t="s">
        <v>293</v>
      </c>
      <c r="P1441" s="120"/>
      <c r="Q1441" s="120"/>
      <c r="R1441" s="124"/>
      <c r="S1441" s="125" t="s">
        <v>366</v>
      </c>
    </row>
    <row r="1442" s="126" customFormat="true" ht="12" hidden="false" customHeight="true" outlineLevel="0" collapsed="false">
      <c r="A1442" s="120" t="n">
        <v>900</v>
      </c>
      <c r="B1442" s="120" t="n">
        <v>90013</v>
      </c>
      <c r="C1442" s="120" t="s">
        <v>109</v>
      </c>
      <c r="D1442" s="121" t="s">
        <v>265</v>
      </c>
      <c r="E1442" s="121" t="s">
        <v>275</v>
      </c>
      <c r="F1442" s="137" t="n">
        <v>0</v>
      </c>
      <c r="G1442" s="138"/>
      <c r="H1442" s="137" t="n">
        <v>3000</v>
      </c>
      <c r="I1442" s="138"/>
      <c r="J1442" s="137" t="n">
        <f aca="false">H1442-F1442</f>
        <v>3000</v>
      </c>
      <c r="K1442" s="138" t="n">
        <f aca="false">I1442-G1442</f>
        <v>0</v>
      </c>
      <c r="L1442" s="137" t="n">
        <v>1000</v>
      </c>
      <c r="M1442" s="138"/>
      <c r="N1442" s="120" t="s">
        <v>653</v>
      </c>
      <c r="O1442" s="120" t="s">
        <v>379</v>
      </c>
      <c r="P1442" s="120"/>
      <c r="Q1442" s="120"/>
      <c r="R1442" s="124"/>
      <c r="S1442" s="131" t="s">
        <v>289</v>
      </c>
    </row>
    <row r="1443" s="126" customFormat="true" ht="12" hidden="false" customHeight="true" outlineLevel="0" collapsed="false">
      <c r="A1443" s="120" t="n">
        <v>900</v>
      </c>
      <c r="B1443" s="120" t="n">
        <v>90013</v>
      </c>
      <c r="C1443" s="120" t="s">
        <v>109</v>
      </c>
      <c r="D1443" s="121" t="s">
        <v>265</v>
      </c>
      <c r="E1443" s="121" t="s">
        <v>275</v>
      </c>
      <c r="F1443" s="137" t="n">
        <v>0</v>
      </c>
      <c r="G1443" s="138"/>
      <c r="H1443" s="137" t="n">
        <v>2000</v>
      </c>
      <c r="I1443" s="138"/>
      <c r="J1443" s="137" t="n">
        <f aca="false">H1443-F1443</f>
        <v>2000</v>
      </c>
      <c r="K1443" s="138" t="n">
        <f aca="false">I1443-G1443</f>
        <v>0</v>
      </c>
      <c r="L1443" s="137" t="n">
        <v>1000</v>
      </c>
      <c r="M1443" s="138"/>
      <c r="N1443" s="120" t="s">
        <v>653</v>
      </c>
      <c r="O1443" s="120" t="s">
        <v>403</v>
      </c>
      <c r="P1443" s="120"/>
      <c r="Q1443" s="120"/>
      <c r="R1443" s="124"/>
      <c r="S1443" s="131" t="s">
        <v>289</v>
      </c>
    </row>
    <row r="1444" s="126" customFormat="true" ht="12" hidden="false" customHeight="true" outlineLevel="0" collapsed="false">
      <c r="A1444" s="120" t="n">
        <v>900</v>
      </c>
      <c r="B1444" s="120" t="n">
        <v>90015</v>
      </c>
      <c r="C1444" s="120" t="s">
        <v>89</v>
      </c>
      <c r="D1444" s="121" t="s">
        <v>265</v>
      </c>
      <c r="E1444" s="121" t="s">
        <v>376</v>
      </c>
      <c r="F1444" s="122" t="n">
        <v>750000</v>
      </c>
      <c r="G1444" s="123"/>
      <c r="H1444" s="122" t="n">
        <v>900000</v>
      </c>
      <c r="I1444" s="123"/>
      <c r="J1444" s="122" t="n">
        <f aca="false">H1444-F1444</f>
        <v>150000</v>
      </c>
      <c r="K1444" s="123" t="n">
        <f aca="false">I1444-G1444</f>
        <v>0</v>
      </c>
      <c r="L1444" s="122" t="n">
        <v>900000</v>
      </c>
      <c r="M1444" s="123"/>
      <c r="N1444" s="120" t="s">
        <v>284</v>
      </c>
      <c r="O1444" s="120" t="s">
        <v>284</v>
      </c>
      <c r="P1444" s="120" t="s">
        <v>268</v>
      </c>
      <c r="Q1444" s="120" t="s">
        <v>269</v>
      </c>
      <c r="R1444" s="124" t="s">
        <v>270</v>
      </c>
      <c r="S1444" s="125" t="s">
        <v>1012</v>
      </c>
    </row>
    <row r="1445" s="126" customFormat="true" ht="12" hidden="false" customHeight="true" outlineLevel="0" collapsed="false">
      <c r="A1445" s="120" t="n">
        <v>900</v>
      </c>
      <c r="B1445" s="120" t="n">
        <v>90015</v>
      </c>
      <c r="C1445" s="120" t="s">
        <v>99</v>
      </c>
      <c r="D1445" s="121" t="s">
        <v>265</v>
      </c>
      <c r="E1445" s="121" t="s">
        <v>275</v>
      </c>
      <c r="F1445" s="122" t="n">
        <v>10000</v>
      </c>
      <c r="G1445" s="123"/>
      <c r="H1445" s="122" t="n">
        <v>10000</v>
      </c>
      <c r="I1445" s="123"/>
      <c r="J1445" s="122" t="n">
        <f aca="false">H1445-F1445</f>
        <v>0</v>
      </c>
      <c r="K1445" s="123" t="n">
        <f aca="false">I1445-G1445</f>
        <v>0</v>
      </c>
      <c r="L1445" s="122" t="n">
        <v>10000</v>
      </c>
      <c r="M1445" s="123"/>
      <c r="N1445" s="120" t="s">
        <v>284</v>
      </c>
      <c r="O1445" s="120" t="s">
        <v>284</v>
      </c>
      <c r="P1445" s="120" t="s">
        <v>268</v>
      </c>
      <c r="Q1445" s="120" t="s">
        <v>269</v>
      </c>
      <c r="R1445" s="124" t="s">
        <v>270</v>
      </c>
      <c r="S1445" s="125" t="s">
        <v>316</v>
      </c>
    </row>
    <row r="1446" s="126" customFormat="true" ht="12" hidden="false" customHeight="true" outlineLevel="0" collapsed="false">
      <c r="A1446" s="120" t="n">
        <v>900</v>
      </c>
      <c r="B1446" s="120" t="n">
        <v>90015</v>
      </c>
      <c r="C1446" s="120" t="s">
        <v>105</v>
      </c>
      <c r="D1446" s="121" t="s">
        <v>265</v>
      </c>
      <c r="E1446" s="121" t="s">
        <v>275</v>
      </c>
      <c r="F1446" s="122" t="n">
        <v>10000</v>
      </c>
      <c r="G1446" s="123"/>
      <c r="H1446" s="122" t="n">
        <v>46000</v>
      </c>
      <c r="I1446" s="123"/>
      <c r="J1446" s="122" t="n">
        <f aca="false">H1446-F1446</f>
        <v>36000</v>
      </c>
      <c r="K1446" s="123" t="n">
        <f aca="false">I1446-G1446</f>
        <v>0</v>
      </c>
      <c r="L1446" s="122" t="n">
        <v>10000</v>
      </c>
      <c r="M1446" s="123"/>
      <c r="N1446" s="120" t="s">
        <v>284</v>
      </c>
      <c r="O1446" s="120" t="s">
        <v>284</v>
      </c>
      <c r="P1446" s="120" t="s">
        <v>268</v>
      </c>
      <c r="Q1446" s="120" t="s">
        <v>269</v>
      </c>
      <c r="R1446" s="124" t="s">
        <v>270</v>
      </c>
      <c r="S1446" s="125" t="s">
        <v>277</v>
      </c>
    </row>
    <row r="1447" s="126" customFormat="true" ht="12" hidden="false" customHeight="true" outlineLevel="0" collapsed="false">
      <c r="A1447" s="120" t="n">
        <v>900</v>
      </c>
      <c r="B1447" s="120" t="n">
        <v>90015</v>
      </c>
      <c r="C1447" s="120" t="s">
        <v>109</v>
      </c>
      <c r="D1447" s="121" t="s">
        <v>265</v>
      </c>
      <c r="E1447" s="121" t="s">
        <v>275</v>
      </c>
      <c r="F1447" s="122" t="n">
        <v>10000</v>
      </c>
      <c r="G1447" s="123"/>
      <c r="H1447" s="122" t="n">
        <v>10000</v>
      </c>
      <c r="I1447" s="123"/>
      <c r="J1447" s="122" t="n">
        <f aca="false">H1447-F1447</f>
        <v>0</v>
      </c>
      <c r="K1447" s="123" t="n">
        <f aca="false">I1447-G1447</f>
        <v>0</v>
      </c>
      <c r="L1447" s="122" t="n">
        <v>10000</v>
      </c>
      <c r="M1447" s="123"/>
      <c r="N1447" s="120" t="s">
        <v>284</v>
      </c>
      <c r="O1447" s="120" t="s">
        <v>284</v>
      </c>
      <c r="P1447" s="120" t="s">
        <v>268</v>
      </c>
      <c r="Q1447" s="120" t="s">
        <v>269</v>
      </c>
      <c r="R1447" s="124" t="s">
        <v>270</v>
      </c>
      <c r="S1447" s="125" t="s">
        <v>289</v>
      </c>
    </row>
    <row r="1448" s="126" customFormat="true" ht="12" hidden="false" customHeight="true" outlineLevel="0" collapsed="false">
      <c r="A1448" s="120" t="n">
        <v>900</v>
      </c>
      <c r="B1448" s="120" t="n">
        <v>90015</v>
      </c>
      <c r="C1448" s="120" t="n">
        <v>2701</v>
      </c>
      <c r="D1448" s="121" t="s">
        <v>265</v>
      </c>
      <c r="E1448" s="121" t="s">
        <v>391</v>
      </c>
      <c r="F1448" s="122" t="n">
        <v>132040</v>
      </c>
      <c r="G1448" s="123"/>
      <c r="H1448" s="122" t="n">
        <v>132040</v>
      </c>
      <c r="I1448" s="123"/>
      <c r="J1448" s="122" t="n">
        <f aca="false">H1448-F1448</f>
        <v>0</v>
      </c>
      <c r="K1448" s="123" t="n">
        <f aca="false">I1448-G1448</f>
        <v>0</v>
      </c>
      <c r="L1448" s="122" t="n">
        <v>141718</v>
      </c>
      <c r="M1448" s="123"/>
      <c r="N1448" s="120" t="s">
        <v>281</v>
      </c>
      <c r="O1448" s="120" t="s">
        <v>281</v>
      </c>
      <c r="P1448" s="120" t="s">
        <v>268</v>
      </c>
      <c r="Q1448" s="120" t="s">
        <v>269</v>
      </c>
      <c r="R1448" s="124" t="s">
        <v>270</v>
      </c>
      <c r="S1448" s="125" t="s">
        <v>1013</v>
      </c>
    </row>
    <row r="1449" s="126" customFormat="true" ht="12" hidden="false" customHeight="true" outlineLevel="0" collapsed="false">
      <c r="A1449" s="120" t="n">
        <v>900</v>
      </c>
      <c r="B1449" s="120" t="n">
        <v>90015</v>
      </c>
      <c r="C1449" s="120" t="n">
        <v>2701</v>
      </c>
      <c r="D1449" s="121" t="s">
        <v>265</v>
      </c>
      <c r="E1449" s="121" t="s">
        <v>391</v>
      </c>
      <c r="F1449" s="122" t="n">
        <v>104001</v>
      </c>
      <c r="G1449" s="123"/>
      <c r="H1449" s="122" t="n">
        <v>104001</v>
      </c>
      <c r="I1449" s="123"/>
      <c r="J1449" s="122" t="n">
        <f aca="false">H1449-F1449</f>
        <v>0</v>
      </c>
      <c r="K1449" s="123" t="n">
        <f aca="false">I1449-G1449</f>
        <v>0</v>
      </c>
      <c r="L1449" s="122" t="n">
        <v>0</v>
      </c>
      <c r="M1449" s="123"/>
      <c r="N1449" s="120" t="s">
        <v>281</v>
      </c>
      <c r="O1449" s="120" t="s">
        <v>281</v>
      </c>
      <c r="P1449" s="120" t="s">
        <v>272</v>
      </c>
      <c r="Q1449" s="120" t="s">
        <v>801</v>
      </c>
      <c r="R1449" s="124" t="s">
        <v>308</v>
      </c>
      <c r="S1449" s="125" t="s">
        <v>1013</v>
      </c>
    </row>
    <row r="1450" s="126" customFormat="true" ht="12" hidden="false" customHeight="true" outlineLevel="0" collapsed="false">
      <c r="A1450" s="120" t="n">
        <v>900</v>
      </c>
      <c r="B1450" s="120" t="n">
        <v>90017</v>
      </c>
      <c r="C1450" s="120" t="s">
        <v>78</v>
      </c>
      <c r="D1450" s="121" t="s">
        <v>265</v>
      </c>
      <c r="E1450" s="121" t="s">
        <v>358</v>
      </c>
      <c r="F1450" s="122" t="n">
        <v>15000</v>
      </c>
      <c r="G1450" s="123"/>
      <c r="H1450" s="122" t="n">
        <v>15000</v>
      </c>
      <c r="I1450" s="123"/>
      <c r="J1450" s="122" t="n">
        <f aca="false">H1450-F1450</f>
        <v>0</v>
      </c>
      <c r="K1450" s="123" t="n">
        <f aca="false">I1450-G1450</f>
        <v>0</v>
      </c>
      <c r="L1450" s="122" t="n">
        <v>15000</v>
      </c>
      <c r="M1450" s="123"/>
      <c r="N1450" s="120" t="s">
        <v>284</v>
      </c>
      <c r="O1450" s="120" t="s">
        <v>284</v>
      </c>
      <c r="P1450" s="120" t="s">
        <v>268</v>
      </c>
      <c r="Q1450" s="120" t="s">
        <v>269</v>
      </c>
      <c r="R1450" s="124" t="s">
        <v>270</v>
      </c>
      <c r="S1450" s="125" t="s">
        <v>592</v>
      </c>
    </row>
    <row r="1451" s="126" customFormat="true" ht="12" hidden="false" customHeight="true" outlineLevel="0" collapsed="false">
      <c r="A1451" s="120" t="n">
        <v>900</v>
      </c>
      <c r="B1451" s="120" t="n">
        <v>90017</v>
      </c>
      <c r="C1451" s="120" t="s">
        <v>89</v>
      </c>
      <c r="D1451" s="121" t="s">
        <v>265</v>
      </c>
      <c r="E1451" s="121" t="s">
        <v>376</v>
      </c>
      <c r="F1451" s="122" t="n">
        <v>0</v>
      </c>
      <c r="G1451" s="123"/>
      <c r="H1451" s="122" t="n">
        <v>26000</v>
      </c>
      <c r="I1451" s="123"/>
      <c r="J1451" s="122" t="n">
        <f aca="false">H1451-F1451</f>
        <v>26000</v>
      </c>
      <c r="K1451" s="123" t="n">
        <f aca="false">I1451-G1451</f>
        <v>0</v>
      </c>
      <c r="L1451" s="122" t="n">
        <v>20000</v>
      </c>
      <c r="M1451" s="123"/>
      <c r="N1451" s="120" t="s">
        <v>991</v>
      </c>
      <c r="O1451" s="120" t="s">
        <v>991</v>
      </c>
      <c r="P1451" s="120"/>
      <c r="Q1451" s="120"/>
      <c r="R1451" s="124"/>
      <c r="S1451" s="125" t="s">
        <v>1014</v>
      </c>
    </row>
    <row r="1452" s="126" customFormat="true" ht="12" hidden="false" customHeight="true" outlineLevel="0" collapsed="false">
      <c r="A1452" s="120" t="n">
        <v>900</v>
      </c>
      <c r="B1452" s="120" t="n">
        <v>90017</v>
      </c>
      <c r="C1452" s="120" t="s">
        <v>165</v>
      </c>
      <c r="D1452" s="121" t="s">
        <v>265</v>
      </c>
      <c r="E1452" s="121" t="s">
        <v>376</v>
      </c>
      <c r="F1452" s="122" t="n">
        <v>20147</v>
      </c>
      <c r="G1452" s="123"/>
      <c r="H1452" s="122" t="n">
        <v>20147</v>
      </c>
      <c r="I1452" s="123"/>
      <c r="J1452" s="122" t="n">
        <f aca="false">H1452-F1452</f>
        <v>0</v>
      </c>
      <c r="K1452" s="123" t="n">
        <f aca="false">I1452-G1452</f>
        <v>0</v>
      </c>
      <c r="L1452" s="122" t="n">
        <v>0</v>
      </c>
      <c r="M1452" s="123"/>
      <c r="N1452" s="120" t="s">
        <v>284</v>
      </c>
      <c r="O1452" s="120" t="s">
        <v>284</v>
      </c>
      <c r="P1452" s="120" t="s">
        <v>272</v>
      </c>
      <c r="Q1452" s="120" t="s">
        <v>273</v>
      </c>
      <c r="R1452" s="124" t="s">
        <v>274</v>
      </c>
      <c r="S1452" s="125" t="s">
        <v>723</v>
      </c>
    </row>
    <row r="1453" s="126" customFormat="true" ht="12" hidden="false" customHeight="true" outlineLevel="0" collapsed="false">
      <c r="A1453" s="120" t="n">
        <v>900</v>
      </c>
      <c r="B1453" s="120" t="n">
        <v>90017</v>
      </c>
      <c r="C1453" s="120" t="s">
        <v>165</v>
      </c>
      <c r="D1453" s="121" t="s">
        <v>265</v>
      </c>
      <c r="E1453" s="121" t="s">
        <v>376</v>
      </c>
      <c r="F1453" s="122" t="n">
        <v>8000</v>
      </c>
      <c r="G1453" s="123"/>
      <c r="H1453" s="122" t="n">
        <v>14000</v>
      </c>
      <c r="I1453" s="123"/>
      <c r="J1453" s="122" t="n">
        <f aca="false">H1453-F1453</f>
        <v>6000</v>
      </c>
      <c r="K1453" s="123" t="n">
        <f aca="false">I1453-G1453</f>
        <v>0</v>
      </c>
      <c r="L1453" s="122" t="n">
        <v>4000</v>
      </c>
      <c r="M1453" s="123"/>
      <c r="N1453" s="120" t="s">
        <v>459</v>
      </c>
      <c r="O1453" s="120" t="s">
        <v>459</v>
      </c>
      <c r="P1453" s="120" t="s">
        <v>268</v>
      </c>
      <c r="Q1453" s="120" t="s">
        <v>269</v>
      </c>
      <c r="R1453" s="124" t="s">
        <v>270</v>
      </c>
      <c r="S1453" s="125" t="s">
        <v>917</v>
      </c>
    </row>
    <row r="1454" s="126" customFormat="true" ht="12" hidden="false" customHeight="true" outlineLevel="0" collapsed="false">
      <c r="A1454" s="120" t="n">
        <v>900</v>
      </c>
      <c r="B1454" s="120" t="n">
        <v>90017</v>
      </c>
      <c r="C1454" s="120" t="s">
        <v>99</v>
      </c>
      <c r="D1454" s="121" t="s">
        <v>265</v>
      </c>
      <c r="E1454" s="121" t="s">
        <v>275</v>
      </c>
      <c r="F1454" s="122" t="n">
        <v>40000</v>
      </c>
      <c r="G1454" s="123"/>
      <c r="H1454" s="122" t="n">
        <v>40000</v>
      </c>
      <c r="I1454" s="123"/>
      <c r="J1454" s="122" t="n">
        <f aca="false">H1454-F1454</f>
        <v>0</v>
      </c>
      <c r="K1454" s="123" t="n">
        <f aca="false">I1454-G1454</f>
        <v>0</v>
      </c>
      <c r="L1454" s="122" t="n">
        <v>20000</v>
      </c>
      <c r="M1454" s="123"/>
      <c r="N1454" s="120" t="s">
        <v>284</v>
      </c>
      <c r="O1454" s="120" t="s">
        <v>284</v>
      </c>
      <c r="P1454" s="120" t="s">
        <v>268</v>
      </c>
      <c r="Q1454" s="120" t="s">
        <v>269</v>
      </c>
      <c r="R1454" s="124" t="s">
        <v>270</v>
      </c>
      <c r="S1454" s="125" t="s">
        <v>316</v>
      </c>
    </row>
    <row r="1455" s="126" customFormat="true" ht="12" hidden="false" customHeight="true" outlineLevel="0" collapsed="false">
      <c r="A1455" s="120" t="n">
        <v>900</v>
      </c>
      <c r="B1455" s="120" t="n">
        <v>90017</v>
      </c>
      <c r="C1455" s="121" t="s">
        <v>105</v>
      </c>
      <c r="D1455" s="121" t="s">
        <v>265</v>
      </c>
      <c r="E1455" s="121" t="s">
        <v>275</v>
      </c>
      <c r="F1455" s="122" t="n">
        <v>22833</v>
      </c>
      <c r="G1455" s="123"/>
      <c r="H1455" s="122" t="n">
        <v>22833</v>
      </c>
      <c r="I1455" s="123"/>
      <c r="J1455" s="122" t="n">
        <f aca="false">H1455-F1455</f>
        <v>0</v>
      </c>
      <c r="K1455" s="123" t="n">
        <f aca="false">I1455-G1455</f>
        <v>0</v>
      </c>
      <c r="L1455" s="122" t="n">
        <v>5000</v>
      </c>
      <c r="M1455" s="123"/>
      <c r="N1455" s="120" t="s">
        <v>991</v>
      </c>
      <c r="O1455" s="120" t="s">
        <v>991</v>
      </c>
      <c r="P1455" s="120" t="s">
        <v>272</v>
      </c>
      <c r="Q1455" s="120" t="s">
        <v>318</v>
      </c>
      <c r="R1455" s="124" t="s">
        <v>319</v>
      </c>
      <c r="S1455" s="125" t="s">
        <v>479</v>
      </c>
    </row>
    <row r="1456" s="126" customFormat="true" ht="12" hidden="false" customHeight="true" outlineLevel="0" collapsed="false">
      <c r="A1456" s="120" t="n">
        <v>900</v>
      </c>
      <c r="B1456" s="120" t="n">
        <v>90017</v>
      </c>
      <c r="C1456" s="121" t="s">
        <v>105</v>
      </c>
      <c r="D1456" s="121" t="s">
        <v>265</v>
      </c>
      <c r="E1456" s="121" t="s">
        <v>275</v>
      </c>
      <c r="F1456" s="122" t="n">
        <v>34144</v>
      </c>
      <c r="G1456" s="123"/>
      <c r="H1456" s="122" t="n">
        <v>34144</v>
      </c>
      <c r="I1456" s="123"/>
      <c r="J1456" s="122" t="n">
        <f aca="false">H1456-F1456</f>
        <v>0</v>
      </c>
      <c r="K1456" s="123" t="n">
        <f aca="false">I1456-G1456</f>
        <v>0</v>
      </c>
      <c r="L1456" s="122" t="n">
        <v>0</v>
      </c>
      <c r="M1456" s="123"/>
      <c r="N1456" s="120" t="s">
        <v>284</v>
      </c>
      <c r="O1456" s="120" t="s">
        <v>284</v>
      </c>
      <c r="P1456" s="120" t="s">
        <v>272</v>
      </c>
      <c r="Q1456" s="120" t="s">
        <v>290</v>
      </c>
      <c r="R1456" s="124" t="s">
        <v>291</v>
      </c>
      <c r="S1456" s="125" t="s">
        <v>479</v>
      </c>
    </row>
    <row r="1457" s="126" customFormat="true" ht="12" hidden="false" customHeight="true" outlineLevel="0" collapsed="false">
      <c r="A1457" s="120" t="n">
        <v>900</v>
      </c>
      <c r="B1457" s="120" t="n">
        <v>90017</v>
      </c>
      <c r="C1457" s="121" t="s">
        <v>105</v>
      </c>
      <c r="D1457" s="121" t="s">
        <v>265</v>
      </c>
      <c r="E1457" s="121" t="s">
        <v>275</v>
      </c>
      <c r="F1457" s="122" t="n">
        <v>7748</v>
      </c>
      <c r="G1457" s="123"/>
      <c r="H1457" s="122" t="n">
        <v>7748</v>
      </c>
      <c r="I1457" s="123"/>
      <c r="J1457" s="122" t="n">
        <f aca="false">H1457-F1457</f>
        <v>0</v>
      </c>
      <c r="K1457" s="123" t="n">
        <f aca="false">I1457-G1457</f>
        <v>0</v>
      </c>
      <c r="L1457" s="122" t="n">
        <v>0</v>
      </c>
      <c r="M1457" s="123"/>
      <c r="N1457" s="120" t="s">
        <v>284</v>
      </c>
      <c r="O1457" s="120" t="s">
        <v>284</v>
      </c>
      <c r="P1457" s="120" t="s">
        <v>272</v>
      </c>
      <c r="Q1457" s="120" t="s">
        <v>273</v>
      </c>
      <c r="R1457" s="124" t="s">
        <v>274</v>
      </c>
      <c r="S1457" s="125" t="s">
        <v>479</v>
      </c>
    </row>
    <row r="1458" s="126" customFormat="true" ht="12" hidden="false" customHeight="true" outlineLevel="0" collapsed="false">
      <c r="A1458" s="120" t="n">
        <v>900</v>
      </c>
      <c r="B1458" s="120" t="n">
        <v>90017</v>
      </c>
      <c r="C1458" s="120" t="s">
        <v>105</v>
      </c>
      <c r="D1458" s="121" t="s">
        <v>265</v>
      </c>
      <c r="E1458" s="121" t="s">
        <v>275</v>
      </c>
      <c r="F1458" s="122" t="n">
        <v>300000</v>
      </c>
      <c r="G1458" s="123"/>
      <c r="H1458" s="122" t="n">
        <v>300000</v>
      </c>
      <c r="I1458" s="123"/>
      <c r="J1458" s="122" t="n">
        <f aca="false">H1458-F1458</f>
        <v>0</v>
      </c>
      <c r="K1458" s="123" t="n">
        <f aca="false">I1458-G1458</f>
        <v>0</v>
      </c>
      <c r="L1458" s="122" t="n">
        <v>300000</v>
      </c>
      <c r="M1458" s="123"/>
      <c r="N1458" s="120" t="s">
        <v>284</v>
      </c>
      <c r="O1458" s="120" t="s">
        <v>284</v>
      </c>
      <c r="P1458" s="120" t="s">
        <v>268</v>
      </c>
      <c r="Q1458" s="120" t="s">
        <v>269</v>
      </c>
      <c r="R1458" s="124" t="s">
        <v>270</v>
      </c>
      <c r="S1458" s="125" t="s">
        <v>1015</v>
      </c>
    </row>
    <row r="1459" s="126" customFormat="true" ht="12" hidden="false" customHeight="true" outlineLevel="0" collapsed="false">
      <c r="A1459" s="120" t="n">
        <v>900</v>
      </c>
      <c r="B1459" s="120" t="n">
        <v>90017</v>
      </c>
      <c r="C1459" s="121" t="s">
        <v>105</v>
      </c>
      <c r="D1459" s="121" t="s">
        <v>265</v>
      </c>
      <c r="E1459" s="121" t="s">
        <v>275</v>
      </c>
      <c r="F1459" s="122" t="n">
        <v>978</v>
      </c>
      <c r="G1459" s="123"/>
      <c r="H1459" s="122" t="n">
        <v>978</v>
      </c>
      <c r="I1459" s="123"/>
      <c r="J1459" s="122" t="n">
        <f aca="false">H1459-F1459</f>
        <v>0</v>
      </c>
      <c r="K1459" s="123" t="n">
        <f aca="false">I1459-G1459</f>
        <v>0</v>
      </c>
      <c r="L1459" s="122" t="n">
        <v>0</v>
      </c>
      <c r="M1459" s="123"/>
      <c r="N1459" s="120" t="s">
        <v>459</v>
      </c>
      <c r="O1459" s="120" t="s">
        <v>459</v>
      </c>
      <c r="P1459" s="120" t="s">
        <v>272</v>
      </c>
      <c r="Q1459" s="120" t="s">
        <v>318</v>
      </c>
      <c r="R1459" s="124" t="s">
        <v>319</v>
      </c>
      <c r="S1459" s="125" t="s">
        <v>479</v>
      </c>
    </row>
    <row r="1460" s="126" customFormat="true" ht="12" hidden="false" customHeight="true" outlineLevel="0" collapsed="false">
      <c r="A1460" s="120" t="n">
        <v>900</v>
      </c>
      <c r="B1460" s="120" t="n">
        <v>90017</v>
      </c>
      <c r="C1460" s="120" t="s">
        <v>109</v>
      </c>
      <c r="D1460" s="121" t="s">
        <v>265</v>
      </c>
      <c r="E1460" s="121" t="s">
        <v>275</v>
      </c>
      <c r="F1460" s="122" t="n">
        <v>5000</v>
      </c>
      <c r="G1460" s="123"/>
      <c r="H1460" s="122" t="n">
        <v>19000</v>
      </c>
      <c r="I1460" s="123"/>
      <c r="J1460" s="122" t="n">
        <f aca="false">H1460-F1460</f>
        <v>14000</v>
      </c>
      <c r="K1460" s="123" t="n">
        <f aca="false">I1460-G1460</f>
        <v>0</v>
      </c>
      <c r="L1460" s="122" t="n">
        <v>7000</v>
      </c>
      <c r="M1460" s="123"/>
      <c r="N1460" s="120" t="s">
        <v>991</v>
      </c>
      <c r="O1460" s="120" t="s">
        <v>991</v>
      </c>
      <c r="P1460" s="120" t="s">
        <v>268</v>
      </c>
      <c r="Q1460" s="120" t="s">
        <v>269</v>
      </c>
      <c r="R1460" s="124" t="s">
        <v>270</v>
      </c>
      <c r="S1460" s="125" t="s">
        <v>1016</v>
      </c>
    </row>
    <row r="1461" s="126" customFormat="true" ht="12" hidden="false" customHeight="true" outlineLevel="0" collapsed="false">
      <c r="A1461" s="120" t="n">
        <v>900</v>
      </c>
      <c r="B1461" s="120" t="n">
        <v>90017</v>
      </c>
      <c r="C1461" s="120" t="s">
        <v>109</v>
      </c>
      <c r="D1461" s="121" t="s">
        <v>265</v>
      </c>
      <c r="E1461" s="121" t="s">
        <v>275</v>
      </c>
      <c r="F1461" s="122" t="n">
        <v>200000</v>
      </c>
      <c r="G1461" s="123"/>
      <c r="H1461" s="122" t="n">
        <v>211000</v>
      </c>
      <c r="I1461" s="123"/>
      <c r="J1461" s="122" t="n">
        <f aca="false">H1461-F1461</f>
        <v>11000</v>
      </c>
      <c r="K1461" s="123" t="n">
        <f aca="false">I1461-G1461</f>
        <v>0</v>
      </c>
      <c r="L1461" s="122" t="n">
        <v>150000</v>
      </c>
      <c r="M1461" s="123"/>
      <c r="N1461" s="120" t="s">
        <v>991</v>
      </c>
      <c r="O1461" s="120" t="s">
        <v>991</v>
      </c>
      <c r="P1461" s="120" t="s">
        <v>268</v>
      </c>
      <c r="Q1461" s="120" t="s">
        <v>269</v>
      </c>
      <c r="R1461" s="124" t="s">
        <v>270</v>
      </c>
      <c r="S1461" s="125" t="s">
        <v>278</v>
      </c>
    </row>
    <row r="1462" s="126" customFormat="true" ht="12" hidden="false" customHeight="true" outlineLevel="0" collapsed="false">
      <c r="A1462" s="120" t="n">
        <v>900</v>
      </c>
      <c r="B1462" s="120" t="n">
        <v>90017</v>
      </c>
      <c r="C1462" s="120" t="s">
        <v>109</v>
      </c>
      <c r="D1462" s="121" t="s">
        <v>265</v>
      </c>
      <c r="E1462" s="121" t="s">
        <v>275</v>
      </c>
      <c r="F1462" s="122" t="n">
        <v>138000</v>
      </c>
      <c r="G1462" s="123"/>
      <c r="H1462" s="122" t="n">
        <v>138000</v>
      </c>
      <c r="I1462" s="123"/>
      <c r="J1462" s="122" t="n">
        <f aca="false">H1462-F1462</f>
        <v>0</v>
      </c>
      <c r="K1462" s="123" t="n">
        <f aca="false">I1462-G1462</f>
        <v>0</v>
      </c>
      <c r="L1462" s="122" t="n">
        <v>0</v>
      </c>
      <c r="M1462" s="123"/>
      <c r="N1462" s="120" t="s">
        <v>991</v>
      </c>
      <c r="O1462" s="120" t="s">
        <v>991</v>
      </c>
      <c r="P1462" s="120" t="s">
        <v>272</v>
      </c>
      <c r="Q1462" s="120" t="s">
        <v>294</v>
      </c>
      <c r="R1462" s="124" t="s">
        <v>295</v>
      </c>
      <c r="S1462" s="125" t="s">
        <v>278</v>
      </c>
    </row>
    <row r="1463" s="126" customFormat="true" ht="12" hidden="false" customHeight="true" outlineLevel="0" collapsed="false">
      <c r="A1463" s="120" t="n">
        <v>900</v>
      </c>
      <c r="B1463" s="120" t="n">
        <v>90017</v>
      </c>
      <c r="C1463" s="120" t="s">
        <v>109</v>
      </c>
      <c r="D1463" s="121" t="s">
        <v>265</v>
      </c>
      <c r="E1463" s="121" t="s">
        <v>275</v>
      </c>
      <c r="F1463" s="122" t="n">
        <v>900000</v>
      </c>
      <c r="G1463" s="123"/>
      <c r="H1463" s="122" t="n">
        <v>2500000</v>
      </c>
      <c r="I1463" s="123"/>
      <c r="J1463" s="122" t="n">
        <f aca="false">H1463-F1463</f>
        <v>1600000</v>
      </c>
      <c r="K1463" s="123" t="n">
        <f aca="false">I1463-G1463</f>
        <v>0</v>
      </c>
      <c r="L1463" s="122" t="n">
        <v>900000</v>
      </c>
      <c r="M1463" s="123"/>
      <c r="N1463" s="120" t="s">
        <v>284</v>
      </c>
      <c r="O1463" s="120" t="s">
        <v>284</v>
      </c>
      <c r="P1463" s="120" t="s">
        <v>268</v>
      </c>
      <c r="Q1463" s="120" t="s">
        <v>269</v>
      </c>
      <c r="R1463" s="124" t="s">
        <v>270</v>
      </c>
      <c r="S1463" s="125" t="s">
        <v>1017</v>
      </c>
    </row>
    <row r="1464" s="126" customFormat="true" ht="12" hidden="false" customHeight="true" outlineLevel="0" collapsed="false">
      <c r="A1464" s="120" t="n">
        <v>900</v>
      </c>
      <c r="B1464" s="120" t="n">
        <v>90017</v>
      </c>
      <c r="C1464" s="120" t="s">
        <v>109</v>
      </c>
      <c r="D1464" s="121" t="s">
        <v>265</v>
      </c>
      <c r="E1464" s="121" t="s">
        <v>275</v>
      </c>
      <c r="F1464" s="122" t="n">
        <v>3752</v>
      </c>
      <c r="G1464" s="123"/>
      <c r="H1464" s="122" t="n">
        <v>3752</v>
      </c>
      <c r="I1464" s="123"/>
      <c r="J1464" s="122" t="n">
        <f aca="false">H1464-F1464</f>
        <v>0</v>
      </c>
      <c r="K1464" s="123" t="n">
        <f aca="false">I1464-G1464</f>
        <v>0</v>
      </c>
      <c r="L1464" s="122" t="n">
        <v>0</v>
      </c>
      <c r="M1464" s="123"/>
      <c r="N1464" s="120" t="s">
        <v>459</v>
      </c>
      <c r="O1464" s="120" t="s">
        <v>459</v>
      </c>
      <c r="P1464" s="120" t="s">
        <v>272</v>
      </c>
      <c r="Q1464" s="120" t="s">
        <v>318</v>
      </c>
      <c r="R1464" s="124" t="s">
        <v>319</v>
      </c>
      <c r="S1464" s="125" t="s">
        <v>289</v>
      </c>
    </row>
    <row r="1465" s="126" customFormat="true" ht="12" hidden="false" customHeight="true" outlineLevel="0" collapsed="false">
      <c r="A1465" s="120" t="n">
        <v>900</v>
      </c>
      <c r="B1465" s="120" t="n">
        <v>90017</v>
      </c>
      <c r="C1465" s="120" t="s">
        <v>109</v>
      </c>
      <c r="D1465" s="121" t="s">
        <v>265</v>
      </c>
      <c r="E1465" s="121" t="s">
        <v>275</v>
      </c>
      <c r="F1465" s="122" t="n">
        <v>477000</v>
      </c>
      <c r="G1465" s="123"/>
      <c r="H1465" s="122" t="n">
        <v>477000</v>
      </c>
      <c r="I1465" s="123"/>
      <c r="J1465" s="122" t="n">
        <f aca="false">H1465-F1465</f>
        <v>0</v>
      </c>
      <c r="K1465" s="123" t="n">
        <f aca="false">I1465-G1465</f>
        <v>0</v>
      </c>
      <c r="L1465" s="122" t="n">
        <v>0</v>
      </c>
      <c r="M1465" s="123"/>
      <c r="N1465" s="120" t="s">
        <v>459</v>
      </c>
      <c r="O1465" s="120" t="s">
        <v>459</v>
      </c>
      <c r="P1465" s="120" t="s">
        <v>272</v>
      </c>
      <c r="Q1465" s="120" t="s">
        <v>294</v>
      </c>
      <c r="R1465" s="124" t="s">
        <v>295</v>
      </c>
      <c r="S1465" s="125" t="s">
        <v>278</v>
      </c>
    </row>
    <row r="1466" s="126" customFormat="true" ht="12" hidden="false" customHeight="true" outlineLevel="0" collapsed="false">
      <c r="A1466" s="120" t="n">
        <v>900</v>
      </c>
      <c r="B1466" s="120" t="n">
        <v>90017</v>
      </c>
      <c r="C1466" s="120" t="s">
        <v>109</v>
      </c>
      <c r="D1466" s="121" t="s">
        <v>283</v>
      </c>
      <c r="E1466" s="121" t="s">
        <v>275</v>
      </c>
      <c r="F1466" s="122"/>
      <c r="G1466" s="123" t="n">
        <v>9506</v>
      </c>
      <c r="H1466" s="122"/>
      <c r="I1466" s="123" t="n">
        <v>9506</v>
      </c>
      <c r="J1466" s="122" t="n">
        <f aca="false">H1466-F1466</f>
        <v>0</v>
      </c>
      <c r="K1466" s="123" t="n">
        <f aca="false">I1466-G1466</f>
        <v>0</v>
      </c>
      <c r="L1466" s="122"/>
      <c r="M1466" s="123" t="n">
        <v>0</v>
      </c>
      <c r="N1466" s="120" t="s">
        <v>459</v>
      </c>
      <c r="O1466" s="120" t="s">
        <v>459</v>
      </c>
      <c r="P1466" s="120" t="s">
        <v>272</v>
      </c>
      <c r="Q1466" s="120" t="s">
        <v>286</v>
      </c>
      <c r="R1466" s="124" t="s">
        <v>287</v>
      </c>
      <c r="S1466" s="125" t="s">
        <v>1018</v>
      </c>
    </row>
    <row r="1467" s="126" customFormat="true" ht="12" hidden="false" customHeight="true" outlineLevel="0" collapsed="false">
      <c r="A1467" s="120" t="n">
        <v>900</v>
      </c>
      <c r="B1467" s="120" t="n">
        <v>90017</v>
      </c>
      <c r="C1467" s="120" t="s">
        <v>109</v>
      </c>
      <c r="D1467" s="121" t="s">
        <v>265</v>
      </c>
      <c r="E1467" s="121" t="s">
        <v>275</v>
      </c>
      <c r="F1467" s="122" t="n">
        <v>20000</v>
      </c>
      <c r="G1467" s="123"/>
      <c r="H1467" s="122" t="n">
        <v>70000</v>
      </c>
      <c r="I1467" s="123"/>
      <c r="J1467" s="122" t="n">
        <f aca="false">H1467-F1467</f>
        <v>50000</v>
      </c>
      <c r="K1467" s="123" t="n">
        <f aca="false">I1467-G1467</f>
        <v>0</v>
      </c>
      <c r="L1467" s="122" t="n">
        <v>20000</v>
      </c>
      <c r="M1467" s="123"/>
      <c r="N1467" s="120" t="s">
        <v>459</v>
      </c>
      <c r="O1467" s="120" t="s">
        <v>459</v>
      </c>
      <c r="P1467" s="120" t="s">
        <v>268</v>
      </c>
      <c r="Q1467" s="120" t="s">
        <v>269</v>
      </c>
      <c r="R1467" s="124" t="s">
        <v>270</v>
      </c>
      <c r="S1467" s="125" t="s">
        <v>998</v>
      </c>
    </row>
    <row r="1468" s="126" customFormat="true" ht="12" hidden="false" customHeight="true" outlineLevel="0" collapsed="false">
      <c r="A1468" s="120" t="n">
        <v>900</v>
      </c>
      <c r="B1468" s="120" t="n">
        <v>90019</v>
      </c>
      <c r="C1468" s="120" t="s">
        <v>66</v>
      </c>
      <c r="D1468" s="121" t="s">
        <v>265</v>
      </c>
      <c r="E1468" s="121" t="s">
        <v>275</v>
      </c>
      <c r="F1468" s="137" t="n">
        <v>20000</v>
      </c>
      <c r="G1468" s="138"/>
      <c r="H1468" s="137" t="n">
        <v>25000</v>
      </c>
      <c r="I1468" s="138"/>
      <c r="J1468" s="137" t="n">
        <f aca="false">H1468-F1468</f>
        <v>5000</v>
      </c>
      <c r="K1468" s="138" t="n">
        <f aca="false">I1468-G1468</f>
        <v>0</v>
      </c>
      <c r="L1468" s="137" t="n">
        <v>20000</v>
      </c>
      <c r="M1468" s="138"/>
      <c r="N1468" s="120" t="s">
        <v>653</v>
      </c>
      <c r="O1468" s="120" t="s">
        <v>403</v>
      </c>
      <c r="P1468" s="120" t="s">
        <v>268</v>
      </c>
      <c r="Q1468" s="120" t="s">
        <v>269</v>
      </c>
      <c r="R1468" s="124" t="s">
        <v>270</v>
      </c>
      <c r="S1468" s="131" t="s">
        <v>1019</v>
      </c>
    </row>
    <row r="1469" s="126" customFormat="true" ht="12" hidden="false" customHeight="true" outlineLevel="0" collapsed="false">
      <c r="A1469" s="120" t="n">
        <v>900</v>
      </c>
      <c r="B1469" s="120" t="n">
        <v>90019</v>
      </c>
      <c r="C1469" s="120" t="s">
        <v>68</v>
      </c>
      <c r="D1469" s="121" t="s">
        <v>265</v>
      </c>
      <c r="E1469" s="121" t="s">
        <v>275</v>
      </c>
      <c r="F1469" s="137" t="n">
        <v>80000</v>
      </c>
      <c r="G1469" s="138"/>
      <c r="H1469" s="137" t="n">
        <v>200000</v>
      </c>
      <c r="I1469" s="138"/>
      <c r="J1469" s="137" t="n">
        <f aca="false">H1469-F1469</f>
        <v>120000</v>
      </c>
      <c r="K1469" s="138" t="n">
        <f aca="false">I1469-G1469</f>
        <v>0</v>
      </c>
      <c r="L1469" s="137" t="n">
        <v>100000</v>
      </c>
      <c r="M1469" s="138"/>
      <c r="N1469" s="120" t="s">
        <v>653</v>
      </c>
      <c r="O1469" s="120" t="s">
        <v>403</v>
      </c>
      <c r="P1469" s="120" t="s">
        <v>268</v>
      </c>
      <c r="Q1469" s="120" t="s">
        <v>269</v>
      </c>
      <c r="R1469" s="124" t="s">
        <v>270</v>
      </c>
      <c r="S1469" s="131" t="s">
        <v>1020</v>
      </c>
    </row>
    <row r="1470" s="126" customFormat="true" ht="12" hidden="false" customHeight="true" outlineLevel="0" collapsed="false">
      <c r="A1470" s="120" t="n">
        <v>900</v>
      </c>
      <c r="B1470" s="120" t="n">
        <v>90019</v>
      </c>
      <c r="C1470" s="120" t="s">
        <v>87</v>
      </c>
      <c r="D1470" s="121" t="s">
        <v>265</v>
      </c>
      <c r="E1470" s="121" t="s">
        <v>358</v>
      </c>
      <c r="F1470" s="122" t="n">
        <v>7000</v>
      </c>
      <c r="G1470" s="123"/>
      <c r="H1470" s="122" t="n">
        <v>7000</v>
      </c>
      <c r="I1470" s="123"/>
      <c r="J1470" s="122" t="n">
        <f aca="false">H1470-F1470</f>
        <v>0</v>
      </c>
      <c r="K1470" s="123" t="n">
        <f aca="false">I1470-G1470</f>
        <v>0</v>
      </c>
      <c r="L1470" s="122" t="n">
        <v>7000</v>
      </c>
      <c r="M1470" s="123"/>
      <c r="N1470" s="120" t="s">
        <v>378</v>
      </c>
      <c r="O1470" s="120" t="s">
        <v>403</v>
      </c>
      <c r="P1470" s="120" t="s">
        <v>268</v>
      </c>
      <c r="Q1470" s="120" t="s">
        <v>269</v>
      </c>
      <c r="R1470" s="124" t="s">
        <v>270</v>
      </c>
      <c r="S1470" s="125" t="s">
        <v>1021</v>
      </c>
    </row>
    <row r="1471" s="126" customFormat="true" ht="12" hidden="false" customHeight="true" outlineLevel="0" collapsed="false">
      <c r="A1471" s="120" t="n">
        <v>900</v>
      </c>
      <c r="B1471" s="120" t="n">
        <v>90019</v>
      </c>
      <c r="C1471" s="120" t="s">
        <v>87</v>
      </c>
      <c r="D1471" s="121" t="s">
        <v>265</v>
      </c>
      <c r="E1471" s="121" t="s">
        <v>358</v>
      </c>
      <c r="F1471" s="137" t="n">
        <v>1900000</v>
      </c>
      <c r="G1471" s="138"/>
      <c r="H1471" s="137" t="n">
        <v>1800000</v>
      </c>
      <c r="I1471" s="138"/>
      <c r="J1471" s="137" t="n">
        <f aca="false">H1471-F1471</f>
        <v>-100000</v>
      </c>
      <c r="K1471" s="138" t="n">
        <f aca="false">I1471-G1471</f>
        <v>0</v>
      </c>
      <c r="L1471" s="137" t="n">
        <v>1700000</v>
      </c>
      <c r="M1471" s="138"/>
      <c r="N1471" s="120" t="s">
        <v>653</v>
      </c>
      <c r="O1471" s="120" t="s">
        <v>403</v>
      </c>
      <c r="P1471" s="120" t="s">
        <v>268</v>
      </c>
      <c r="Q1471" s="120" t="s">
        <v>269</v>
      </c>
      <c r="R1471" s="124" t="s">
        <v>270</v>
      </c>
      <c r="S1471" s="131" t="s">
        <v>1022</v>
      </c>
    </row>
    <row r="1472" s="126" customFormat="true" ht="12" hidden="false" customHeight="true" outlineLevel="0" collapsed="false">
      <c r="A1472" s="120" t="n">
        <v>900</v>
      </c>
      <c r="B1472" s="120" t="n">
        <v>90019</v>
      </c>
      <c r="C1472" s="120" t="s">
        <v>87</v>
      </c>
      <c r="D1472" s="121" t="s">
        <v>283</v>
      </c>
      <c r="E1472" s="121" t="s">
        <v>358</v>
      </c>
      <c r="F1472" s="137"/>
      <c r="G1472" s="138" t="n">
        <v>700000</v>
      </c>
      <c r="H1472" s="137"/>
      <c r="I1472" s="138" t="n">
        <v>650000</v>
      </c>
      <c r="J1472" s="137" t="n">
        <f aca="false">H1472-F1472</f>
        <v>0</v>
      </c>
      <c r="K1472" s="138" t="n">
        <f aca="false">I1472-G1472</f>
        <v>-50000</v>
      </c>
      <c r="L1472" s="137"/>
      <c r="M1472" s="138" t="n">
        <v>600000</v>
      </c>
      <c r="N1472" s="120" t="s">
        <v>653</v>
      </c>
      <c r="O1472" s="120" t="s">
        <v>403</v>
      </c>
      <c r="P1472" s="120" t="s">
        <v>268</v>
      </c>
      <c r="Q1472" s="120" t="s">
        <v>269</v>
      </c>
      <c r="R1472" s="124" t="s">
        <v>270</v>
      </c>
      <c r="S1472" s="131" t="s">
        <v>1022</v>
      </c>
    </row>
    <row r="1473" s="126" customFormat="true" ht="12" hidden="false" customHeight="true" outlineLevel="0" collapsed="false">
      <c r="A1473" s="120" t="n">
        <v>900</v>
      </c>
      <c r="B1473" s="120" t="n">
        <v>90019</v>
      </c>
      <c r="C1473" s="120" t="s">
        <v>97</v>
      </c>
      <c r="D1473" s="121" t="s">
        <v>265</v>
      </c>
      <c r="E1473" s="121" t="s">
        <v>275</v>
      </c>
      <c r="F1473" s="137" t="n">
        <v>0</v>
      </c>
      <c r="G1473" s="138"/>
      <c r="H1473" s="137" t="n">
        <v>6000</v>
      </c>
      <c r="I1473" s="138"/>
      <c r="J1473" s="137" t="n">
        <f aca="false">H1473-F1473</f>
        <v>6000</v>
      </c>
      <c r="K1473" s="138" t="n">
        <f aca="false">I1473-G1473</f>
        <v>0</v>
      </c>
      <c r="L1473" s="137" t="n">
        <v>5000</v>
      </c>
      <c r="M1473" s="138"/>
      <c r="N1473" s="120" t="s">
        <v>653</v>
      </c>
      <c r="O1473" s="120" t="s">
        <v>403</v>
      </c>
      <c r="P1473" s="120"/>
      <c r="Q1473" s="120"/>
      <c r="R1473" s="124"/>
      <c r="S1473" s="131" t="s">
        <v>1023</v>
      </c>
    </row>
    <row r="1474" s="126" customFormat="true" ht="12" hidden="false" customHeight="true" outlineLevel="0" collapsed="false">
      <c r="A1474" s="120" t="n">
        <v>900</v>
      </c>
      <c r="B1474" s="120" t="n">
        <v>90026</v>
      </c>
      <c r="C1474" s="120" t="n">
        <v>2058</v>
      </c>
      <c r="D1474" s="121" t="s">
        <v>325</v>
      </c>
      <c r="E1474" s="121" t="s">
        <v>298</v>
      </c>
      <c r="F1474" s="122" t="n">
        <v>95680</v>
      </c>
      <c r="G1474" s="123"/>
      <c r="H1474" s="122" t="n">
        <v>95680</v>
      </c>
      <c r="I1474" s="123"/>
      <c r="J1474" s="122" t="n">
        <f aca="false">H1474-F1474</f>
        <v>0</v>
      </c>
      <c r="K1474" s="123" t="n">
        <f aca="false">I1474-G1474</f>
        <v>0</v>
      </c>
      <c r="L1474" s="122" t="n">
        <v>68000</v>
      </c>
      <c r="M1474" s="123"/>
      <c r="N1474" s="120" t="s">
        <v>281</v>
      </c>
      <c r="O1474" s="120" t="s">
        <v>281</v>
      </c>
      <c r="P1474" s="120" t="s">
        <v>272</v>
      </c>
      <c r="Q1474" s="120" t="s">
        <v>392</v>
      </c>
      <c r="R1474" s="124" t="s">
        <v>287</v>
      </c>
      <c r="S1474" s="125" t="s">
        <v>565</v>
      </c>
    </row>
    <row r="1475" s="126" customFormat="true" ht="12" hidden="false" customHeight="true" outlineLevel="0" collapsed="false">
      <c r="A1475" s="120" t="n">
        <v>900</v>
      </c>
      <c r="B1475" s="120" t="n">
        <v>90026</v>
      </c>
      <c r="C1475" s="120" t="n">
        <v>2058</v>
      </c>
      <c r="D1475" s="121" t="s">
        <v>325</v>
      </c>
      <c r="E1475" s="121" t="s">
        <v>298</v>
      </c>
      <c r="F1475" s="122" t="n">
        <v>0</v>
      </c>
      <c r="G1475" s="123"/>
      <c r="H1475" s="122" t="n">
        <v>0</v>
      </c>
      <c r="I1475" s="123"/>
      <c r="J1475" s="122" t="n">
        <f aca="false">H1475-F1475</f>
        <v>0</v>
      </c>
      <c r="K1475" s="123" t="n">
        <f aca="false">I1475-G1475</f>
        <v>0</v>
      </c>
      <c r="L1475" s="122" t="n">
        <v>100000</v>
      </c>
      <c r="M1475" s="123"/>
      <c r="N1475" s="120" t="s">
        <v>281</v>
      </c>
      <c r="O1475" s="120" t="s">
        <v>281</v>
      </c>
      <c r="P1475" s="120"/>
      <c r="Q1475" s="120"/>
      <c r="R1475" s="124"/>
      <c r="S1475" s="125" t="s">
        <v>1024</v>
      </c>
    </row>
    <row r="1476" s="126" customFormat="true" ht="12" hidden="false" customHeight="true" outlineLevel="0" collapsed="false">
      <c r="A1476" s="120" t="n">
        <v>900</v>
      </c>
      <c r="B1476" s="120" t="n">
        <v>90095</v>
      </c>
      <c r="C1476" s="120" t="s">
        <v>60</v>
      </c>
      <c r="D1476" s="121" t="s">
        <v>265</v>
      </c>
      <c r="E1476" s="121" t="s">
        <v>358</v>
      </c>
      <c r="F1476" s="137" t="n">
        <v>1000</v>
      </c>
      <c r="G1476" s="138"/>
      <c r="H1476" s="137" t="n">
        <v>0</v>
      </c>
      <c r="I1476" s="138"/>
      <c r="J1476" s="137" t="n">
        <f aca="false">H1476-F1476</f>
        <v>-1000</v>
      </c>
      <c r="K1476" s="138" t="n">
        <f aca="false">I1476-G1476</f>
        <v>0</v>
      </c>
      <c r="L1476" s="137" t="n">
        <v>0</v>
      </c>
      <c r="M1476" s="138"/>
      <c r="N1476" s="120" t="s">
        <v>653</v>
      </c>
      <c r="O1476" s="120" t="s">
        <v>403</v>
      </c>
      <c r="P1476" s="120" t="s">
        <v>268</v>
      </c>
      <c r="Q1476" s="120" t="s">
        <v>269</v>
      </c>
      <c r="R1476" s="124" t="s">
        <v>270</v>
      </c>
      <c r="S1476" s="131" t="s">
        <v>1025</v>
      </c>
    </row>
    <row r="1477" s="126" customFormat="true" ht="12" hidden="false" customHeight="true" outlineLevel="0" collapsed="false">
      <c r="A1477" s="120" t="n">
        <v>900</v>
      </c>
      <c r="B1477" s="120" t="n">
        <v>90095</v>
      </c>
      <c r="C1477" s="120" t="s">
        <v>66</v>
      </c>
      <c r="D1477" s="121" t="s">
        <v>265</v>
      </c>
      <c r="E1477" s="121" t="s">
        <v>275</v>
      </c>
      <c r="F1477" s="122" t="n">
        <v>15000</v>
      </c>
      <c r="G1477" s="123"/>
      <c r="H1477" s="122" t="n">
        <v>5000</v>
      </c>
      <c r="I1477" s="123"/>
      <c r="J1477" s="122" t="n">
        <f aca="false">H1477-F1477</f>
        <v>-10000</v>
      </c>
      <c r="K1477" s="123" t="n">
        <f aca="false">I1477-G1477</f>
        <v>0</v>
      </c>
      <c r="L1477" s="122" t="n">
        <v>0</v>
      </c>
      <c r="M1477" s="123"/>
      <c r="N1477" s="120" t="s">
        <v>378</v>
      </c>
      <c r="O1477" s="120" t="s">
        <v>379</v>
      </c>
      <c r="P1477" s="120" t="s">
        <v>268</v>
      </c>
      <c r="Q1477" s="120" t="s">
        <v>269</v>
      </c>
      <c r="R1477" s="124" t="s">
        <v>270</v>
      </c>
      <c r="S1477" s="125" t="s">
        <v>1026</v>
      </c>
    </row>
    <row r="1478" s="126" customFormat="true" ht="12" hidden="false" customHeight="true" outlineLevel="0" collapsed="false">
      <c r="A1478" s="120" t="n">
        <v>900</v>
      </c>
      <c r="B1478" s="120" t="n">
        <v>90095</v>
      </c>
      <c r="C1478" s="120" t="s">
        <v>68</v>
      </c>
      <c r="D1478" s="121" t="s">
        <v>265</v>
      </c>
      <c r="E1478" s="121" t="s">
        <v>275</v>
      </c>
      <c r="F1478" s="122" t="n">
        <v>5000</v>
      </c>
      <c r="G1478" s="123"/>
      <c r="H1478" s="122" t="n">
        <v>0</v>
      </c>
      <c r="I1478" s="123"/>
      <c r="J1478" s="122" t="n">
        <f aca="false">H1478-F1478</f>
        <v>-5000</v>
      </c>
      <c r="K1478" s="123" t="n">
        <f aca="false">I1478-G1478</f>
        <v>0</v>
      </c>
      <c r="L1478" s="122" t="n">
        <v>0</v>
      </c>
      <c r="M1478" s="123"/>
      <c r="N1478" s="120" t="s">
        <v>378</v>
      </c>
      <c r="O1478" s="120" t="s">
        <v>379</v>
      </c>
      <c r="P1478" s="120" t="s">
        <v>268</v>
      </c>
      <c r="Q1478" s="120" t="s">
        <v>269</v>
      </c>
      <c r="R1478" s="124" t="s">
        <v>270</v>
      </c>
      <c r="S1478" s="125" t="s">
        <v>1026</v>
      </c>
    </row>
    <row r="1479" s="126" customFormat="true" ht="12" hidden="false" customHeight="true" outlineLevel="0" collapsed="false">
      <c r="A1479" s="120" t="n">
        <v>900</v>
      </c>
      <c r="B1479" s="120" t="n">
        <v>90095</v>
      </c>
      <c r="C1479" s="120" t="s">
        <v>78</v>
      </c>
      <c r="D1479" s="121" t="s">
        <v>265</v>
      </c>
      <c r="E1479" s="121" t="s">
        <v>358</v>
      </c>
      <c r="F1479" s="122" t="n">
        <v>120000</v>
      </c>
      <c r="G1479" s="123"/>
      <c r="H1479" s="122" t="n">
        <v>100000</v>
      </c>
      <c r="I1479" s="123"/>
      <c r="J1479" s="122" t="n">
        <f aca="false">H1479-F1479</f>
        <v>-20000</v>
      </c>
      <c r="K1479" s="123" t="n">
        <f aca="false">I1479-G1479</f>
        <v>0</v>
      </c>
      <c r="L1479" s="122" t="n">
        <v>100000</v>
      </c>
      <c r="M1479" s="123"/>
      <c r="N1479" s="120" t="s">
        <v>403</v>
      </c>
      <c r="O1479" s="120" t="s">
        <v>403</v>
      </c>
      <c r="P1479" s="120" t="s">
        <v>268</v>
      </c>
      <c r="Q1479" s="120" t="s">
        <v>269</v>
      </c>
      <c r="R1479" s="124" t="s">
        <v>270</v>
      </c>
      <c r="S1479" s="125" t="s">
        <v>592</v>
      </c>
    </row>
    <row r="1480" s="126" customFormat="true" ht="12" hidden="false" customHeight="true" outlineLevel="0" collapsed="false">
      <c r="A1480" s="120" t="n">
        <v>900</v>
      </c>
      <c r="B1480" s="120" t="n">
        <v>90095</v>
      </c>
      <c r="C1480" s="120" t="s">
        <v>87</v>
      </c>
      <c r="D1480" s="121" t="s">
        <v>265</v>
      </c>
      <c r="E1480" s="121" t="s">
        <v>358</v>
      </c>
      <c r="F1480" s="122" t="n">
        <v>800000</v>
      </c>
      <c r="G1480" s="123"/>
      <c r="H1480" s="122" t="n">
        <v>800000</v>
      </c>
      <c r="I1480" s="123"/>
      <c r="J1480" s="122" t="n">
        <f aca="false">H1480-F1480</f>
        <v>0</v>
      </c>
      <c r="K1480" s="123" t="n">
        <f aca="false">I1480-G1480</f>
        <v>0</v>
      </c>
      <c r="L1480" s="122" t="n">
        <v>1100000</v>
      </c>
      <c r="M1480" s="123"/>
      <c r="N1480" s="120" t="s">
        <v>991</v>
      </c>
      <c r="O1480" s="120" t="s">
        <v>991</v>
      </c>
      <c r="P1480" s="120" t="s">
        <v>268</v>
      </c>
      <c r="Q1480" s="120" t="s">
        <v>269</v>
      </c>
      <c r="R1480" s="124" t="s">
        <v>270</v>
      </c>
      <c r="S1480" s="125" t="s">
        <v>1027</v>
      </c>
    </row>
    <row r="1481" s="126" customFormat="true" ht="12" hidden="false" customHeight="true" outlineLevel="0" collapsed="false">
      <c r="A1481" s="120" t="n">
        <v>900</v>
      </c>
      <c r="B1481" s="120" t="n">
        <v>90095</v>
      </c>
      <c r="C1481" s="120" t="s">
        <v>89</v>
      </c>
      <c r="D1481" s="121" t="s">
        <v>265</v>
      </c>
      <c r="E1481" s="121" t="s">
        <v>376</v>
      </c>
      <c r="F1481" s="122" t="n">
        <v>500000</v>
      </c>
      <c r="G1481" s="123"/>
      <c r="H1481" s="122" t="n">
        <v>920000</v>
      </c>
      <c r="I1481" s="123"/>
      <c r="J1481" s="122" t="n">
        <f aca="false">H1481-F1481</f>
        <v>420000</v>
      </c>
      <c r="K1481" s="123" t="n">
        <f aca="false">I1481-G1481</f>
        <v>0</v>
      </c>
      <c r="L1481" s="122" t="n">
        <v>700000</v>
      </c>
      <c r="M1481" s="123"/>
      <c r="N1481" s="120" t="s">
        <v>459</v>
      </c>
      <c r="O1481" s="120" t="s">
        <v>459</v>
      </c>
      <c r="P1481" s="120" t="s">
        <v>268</v>
      </c>
      <c r="Q1481" s="120" t="s">
        <v>269</v>
      </c>
      <c r="R1481" s="124" t="s">
        <v>270</v>
      </c>
      <c r="S1481" s="125" t="s">
        <v>377</v>
      </c>
    </row>
    <row r="1482" s="126" customFormat="true" ht="12" hidden="false" customHeight="true" outlineLevel="0" collapsed="false">
      <c r="A1482" s="120" t="n">
        <v>900</v>
      </c>
      <c r="B1482" s="120" t="n">
        <v>90095</v>
      </c>
      <c r="C1482" s="120" t="s">
        <v>91</v>
      </c>
      <c r="D1482" s="121" t="s">
        <v>265</v>
      </c>
      <c r="E1482" s="121" t="s">
        <v>275</v>
      </c>
      <c r="F1482" s="122" t="n">
        <v>0</v>
      </c>
      <c r="G1482" s="123"/>
      <c r="H1482" s="122" t="n">
        <v>5000</v>
      </c>
      <c r="I1482" s="123"/>
      <c r="J1482" s="122" t="n">
        <f aca="false">H1482-F1482</f>
        <v>5000</v>
      </c>
      <c r="K1482" s="123" t="n">
        <f aca="false">I1482-G1482</f>
        <v>0</v>
      </c>
      <c r="L1482" s="122" t="n">
        <v>3000</v>
      </c>
      <c r="M1482" s="123"/>
      <c r="N1482" s="120" t="s">
        <v>459</v>
      </c>
      <c r="O1482" s="120" t="s">
        <v>459</v>
      </c>
      <c r="P1482" s="120"/>
      <c r="Q1482" s="120"/>
      <c r="R1482" s="124"/>
      <c r="S1482" s="125" t="s">
        <v>761</v>
      </c>
    </row>
    <row r="1483" s="126" customFormat="true" ht="12" hidden="false" customHeight="true" outlineLevel="0" collapsed="false">
      <c r="A1483" s="120" t="n">
        <v>900</v>
      </c>
      <c r="B1483" s="120" t="n">
        <v>90095</v>
      </c>
      <c r="C1483" s="120" t="s">
        <v>165</v>
      </c>
      <c r="D1483" s="121" t="s">
        <v>265</v>
      </c>
      <c r="E1483" s="121" t="s">
        <v>376</v>
      </c>
      <c r="F1483" s="122" t="n">
        <v>55000</v>
      </c>
      <c r="G1483" s="123"/>
      <c r="H1483" s="122" t="n">
        <v>89000</v>
      </c>
      <c r="I1483" s="123"/>
      <c r="J1483" s="122" t="n">
        <f aca="false">H1483-F1483</f>
        <v>34000</v>
      </c>
      <c r="K1483" s="123" t="n">
        <f aca="false">I1483-G1483</f>
        <v>0</v>
      </c>
      <c r="L1483" s="122" t="n">
        <v>72000</v>
      </c>
      <c r="M1483" s="123"/>
      <c r="N1483" s="120" t="s">
        <v>459</v>
      </c>
      <c r="O1483" s="120" t="s">
        <v>459</v>
      </c>
      <c r="P1483" s="120" t="s">
        <v>268</v>
      </c>
      <c r="Q1483" s="120" t="s">
        <v>269</v>
      </c>
      <c r="R1483" s="124" t="s">
        <v>270</v>
      </c>
      <c r="S1483" s="125" t="s">
        <v>1028</v>
      </c>
    </row>
    <row r="1484" s="126" customFormat="true" ht="12" hidden="false" customHeight="true" outlineLevel="0" collapsed="false">
      <c r="A1484" s="120" t="n">
        <v>900</v>
      </c>
      <c r="B1484" s="120" t="n">
        <v>90095</v>
      </c>
      <c r="C1484" s="120" t="s">
        <v>97</v>
      </c>
      <c r="D1484" s="121" t="s">
        <v>265</v>
      </c>
      <c r="E1484" s="121" t="s">
        <v>275</v>
      </c>
      <c r="F1484" s="122" t="n">
        <v>200000</v>
      </c>
      <c r="G1484" s="123"/>
      <c r="H1484" s="122" t="n">
        <v>600000</v>
      </c>
      <c r="I1484" s="123"/>
      <c r="J1484" s="122" t="n">
        <f aca="false">H1484-F1484</f>
        <v>400000</v>
      </c>
      <c r="K1484" s="123" t="n">
        <f aca="false">I1484-G1484</f>
        <v>0</v>
      </c>
      <c r="L1484" s="122" t="n">
        <v>400000</v>
      </c>
      <c r="M1484" s="123"/>
      <c r="N1484" s="120" t="s">
        <v>403</v>
      </c>
      <c r="O1484" s="120" t="s">
        <v>403</v>
      </c>
      <c r="P1484" s="120" t="s">
        <v>268</v>
      </c>
      <c r="Q1484" s="120" t="s">
        <v>269</v>
      </c>
      <c r="R1484" s="124" t="s">
        <v>270</v>
      </c>
      <c r="S1484" s="125" t="s">
        <v>1029</v>
      </c>
    </row>
    <row r="1485" s="126" customFormat="true" ht="12" hidden="false" customHeight="true" outlineLevel="0" collapsed="false">
      <c r="A1485" s="120" t="n">
        <v>900</v>
      </c>
      <c r="B1485" s="120" t="n">
        <v>90095</v>
      </c>
      <c r="C1485" s="120" t="s">
        <v>99</v>
      </c>
      <c r="D1485" s="121" t="s">
        <v>265</v>
      </c>
      <c r="E1485" s="121" t="s">
        <v>275</v>
      </c>
      <c r="F1485" s="122" t="n">
        <v>5000</v>
      </c>
      <c r="G1485" s="123"/>
      <c r="H1485" s="122" t="n">
        <v>3000</v>
      </c>
      <c r="I1485" s="123"/>
      <c r="J1485" s="122" t="n">
        <f aca="false">H1485-F1485</f>
        <v>-2000</v>
      </c>
      <c r="K1485" s="123" t="n">
        <f aca="false">I1485-G1485</f>
        <v>0</v>
      </c>
      <c r="L1485" s="122" t="n">
        <v>1000</v>
      </c>
      <c r="M1485" s="123"/>
      <c r="N1485" s="120" t="s">
        <v>459</v>
      </c>
      <c r="O1485" s="120" t="s">
        <v>459</v>
      </c>
      <c r="P1485" s="120" t="s">
        <v>268</v>
      </c>
      <c r="Q1485" s="120" t="s">
        <v>269</v>
      </c>
      <c r="R1485" s="124" t="s">
        <v>270</v>
      </c>
      <c r="S1485" s="125" t="s">
        <v>316</v>
      </c>
    </row>
    <row r="1486" s="126" customFormat="true" ht="12" hidden="false" customHeight="true" outlineLevel="0" collapsed="false">
      <c r="A1486" s="120" t="n">
        <v>900</v>
      </c>
      <c r="B1486" s="120" t="n">
        <v>90095</v>
      </c>
      <c r="C1486" s="120" t="s">
        <v>105</v>
      </c>
      <c r="D1486" s="121" t="s">
        <v>265</v>
      </c>
      <c r="E1486" s="121" t="s">
        <v>275</v>
      </c>
      <c r="F1486" s="122" t="n">
        <v>5000</v>
      </c>
      <c r="G1486" s="123"/>
      <c r="H1486" s="122" t="n">
        <v>26000</v>
      </c>
      <c r="I1486" s="123"/>
      <c r="J1486" s="122" t="n">
        <f aca="false">H1486-F1486</f>
        <v>21000</v>
      </c>
      <c r="K1486" s="123" t="n">
        <f aca="false">I1486-G1486</f>
        <v>0</v>
      </c>
      <c r="L1486" s="122" t="n">
        <v>26000</v>
      </c>
      <c r="M1486" s="123"/>
      <c r="N1486" s="120" t="s">
        <v>991</v>
      </c>
      <c r="O1486" s="120" t="s">
        <v>991</v>
      </c>
      <c r="P1486" s="120" t="s">
        <v>268</v>
      </c>
      <c r="Q1486" s="120" t="s">
        <v>269</v>
      </c>
      <c r="R1486" s="124" t="s">
        <v>270</v>
      </c>
      <c r="S1486" s="125" t="s">
        <v>277</v>
      </c>
    </row>
    <row r="1487" s="126" customFormat="true" ht="12" hidden="false" customHeight="true" outlineLevel="0" collapsed="false">
      <c r="A1487" s="120" t="n">
        <v>900</v>
      </c>
      <c r="B1487" s="120" t="n">
        <v>90095</v>
      </c>
      <c r="C1487" s="120" t="s">
        <v>105</v>
      </c>
      <c r="D1487" s="121" t="s">
        <v>265</v>
      </c>
      <c r="E1487" s="121" t="s">
        <v>275</v>
      </c>
      <c r="F1487" s="122" t="n">
        <v>0</v>
      </c>
      <c r="G1487" s="123"/>
      <c r="H1487" s="122" t="n">
        <v>1000</v>
      </c>
      <c r="I1487" s="123"/>
      <c r="J1487" s="122" t="n">
        <f aca="false">H1487-F1487</f>
        <v>1000</v>
      </c>
      <c r="K1487" s="123" t="n">
        <f aca="false">I1487-G1487</f>
        <v>0</v>
      </c>
      <c r="L1487" s="122" t="n">
        <v>1000</v>
      </c>
      <c r="M1487" s="123"/>
      <c r="N1487" s="120" t="s">
        <v>284</v>
      </c>
      <c r="O1487" s="120" t="s">
        <v>284</v>
      </c>
      <c r="P1487" s="120"/>
      <c r="Q1487" s="120"/>
      <c r="R1487" s="124"/>
      <c r="S1487" s="125" t="s">
        <v>277</v>
      </c>
    </row>
    <row r="1488" s="126" customFormat="true" ht="12" hidden="false" customHeight="true" outlineLevel="0" collapsed="false">
      <c r="A1488" s="120" t="n">
        <v>900</v>
      </c>
      <c r="B1488" s="120" t="n">
        <v>90095</v>
      </c>
      <c r="C1488" s="120" t="s">
        <v>105</v>
      </c>
      <c r="D1488" s="121" t="s">
        <v>265</v>
      </c>
      <c r="E1488" s="121" t="s">
        <v>275</v>
      </c>
      <c r="F1488" s="122" t="n">
        <v>65000</v>
      </c>
      <c r="G1488" s="123"/>
      <c r="H1488" s="122" t="n">
        <v>65000</v>
      </c>
      <c r="I1488" s="123"/>
      <c r="J1488" s="122" t="n">
        <f aca="false">H1488-F1488</f>
        <v>0</v>
      </c>
      <c r="K1488" s="123" t="n">
        <f aca="false">I1488-G1488</f>
        <v>0</v>
      </c>
      <c r="L1488" s="122" t="n">
        <v>200000</v>
      </c>
      <c r="M1488" s="123"/>
      <c r="N1488" s="120" t="s">
        <v>459</v>
      </c>
      <c r="O1488" s="120" t="s">
        <v>459</v>
      </c>
      <c r="P1488" s="120" t="s">
        <v>268</v>
      </c>
      <c r="Q1488" s="120" t="s">
        <v>269</v>
      </c>
      <c r="R1488" s="124" t="s">
        <v>270</v>
      </c>
      <c r="S1488" s="125" t="s">
        <v>277</v>
      </c>
    </row>
    <row r="1489" s="126" customFormat="true" ht="12" hidden="false" customHeight="true" outlineLevel="0" collapsed="false">
      <c r="A1489" s="120" t="n">
        <v>900</v>
      </c>
      <c r="B1489" s="120" t="n">
        <v>90095</v>
      </c>
      <c r="C1489" s="121" t="s">
        <v>105</v>
      </c>
      <c r="D1489" s="121" t="s">
        <v>265</v>
      </c>
      <c r="E1489" s="121" t="s">
        <v>275</v>
      </c>
      <c r="F1489" s="122" t="n">
        <v>119587</v>
      </c>
      <c r="G1489" s="123"/>
      <c r="H1489" s="122" t="n">
        <v>119587</v>
      </c>
      <c r="I1489" s="123"/>
      <c r="J1489" s="122" t="n">
        <f aca="false">H1489-F1489</f>
        <v>0</v>
      </c>
      <c r="K1489" s="123" t="n">
        <f aca="false">I1489-G1489</f>
        <v>0</v>
      </c>
      <c r="L1489" s="122" t="n">
        <v>0</v>
      </c>
      <c r="M1489" s="123"/>
      <c r="N1489" s="120" t="s">
        <v>459</v>
      </c>
      <c r="O1489" s="120" t="s">
        <v>459</v>
      </c>
      <c r="P1489" s="120" t="s">
        <v>272</v>
      </c>
      <c r="Q1489" s="120" t="s">
        <v>318</v>
      </c>
      <c r="R1489" s="124" t="s">
        <v>319</v>
      </c>
      <c r="S1489" s="125" t="s">
        <v>479</v>
      </c>
    </row>
    <row r="1490" s="126" customFormat="true" ht="12" hidden="false" customHeight="true" outlineLevel="0" collapsed="false">
      <c r="A1490" s="120" t="n">
        <v>900</v>
      </c>
      <c r="B1490" s="120" t="n">
        <v>90095</v>
      </c>
      <c r="C1490" s="120" t="s">
        <v>109</v>
      </c>
      <c r="D1490" s="121" t="s">
        <v>265</v>
      </c>
      <c r="E1490" s="121" t="s">
        <v>275</v>
      </c>
      <c r="F1490" s="122" t="n">
        <v>22000</v>
      </c>
      <c r="G1490" s="123"/>
      <c r="H1490" s="122" t="n">
        <v>15000</v>
      </c>
      <c r="I1490" s="123"/>
      <c r="J1490" s="122" t="n">
        <f aca="false">H1490-F1490</f>
        <v>-7000</v>
      </c>
      <c r="K1490" s="123" t="n">
        <f aca="false">I1490-G1490</f>
        <v>0</v>
      </c>
      <c r="L1490" s="122" t="n">
        <v>15000</v>
      </c>
      <c r="M1490" s="123"/>
      <c r="N1490" s="120" t="s">
        <v>991</v>
      </c>
      <c r="O1490" s="120" t="s">
        <v>991</v>
      </c>
      <c r="P1490" s="120" t="s">
        <v>268</v>
      </c>
      <c r="Q1490" s="120" t="s">
        <v>269</v>
      </c>
      <c r="R1490" s="124" t="s">
        <v>270</v>
      </c>
      <c r="S1490" s="125" t="s">
        <v>992</v>
      </c>
    </row>
    <row r="1491" s="126" customFormat="true" ht="12" hidden="false" customHeight="true" outlineLevel="0" collapsed="false">
      <c r="A1491" s="120" t="n">
        <v>900</v>
      </c>
      <c r="B1491" s="120" t="n">
        <v>90095</v>
      </c>
      <c r="C1491" s="120" t="s">
        <v>109</v>
      </c>
      <c r="D1491" s="121" t="s">
        <v>265</v>
      </c>
      <c r="E1491" s="121" t="s">
        <v>275</v>
      </c>
      <c r="F1491" s="122" t="n">
        <v>200000</v>
      </c>
      <c r="G1491" s="123"/>
      <c r="H1491" s="122" t="n">
        <v>247000</v>
      </c>
      <c r="I1491" s="123"/>
      <c r="J1491" s="122" t="n">
        <f aca="false">H1491-F1491</f>
        <v>47000</v>
      </c>
      <c r="K1491" s="123" t="n">
        <f aca="false">I1491-G1491</f>
        <v>0</v>
      </c>
      <c r="L1491" s="122" t="n">
        <v>200000</v>
      </c>
      <c r="M1491" s="123"/>
      <c r="N1491" s="120" t="s">
        <v>284</v>
      </c>
      <c r="O1491" s="120" t="s">
        <v>284</v>
      </c>
      <c r="P1491" s="120" t="s">
        <v>268</v>
      </c>
      <c r="Q1491" s="120" t="s">
        <v>269</v>
      </c>
      <c r="R1491" s="124" t="s">
        <v>270</v>
      </c>
      <c r="S1491" s="125" t="s">
        <v>1030</v>
      </c>
    </row>
    <row r="1492" s="126" customFormat="true" ht="12" hidden="false" customHeight="true" outlineLevel="0" collapsed="false">
      <c r="A1492" s="120" t="n">
        <v>900</v>
      </c>
      <c r="B1492" s="120" t="n">
        <v>90095</v>
      </c>
      <c r="C1492" s="120" t="s">
        <v>109</v>
      </c>
      <c r="D1492" s="121" t="s">
        <v>265</v>
      </c>
      <c r="E1492" s="121" t="s">
        <v>275</v>
      </c>
      <c r="F1492" s="122" t="n">
        <v>150000</v>
      </c>
      <c r="G1492" s="123"/>
      <c r="H1492" s="122" t="n">
        <v>220000</v>
      </c>
      <c r="I1492" s="123"/>
      <c r="J1492" s="122" t="n">
        <f aca="false">H1492-F1492</f>
        <v>70000</v>
      </c>
      <c r="K1492" s="123" t="n">
        <f aca="false">I1492-G1492</f>
        <v>0</v>
      </c>
      <c r="L1492" s="122" t="n">
        <v>186000</v>
      </c>
      <c r="M1492" s="123"/>
      <c r="N1492" s="120" t="s">
        <v>459</v>
      </c>
      <c r="O1492" s="120" t="s">
        <v>459</v>
      </c>
      <c r="P1492" s="120" t="s">
        <v>268</v>
      </c>
      <c r="Q1492" s="120" t="s">
        <v>269</v>
      </c>
      <c r="R1492" s="124" t="s">
        <v>270</v>
      </c>
      <c r="S1492" s="125" t="s">
        <v>1031</v>
      </c>
    </row>
    <row r="1493" s="126" customFormat="true" ht="12" hidden="false" customHeight="true" outlineLevel="0" collapsed="false">
      <c r="A1493" s="120" t="n">
        <v>900</v>
      </c>
      <c r="B1493" s="120" t="n">
        <v>90095</v>
      </c>
      <c r="C1493" s="120" t="n">
        <v>2001</v>
      </c>
      <c r="D1493" s="121" t="s">
        <v>265</v>
      </c>
      <c r="E1493" s="121" t="s">
        <v>391</v>
      </c>
      <c r="F1493" s="122" t="n">
        <v>2414614</v>
      </c>
      <c r="G1493" s="123"/>
      <c r="H1493" s="122" t="n">
        <v>2414614</v>
      </c>
      <c r="I1493" s="123"/>
      <c r="J1493" s="122" t="n">
        <f aca="false">H1493-F1493</f>
        <v>0</v>
      </c>
      <c r="K1493" s="123" t="n">
        <f aca="false">I1493-G1493</f>
        <v>0</v>
      </c>
      <c r="L1493" s="122" t="n">
        <v>2176427</v>
      </c>
      <c r="M1493" s="123"/>
      <c r="N1493" s="120" t="s">
        <v>281</v>
      </c>
      <c r="O1493" s="120" t="s">
        <v>281</v>
      </c>
      <c r="P1493" s="120" t="s">
        <v>272</v>
      </c>
      <c r="Q1493" s="120" t="s">
        <v>273</v>
      </c>
      <c r="R1493" s="124" t="s">
        <v>274</v>
      </c>
      <c r="S1493" s="125" t="s">
        <v>563</v>
      </c>
    </row>
    <row r="1494" s="126" customFormat="true" ht="12" hidden="false" customHeight="true" outlineLevel="0" collapsed="false">
      <c r="A1494" s="120" t="n">
        <v>900</v>
      </c>
      <c r="B1494" s="120" t="n">
        <v>90095</v>
      </c>
      <c r="C1494" s="120" t="n">
        <v>2460</v>
      </c>
      <c r="D1494" s="121" t="s">
        <v>265</v>
      </c>
      <c r="E1494" s="121" t="s">
        <v>275</v>
      </c>
      <c r="F1494" s="122" t="n">
        <v>55000</v>
      </c>
      <c r="G1494" s="123"/>
      <c r="H1494" s="122" t="n">
        <v>55000</v>
      </c>
      <c r="I1494" s="123"/>
      <c r="J1494" s="122" t="n">
        <f aca="false">H1494-F1494</f>
        <v>0</v>
      </c>
      <c r="K1494" s="123" t="n">
        <f aca="false">I1494-G1494</f>
        <v>0</v>
      </c>
      <c r="L1494" s="122" t="n">
        <v>139000</v>
      </c>
      <c r="M1494" s="123"/>
      <c r="N1494" s="120" t="s">
        <v>281</v>
      </c>
      <c r="O1494" s="120" t="s">
        <v>281</v>
      </c>
      <c r="P1494" s="120" t="s">
        <v>268</v>
      </c>
      <c r="Q1494" s="120" t="s">
        <v>269</v>
      </c>
      <c r="R1494" s="124" t="s">
        <v>270</v>
      </c>
      <c r="S1494" s="125" t="s">
        <v>1032</v>
      </c>
    </row>
    <row r="1495" s="126" customFormat="true" ht="12" hidden="false" customHeight="true" outlineLevel="0" collapsed="false">
      <c r="A1495" s="120" t="n">
        <v>900</v>
      </c>
      <c r="B1495" s="120" t="n">
        <v>90095</v>
      </c>
      <c r="C1495" s="120" t="n">
        <v>2460</v>
      </c>
      <c r="D1495" s="121" t="s">
        <v>265</v>
      </c>
      <c r="E1495" s="121" t="s">
        <v>275</v>
      </c>
      <c r="F1495" s="129" t="n">
        <v>33000</v>
      </c>
      <c r="G1495" s="130"/>
      <c r="H1495" s="129" t="n">
        <v>33000</v>
      </c>
      <c r="I1495" s="130"/>
      <c r="J1495" s="129" t="n">
        <f aca="false">H1495-F1495</f>
        <v>0</v>
      </c>
      <c r="K1495" s="130" t="n">
        <f aca="false">I1495-G1495</f>
        <v>0</v>
      </c>
      <c r="L1495" s="129" t="n">
        <v>0</v>
      </c>
      <c r="M1495" s="130"/>
      <c r="N1495" s="120" t="s">
        <v>281</v>
      </c>
      <c r="O1495" s="120" t="s">
        <v>281</v>
      </c>
      <c r="P1495" s="120" t="s">
        <v>272</v>
      </c>
      <c r="Q1495" s="120" t="s">
        <v>392</v>
      </c>
      <c r="R1495" s="124" t="s">
        <v>287</v>
      </c>
      <c r="S1495" s="125" t="s">
        <v>1033</v>
      </c>
    </row>
    <row r="1496" s="126" customFormat="true" ht="12" hidden="false" customHeight="true" outlineLevel="0" collapsed="false">
      <c r="A1496" s="120" t="n">
        <v>900</v>
      </c>
      <c r="B1496" s="120" t="n">
        <v>90095</v>
      </c>
      <c r="C1496" s="120" t="n">
        <v>2700</v>
      </c>
      <c r="D1496" s="121" t="s">
        <v>265</v>
      </c>
      <c r="E1496" s="121" t="s">
        <v>275</v>
      </c>
      <c r="F1496" s="122" t="n">
        <v>112565</v>
      </c>
      <c r="G1496" s="123"/>
      <c r="H1496" s="122" t="n">
        <v>112565</v>
      </c>
      <c r="I1496" s="123"/>
      <c r="J1496" s="122" t="n">
        <f aca="false">H1496-F1496</f>
        <v>0</v>
      </c>
      <c r="K1496" s="123" t="n">
        <f aca="false">I1496-G1496</f>
        <v>0</v>
      </c>
      <c r="L1496" s="122" t="n">
        <v>0</v>
      </c>
      <c r="M1496" s="123"/>
      <c r="N1496" s="120" t="s">
        <v>281</v>
      </c>
      <c r="O1496" s="120" t="s">
        <v>281</v>
      </c>
      <c r="P1496" s="120" t="s">
        <v>299</v>
      </c>
      <c r="Q1496" s="120" t="s">
        <v>439</v>
      </c>
      <c r="R1496" s="124" t="s">
        <v>440</v>
      </c>
      <c r="S1496" s="125" t="s">
        <v>1034</v>
      </c>
    </row>
    <row r="1497" s="126" customFormat="true" ht="12" hidden="false" customHeight="true" outlineLevel="0" collapsed="false">
      <c r="A1497" s="120" t="n">
        <v>900</v>
      </c>
      <c r="B1497" s="120" t="n">
        <v>90095</v>
      </c>
      <c r="C1497" s="120" t="n">
        <v>2701</v>
      </c>
      <c r="D1497" s="121" t="s">
        <v>265</v>
      </c>
      <c r="E1497" s="121" t="s">
        <v>391</v>
      </c>
      <c r="F1497" s="122" t="n">
        <v>225700</v>
      </c>
      <c r="G1497" s="123"/>
      <c r="H1497" s="122" t="n">
        <v>225700</v>
      </c>
      <c r="I1497" s="123"/>
      <c r="J1497" s="122" t="n">
        <f aca="false">H1497-F1497</f>
        <v>0</v>
      </c>
      <c r="K1497" s="123" t="n">
        <f aca="false">I1497-G1497</f>
        <v>0</v>
      </c>
      <c r="L1497" s="122" t="n">
        <v>341000</v>
      </c>
      <c r="M1497" s="123"/>
      <c r="N1497" s="120" t="s">
        <v>281</v>
      </c>
      <c r="O1497" s="120" t="s">
        <v>281</v>
      </c>
      <c r="P1497" s="120" t="s">
        <v>268</v>
      </c>
      <c r="Q1497" s="120" t="s">
        <v>269</v>
      </c>
      <c r="R1497" s="124" t="s">
        <v>270</v>
      </c>
      <c r="S1497" s="125" t="s">
        <v>571</v>
      </c>
    </row>
    <row r="1498" s="126" customFormat="true" ht="12" hidden="false" customHeight="true" outlineLevel="0" collapsed="false">
      <c r="A1498" s="120" t="n">
        <v>900</v>
      </c>
      <c r="B1498" s="120" t="n">
        <v>90095</v>
      </c>
      <c r="C1498" s="120" t="n">
        <v>2701</v>
      </c>
      <c r="D1498" s="121" t="s">
        <v>265</v>
      </c>
      <c r="E1498" s="121" t="s">
        <v>391</v>
      </c>
      <c r="F1498" s="122" t="n">
        <v>66580</v>
      </c>
      <c r="G1498" s="123"/>
      <c r="H1498" s="122" t="n">
        <v>66580</v>
      </c>
      <c r="I1498" s="123"/>
      <c r="J1498" s="122" t="n">
        <f aca="false">H1498-F1498</f>
        <v>0</v>
      </c>
      <c r="K1498" s="123" t="n">
        <f aca="false">I1498-G1498</f>
        <v>0</v>
      </c>
      <c r="L1498" s="122" t="n">
        <v>90300</v>
      </c>
      <c r="M1498" s="123"/>
      <c r="N1498" s="120" t="s">
        <v>281</v>
      </c>
      <c r="O1498" s="120" t="s">
        <v>281</v>
      </c>
      <c r="P1498" s="120" t="s">
        <v>268</v>
      </c>
      <c r="Q1498" s="120" t="s">
        <v>269</v>
      </c>
      <c r="R1498" s="124" t="s">
        <v>270</v>
      </c>
      <c r="S1498" s="125" t="s">
        <v>573</v>
      </c>
    </row>
    <row r="1499" s="126" customFormat="true" ht="12" hidden="false" customHeight="true" outlineLevel="0" collapsed="false">
      <c r="A1499" s="120" t="n">
        <v>900</v>
      </c>
      <c r="B1499" s="120" t="n">
        <v>90095</v>
      </c>
      <c r="C1499" s="120" t="n">
        <v>2702</v>
      </c>
      <c r="D1499" s="121" t="s">
        <v>265</v>
      </c>
      <c r="E1499" s="121" t="s">
        <v>391</v>
      </c>
      <c r="F1499" s="122" t="n">
        <v>120000</v>
      </c>
      <c r="G1499" s="123"/>
      <c r="H1499" s="122" t="n">
        <v>120000</v>
      </c>
      <c r="I1499" s="123"/>
      <c r="J1499" s="122" t="n">
        <f aca="false">H1499-F1499</f>
        <v>0</v>
      </c>
      <c r="K1499" s="123" t="n">
        <f aca="false">I1499-G1499</f>
        <v>0</v>
      </c>
      <c r="L1499" s="122" t="n">
        <v>70000</v>
      </c>
      <c r="M1499" s="123"/>
      <c r="N1499" s="120" t="s">
        <v>281</v>
      </c>
      <c r="O1499" s="120" t="s">
        <v>281</v>
      </c>
      <c r="P1499" s="120" t="s">
        <v>268</v>
      </c>
      <c r="Q1499" s="120" t="s">
        <v>269</v>
      </c>
      <c r="R1499" s="124" t="s">
        <v>270</v>
      </c>
      <c r="S1499" s="125" t="s">
        <v>573</v>
      </c>
    </row>
    <row r="1500" s="126" customFormat="true" ht="12" hidden="false" customHeight="true" outlineLevel="0" collapsed="false">
      <c r="A1500" s="120" t="n">
        <v>900</v>
      </c>
      <c r="B1500" s="120" t="n">
        <v>90095</v>
      </c>
      <c r="C1500" s="120" t="n">
        <v>6300</v>
      </c>
      <c r="D1500" s="121" t="s">
        <v>831</v>
      </c>
      <c r="E1500" s="121" t="s">
        <v>280</v>
      </c>
      <c r="F1500" s="122"/>
      <c r="G1500" s="123" t="n">
        <v>120000</v>
      </c>
      <c r="H1500" s="122"/>
      <c r="I1500" s="123" t="n">
        <v>120000</v>
      </c>
      <c r="J1500" s="122" t="n">
        <f aca="false">H1500-F1500</f>
        <v>0</v>
      </c>
      <c r="K1500" s="123" t="n">
        <f aca="false">I1500-G1500</f>
        <v>0</v>
      </c>
      <c r="L1500" s="122"/>
      <c r="M1500" s="123" t="n">
        <v>0</v>
      </c>
      <c r="N1500" s="120" t="s">
        <v>281</v>
      </c>
      <c r="O1500" s="120" t="s">
        <v>281</v>
      </c>
      <c r="P1500" s="120" t="s">
        <v>299</v>
      </c>
      <c r="Q1500" s="120" t="n">
        <v>2245</v>
      </c>
      <c r="R1500" s="124" t="s">
        <v>441</v>
      </c>
      <c r="S1500" s="125" t="s">
        <v>1035</v>
      </c>
    </row>
    <row r="1501" s="126" customFormat="true" ht="12" hidden="false" customHeight="true" outlineLevel="0" collapsed="false">
      <c r="A1501" s="120" t="n">
        <v>921</v>
      </c>
      <c r="B1501" s="120" t="n">
        <v>92105</v>
      </c>
      <c r="C1501" s="120" t="n">
        <v>2710</v>
      </c>
      <c r="D1501" s="121" t="s">
        <v>349</v>
      </c>
      <c r="E1501" s="121" t="s">
        <v>280</v>
      </c>
      <c r="F1501" s="122" t="n">
        <v>100000</v>
      </c>
      <c r="G1501" s="123"/>
      <c r="H1501" s="122" t="n">
        <v>100000</v>
      </c>
      <c r="I1501" s="123"/>
      <c r="J1501" s="122" t="n">
        <f aca="false">H1501-F1501</f>
        <v>0</v>
      </c>
      <c r="K1501" s="123" t="n">
        <f aca="false">I1501-G1501</f>
        <v>0</v>
      </c>
      <c r="L1501" s="122" t="n">
        <v>0</v>
      </c>
      <c r="M1501" s="123"/>
      <c r="N1501" s="120" t="s">
        <v>281</v>
      </c>
      <c r="O1501" s="120" t="s">
        <v>281</v>
      </c>
      <c r="P1501" s="120" t="s">
        <v>299</v>
      </c>
      <c r="Q1501" s="120" t="s">
        <v>303</v>
      </c>
      <c r="R1501" s="124" t="s">
        <v>304</v>
      </c>
      <c r="S1501" s="125" t="s">
        <v>1036</v>
      </c>
    </row>
    <row r="1502" s="126" customFormat="true" ht="12" hidden="false" customHeight="true" outlineLevel="0" collapsed="false">
      <c r="A1502" s="120" t="n">
        <v>921</v>
      </c>
      <c r="B1502" s="120" t="n">
        <v>92109</v>
      </c>
      <c r="C1502" s="120" t="s">
        <v>105</v>
      </c>
      <c r="D1502" s="121" t="s">
        <v>265</v>
      </c>
      <c r="E1502" s="121" t="s">
        <v>275</v>
      </c>
      <c r="F1502" s="122" t="n">
        <v>0</v>
      </c>
      <c r="G1502" s="123"/>
      <c r="H1502" s="122" t="n">
        <v>4000</v>
      </c>
      <c r="I1502" s="123"/>
      <c r="J1502" s="122" t="n">
        <f aca="false">H1502-F1502</f>
        <v>4000</v>
      </c>
      <c r="K1502" s="123" t="n">
        <f aca="false">I1502-G1502</f>
        <v>0</v>
      </c>
      <c r="L1502" s="122" t="n">
        <v>0</v>
      </c>
      <c r="M1502" s="123"/>
      <c r="N1502" s="120" t="s">
        <v>293</v>
      </c>
      <c r="O1502" s="120" t="s">
        <v>293</v>
      </c>
      <c r="P1502" s="120"/>
      <c r="Q1502" s="120"/>
      <c r="R1502" s="124"/>
      <c r="S1502" s="125" t="s">
        <v>366</v>
      </c>
    </row>
    <row r="1503" s="126" customFormat="true" ht="12" hidden="false" customHeight="true" outlineLevel="0" collapsed="false">
      <c r="A1503" s="120" t="n">
        <v>921</v>
      </c>
      <c r="B1503" s="120" t="n">
        <v>92109</v>
      </c>
      <c r="C1503" s="120" t="s">
        <v>109</v>
      </c>
      <c r="D1503" s="121" t="s">
        <v>265</v>
      </c>
      <c r="E1503" s="121" t="s">
        <v>275</v>
      </c>
      <c r="F1503" s="122" t="n">
        <v>45000</v>
      </c>
      <c r="G1503" s="123"/>
      <c r="H1503" s="122" t="n">
        <v>45000</v>
      </c>
      <c r="I1503" s="123"/>
      <c r="J1503" s="122" t="n">
        <f aca="false">H1503-F1503</f>
        <v>0</v>
      </c>
      <c r="K1503" s="123" t="n">
        <f aca="false">I1503-G1503</f>
        <v>0</v>
      </c>
      <c r="L1503" s="122" t="n">
        <v>0</v>
      </c>
      <c r="M1503" s="123"/>
      <c r="N1503" s="120" t="s">
        <v>415</v>
      </c>
      <c r="O1503" s="120" t="s">
        <v>379</v>
      </c>
      <c r="P1503" s="120" t="s">
        <v>272</v>
      </c>
      <c r="Q1503" s="120" t="s">
        <v>294</v>
      </c>
      <c r="R1503" s="124" t="s">
        <v>295</v>
      </c>
      <c r="S1503" s="125" t="s">
        <v>278</v>
      </c>
    </row>
    <row r="1504" s="126" customFormat="true" ht="12" hidden="false" customHeight="true" outlineLevel="0" collapsed="false">
      <c r="A1504" s="120" t="n">
        <v>921</v>
      </c>
      <c r="B1504" s="120" t="n">
        <v>92118</v>
      </c>
      <c r="C1504" s="120" t="s">
        <v>109</v>
      </c>
      <c r="D1504" s="121" t="s">
        <v>265</v>
      </c>
      <c r="E1504" s="121" t="s">
        <v>275</v>
      </c>
      <c r="F1504" s="122" t="n">
        <v>100000</v>
      </c>
      <c r="G1504" s="123"/>
      <c r="H1504" s="122" t="n">
        <v>100000</v>
      </c>
      <c r="I1504" s="123"/>
      <c r="J1504" s="122" t="n">
        <f aca="false">H1504-F1504</f>
        <v>0</v>
      </c>
      <c r="K1504" s="123" t="n">
        <f aca="false">I1504-G1504</f>
        <v>0</v>
      </c>
      <c r="L1504" s="122" t="n">
        <v>0</v>
      </c>
      <c r="M1504" s="123"/>
      <c r="N1504" s="120" t="s">
        <v>415</v>
      </c>
      <c r="O1504" s="120" t="s">
        <v>379</v>
      </c>
      <c r="P1504" s="120" t="s">
        <v>272</v>
      </c>
      <c r="Q1504" s="120" t="s">
        <v>294</v>
      </c>
      <c r="R1504" s="124" t="s">
        <v>295</v>
      </c>
      <c r="S1504" s="125" t="s">
        <v>278</v>
      </c>
    </row>
    <row r="1505" s="126" customFormat="true" ht="12" hidden="false" customHeight="true" outlineLevel="0" collapsed="false">
      <c r="A1505" s="120" t="n">
        <v>921</v>
      </c>
      <c r="B1505" s="120" t="n">
        <v>92118</v>
      </c>
      <c r="C1505" s="120" t="n">
        <v>2330</v>
      </c>
      <c r="D1505" s="121" t="s">
        <v>349</v>
      </c>
      <c r="E1505" s="121" t="s">
        <v>280</v>
      </c>
      <c r="F1505" s="122" t="n">
        <v>9000</v>
      </c>
      <c r="G1505" s="123"/>
      <c r="H1505" s="122" t="n">
        <v>9000</v>
      </c>
      <c r="I1505" s="123"/>
      <c r="J1505" s="122" t="n">
        <f aca="false">H1505-F1505</f>
        <v>0</v>
      </c>
      <c r="K1505" s="123" t="n">
        <f aca="false">I1505-G1505</f>
        <v>0</v>
      </c>
      <c r="L1505" s="122" t="n">
        <v>0</v>
      </c>
      <c r="M1505" s="123"/>
      <c r="N1505" s="120" t="s">
        <v>281</v>
      </c>
      <c r="O1505" s="120" t="s">
        <v>281</v>
      </c>
      <c r="P1505" s="120" t="s">
        <v>299</v>
      </c>
      <c r="Q1505" s="120" t="n">
        <v>2205</v>
      </c>
      <c r="R1505" s="124" t="s">
        <v>513</v>
      </c>
      <c r="S1505" s="125" t="s">
        <v>1037</v>
      </c>
    </row>
    <row r="1506" s="126" customFormat="true" ht="12" hidden="false" customHeight="true" outlineLevel="0" collapsed="false">
      <c r="A1506" s="120" t="n">
        <v>921</v>
      </c>
      <c r="B1506" s="120" t="n">
        <v>92118</v>
      </c>
      <c r="C1506" s="120" t="n">
        <v>2330</v>
      </c>
      <c r="D1506" s="121" t="s">
        <v>349</v>
      </c>
      <c r="E1506" s="121" t="s">
        <v>280</v>
      </c>
      <c r="F1506" s="122" t="n">
        <v>2574000</v>
      </c>
      <c r="G1506" s="123"/>
      <c r="H1506" s="122" t="n">
        <v>2574000</v>
      </c>
      <c r="I1506" s="123"/>
      <c r="J1506" s="122" t="n">
        <f aca="false">H1506-F1506</f>
        <v>0</v>
      </c>
      <c r="K1506" s="123" t="n">
        <f aca="false">I1506-G1506</f>
        <v>0</v>
      </c>
      <c r="L1506" s="122" t="n">
        <v>2950000</v>
      </c>
      <c r="M1506" s="123"/>
      <c r="N1506" s="120" t="s">
        <v>281</v>
      </c>
      <c r="O1506" s="120" t="s">
        <v>281</v>
      </c>
      <c r="P1506" s="120" t="s">
        <v>268</v>
      </c>
      <c r="Q1506" s="120" t="s">
        <v>269</v>
      </c>
      <c r="R1506" s="124" t="s">
        <v>270</v>
      </c>
      <c r="S1506" s="125" t="s">
        <v>1037</v>
      </c>
    </row>
    <row r="1507" s="126" customFormat="true" ht="12" hidden="false" customHeight="true" outlineLevel="0" collapsed="false">
      <c r="A1507" s="120" t="n">
        <v>921</v>
      </c>
      <c r="B1507" s="120" t="n">
        <v>92118</v>
      </c>
      <c r="C1507" s="120" t="n">
        <v>2330</v>
      </c>
      <c r="D1507" s="121" t="s">
        <v>349</v>
      </c>
      <c r="E1507" s="121" t="s">
        <v>280</v>
      </c>
      <c r="F1507" s="122" t="n">
        <v>154776</v>
      </c>
      <c r="G1507" s="123"/>
      <c r="H1507" s="122" t="n">
        <v>154776</v>
      </c>
      <c r="I1507" s="123"/>
      <c r="J1507" s="122" t="n">
        <f aca="false">H1507-F1507</f>
        <v>0</v>
      </c>
      <c r="K1507" s="123" t="n">
        <f aca="false">I1507-G1507</f>
        <v>0</v>
      </c>
      <c r="L1507" s="122" t="n">
        <v>0</v>
      </c>
      <c r="M1507" s="123"/>
      <c r="N1507" s="120" t="s">
        <v>281</v>
      </c>
      <c r="O1507" s="120" t="s">
        <v>281</v>
      </c>
      <c r="P1507" s="120" t="s">
        <v>299</v>
      </c>
      <c r="Q1507" s="120" t="n">
        <v>1346</v>
      </c>
      <c r="R1507" s="124" t="s">
        <v>575</v>
      </c>
      <c r="S1507" s="125" t="s">
        <v>1037</v>
      </c>
    </row>
    <row r="1508" s="126" customFormat="true" ht="12" hidden="false" customHeight="true" outlineLevel="0" collapsed="false">
      <c r="A1508" s="120" t="n">
        <v>921</v>
      </c>
      <c r="B1508" s="120" t="n">
        <v>92118</v>
      </c>
      <c r="C1508" s="120" t="n">
        <v>6630</v>
      </c>
      <c r="D1508" s="121" t="s">
        <v>349</v>
      </c>
      <c r="E1508" s="121" t="s">
        <v>280</v>
      </c>
      <c r="F1508" s="122" t="n">
        <v>51500</v>
      </c>
      <c r="G1508" s="123"/>
      <c r="H1508" s="122" t="n">
        <v>51500</v>
      </c>
      <c r="I1508" s="123"/>
      <c r="J1508" s="122" t="n">
        <f aca="false">H1508-F1508</f>
        <v>0</v>
      </c>
      <c r="K1508" s="123" t="n">
        <f aca="false">I1508-G1508</f>
        <v>0</v>
      </c>
      <c r="L1508" s="122" t="n">
        <v>0</v>
      </c>
      <c r="M1508" s="123"/>
      <c r="N1508" s="120" t="s">
        <v>281</v>
      </c>
      <c r="O1508" s="120" t="s">
        <v>281</v>
      </c>
      <c r="P1508" s="120" t="s">
        <v>299</v>
      </c>
      <c r="Q1508" s="120" t="n">
        <v>1928</v>
      </c>
      <c r="R1508" s="124" t="s">
        <v>304</v>
      </c>
      <c r="S1508" s="125" t="s">
        <v>1038</v>
      </c>
    </row>
    <row r="1509" s="126" customFormat="true" ht="12" hidden="false" customHeight="true" outlineLevel="0" collapsed="false">
      <c r="A1509" s="120" t="n">
        <v>921</v>
      </c>
      <c r="B1509" s="120" t="n">
        <v>92118</v>
      </c>
      <c r="C1509" s="120" t="n">
        <v>6690</v>
      </c>
      <c r="D1509" s="121" t="s">
        <v>265</v>
      </c>
      <c r="E1509" s="121" t="s">
        <v>275</v>
      </c>
      <c r="F1509" s="122" t="n">
        <v>600000</v>
      </c>
      <c r="G1509" s="123"/>
      <c r="H1509" s="122" t="n">
        <v>600000</v>
      </c>
      <c r="I1509" s="123"/>
      <c r="J1509" s="122" t="n">
        <f aca="false">H1509-F1509</f>
        <v>0</v>
      </c>
      <c r="K1509" s="123" t="n">
        <f aca="false">I1509-G1509</f>
        <v>0</v>
      </c>
      <c r="L1509" s="122" t="n">
        <v>0</v>
      </c>
      <c r="M1509" s="123"/>
      <c r="N1509" s="120" t="s">
        <v>415</v>
      </c>
      <c r="O1509" s="120" t="s">
        <v>379</v>
      </c>
      <c r="P1509" s="120" t="s">
        <v>272</v>
      </c>
      <c r="Q1509" s="120" t="s">
        <v>369</v>
      </c>
      <c r="R1509" s="124" t="s">
        <v>370</v>
      </c>
      <c r="S1509" s="125" t="s">
        <v>445</v>
      </c>
    </row>
    <row r="1510" s="126" customFormat="true" ht="12" hidden="false" customHeight="true" outlineLevel="0" collapsed="false">
      <c r="A1510" s="120" t="n">
        <v>921</v>
      </c>
      <c r="B1510" s="120" t="n">
        <v>92118</v>
      </c>
      <c r="C1510" s="120" t="n">
        <v>6690</v>
      </c>
      <c r="D1510" s="121" t="s">
        <v>265</v>
      </c>
      <c r="E1510" s="121" t="s">
        <v>275</v>
      </c>
      <c r="F1510" s="122" t="n">
        <v>1280400</v>
      </c>
      <c r="G1510" s="123"/>
      <c r="H1510" s="122" t="n">
        <v>1280400</v>
      </c>
      <c r="I1510" s="123"/>
      <c r="J1510" s="122" t="n">
        <f aca="false">H1510-F1510</f>
        <v>0</v>
      </c>
      <c r="K1510" s="123" t="n">
        <f aca="false">I1510-G1510</f>
        <v>0</v>
      </c>
      <c r="L1510" s="122" t="n">
        <v>0</v>
      </c>
      <c r="M1510" s="123"/>
      <c r="N1510" s="120" t="s">
        <v>415</v>
      </c>
      <c r="O1510" s="120" t="s">
        <v>379</v>
      </c>
      <c r="P1510" s="120" t="s">
        <v>272</v>
      </c>
      <c r="Q1510" s="120" t="s">
        <v>369</v>
      </c>
      <c r="R1510" s="124" t="s">
        <v>370</v>
      </c>
      <c r="S1510" s="125" t="s">
        <v>445</v>
      </c>
    </row>
    <row r="1511" s="126" customFormat="true" ht="12" hidden="false" customHeight="true" outlineLevel="0" collapsed="false">
      <c r="A1511" s="120" t="n">
        <v>921</v>
      </c>
      <c r="B1511" s="120" t="n">
        <v>92118</v>
      </c>
      <c r="C1511" s="120" t="n">
        <v>6690</v>
      </c>
      <c r="D1511" s="121" t="s">
        <v>265</v>
      </c>
      <c r="E1511" s="121" t="s">
        <v>275</v>
      </c>
      <c r="F1511" s="122" t="n">
        <v>100000</v>
      </c>
      <c r="G1511" s="123"/>
      <c r="H1511" s="122" t="n">
        <v>100000</v>
      </c>
      <c r="I1511" s="123"/>
      <c r="J1511" s="122" t="n">
        <f aca="false">H1511-F1511</f>
        <v>0</v>
      </c>
      <c r="K1511" s="123" t="n">
        <f aca="false">I1511-G1511</f>
        <v>0</v>
      </c>
      <c r="L1511" s="122" t="n">
        <v>0</v>
      </c>
      <c r="M1511" s="123"/>
      <c r="N1511" s="120" t="s">
        <v>415</v>
      </c>
      <c r="O1511" s="120" t="s">
        <v>379</v>
      </c>
      <c r="P1511" s="120" t="s">
        <v>272</v>
      </c>
      <c r="Q1511" s="120" t="s">
        <v>294</v>
      </c>
      <c r="R1511" s="124" t="s">
        <v>295</v>
      </c>
      <c r="S1511" s="125" t="s">
        <v>445</v>
      </c>
    </row>
    <row r="1512" s="126" customFormat="true" ht="12" hidden="false" customHeight="true" outlineLevel="0" collapsed="false">
      <c r="A1512" s="120" t="n">
        <v>921</v>
      </c>
      <c r="B1512" s="120" t="n">
        <v>92120</v>
      </c>
      <c r="C1512" s="120" t="s">
        <v>89</v>
      </c>
      <c r="D1512" s="121" t="s">
        <v>265</v>
      </c>
      <c r="E1512" s="121" t="s">
        <v>376</v>
      </c>
      <c r="F1512" s="122" t="n">
        <v>302000</v>
      </c>
      <c r="G1512" s="123"/>
      <c r="H1512" s="122" t="n">
        <v>302000</v>
      </c>
      <c r="I1512" s="123"/>
      <c r="J1512" s="122" t="n">
        <f aca="false">H1512-F1512</f>
        <v>0</v>
      </c>
      <c r="K1512" s="123" t="n">
        <f aca="false">I1512-G1512</f>
        <v>0</v>
      </c>
      <c r="L1512" s="122" t="n">
        <v>302000</v>
      </c>
      <c r="M1512" s="123"/>
      <c r="N1512" s="120" t="s">
        <v>284</v>
      </c>
      <c r="O1512" s="120" t="s">
        <v>284</v>
      </c>
      <c r="P1512" s="120" t="s">
        <v>268</v>
      </c>
      <c r="Q1512" s="120" t="s">
        <v>269</v>
      </c>
      <c r="R1512" s="124" t="s">
        <v>270</v>
      </c>
      <c r="S1512" s="125" t="s">
        <v>1039</v>
      </c>
    </row>
    <row r="1513" s="126" customFormat="true" ht="12" hidden="false" customHeight="true" outlineLevel="0" collapsed="false">
      <c r="A1513" s="120" t="n">
        <v>921</v>
      </c>
      <c r="B1513" s="120" t="n">
        <v>92120</v>
      </c>
      <c r="C1513" s="120" t="s">
        <v>109</v>
      </c>
      <c r="D1513" s="121" t="s">
        <v>265</v>
      </c>
      <c r="E1513" s="121" t="s">
        <v>275</v>
      </c>
      <c r="F1513" s="122" t="n">
        <v>0</v>
      </c>
      <c r="G1513" s="123"/>
      <c r="H1513" s="122" t="n">
        <v>3000</v>
      </c>
      <c r="I1513" s="123"/>
      <c r="J1513" s="122" t="n">
        <f aca="false">H1513-F1513</f>
        <v>3000</v>
      </c>
      <c r="K1513" s="123" t="n">
        <f aca="false">I1513-G1513</f>
        <v>0</v>
      </c>
      <c r="L1513" s="122" t="n">
        <v>0</v>
      </c>
      <c r="M1513" s="123"/>
      <c r="N1513" s="120" t="s">
        <v>459</v>
      </c>
      <c r="O1513" s="120" t="s">
        <v>459</v>
      </c>
      <c r="P1513" s="120"/>
      <c r="Q1513" s="120"/>
      <c r="R1513" s="124"/>
      <c r="S1513" s="125" t="s">
        <v>289</v>
      </c>
    </row>
    <row r="1514" s="126" customFormat="true" ht="12" hidden="false" customHeight="true" outlineLevel="0" collapsed="false">
      <c r="A1514" s="120" t="n">
        <v>921</v>
      </c>
      <c r="B1514" s="120" t="n">
        <v>92120</v>
      </c>
      <c r="C1514" s="120" t="n">
        <v>2057</v>
      </c>
      <c r="D1514" s="121" t="s">
        <v>325</v>
      </c>
      <c r="E1514" s="121" t="s">
        <v>298</v>
      </c>
      <c r="F1514" s="122" t="n">
        <v>17146</v>
      </c>
      <c r="G1514" s="123"/>
      <c r="H1514" s="122" t="n">
        <v>17146</v>
      </c>
      <c r="I1514" s="123"/>
      <c r="J1514" s="122" t="n">
        <f aca="false">H1514-F1514</f>
        <v>0</v>
      </c>
      <c r="K1514" s="123" t="n">
        <f aca="false">I1514-G1514</f>
        <v>0</v>
      </c>
      <c r="L1514" s="122" t="n">
        <v>0</v>
      </c>
      <c r="M1514" s="123"/>
      <c r="N1514" s="120" t="s">
        <v>281</v>
      </c>
      <c r="O1514" s="120" t="s">
        <v>281</v>
      </c>
      <c r="P1514" s="120" t="s">
        <v>268</v>
      </c>
      <c r="Q1514" s="120" t="s">
        <v>269</v>
      </c>
      <c r="R1514" s="124" t="s">
        <v>270</v>
      </c>
      <c r="S1514" s="125" t="s">
        <v>1040</v>
      </c>
    </row>
    <row r="1515" s="126" customFormat="true" ht="12" hidden="false" customHeight="true" outlineLevel="0" collapsed="false">
      <c r="A1515" s="120" t="n">
        <v>921</v>
      </c>
      <c r="B1515" s="120" t="n">
        <v>92120</v>
      </c>
      <c r="C1515" s="120" t="n">
        <v>2057</v>
      </c>
      <c r="D1515" s="121" t="s">
        <v>325</v>
      </c>
      <c r="E1515" s="121" t="s">
        <v>298</v>
      </c>
      <c r="F1515" s="122" t="n">
        <v>18215</v>
      </c>
      <c r="G1515" s="123"/>
      <c r="H1515" s="122" t="n">
        <v>18215</v>
      </c>
      <c r="I1515" s="123"/>
      <c r="J1515" s="122" t="n">
        <f aca="false">H1515-F1515</f>
        <v>0</v>
      </c>
      <c r="K1515" s="123" t="n">
        <f aca="false">I1515-G1515</f>
        <v>0</v>
      </c>
      <c r="L1515" s="122" t="n">
        <v>0</v>
      </c>
      <c r="M1515" s="123"/>
      <c r="N1515" s="120" t="s">
        <v>281</v>
      </c>
      <c r="O1515" s="120" t="s">
        <v>281</v>
      </c>
      <c r="P1515" s="120" t="s">
        <v>268</v>
      </c>
      <c r="Q1515" s="120" t="s">
        <v>269</v>
      </c>
      <c r="R1515" s="124" t="s">
        <v>270</v>
      </c>
      <c r="S1515" s="125" t="s">
        <v>1041</v>
      </c>
    </row>
    <row r="1516" s="126" customFormat="true" ht="12" hidden="false" customHeight="true" outlineLevel="0" collapsed="false">
      <c r="A1516" s="120" t="n">
        <v>921</v>
      </c>
      <c r="B1516" s="120" t="n">
        <v>92120</v>
      </c>
      <c r="C1516" s="120" t="n">
        <v>2059</v>
      </c>
      <c r="D1516" s="121" t="s">
        <v>325</v>
      </c>
      <c r="E1516" s="121" t="s">
        <v>298</v>
      </c>
      <c r="F1516" s="122" t="n">
        <v>1302</v>
      </c>
      <c r="G1516" s="123"/>
      <c r="H1516" s="122" t="n">
        <v>1302</v>
      </c>
      <c r="I1516" s="123"/>
      <c r="J1516" s="122" t="n">
        <f aca="false">H1516-F1516</f>
        <v>0</v>
      </c>
      <c r="K1516" s="123" t="n">
        <f aca="false">I1516-G1516</f>
        <v>0</v>
      </c>
      <c r="L1516" s="122" t="n">
        <v>0</v>
      </c>
      <c r="M1516" s="123"/>
      <c r="N1516" s="120" t="s">
        <v>281</v>
      </c>
      <c r="O1516" s="120" t="s">
        <v>281</v>
      </c>
      <c r="P1516" s="120" t="s">
        <v>268</v>
      </c>
      <c r="Q1516" s="120" t="s">
        <v>269</v>
      </c>
      <c r="R1516" s="124" t="s">
        <v>270</v>
      </c>
      <c r="S1516" s="125" t="s">
        <v>1041</v>
      </c>
    </row>
    <row r="1517" s="126" customFormat="true" ht="12" hidden="false" customHeight="true" outlineLevel="0" collapsed="false">
      <c r="A1517" s="120" t="n">
        <v>921</v>
      </c>
      <c r="B1517" s="120" t="n">
        <v>92120</v>
      </c>
      <c r="C1517" s="120" t="n">
        <v>2700</v>
      </c>
      <c r="D1517" s="121" t="s">
        <v>265</v>
      </c>
      <c r="E1517" s="121" t="s">
        <v>275</v>
      </c>
      <c r="F1517" s="122" t="n">
        <v>253668</v>
      </c>
      <c r="G1517" s="123"/>
      <c r="H1517" s="122" t="n">
        <v>253668</v>
      </c>
      <c r="I1517" s="123"/>
      <c r="J1517" s="122" t="n">
        <f aca="false">H1517-F1517</f>
        <v>0</v>
      </c>
      <c r="K1517" s="123" t="n">
        <f aca="false">I1517-G1517</f>
        <v>0</v>
      </c>
      <c r="L1517" s="122" t="n">
        <v>0</v>
      </c>
      <c r="M1517" s="123"/>
      <c r="N1517" s="120" t="s">
        <v>281</v>
      </c>
      <c r="O1517" s="120" t="s">
        <v>281</v>
      </c>
      <c r="P1517" s="120" t="s">
        <v>268</v>
      </c>
      <c r="Q1517" s="120" t="s">
        <v>269</v>
      </c>
      <c r="R1517" s="124" t="s">
        <v>270</v>
      </c>
      <c r="S1517" s="125" t="s">
        <v>1042</v>
      </c>
    </row>
    <row r="1518" s="126" customFormat="true" ht="12" hidden="false" customHeight="true" outlineLevel="0" collapsed="false">
      <c r="A1518" s="120" t="n">
        <v>921</v>
      </c>
      <c r="B1518" s="120" t="n">
        <v>92120</v>
      </c>
      <c r="C1518" s="120" t="n">
        <v>2700</v>
      </c>
      <c r="D1518" s="121" t="s">
        <v>265</v>
      </c>
      <c r="E1518" s="121" t="s">
        <v>275</v>
      </c>
      <c r="F1518" s="129" t="n">
        <v>172866</v>
      </c>
      <c r="G1518" s="130"/>
      <c r="H1518" s="129" t="n">
        <v>172866</v>
      </c>
      <c r="I1518" s="130"/>
      <c r="J1518" s="129" t="n">
        <f aca="false">H1518-F1518</f>
        <v>0</v>
      </c>
      <c r="K1518" s="130" t="n">
        <f aca="false">I1518-G1518</f>
        <v>0</v>
      </c>
      <c r="L1518" s="129" t="n">
        <v>0</v>
      </c>
      <c r="M1518" s="130"/>
      <c r="N1518" s="120" t="s">
        <v>281</v>
      </c>
      <c r="O1518" s="120" t="s">
        <v>281</v>
      </c>
      <c r="P1518" s="120" t="s">
        <v>268</v>
      </c>
      <c r="Q1518" s="120" t="s">
        <v>269</v>
      </c>
      <c r="R1518" s="124" t="s">
        <v>270</v>
      </c>
      <c r="S1518" s="125" t="s">
        <v>1043</v>
      </c>
    </row>
    <row r="1519" s="126" customFormat="true" ht="12" hidden="false" customHeight="true" outlineLevel="0" collapsed="false">
      <c r="A1519" s="120" t="n">
        <v>921</v>
      </c>
      <c r="B1519" s="120" t="n">
        <v>92120</v>
      </c>
      <c r="C1519" s="120" t="n">
        <v>2700</v>
      </c>
      <c r="D1519" s="121" t="s">
        <v>265</v>
      </c>
      <c r="E1519" s="121" t="s">
        <v>275</v>
      </c>
      <c r="F1519" s="129" t="n">
        <v>180714</v>
      </c>
      <c r="G1519" s="130"/>
      <c r="H1519" s="129" t="n">
        <v>180714</v>
      </c>
      <c r="I1519" s="130"/>
      <c r="J1519" s="129" t="n">
        <f aca="false">H1519-F1519</f>
        <v>0</v>
      </c>
      <c r="K1519" s="130" t="n">
        <f aca="false">I1519-G1519</f>
        <v>0</v>
      </c>
      <c r="L1519" s="129" t="n">
        <v>121096</v>
      </c>
      <c r="M1519" s="130"/>
      <c r="N1519" s="120" t="s">
        <v>281</v>
      </c>
      <c r="O1519" s="120" t="s">
        <v>281</v>
      </c>
      <c r="P1519" s="120" t="s">
        <v>272</v>
      </c>
      <c r="Q1519" s="120" t="s">
        <v>392</v>
      </c>
      <c r="R1519" s="124" t="s">
        <v>287</v>
      </c>
      <c r="S1519" s="125" t="s">
        <v>1044</v>
      </c>
    </row>
    <row r="1520" s="126" customFormat="true" ht="12" hidden="false" customHeight="true" outlineLevel="0" collapsed="false">
      <c r="A1520" s="120" t="n">
        <v>921</v>
      </c>
      <c r="B1520" s="120" t="n">
        <v>92120</v>
      </c>
      <c r="C1520" s="120" t="n">
        <v>2700</v>
      </c>
      <c r="D1520" s="121" t="s">
        <v>265</v>
      </c>
      <c r="E1520" s="121" t="s">
        <v>275</v>
      </c>
      <c r="F1520" s="129" t="n">
        <v>112956</v>
      </c>
      <c r="G1520" s="130"/>
      <c r="H1520" s="129" t="n">
        <v>112956</v>
      </c>
      <c r="I1520" s="130"/>
      <c r="J1520" s="129" t="n">
        <f aca="false">H1520-F1520</f>
        <v>0</v>
      </c>
      <c r="K1520" s="130" t="n">
        <f aca="false">I1520-G1520</f>
        <v>0</v>
      </c>
      <c r="L1520" s="129" t="n">
        <v>0</v>
      </c>
      <c r="M1520" s="130"/>
      <c r="N1520" s="120" t="s">
        <v>281</v>
      </c>
      <c r="O1520" s="120" t="s">
        <v>281</v>
      </c>
      <c r="P1520" s="120" t="s">
        <v>272</v>
      </c>
      <c r="Q1520" s="120" t="s">
        <v>392</v>
      </c>
      <c r="R1520" s="124" t="s">
        <v>287</v>
      </c>
      <c r="S1520" s="125" t="s">
        <v>1045</v>
      </c>
    </row>
    <row r="1521" s="126" customFormat="true" ht="12.75" hidden="false" customHeight="true" outlineLevel="0" collapsed="false">
      <c r="A1521" s="120" t="n">
        <v>921</v>
      </c>
      <c r="B1521" s="120" t="n">
        <v>92120</v>
      </c>
      <c r="C1521" s="120" t="n">
        <v>2708</v>
      </c>
      <c r="D1521" s="121" t="s">
        <v>265</v>
      </c>
      <c r="E1521" s="121" t="s">
        <v>391</v>
      </c>
      <c r="F1521" s="122" t="n">
        <v>0</v>
      </c>
      <c r="G1521" s="123"/>
      <c r="H1521" s="122" t="n">
        <v>0</v>
      </c>
      <c r="I1521" s="123"/>
      <c r="J1521" s="122" t="n">
        <f aca="false">H1521-F1521</f>
        <v>0</v>
      </c>
      <c r="K1521" s="123" t="n">
        <f aca="false">I1521-G1521</f>
        <v>0</v>
      </c>
      <c r="L1521" s="122" t="n">
        <v>91600</v>
      </c>
      <c r="M1521" s="123"/>
      <c r="N1521" s="120" t="s">
        <v>281</v>
      </c>
      <c r="O1521" s="120" t="s">
        <v>281</v>
      </c>
      <c r="P1521" s="120"/>
      <c r="Q1521" s="120"/>
      <c r="R1521" s="124"/>
      <c r="S1521" s="125" t="s">
        <v>583</v>
      </c>
    </row>
    <row r="1522" s="126" customFormat="true" ht="12.75" hidden="false" customHeight="true" outlineLevel="0" collapsed="false">
      <c r="A1522" s="120" t="n">
        <v>921</v>
      </c>
      <c r="B1522" s="120" t="n">
        <v>92120</v>
      </c>
      <c r="C1522" s="120" t="n">
        <v>2710</v>
      </c>
      <c r="D1522" s="121" t="s">
        <v>349</v>
      </c>
      <c r="E1522" s="121" t="s">
        <v>280</v>
      </c>
      <c r="F1522" s="122" t="n">
        <v>32000</v>
      </c>
      <c r="G1522" s="123"/>
      <c r="H1522" s="122" t="n">
        <v>32000</v>
      </c>
      <c r="I1522" s="123"/>
      <c r="J1522" s="122" t="n">
        <f aca="false">H1522-F1522</f>
        <v>0</v>
      </c>
      <c r="K1522" s="123" t="n">
        <f aca="false">I1522-G1522</f>
        <v>0</v>
      </c>
      <c r="L1522" s="122" t="n">
        <v>0</v>
      </c>
      <c r="M1522" s="123"/>
      <c r="N1522" s="120" t="s">
        <v>281</v>
      </c>
      <c r="O1522" s="120" t="s">
        <v>281</v>
      </c>
      <c r="P1522" s="120" t="s">
        <v>299</v>
      </c>
      <c r="Q1522" s="120" t="n">
        <v>2375</v>
      </c>
      <c r="R1522" s="124" t="s">
        <v>602</v>
      </c>
      <c r="S1522" s="125" t="s">
        <v>1046</v>
      </c>
    </row>
    <row r="1523" s="126" customFormat="true" ht="12.75" hidden="false" customHeight="true" outlineLevel="0" collapsed="false">
      <c r="A1523" s="120" t="n">
        <v>921</v>
      </c>
      <c r="B1523" s="120" t="n">
        <v>92120</v>
      </c>
      <c r="C1523" s="120" t="n">
        <v>6257</v>
      </c>
      <c r="D1523" s="121" t="s">
        <v>325</v>
      </c>
      <c r="E1523" s="121" t="s">
        <v>298</v>
      </c>
      <c r="F1523" s="122" t="n">
        <v>2901249</v>
      </c>
      <c r="G1523" s="123"/>
      <c r="H1523" s="122" t="n">
        <v>2901249</v>
      </c>
      <c r="I1523" s="123"/>
      <c r="J1523" s="122" t="n">
        <f aca="false">H1523-F1523</f>
        <v>0</v>
      </c>
      <c r="K1523" s="123" t="n">
        <f aca="false">I1523-G1523</f>
        <v>0</v>
      </c>
      <c r="L1523" s="122" t="n">
        <v>0</v>
      </c>
      <c r="M1523" s="123"/>
      <c r="N1523" s="120" t="s">
        <v>281</v>
      </c>
      <c r="O1523" s="120" t="s">
        <v>281</v>
      </c>
      <c r="P1523" s="120" t="s">
        <v>268</v>
      </c>
      <c r="Q1523" s="120" t="s">
        <v>269</v>
      </c>
      <c r="R1523" s="124" t="s">
        <v>270</v>
      </c>
      <c r="S1523" s="125" t="s">
        <v>1047</v>
      </c>
    </row>
    <row r="1524" s="126" customFormat="true" ht="12.75" hidden="false" customHeight="true" outlineLevel="0" collapsed="false">
      <c r="A1524" s="120" t="n">
        <v>921</v>
      </c>
      <c r="B1524" s="120" t="n">
        <v>92120</v>
      </c>
      <c r="C1524" s="120" t="n">
        <v>6257</v>
      </c>
      <c r="D1524" s="121" t="s">
        <v>325</v>
      </c>
      <c r="E1524" s="121" t="s">
        <v>298</v>
      </c>
      <c r="F1524" s="122" t="n">
        <v>47922</v>
      </c>
      <c r="G1524" s="123"/>
      <c r="H1524" s="122" t="n">
        <v>47922</v>
      </c>
      <c r="I1524" s="123"/>
      <c r="J1524" s="122" t="n">
        <f aca="false">H1524-F1524</f>
        <v>0</v>
      </c>
      <c r="K1524" s="123" t="n">
        <f aca="false">I1524-G1524</f>
        <v>0</v>
      </c>
      <c r="L1524" s="122" t="n">
        <v>0</v>
      </c>
      <c r="M1524" s="123"/>
      <c r="N1524" s="120" t="s">
        <v>281</v>
      </c>
      <c r="O1524" s="120" t="s">
        <v>281</v>
      </c>
      <c r="P1524" s="120" t="s">
        <v>299</v>
      </c>
      <c r="Q1524" s="120" t="n">
        <v>1019</v>
      </c>
      <c r="R1524" s="124" t="s">
        <v>300</v>
      </c>
      <c r="S1524" s="125" t="s">
        <v>1047</v>
      </c>
    </row>
    <row r="1525" s="126" customFormat="true" ht="12.75" hidden="false" customHeight="true" outlineLevel="0" collapsed="false">
      <c r="A1525" s="120" t="n">
        <v>921</v>
      </c>
      <c r="B1525" s="120" t="n">
        <v>92120</v>
      </c>
      <c r="C1525" s="120" t="n">
        <v>6257</v>
      </c>
      <c r="D1525" s="121" t="s">
        <v>325</v>
      </c>
      <c r="E1525" s="121" t="s">
        <v>298</v>
      </c>
      <c r="F1525" s="122" t="n">
        <v>33000</v>
      </c>
      <c r="G1525" s="123"/>
      <c r="H1525" s="122" t="n">
        <v>33000</v>
      </c>
      <c r="I1525" s="123"/>
      <c r="J1525" s="122" t="n">
        <f aca="false">H1525-F1525</f>
        <v>0</v>
      </c>
      <c r="K1525" s="123" t="n">
        <f aca="false">I1525-G1525</f>
        <v>0</v>
      </c>
      <c r="L1525" s="122" t="n">
        <v>0</v>
      </c>
      <c r="M1525" s="123"/>
      <c r="N1525" s="120" t="s">
        <v>281</v>
      </c>
      <c r="O1525" s="120" t="s">
        <v>281</v>
      </c>
      <c r="P1525" s="120" t="s">
        <v>310</v>
      </c>
      <c r="Q1525" s="120" t="s">
        <v>269</v>
      </c>
      <c r="R1525" s="124" t="s">
        <v>270</v>
      </c>
      <c r="S1525" s="125" t="s">
        <v>1048</v>
      </c>
    </row>
    <row r="1526" s="126" customFormat="true" ht="12.75" hidden="false" customHeight="true" outlineLevel="0" collapsed="false">
      <c r="A1526" s="120" t="n">
        <v>921</v>
      </c>
      <c r="B1526" s="120" t="n">
        <v>92120</v>
      </c>
      <c r="C1526" s="120" t="n">
        <v>6257</v>
      </c>
      <c r="D1526" s="121" t="s">
        <v>325</v>
      </c>
      <c r="E1526" s="121" t="s">
        <v>298</v>
      </c>
      <c r="F1526" s="122" t="n">
        <v>285278</v>
      </c>
      <c r="G1526" s="123"/>
      <c r="H1526" s="122" t="n">
        <v>285278</v>
      </c>
      <c r="I1526" s="123"/>
      <c r="J1526" s="122" t="n">
        <f aca="false">H1526-F1526</f>
        <v>0</v>
      </c>
      <c r="K1526" s="123" t="n">
        <f aca="false">I1526-G1526</f>
        <v>0</v>
      </c>
      <c r="L1526" s="122" t="n">
        <v>0</v>
      </c>
      <c r="M1526" s="123"/>
      <c r="N1526" s="120" t="s">
        <v>281</v>
      </c>
      <c r="O1526" s="120" t="s">
        <v>281</v>
      </c>
      <c r="P1526" s="120" t="s">
        <v>272</v>
      </c>
      <c r="Q1526" s="120" t="s">
        <v>318</v>
      </c>
      <c r="R1526" s="124" t="s">
        <v>319</v>
      </c>
      <c r="S1526" s="125" t="s">
        <v>1040</v>
      </c>
    </row>
    <row r="1527" s="126" customFormat="true" ht="12" hidden="false" customHeight="true" outlineLevel="0" collapsed="false">
      <c r="A1527" s="120" t="n">
        <v>921</v>
      </c>
      <c r="B1527" s="120" t="n">
        <v>92120</v>
      </c>
      <c r="C1527" s="120" t="n">
        <v>6257</v>
      </c>
      <c r="D1527" s="121" t="s">
        <v>325</v>
      </c>
      <c r="E1527" s="121" t="s">
        <v>298</v>
      </c>
      <c r="F1527" s="122" t="n">
        <v>0</v>
      </c>
      <c r="G1527" s="123"/>
      <c r="H1527" s="122" t="n">
        <v>0</v>
      </c>
      <c r="I1527" s="123"/>
      <c r="J1527" s="122" t="n">
        <f aca="false">H1527-F1527</f>
        <v>0</v>
      </c>
      <c r="K1527" s="123" t="n">
        <f aca="false">I1527-G1527</f>
        <v>0</v>
      </c>
      <c r="L1527" s="122" t="n">
        <v>400000</v>
      </c>
      <c r="M1527" s="123"/>
      <c r="N1527" s="120" t="s">
        <v>281</v>
      </c>
      <c r="O1527" s="120" t="s">
        <v>281</v>
      </c>
      <c r="P1527" s="120"/>
      <c r="Q1527" s="120"/>
      <c r="R1527" s="124"/>
      <c r="S1527" s="125" t="s">
        <v>1049</v>
      </c>
    </row>
    <row r="1528" s="126" customFormat="true" ht="12" hidden="false" customHeight="true" outlineLevel="0" collapsed="false">
      <c r="A1528" s="120" t="n">
        <v>921</v>
      </c>
      <c r="B1528" s="120" t="n">
        <v>92120</v>
      </c>
      <c r="C1528" s="120" t="n">
        <v>6257</v>
      </c>
      <c r="D1528" s="121" t="s">
        <v>325</v>
      </c>
      <c r="E1528" s="121" t="s">
        <v>298</v>
      </c>
      <c r="F1528" s="122" t="n">
        <v>577000</v>
      </c>
      <c r="G1528" s="123"/>
      <c r="H1528" s="122" t="n">
        <v>577000</v>
      </c>
      <c r="I1528" s="123"/>
      <c r="J1528" s="122" t="n">
        <f aca="false">H1528-F1528</f>
        <v>0</v>
      </c>
      <c r="K1528" s="123" t="n">
        <f aca="false">I1528-G1528</f>
        <v>0</v>
      </c>
      <c r="L1528" s="122" t="n">
        <v>0</v>
      </c>
      <c r="M1528" s="123"/>
      <c r="N1528" s="120" t="s">
        <v>281</v>
      </c>
      <c r="O1528" s="120" t="s">
        <v>281</v>
      </c>
      <c r="P1528" s="120" t="s">
        <v>310</v>
      </c>
      <c r="Q1528" s="120" t="s">
        <v>269</v>
      </c>
      <c r="R1528" s="124" t="s">
        <v>270</v>
      </c>
      <c r="S1528" s="125" t="s">
        <v>1050</v>
      </c>
    </row>
    <row r="1529" s="126" customFormat="true" ht="12" hidden="false" customHeight="true" outlineLevel="0" collapsed="false">
      <c r="A1529" s="120" t="n">
        <v>921</v>
      </c>
      <c r="B1529" s="120" t="n">
        <v>92120</v>
      </c>
      <c r="C1529" s="120" t="n">
        <v>6257</v>
      </c>
      <c r="D1529" s="121" t="s">
        <v>325</v>
      </c>
      <c r="E1529" s="121" t="s">
        <v>298</v>
      </c>
      <c r="F1529" s="122" t="n">
        <v>494000</v>
      </c>
      <c r="G1529" s="123"/>
      <c r="H1529" s="122" t="n">
        <v>494000</v>
      </c>
      <c r="I1529" s="123"/>
      <c r="J1529" s="122" t="n">
        <f aca="false">H1529-F1529</f>
        <v>0</v>
      </c>
      <c r="K1529" s="123" t="n">
        <f aca="false">I1529-G1529</f>
        <v>0</v>
      </c>
      <c r="L1529" s="122" t="n">
        <v>1000000</v>
      </c>
      <c r="M1529" s="123"/>
      <c r="N1529" s="120" t="s">
        <v>281</v>
      </c>
      <c r="O1529" s="120" t="s">
        <v>281</v>
      </c>
      <c r="P1529" s="120" t="s">
        <v>310</v>
      </c>
      <c r="Q1529" s="120" t="s">
        <v>269</v>
      </c>
      <c r="R1529" s="124" t="s">
        <v>270</v>
      </c>
      <c r="S1529" s="125" t="s">
        <v>1051</v>
      </c>
    </row>
    <row r="1530" s="126" customFormat="true" ht="12" hidden="false" customHeight="true" outlineLevel="0" collapsed="false">
      <c r="A1530" s="120" t="n">
        <v>921</v>
      </c>
      <c r="B1530" s="120" t="n">
        <v>92120</v>
      </c>
      <c r="C1530" s="120" t="n">
        <v>6259</v>
      </c>
      <c r="D1530" s="121" t="s">
        <v>325</v>
      </c>
      <c r="E1530" s="121" t="s">
        <v>298</v>
      </c>
      <c r="F1530" s="122" t="n">
        <v>445577</v>
      </c>
      <c r="G1530" s="123"/>
      <c r="H1530" s="122" t="n">
        <v>445577</v>
      </c>
      <c r="I1530" s="123"/>
      <c r="J1530" s="122" t="n">
        <f aca="false">H1530-F1530</f>
        <v>0</v>
      </c>
      <c r="K1530" s="123" t="n">
        <f aca="false">I1530-G1530</f>
        <v>0</v>
      </c>
      <c r="L1530" s="122" t="n">
        <v>0</v>
      </c>
      <c r="M1530" s="123"/>
      <c r="N1530" s="120" t="s">
        <v>281</v>
      </c>
      <c r="O1530" s="120" t="s">
        <v>281</v>
      </c>
      <c r="P1530" s="120" t="s">
        <v>268</v>
      </c>
      <c r="Q1530" s="120" t="s">
        <v>269</v>
      </c>
      <c r="R1530" s="124" t="s">
        <v>270</v>
      </c>
      <c r="S1530" s="125" t="s">
        <v>1047</v>
      </c>
    </row>
    <row r="1531" s="126" customFormat="true" ht="12" hidden="false" customHeight="true" outlineLevel="0" collapsed="false">
      <c r="A1531" s="120" t="n">
        <v>921</v>
      </c>
      <c r="B1531" s="120" t="n">
        <v>92120</v>
      </c>
      <c r="C1531" s="120" t="n">
        <v>6259</v>
      </c>
      <c r="D1531" s="121" t="s">
        <v>325</v>
      </c>
      <c r="E1531" s="121" t="s">
        <v>298</v>
      </c>
      <c r="F1531" s="122" t="n">
        <v>8142</v>
      </c>
      <c r="G1531" s="123"/>
      <c r="H1531" s="122" t="n">
        <v>8142</v>
      </c>
      <c r="I1531" s="123"/>
      <c r="J1531" s="122" t="n">
        <f aca="false">H1531-F1531</f>
        <v>0</v>
      </c>
      <c r="K1531" s="123" t="n">
        <f aca="false">I1531-G1531</f>
        <v>0</v>
      </c>
      <c r="L1531" s="122" t="n">
        <v>0</v>
      </c>
      <c r="M1531" s="123"/>
      <c r="N1531" s="120" t="s">
        <v>281</v>
      </c>
      <c r="O1531" s="120" t="s">
        <v>281</v>
      </c>
      <c r="P1531" s="120" t="s">
        <v>299</v>
      </c>
      <c r="Q1531" s="120" t="n">
        <v>1019</v>
      </c>
      <c r="R1531" s="124" t="s">
        <v>300</v>
      </c>
      <c r="S1531" s="125" t="s">
        <v>1047</v>
      </c>
    </row>
    <row r="1532" s="126" customFormat="true" ht="12" hidden="false" customHeight="true" outlineLevel="0" collapsed="false">
      <c r="A1532" s="120" t="n">
        <v>921</v>
      </c>
      <c r="B1532" s="120" t="n">
        <v>92120</v>
      </c>
      <c r="C1532" s="120" t="n">
        <v>6259</v>
      </c>
      <c r="D1532" s="121" t="s">
        <v>325</v>
      </c>
      <c r="E1532" s="121" t="s">
        <v>298</v>
      </c>
      <c r="F1532" s="122" t="n">
        <v>1465000</v>
      </c>
      <c r="G1532" s="123"/>
      <c r="H1532" s="122" t="n">
        <v>1465000</v>
      </c>
      <c r="I1532" s="123"/>
      <c r="J1532" s="122" t="n">
        <f aca="false">H1532-F1532</f>
        <v>0</v>
      </c>
      <c r="K1532" s="123" t="n">
        <f aca="false">I1532-G1532</f>
        <v>0</v>
      </c>
      <c r="L1532" s="122" t="n">
        <v>0</v>
      </c>
      <c r="M1532" s="123"/>
      <c r="N1532" s="120" t="s">
        <v>281</v>
      </c>
      <c r="O1532" s="120" t="s">
        <v>281</v>
      </c>
      <c r="P1532" s="120" t="s">
        <v>310</v>
      </c>
      <c r="Q1532" s="120" t="s">
        <v>269</v>
      </c>
      <c r="R1532" s="124" t="s">
        <v>270</v>
      </c>
      <c r="S1532" s="125" t="s">
        <v>1048</v>
      </c>
    </row>
    <row r="1533" s="126" customFormat="true" ht="12" hidden="false" customHeight="true" outlineLevel="0" collapsed="false">
      <c r="A1533" s="120" t="n">
        <v>921</v>
      </c>
      <c r="B1533" s="120" t="n">
        <v>92120</v>
      </c>
      <c r="C1533" s="120" t="n">
        <v>6259</v>
      </c>
      <c r="D1533" s="121" t="s">
        <v>325</v>
      </c>
      <c r="E1533" s="121" t="s">
        <v>298</v>
      </c>
      <c r="F1533" s="122" t="n">
        <v>41000</v>
      </c>
      <c r="G1533" s="123"/>
      <c r="H1533" s="122" t="n">
        <v>41000</v>
      </c>
      <c r="I1533" s="123"/>
      <c r="J1533" s="122" t="n">
        <f aca="false">H1533-F1533</f>
        <v>0</v>
      </c>
      <c r="K1533" s="123" t="n">
        <f aca="false">I1533-G1533</f>
        <v>0</v>
      </c>
      <c r="L1533" s="122" t="n">
        <v>0</v>
      </c>
      <c r="M1533" s="123"/>
      <c r="N1533" s="120" t="s">
        <v>281</v>
      </c>
      <c r="O1533" s="120" t="s">
        <v>281</v>
      </c>
      <c r="P1533" s="120" t="s">
        <v>310</v>
      </c>
      <c r="Q1533" s="120" t="s">
        <v>269</v>
      </c>
      <c r="R1533" s="124" t="s">
        <v>270</v>
      </c>
      <c r="S1533" s="125" t="s">
        <v>1050</v>
      </c>
    </row>
    <row r="1534" s="126" customFormat="true" ht="12" hidden="false" customHeight="true" outlineLevel="0" collapsed="false">
      <c r="A1534" s="120" t="n">
        <v>921</v>
      </c>
      <c r="B1534" s="120" t="n">
        <v>92120</v>
      </c>
      <c r="C1534" s="120" t="n">
        <v>6290</v>
      </c>
      <c r="D1534" s="121" t="s">
        <v>265</v>
      </c>
      <c r="E1534" s="121" t="s">
        <v>275</v>
      </c>
      <c r="F1534" s="129" t="n">
        <v>1386000</v>
      </c>
      <c r="G1534" s="130"/>
      <c r="H1534" s="129" t="n">
        <v>1386000</v>
      </c>
      <c r="I1534" s="130"/>
      <c r="J1534" s="129" t="n">
        <f aca="false">H1534-F1534</f>
        <v>0</v>
      </c>
      <c r="K1534" s="130" t="n">
        <f aca="false">I1534-G1534</f>
        <v>0</v>
      </c>
      <c r="L1534" s="129" t="n">
        <v>157981</v>
      </c>
      <c r="M1534" s="130"/>
      <c r="N1534" s="120" t="s">
        <v>281</v>
      </c>
      <c r="O1534" s="120" t="s">
        <v>281</v>
      </c>
      <c r="P1534" s="120" t="s">
        <v>272</v>
      </c>
      <c r="Q1534" s="120" t="s">
        <v>642</v>
      </c>
      <c r="R1534" s="124" t="s">
        <v>319</v>
      </c>
      <c r="S1534" s="125" t="s">
        <v>1052</v>
      </c>
    </row>
    <row r="1535" s="126" customFormat="true" ht="12" hidden="false" customHeight="true" outlineLevel="0" collapsed="false">
      <c r="A1535" s="120" t="n">
        <v>921</v>
      </c>
      <c r="B1535" s="120" t="n">
        <v>92120</v>
      </c>
      <c r="C1535" s="120" t="n">
        <v>6290</v>
      </c>
      <c r="D1535" s="121" t="s">
        <v>265</v>
      </c>
      <c r="E1535" s="121" t="s">
        <v>275</v>
      </c>
      <c r="F1535" s="129" t="n">
        <v>149074</v>
      </c>
      <c r="G1535" s="130"/>
      <c r="H1535" s="129" t="n">
        <v>149074</v>
      </c>
      <c r="I1535" s="130"/>
      <c r="J1535" s="129" t="n">
        <f aca="false">H1535-F1535</f>
        <v>0</v>
      </c>
      <c r="K1535" s="130" t="n">
        <f aca="false">I1535-G1535</f>
        <v>0</v>
      </c>
      <c r="L1535" s="129" t="n">
        <v>0</v>
      </c>
      <c r="M1535" s="130"/>
      <c r="N1535" s="120" t="s">
        <v>281</v>
      </c>
      <c r="O1535" s="120" t="s">
        <v>281</v>
      </c>
      <c r="P1535" s="120" t="s">
        <v>272</v>
      </c>
      <c r="Q1535" s="120" t="s">
        <v>273</v>
      </c>
      <c r="R1535" s="124" t="s">
        <v>274</v>
      </c>
      <c r="S1535" s="125" t="s">
        <v>1052</v>
      </c>
    </row>
    <row r="1536" s="126" customFormat="true" ht="12" hidden="false" customHeight="true" outlineLevel="0" collapsed="false">
      <c r="A1536" s="120" t="n">
        <v>921</v>
      </c>
      <c r="B1536" s="120" t="n">
        <v>92120</v>
      </c>
      <c r="C1536" s="120" t="n">
        <v>6290</v>
      </c>
      <c r="D1536" s="121" t="s">
        <v>265</v>
      </c>
      <c r="E1536" s="121" t="s">
        <v>275</v>
      </c>
      <c r="F1536" s="129" t="n">
        <v>200000</v>
      </c>
      <c r="G1536" s="130"/>
      <c r="H1536" s="129" t="n">
        <v>200000</v>
      </c>
      <c r="I1536" s="130"/>
      <c r="J1536" s="129" t="n">
        <f aca="false">H1536-F1536</f>
        <v>0</v>
      </c>
      <c r="K1536" s="130" t="n">
        <f aca="false">I1536-G1536</f>
        <v>0</v>
      </c>
      <c r="L1536" s="129" t="n">
        <v>3148241</v>
      </c>
      <c r="M1536" s="130"/>
      <c r="N1536" s="120" t="s">
        <v>281</v>
      </c>
      <c r="O1536" s="120" t="s">
        <v>281</v>
      </c>
      <c r="P1536" s="120" t="s">
        <v>268</v>
      </c>
      <c r="Q1536" s="120" t="s">
        <v>269</v>
      </c>
      <c r="R1536" s="124" t="s">
        <v>270</v>
      </c>
      <c r="S1536" s="125" t="s">
        <v>1053</v>
      </c>
    </row>
    <row r="1537" s="126" customFormat="true" ht="12" hidden="false" customHeight="true" outlineLevel="0" collapsed="false">
      <c r="A1537" s="120" t="n">
        <v>921</v>
      </c>
      <c r="B1537" s="120" t="n">
        <v>92120</v>
      </c>
      <c r="C1537" s="120" t="n">
        <v>6290</v>
      </c>
      <c r="D1537" s="121" t="s">
        <v>265</v>
      </c>
      <c r="E1537" s="121" t="s">
        <v>275</v>
      </c>
      <c r="F1537" s="129" t="n">
        <v>582811</v>
      </c>
      <c r="G1537" s="130"/>
      <c r="H1537" s="129" t="n">
        <v>582811</v>
      </c>
      <c r="I1537" s="130"/>
      <c r="J1537" s="129" t="n">
        <f aca="false">H1537-F1537</f>
        <v>0</v>
      </c>
      <c r="K1537" s="130" t="n">
        <f aca="false">I1537-G1537</f>
        <v>0</v>
      </c>
      <c r="L1537" s="129" t="n">
        <v>0</v>
      </c>
      <c r="M1537" s="130"/>
      <c r="N1537" s="120" t="s">
        <v>281</v>
      </c>
      <c r="O1537" s="120" t="s">
        <v>281</v>
      </c>
      <c r="P1537" s="120" t="s">
        <v>268</v>
      </c>
      <c r="Q1537" s="120" t="s">
        <v>269</v>
      </c>
      <c r="R1537" s="124" t="s">
        <v>270</v>
      </c>
      <c r="S1537" s="125" t="s">
        <v>1054</v>
      </c>
    </row>
    <row r="1538" s="126" customFormat="true" ht="12" hidden="false" customHeight="true" outlineLevel="0" collapsed="false">
      <c r="A1538" s="120" t="n">
        <v>921</v>
      </c>
      <c r="B1538" s="120" t="n">
        <v>92195</v>
      </c>
      <c r="C1538" s="120" t="s">
        <v>107</v>
      </c>
      <c r="D1538" s="121" t="s">
        <v>265</v>
      </c>
      <c r="E1538" s="121" t="s">
        <v>275</v>
      </c>
      <c r="F1538" s="122" t="n">
        <v>800000</v>
      </c>
      <c r="G1538" s="123"/>
      <c r="H1538" s="122" t="n">
        <v>800000</v>
      </c>
      <c r="I1538" s="123"/>
      <c r="J1538" s="122" t="n">
        <f aca="false">H1538-F1538</f>
        <v>0</v>
      </c>
      <c r="K1538" s="123" t="n">
        <f aca="false">I1538-G1538</f>
        <v>0</v>
      </c>
      <c r="L1538" s="122" t="n">
        <v>0</v>
      </c>
      <c r="M1538" s="123"/>
      <c r="N1538" s="120" t="s">
        <v>415</v>
      </c>
      <c r="O1538" s="120" t="s">
        <v>403</v>
      </c>
      <c r="P1538" s="120" t="s">
        <v>272</v>
      </c>
      <c r="Q1538" s="120" t="s">
        <v>318</v>
      </c>
      <c r="R1538" s="124" t="s">
        <v>319</v>
      </c>
      <c r="S1538" s="125" t="s">
        <v>1055</v>
      </c>
    </row>
    <row r="1539" s="126" customFormat="true" ht="12" hidden="false" customHeight="true" outlineLevel="0" collapsed="false">
      <c r="A1539" s="120" t="n">
        <v>921</v>
      </c>
      <c r="B1539" s="120" t="n">
        <v>92195</v>
      </c>
      <c r="C1539" s="120" t="n">
        <v>2440</v>
      </c>
      <c r="D1539" s="121" t="s">
        <v>265</v>
      </c>
      <c r="E1539" s="121" t="s">
        <v>275</v>
      </c>
      <c r="F1539" s="122" t="n">
        <v>150000</v>
      </c>
      <c r="G1539" s="125"/>
      <c r="H1539" s="122" t="n">
        <v>150000</v>
      </c>
      <c r="I1539" s="125"/>
      <c r="J1539" s="122" t="n">
        <f aca="false">H1539-F1539</f>
        <v>0</v>
      </c>
      <c r="K1539" s="130" t="n">
        <f aca="false">I1539-G1539</f>
        <v>0</v>
      </c>
      <c r="L1539" s="122" t="n">
        <v>0</v>
      </c>
      <c r="M1539" s="125"/>
      <c r="N1539" s="120" t="s">
        <v>281</v>
      </c>
      <c r="O1539" s="120" t="s">
        <v>281</v>
      </c>
      <c r="P1539" s="120" t="s">
        <v>299</v>
      </c>
      <c r="Q1539" s="120" t="n">
        <v>685</v>
      </c>
      <c r="R1539" s="124" t="s">
        <v>447</v>
      </c>
      <c r="S1539" s="125" t="s">
        <v>1056</v>
      </c>
    </row>
    <row r="1540" s="126" customFormat="true" ht="12" hidden="false" customHeight="true" outlineLevel="0" collapsed="false">
      <c r="A1540" s="120" t="n">
        <v>921</v>
      </c>
      <c r="B1540" s="120" t="n">
        <v>92195</v>
      </c>
      <c r="C1540" s="120" t="n">
        <v>6330</v>
      </c>
      <c r="D1540" s="121" t="s">
        <v>399</v>
      </c>
      <c r="E1540" s="121" t="s">
        <v>314</v>
      </c>
      <c r="F1540" s="122" t="n">
        <v>10000000</v>
      </c>
      <c r="G1540" s="123"/>
      <c r="H1540" s="122" t="n">
        <v>10000000</v>
      </c>
      <c r="I1540" s="123"/>
      <c r="J1540" s="122" t="n">
        <f aca="false">H1540-F1540</f>
        <v>0</v>
      </c>
      <c r="K1540" s="123" t="n">
        <f aca="false">I1540-G1540</f>
        <v>0</v>
      </c>
      <c r="L1540" s="122" t="n">
        <v>0</v>
      </c>
      <c r="M1540" s="123"/>
      <c r="N1540" s="120" t="s">
        <v>281</v>
      </c>
      <c r="O1540" s="120" t="s">
        <v>281</v>
      </c>
      <c r="P1540" s="120" t="s">
        <v>299</v>
      </c>
      <c r="Q1540" s="120" t="s">
        <v>439</v>
      </c>
      <c r="R1540" s="124" t="s">
        <v>440</v>
      </c>
      <c r="S1540" s="125" t="s">
        <v>1057</v>
      </c>
    </row>
    <row r="1541" s="126" customFormat="true" ht="12" hidden="false" customHeight="true" outlineLevel="0" collapsed="false">
      <c r="A1541" s="120" t="n">
        <v>926</v>
      </c>
      <c r="B1541" s="120" t="n">
        <v>92601</v>
      </c>
      <c r="C1541" s="120" t="s">
        <v>56</v>
      </c>
      <c r="D1541" s="121" t="s">
        <v>265</v>
      </c>
      <c r="E1541" s="121" t="s">
        <v>376</v>
      </c>
      <c r="F1541" s="122" t="n">
        <v>130000</v>
      </c>
      <c r="G1541" s="123"/>
      <c r="H1541" s="122" t="n">
        <v>150000</v>
      </c>
      <c r="I1541" s="123"/>
      <c r="J1541" s="122" t="n">
        <f aca="false">H1541-F1541</f>
        <v>20000</v>
      </c>
      <c r="K1541" s="123" t="n">
        <f aca="false">I1541-G1541</f>
        <v>0</v>
      </c>
      <c r="L1541" s="122" t="n">
        <v>150000</v>
      </c>
      <c r="M1541" s="123"/>
      <c r="N1541" s="120" t="s">
        <v>458</v>
      </c>
      <c r="O1541" s="120" t="s">
        <v>458</v>
      </c>
      <c r="P1541" s="120" t="s">
        <v>268</v>
      </c>
      <c r="Q1541" s="120" t="s">
        <v>269</v>
      </c>
      <c r="R1541" s="124" t="s">
        <v>270</v>
      </c>
      <c r="S1541" s="125" t="s">
        <v>1058</v>
      </c>
    </row>
    <row r="1542" s="126" customFormat="true" ht="12" hidden="false" customHeight="true" outlineLevel="0" collapsed="false">
      <c r="A1542" s="120" t="n">
        <v>926</v>
      </c>
      <c r="B1542" s="120" t="n">
        <v>92601</v>
      </c>
      <c r="C1542" s="120" t="s">
        <v>89</v>
      </c>
      <c r="D1542" s="121" t="s">
        <v>265</v>
      </c>
      <c r="E1542" s="121" t="s">
        <v>376</v>
      </c>
      <c r="F1542" s="122" t="n">
        <v>4000000</v>
      </c>
      <c r="G1542" s="123"/>
      <c r="H1542" s="122" t="n">
        <v>5331000</v>
      </c>
      <c r="I1542" s="123"/>
      <c r="J1542" s="122" t="n">
        <f aca="false">H1542-F1542</f>
        <v>1331000</v>
      </c>
      <c r="K1542" s="123" t="n">
        <f aca="false">I1542-G1542</f>
        <v>0</v>
      </c>
      <c r="L1542" s="122" t="n">
        <v>5500000</v>
      </c>
      <c r="M1542" s="123"/>
      <c r="N1542" s="120" t="s">
        <v>458</v>
      </c>
      <c r="O1542" s="120" t="s">
        <v>458</v>
      </c>
      <c r="P1542" s="120" t="s">
        <v>268</v>
      </c>
      <c r="Q1542" s="120" t="s">
        <v>269</v>
      </c>
      <c r="R1542" s="124" t="s">
        <v>270</v>
      </c>
      <c r="S1542" s="125" t="s">
        <v>1059</v>
      </c>
    </row>
    <row r="1543" s="126" customFormat="true" ht="12" hidden="false" customHeight="true" outlineLevel="0" collapsed="false">
      <c r="A1543" s="120" t="n">
        <v>926</v>
      </c>
      <c r="B1543" s="120" t="n">
        <v>92601</v>
      </c>
      <c r="C1543" s="120" t="s">
        <v>89</v>
      </c>
      <c r="D1543" s="121" t="s">
        <v>265</v>
      </c>
      <c r="E1543" s="121" t="s">
        <v>376</v>
      </c>
      <c r="F1543" s="129" t="n">
        <v>650</v>
      </c>
      <c r="G1543" s="130"/>
      <c r="H1543" s="129" t="n">
        <v>650</v>
      </c>
      <c r="I1543" s="130"/>
      <c r="J1543" s="129" t="n">
        <f aca="false">H1543-F1543</f>
        <v>0</v>
      </c>
      <c r="K1543" s="130" t="n">
        <f aca="false">I1543-G1543</f>
        <v>0</v>
      </c>
      <c r="L1543" s="129" t="n">
        <v>0</v>
      </c>
      <c r="M1543" s="130"/>
      <c r="N1543" s="120" t="s">
        <v>458</v>
      </c>
      <c r="O1543" s="120" t="s">
        <v>458</v>
      </c>
      <c r="P1543" s="120" t="s">
        <v>272</v>
      </c>
      <c r="Q1543" s="120" t="s">
        <v>294</v>
      </c>
      <c r="R1543" s="124" t="s">
        <v>295</v>
      </c>
      <c r="S1543" s="125" t="s">
        <v>1060</v>
      </c>
    </row>
    <row r="1544" s="126" customFormat="true" ht="12" hidden="false" customHeight="true" outlineLevel="0" collapsed="false">
      <c r="A1544" s="120" t="n">
        <v>926</v>
      </c>
      <c r="B1544" s="120" t="n">
        <v>92601</v>
      </c>
      <c r="C1544" s="120" t="s">
        <v>89</v>
      </c>
      <c r="D1544" s="121" t="s">
        <v>265</v>
      </c>
      <c r="E1544" s="121" t="s">
        <v>376</v>
      </c>
      <c r="F1544" s="129" t="n">
        <v>975000</v>
      </c>
      <c r="G1544" s="130"/>
      <c r="H1544" s="129" t="n">
        <v>975000</v>
      </c>
      <c r="I1544" s="130"/>
      <c r="J1544" s="129" t="n">
        <f aca="false">H1544-F1544</f>
        <v>0</v>
      </c>
      <c r="K1544" s="130" t="n">
        <f aca="false">I1544-G1544</f>
        <v>0</v>
      </c>
      <c r="L1544" s="129" t="n">
        <v>0</v>
      </c>
      <c r="M1544" s="130"/>
      <c r="N1544" s="120" t="s">
        <v>458</v>
      </c>
      <c r="O1544" s="120" t="s">
        <v>458</v>
      </c>
      <c r="P1544" s="120" t="s">
        <v>272</v>
      </c>
      <c r="Q1544" s="120" t="s">
        <v>273</v>
      </c>
      <c r="R1544" s="124" t="s">
        <v>274</v>
      </c>
      <c r="S1544" s="125" t="s">
        <v>1060</v>
      </c>
    </row>
    <row r="1545" s="126" customFormat="true" ht="12" hidden="false" customHeight="true" outlineLevel="0" collapsed="false">
      <c r="A1545" s="120" t="n">
        <v>926</v>
      </c>
      <c r="B1545" s="120" t="n">
        <v>92601</v>
      </c>
      <c r="C1545" s="121" t="s">
        <v>99</v>
      </c>
      <c r="D1545" s="121" t="s">
        <v>265</v>
      </c>
      <c r="E1545" s="121" t="s">
        <v>275</v>
      </c>
      <c r="F1545" s="122" t="n">
        <v>0</v>
      </c>
      <c r="G1545" s="123"/>
      <c r="H1545" s="122" t="n">
        <v>337000</v>
      </c>
      <c r="I1545" s="123"/>
      <c r="J1545" s="122" t="n">
        <f aca="false">H1545-F1545</f>
        <v>337000</v>
      </c>
      <c r="K1545" s="123" t="n">
        <f aca="false">I1545-G1545</f>
        <v>0</v>
      </c>
      <c r="L1545" s="122" t="n">
        <v>0</v>
      </c>
      <c r="M1545" s="123"/>
      <c r="N1545" s="120" t="s">
        <v>458</v>
      </c>
      <c r="O1545" s="120" t="s">
        <v>458</v>
      </c>
      <c r="P1545" s="120"/>
      <c r="Q1545" s="120"/>
      <c r="R1545" s="124"/>
      <c r="S1545" s="125" t="s">
        <v>1061</v>
      </c>
    </row>
    <row r="1546" s="126" customFormat="true" ht="12" hidden="false" customHeight="true" outlineLevel="0" collapsed="false">
      <c r="A1546" s="120" t="n">
        <v>926</v>
      </c>
      <c r="B1546" s="120" t="n">
        <v>92601</v>
      </c>
      <c r="C1546" s="121" t="s">
        <v>105</v>
      </c>
      <c r="D1546" s="121" t="s">
        <v>265</v>
      </c>
      <c r="E1546" s="121" t="s">
        <v>275</v>
      </c>
      <c r="F1546" s="122" t="n">
        <v>54456</v>
      </c>
      <c r="G1546" s="123"/>
      <c r="H1546" s="122" t="n">
        <v>54456</v>
      </c>
      <c r="I1546" s="123"/>
      <c r="J1546" s="122" t="n">
        <f aca="false">H1546-F1546</f>
        <v>0</v>
      </c>
      <c r="K1546" s="123" t="n">
        <f aca="false">I1546-G1546</f>
        <v>0</v>
      </c>
      <c r="L1546" s="122" t="n">
        <v>0</v>
      </c>
      <c r="M1546" s="123"/>
      <c r="N1546" s="120" t="s">
        <v>458</v>
      </c>
      <c r="O1546" s="120" t="s">
        <v>458</v>
      </c>
      <c r="P1546" s="120" t="s">
        <v>272</v>
      </c>
      <c r="Q1546" s="120" t="s">
        <v>273</v>
      </c>
      <c r="R1546" s="124" t="s">
        <v>274</v>
      </c>
      <c r="S1546" s="125" t="s">
        <v>479</v>
      </c>
    </row>
    <row r="1547" s="126" customFormat="true" ht="12" hidden="false" customHeight="true" outlineLevel="0" collapsed="false">
      <c r="A1547" s="120" t="n">
        <v>926</v>
      </c>
      <c r="B1547" s="120" t="n">
        <v>92601</v>
      </c>
      <c r="C1547" s="120" t="s">
        <v>109</v>
      </c>
      <c r="D1547" s="121" t="s">
        <v>265</v>
      </c>
      <c r="E1547" s="121" t="s">
        <v>275</v>
      </c>
      <c r="F1547" s="122" t="n">
        <v>255000</v>
      </c>
      <c r="G1547" s="123"/>
      <c r="H1547" s="122" t="n">
        <v>255000</v>
      </c>
      <c r="I1547" s="123"/>
      <c r="J1547" s="122" t="n">
        <f aca="false">H1547-F1547</f>
        <v>0</v>
      </c>
      <c r="K1547" s="123" t="n">
        <f aca="false">I1547-G1547</f>
        <v>0</v>
      </c>
      <c r="L1547" s="122" t="n">
        <v>0</v>
      </c>
      <c r="M1547" s="123"/>
      <c r="N1547" s="120" t="s">
        <v>458</v>
      </c>
      <c r="O1547" s="120" t="s">
        <v>458</v>
      </c>
      <c r="P1547" s="120" t="s">
        <v>272</v>
      </c>
      <c r="Q1547" s="120" t="s">
        <v>318</v>
      </c>
      <c r="R1547" s="124" t="s">
        <v>319</v>
      </c>
      <c r="S1547" s="125" t="s">
        <v>380</v>
      </c>
    </row>
    <row r="1548" s="126" customFormat="true" ht="12" hidden="false" customHeight="true" outlineLevel="0" collapsed="false">
      <c r="A1548" s="120" t="n">
        <v>926</v>
      </c>
      <c r="B1548" s="120" t="n">
        <v>92601</v>
      </c>
      <c r="C1548" s="120" t="s">
        <v>109</v>
      </c>
      <c r="D1548" s="121" t="s">
        <v>265</v>
      </c>
      <c r="E1548" s="121" t="s">
        <v>275</v>
      </c>
      <c r="F1548" s="122" t="n">
        <v>81000</v>
      </c>
      <c r="G1548" s="123"/>
      <c r="H1548" s="122" t="n">
        <v>81000</v>
      </c>
      <c r="I1548" s="123"/>
      <c r="J1548" s="122" t="n">
        <f aca="false">H1548-F1548</f>
        <v>0</v>
      </c>
      <c r="K1548" s="123" t="n">
        <f aca="false">I1548-G1548</f>
        <v>0</v>
      </c>
      <c r="L1548" s="122" t="n">
        <v>0</v>
      </c>
      <c r="M1548" s="123"/>
      <c r="N1548" s="120" t="s">
        <v>458</v>
      </c>
      <c r="O1548" s="120" t="s">
        <v>458</v>
      </c>
      <c r="P1548" s="120" t="s">
        <v>272</v>
      </c>
      <c r="Q1548" s="120" t="s">
        <v>273</v>
      </c>
      <c r="R1548" s="124" t="s">
        <v>274</v>
      </c>
      <c r="S1548" s="125" t="s">
        <v>380</v>
      </c>
    </row>
    <row r="1549" s="126" customFormat="true" ht="12" hidden="false" customHeight="true" outlineLevel="0" collapsed="false">
      <c r="A1549" s="120" t="n">
        <v>926</v>
      </c>
      <c r="B1549" s="120" t="n">
        <v>92601</v>
      </c>
      <c r="C1549" s="120" t="s">
        <v>109</v>
      </c>
      <c r="D1549" s="121" t="s">
        <v>265</v>
      </c>
      <c r="E1549" s="121" t="s">
        <v>275</v>
      </c>
      <c r="F1549" s="122" t="n">
        <v>1800000</v>
      </c>
      <c r="G1549" s="123"/>
      <c r="H1549" s="122" t="n">
        <v>1800000</v>
      </c>
      <c r="I1549" s="123"/>
      <c r="J1549" s="122" t="n">
        <f aca="false">H1549-F1549</f>
        <v>0</v>
      </c>
      <c r="K1549" s="123" t="n">
        <f aca="false">I1549-G1549</f>
        <v>0</v>
      </c>
      <c r="L1549" s="122" t="n">
        <v>2050000</v>
      </c>
      <c r="M1549" s="123"/>
      <c r="N1549" s="120" t="s">
        <v>458</v>
      </c>
      <c r="O1549" s="120" t="s">
        <v>458</v>
      </c>
      <c r="P1549" s="120" t="s">
        <v>268</v>
      </c>
      <c r="Q1549" s="120" t="s">
        <v>269</v>
      </c>
      <c r="R1549" s="124" t="s">
        <v>270</v>
      </c>
      <c r="S1549" s="125" t="s">
        <v>561</v>
      </c>
    </row>
    <row r="1550" s="126" customFormat="true" ht="12" hidden="false" customHeight="true" outlineLevel="0" collapsed="false">
      <c r="A1550" s="120" t="n">
        <v>926</v>
      </c>
      <c r="B1550" s="120" t="n">
        <v>92601</v>
      </c>
      <c r="C1550" s="120" t="n">
        <v>6330</v>
      </c>
      <c r="D1550" s="121" t="s">
        <v>345</v>
      </c>
      <c r="E1550" s="121" t="s">
        <v>314</v>
      </c>
      <c r="F1550" s="122" t="n">
        <v>2700000</v>
      </c>
      <c r="G1550" s="123"/>
      <c r="H1550" s="122" t="n">
        <v>2700000</v>
      </c>
      <c r="I1550" s="123"/>
      <c r="J1550" s="122" t="n">
        <f aca="false">H1550-F1550</f>
        <v>0</v>
      </c>
      <c r="K1550" s="123" t="n">
        <f aca="false">I1550-G1550</f>
        <v>0</v>
      </c>
      <c r="L1550" s="122" t="n">
        <v>0</v>
      </c>
      <c r="M1550" s="123"/>
      <c r="N1550" s="120" t="s">
        <v>281</v>
      </c>
      <c r="O1550" s="120" t="s">
        <v>281</v>
      </c>
      <c r="P1550" s="120" t="s">
        <v>268</v>
      </c>
      <c r="Q1550" s="120" t="s">
        <v>269</v>
      </c>
      <c r="R1550" s="124" t="s">
        <v>270</v>
      </c>
      <c r="S1550" s="125" t="s">
        <v>1062</v>
      </c>
    </row>
    <row r="1551" s="126" customFormat="true" ht="12" hidden="false" customHeight="true" outlineLevel="0" collapsed="false">
      <c r="A1551" s="120" t="n">
        <v>926</v>
      </c>
      <c r="B1551" s="120" t="n">
        <v>92601</v>
      </c>
      <c r="C1551" s="120" t="n">
        <v>6330</v>
      </c>
      <c r="D1551" s="121" t="s">
        <v>345</v>
      </c>
      <c r="E1551" s="121" t="s">
        <v>314</v>
      </c>
      <c r="F1551" s="122" t="n">
        <v>80100000</v>
      </c>
      <c r="G1551" s="123"/>
      <c r="H1551" s="122" t="n">
        <v>80100000</v>
      </c>
      <c r="I1551" s="123"/>
      <c r="J1551" s="122" t="n">
        <f aca="false">H1551-F1551</f>
        <v>0</v>
      </c>
      <c r="K1551" s="123" t="n">
        <f aca="false">I1551-G1551</f>
        <v>0</v>
      </c>
      <c r="L1551" s="122" t="n">
        <v>0</v>
      </c>
      <c r="M1551" s="123"/>
      <c r="N1551" s="120" t="s">
        <v>281</v>
      </c>
      <c r="O1551" s="120" t="s">
        <v>281</v>
      </c>
      <c r="P1551" s="120" t="s">
        <v>268</v>
      </c>
      <c r="Q1551" s="120" t="s">
        <v>269</v>
      </c>
      <c r="R1551" s="124" t="s">
        <v>270</v>
      </c>
      <c r="S1551" s="125" t="s">
        <v>1063</v>
      </c>
    </row>
    <row r="1552" s="126" customFormat="true" ht="12" hidden="false" customHeight="true" outlineLevel="0" collapsed="false">
      <c r="A1552" s="120" t="n">
        <v>926</v>
      </c>
      <c r="B1552" s="120" t="n">
        <v>92601</v>
      </c>
      <c r="C1552" s="120" t="n">
        <v>6330</v>
      </c>
      <c r="D1552" s="121" t="s">
        <v>345</v>
      </c>
      <c r="E1552" s="121" t="s">
        <v>314</v>
      </c>
      <c r="F1552" s="122" t="n">
        <v>8900000</v>
      </c>
      <c r="G1552" s="123"/>
      <c r="H1552" s="122" t="n">
        <v>8900000</v>
      </c>
      <c r="I1552" s="123"/>
      <c r="J1552" s="122" t="n">
        <f aca="false">H1552-F1552</f>
        <v>0</v>
      </c>
      <c r="K1552" s="123" t="n">
        <f aca="false">I1552-G1552</f>
        <v>0</v>
      </c>
      <c r="L1552" s="122" t="n">
        <v>0</v>
      </c>
      <c r="M1552" s="123"/>
      <c r="N1552" s="120" t="s">
        <v>281</v>
      </c>
      <c r="O1552" s="120" t="s">
        <v>281</v>
      </c>
      <c r="P1552" s="120" t="s">
        <v>272</v>
      </c>
      <c r="Q1552" s="120" t="s">
        <v>369</v>
      </c>
      <c r="R1552" s="124" t="s">
        <v>370</v>
      </c>
      <c r="S1552" s="125" t="s">
        <v>1063</v>
      </c>
    </row>
    <row r="1553" s="126" customFormat="true" ht="12" hidden="false" customHeight="true" outlineLevel="0" collapsed="false">
      <c r="A1553" s="120" t="n">
        <v>926</v>
      </c>
      <c r="B1553" s="120" t="n">
        <v>92601</v>
      </c>
      <c r="C1553" s="120" t="n">
        <v>6330</v>
      </c>
      <c r="D1553" s="121" t="s">
        <v>345</v>
      </c>
      <c r="E1553" s="121" t="s">
        <v>314</v>
      </c>
      <c r="F1553" s="122" t="n">
        <v>39895000</v>
      </c>
      <c r="G1553" s="123"/>
      <c r="H1553" s="122" t="n">
        <v>39895000</v>
      </c>
      <c r="I1553" s="123"/>
      <c r="J1553" s="122" t="n">
        <f aca="false">H1553-F1553</f>
        <v>0</v>
      </c>
      <c r="K1553" s="123" t="n">
        <f aca="false">I1553-G1553</f>
        <v>0</v>
      </c>
      <c r="L1553" s="122" t="n">
        <v>0</v>
      </c>
      <c r="M1553" s="123"/>
      <c r="N1553" s="120" t="s">
        <v>281</v>
      </c>
      <c r="O1553" s="120" t="s">
        <v>281</v>
      </c>
      <c r="P1553" s="120" t="s">
        <v>268</v>
      </c>
      <c r="Q1553" s="120" t="s">
        <v>269</v>
      </c>
      <c r="R1553" s="124" t="s">
        <v>270</v>
      </c>
      <c r="S1553" s="125" t="s">
        <v>1064</v>
      </c>
    </row>
    <row r="1554" s="126" customFormat="true" ht="12" hidden="false" customHeight="true" outlineLevel="0" collapsed="false">
      <c r="A1554" s="120" t="n">
        <v>926</v>
      </c>
      <c r="B1554" s="120" t="n">
        <v>92601</v>
      </c>
      <c r="C1554" s="120" t="n">
        <v>6330</v>
      </c>
      <c r="D1554" s="121" t="s">
        <v>345</v>
      </c>
      <c r="E1554" s="121" t="s">
        <v>314</v>
      </c>
      <c r="F1554" s="122" t="n">
        <v>-21800000</v>
      </c>
      <c r="G1554" s="123"/>
      <c r="H1554" s="122" t="n">
        <v>-21800000</v>
      </c>
      <c r="I1554" s="123"/>
      <c r="J1554" s="122" t="n">
        <f aca="false">H1554-F1554</f>
        <v>0</v>
      </c>
      <c r="K1554" s="123" t="n">
        <f aca="false">I1554-G1554</f>
        <v>0</v>
      </c>
      <c r="L1554" s="122" t="n">
        <v>0</v>
      </c>
      <c r="M1554" s="123"/>
      <c r="N1554" s="120" t="s">
        <v>281</v>
      </c>
      <c r="O1554" s="120" t="s">
        <v>281</v>
      </c>
      <c r="P1554" s="120" t="s">
        <v>299</v>
      </c>
      <c r="Q1554" s="120" t="n">
        <v>1640</v>
      </c>
      <c r="R1554" s="124" t="s">
        <v>502</v>
      </c>
      <c r="S1554" s="125" t="s">
        <v>1064</v>
      </c>
    </row>
    <row r="1555" s="126" customFormat="true" ht="12" hidden="false" customHeight="true" outlineLevel="0" collapsed="false">
      <c r="A1555" s="120" t="n">
        <v>926</v>
      </c>
      <c r="B1555" s="120" t="n">
        <v>92605</v>
      </c>
      <c r="C1555" s="120" t="s">
        <v>89</v>
      </c>
      <c r="D1555" s="121" t="s">
        <v>265</v>
      </c>
      <c r="E1555" s="121" t="s">
        <v>376</v>
      </c>
      <c r="F1555" s="129" t="n">
        <v>813</v>
      </c>
      <c r="G1555" s="130"/>
      <c r="H1555" s="129" t="n">
        <v>813</v>
      </c>
      <c r="I1555" s="130"/>
      <c r="J1555" s="129" t="n">
        <f aca="false">H1555-F1555</f>
        <v>0</v>
      </c>
      <c r="K1555" s="130" t="n">
        <f aca="false">I1555-G1555</f>
        <v>0</v>
      </c>
      <c r="L1555" s="129" t="n">
        <v>0</v>
      </c>
      <c r="M1555" s="130"/>
      <c r="N1555" s="120" t="s">
        <v>458</v>
      </c>
      <c r="O1555" s="120" t="s">
        <v>458</v>
      </c>
      <c r="P1555" s="120" t="s">
        <v>272</v>
      </c>
      <c r="Q1555" s="120" t="s">
        <v>294</v>
      </c>
      <c r="R1555" s="124" t="s">
        <v>295</v>
      </c>
      <c r="S1555" s="125" t="s">
        <v>1060</v>
      </c>
    </row>
    <row r="1556" s="126" customFormat="true" ht="12" hidden="false" customHeight="true" outlineLevel="0" collapsed="false">
      <c r="A1556" s="120" t="n">
        <v>926</v>
      </c>
      <c r="B1556" s="120" t="n">
        <v>92605</v>
      </c>
      <c r="C1556" s="120" t="s">
        <v>91</v>
      </c>
      <c r="D1556" s="121" t="s">
        <v>265</v>
      </c>
      <c r="E1556" s="121" t="s">
        <v>275</v>
      </c>
      <c r="F1556" s="122" t="n">
        <v>200000</v>
      </c>
      <c r="G1556" s="123"/>
      <c r="H1556" s="122" t="n">
        <v>200000</v>
      </c>
      <c r="I1556" s="123"/>
      <c r="J1556" s="122" t="n">
        <f aca="false">H1556-F1556</f>
        <v>0</v>
      </c>
      <c r="K1556" s="123" t="n">
        <f aca="false">I1556-G1556</f>
        <v>0</v>
      </c>
      <c r="L1556" s="122" t="n">
        <v>300000</v>
      </c>
      <c r="M1556" s="123"/>
      <c r="N1556" s="120" t="s">
        <v>458</v>
      </c>
      <c r="O1556" s="120" t="s">
        <v>458</v>
      </c>
      <c r="P1556" s="120" t="s">
        <v>268</v>
      </c>
      <c r="Q1556" s="120" t="s">
        <v>269</v>
      </c>
      <c r="R1556" s="124" t="s">
        <v>270</v>
      </c>
      <c r="S1556" s="125" t="s">
        <v>1065</v>
      </c>
    </row>
    <row r="1557" s="126" customFormat="true" ht="12" hidden="false" customHeight="true" outlineLevel="0" collapsed="false">
      <c r="A1557" s="120" t="n">
        <v>926</v>
      </c>
      <c r="B1557" s="120" t="n">
        <v>92605</v>
      </c>
      <c r="C1557" s="120" t="s">
        <v>91</v>
      </c>
      <c r="D1557" s="121" t="s">
        <v>265</v>
      </c>
      <c r="E1557" s="121" t="s">
        <v>275</v>
      </c>
      <c r="F1557" s="122" t="n">
        <v>230000</v>
      </c>
      <c r="G1557" s="123"/>
      <c r="H1557" s="122" t="n">
        <v>230000</v>
      </c>
      <c r="I1557" s="123"/>
      <c r="J1557" s="122" t="n">
        <f aca="false">H1557-F1557</f>
        <v>0</v>
      </c>
      <c r="K1557" s="123" t="n">
        <f aca="false">I1557-G1557</f>
        <v>0</v>
      </c>
      <c r="L1557" s="122" t="n">
        <v>0</v>
      </c>
      <c r="M1557" s="123"/>
      <c r="N1557" s="120" t="s">
        <v>458</v>
      </c>
      <c r="O1557" s="120" t="s">
        <v>458</v>
      </c>
      <c r="P1557" s="120" t="s">
        <v>272</v>
      </c>
      <c r="Q1557" s="120" t="s">
        <v>294</v>
      </c>
      <c r="R1557" s="124" t="s">
        <v>295</v>
      </c>
      <c r="S1557" s="125" t="s">
        <v>1065</v>
      </c>
    </row>
    <row r="1558" s="126" customFormat="true" ht="12" hidden="false" customHeight="true" outlineLevel="0" collapsed="false">
      <c r="A1558" s="120" t="n">
        <v>926</v>
      </c>
      <c r="B1558" s="120" t="n">
        <v>92605</v>
      </c>
      <c r="C1558" s="120" t="s">
        <v>91</v>
      </c>
      <c r="D1558" s="121" t="s">
        <v>265</v>
      </c>
      <c r="E1558" s="121" t="s">
        <v>275</v>
      </c>
      <c r="F1558" s="122" t="n">
        <v>150000</v>
      </c>
      <c r="G1558" s="123"/>
      <c r="H1558" s="122" t="n">
        <v>150000</v>
      </c>
      <c r="I1558" s="123"/>
      <c r="J1558" s="122" t="n">
        <f aca="false">H1558-F1558</f>
        <v>0</v>
      </c>
      <c r="K1558" s="123" t="n">
        <f aca="false">I1558-G1558</f>
        <v>0</v>
      </c>
      <c r="L1558" s="122" t="n">
        <v>0</v>
      </c>
      <c r="M1558" s="123"/>
      <c r="N1558" s="120" t="s">
        <v>458</v>
      </c>
      <c r="O1558" s="120" t="s">
        <v>458</v>
      </c>
      <c r="P1558" s="120" t="s">
        <v>272</v>
      </c>
      <c r="Q1558" s="120" t="s">
        <v>273</v>
      </c>
      <c r="R1558" s="124" t="s">
        <v>274</v>
      </c>
      <c r="S1558" s="125" t="s">
        <v>1065</v>
      </c>
    </row>
    <row r="1559" s="126" customFormat="true" ht="12" hidden="false" customHeight="true" outlineLevel="0" collapsed="false">
      <c r="A1559" s="120" t="n">
        <v>926</v>
      </c>
      <c r="B1559" s="120" t="n">
        <v>92605</v>
      </c>
      <c r="C1559" s="120" t="s">
        <v>91</v>
      </c>
      <c r="D1559" s="121" t="s">
        <v>265</v>
      </c>
      <c r="E1559" s="121" t="s">
        <v>275</v>
      </c>
      <c r="F1559" s="122" t="n">
        <v>166860</v>
      </c>
      <c r="G1559" s="123"/>
      <c r="H1559" s="122" t="n">
        <v>166860</v>
      </c>
      <c r="I1559" s="123"/>
      <c r="J1559" s="122" t="n">
        <f aca="false">H1559-F1559</f>
        <v>0</v>
      </c>
      <c r="K1559" s="123" t="n">
        <f aca="false">I1559-G1559</f>
        <v>0</v>
      </c>
      <c r="L1559" s="122" t="n">
        <v>0</v>
      </c>
      <c r="M1559" s="123"/>
      <c r="N1559" s="120" t="s">
        <v>458</v>
      </c>
      <c r="O1559" s="120" t="s">
        <v>458</v>
      </c>
      <c r="P1559" s="120" t="s">
        <v>272</v>
      </c>
      <c r="Q1559" s="120" t="s">
        <v>612</v>
      </c>
      <c r="R1559" s="124" t="s">
        <v>476</v>
      </c>
      <c r="S1559" s="125" t="s">
        <v>1066</v>
      </c>
    </row>
    <row r="1560" s="126" customFormat="true" ht="12" hidden="false" customHeight="true" outlineLevel="0" collapsed="false">
      <c r="A1560" s="120" t="n">
        <v>926</v>
      </c>
      <c r="B1560" s="120" t="n">
        <v>92605</v>
      </c>
      <c r="C1560" s="120" t="s">
        <v>91</v>
      </c>
      <c r="D1560" s="121" t="s">
        <v>265</v>
      </c>
      <c r="E1560" s="121" t="s">
        <v>275</v>
      </c>
      <c r="F1560" s="122" t="n">
        <v>196179</v>
      </c>
      <c r="G1560" s="123"/>
      <c r="H1560" s="122" t="n">
        <v>196179</v>
      </c>
      <c r="I1560" s="123"/>
      <c r="J1560" s="122" t="n">
        <f aca="false">H1560-F1560</f>
        <v>0</v>
      </c>
      <c r="K1560" s="123" t="n">
        <f aca="false">I1560-G1560</f>
        <v>0</v>
      </c>
      <c r="L1560" s="122" t="n">
        <v>0</v>
      </c>
      <c r="M1560" s="123"/>
      <c r="N1560" s="120" t="s">
        <v>458</v>
      </c>
      <c r="O1560" s="120" t="s">
        <v>458</v>
      </c>
      <c r="P1560" s="120" t="s">
        <v>272</v>
      </c>
      <c r="Q1560" s="120" t="s">
        <v>369</v>
      </c>
      <c r="R1560" s="124" t="s">
        <v>370</v>
      </c>
      <c r="S1560" s="125" t="s">
        <v>1066</v>
      </c>
    </row>
    <row r="1561" s="126" customFormat="true" ht="12" hidden="false" customHeight="true" outlineLevel="0" collapsed="false">
      <c r="A1561" s="120" t="n">
        <v>926</v>
      </c>
      <c r="B1561" s="120" t="n">
        <v>92605</v>
      </c>
      <c r="C1561" s="120" t="s">
        <v>91</v>
      </c>
      <c r="D1561" s="121" t="s">
        <v>265</v>
      </c>
      <c r="E1561" s="121" t="s">
        <v>275</v>
      </c>
      <c r="F1561" s="122" t="n">
        <v>456711</v>
      </c>
      <c r="G1561" s="123"/>
      <c r="H1561" s="122" t="n">
        <v>456711</v>
      </c>
      <c r="I1561" s="123"/>
      <c r="J1561" s="122" t="n">
        <f aca="false">H1561-F1561</f>
        <v>0</v>
      </c>
      <c r="K1561" s="123" t="n">
        <f aca="false">I1561-G1561</f>
        <v>0</v>
      </c>
      <c r="L1561" s="122" t="n">
        <v>0</v>
      </c>
      <c r="M1561" s="123"/>
      <c r="N1561" s="120" t="s">
        <v>458</v>
      </c>
      <c r="O1561" s="120" t="s">
        <v>458</v>
      </c>
      <c r="P1561" s="120" t="s">
        <v>272</v>
      </c>
      <c r="Q1561" s="120" t="s">
        <v>294</v>
      </c>
      <c r="R1561" s="124" t="s">
        <v>295</v>
      </c>
      <c r="S1561" s="125" t="s">
        <v>1066</v>
      </c>
    </row>
    <row r="1562" s="126" customFormat="true" ht="12" hidden="false" customHeight="true" outlineLevel="0" collapsed="false">
      <c r="A1562" s="120" t="n">
        <v>926</v>
      </c>
      <c r="B1562" s="120" t="n">
        <v>92605</v>
      </c>
      <c r="C1562" s="120" t="s">
        <v>91</v>
      </c>
      <c r="D1562" s="121" t="s">
        <v>265</v>
      </c>
      <c r="E1562" s="121" t="s">
        <v>275</v>
      </c>
      <c r="F1562" s="122" t="n">
        <v>368236</v>
      </c>
      <c r="G1562" s="123"/>
      <c r="H1562" s="122" t="n">
        <v>368236</v>
      </c>
      <c r="I1562" s="123"/>
      <c r="J1562" s="122" t="n">
        <f aca="false">H1562-F1562</f>
        <v>0</v>
      </c>
      <c r="K1562" s="123" t="n">
        <f aca="false">I1562-G1562</f>
        <v>0</v>
      </c>
      <c r="L1562" s="122" t="n">
        <v>0</v>
      </c>
      <c r="M1562" s="123"/>
      <c r="N1562" s="120" t="s">
        <v>458</v>
      </c>
      <c r="O1562" s="120" t="s">
        <v>458</v>
      </c>
      <c r="P1562" s="120" t="s">
        <v>272</v>
      </c>
      <c r="Q1562" s="120" t="s">
        <v>294</v>
      </c>
      <c r="R1562" s="124" t="s">
        <v>295</v>
      </c>
      <c r="S1562" s="125" t="s">
        <v>1066</v>
      </c>
    </row>
    <row r="1563" s="126" customFormat="true" ht="12" hidden="false" customHeight="true" outlineLevel="0" collapsed="false">
      <c r="A1563" s="120" t="n">
        <v>926</v>
      </c>
      <c r="B1563" s="120" t="n">
        <v>92605</v>
      </c>
      <c r="C1563" s="120" t="s">
        <v>91</v>
      </c>
      <c r="D1563" s="121" t="s">
        <v>265</v>
      </c>
      <c r="E1563" s="121" t="s">
        <v>275</v>
      </c>
      <c r="F1563" s="122" t="n">
        <v>233586</v>
      </c>
      <c r="G1563" s="123"/>
      <c r="H1563" s="122" t="n">
        <v>233586</v>
      </c>
      <c r="I1563" s="123"/>
      <c r="J1563" s="122" t="n">
        <f aca="false">H1563-F1563</f>
        <v>0</v>
      </c>
      <c r="K1563" s="123" t="n">
        <f aca="false">I1563-G1563</f>
        <v>0</v>
      </c>
      <c r="L1563" s="122" t="n">
        <v>0</v>
      </c>
      <c r="M1563" s="123"/>
      <c r="N1563" s="120" t="s">
        <v>458</v>
      </c>
      <c r="O1563" s="120" t="s">
        <v>458</v>
      </c>
      <c r="P1563" s="120" t="s">
        <v>272</v>
      </c>
      <c r="Q1563" s="120" t="s">
        <v>318</v>
      </c>
      <c r="R1563" s="124" t="s">
        <v>319</v>
      </c>
      <c r="S1563" s="125" t="s">
        <v>1066</v>
      </c>
    </row>
    <row r="1564" s="126" customFormat="true" ht="12" hidden="false" customHeight="true" outlineLevel="0" collapsed="false">
      <c r="A1564" s="120" t="n">
        <v>926</v>
      </c>
      <c r="B1564" s="120" t="n">
        <v>92605</v>
      </c>
      <c r="C1564" s="121" t="s">
        <v>105</v>
      </c>
      <c r="D1564" s="121" t="s">
        <v>265</v>
      </c>
      <c r="E1564" s="121" t="s">
        <v>275</v>
      </c>
      <c r="F1564" s="122" t="n">
        <v>0</v>
      </c>
      <c r="G1564" s="123"/>
      <c r="H1564" s="122" t="n">
        <v>134000</v>
      </c>
      <c r="I1564" s="123"/>
      <c r="J1564" s="122" t="n">
        <f aca="false">H1564-F1564</f>
        <v>134000</v>
      </c>
      <c r="K1564" s="123" t="n">
        <f aca="false">I1564-G1564</f>
        <v>0</v>
      </c>
      <c r="L1564" s="122" t="n">
        <v>0</v>
      </c>
      <c r="M1564" s="123"/>
      <c r="N1564" s="120" t="s">
        <v>458</v>
      </c>
      <c r="O1564" s="120" t="s">
        <v>458</v>
      </c>
      <c r="P1564" s="120"/>
      <c r="Q1564" s="120"/>
      <c r="R1564" s="124"/>
      <c r="S1564" s="125" t="s">
        <v>366</v>
      </c>
    </row>
    <row r="1565" s="126" customFormat="true" ht="12" hidden="false" customHeight="true" outlineLevel="0" collapsed="false">
      <c r="A1565" s="120" t="n">
        <v>926</v>
      </c>
      <c r="B1565" s="120" t="n">
        <v>92605</v>
      </c>
      <c r="C1565" s="121" t="s">
        <v>109</v>
      </c>
      <c r="D1565" s="121" t="s">
        <v>265</v>
      </c>
      <c r="E1565" s="121" t="s">
        <v>275</v>
      </c>
      <c r="F1565" s="122" t="n">
        <v>0</v>
      </c>
      <c r="G1565" s="123"/>
      <c r="H1565" s="122" t="n">
        <v>15000</v>
      </c>
      <c r="I1565" s="123"/>
      <c r="J1565" s="122" t="n">
        <f aca="false">H1565-F1565</f>
        <v>15000</v>
      </c>
      <c r="K1565" s="123" t="n">
        <f aca="false">I1565-G1565</f>
        <v>0</v>
      </c>
      <c r="L1565" s="122" t="n">
        <v>0</v>
      </c>
      <c r="M1565" s="123"/>
      <c r="N1565" s="120" t="s">
        <v>458</v>
      </c>
      <c r="O1565" s="120" t="s">
        <v>458</v>
      </c>
      <c r="P1565" s="120"/>
      <c r="Q1565" s="120"/>
      <c r="R1565" s="124"/>
      <c r="S1565" s="125" t="s">
        <v>1067</v>
      </c>
    </row>
    <row r="1566" s="126" customFormat="true" ht="12" hidden="false" customHeight="true" outlineLevel="0" collapsed="false">
      <c r="A1566" s="120" t="n">
        <v>926</v>
      </c>
      <c r="B1566" s="120" t="n">
        <v>92605</v>
      </c>
      <c r="C1566" s="120" t="n">
        <v>6300</v>
      </c>
      <c r="D1566" s="121" t="s">
        <v>349</v>
      </c>
      <c r="E1566" s="121" t="s">
        <v>280</v>
      </c>
      <c r="F1566" s="122" t="n">
        <v>66940</v>
      </c>
      <c r="G1566" s="123"/>
      <c r="H1566" s="122" t="n">
        <v>66940</v>
      </c>
      <c r="I1566" s="123"/>
      <c r="J1566" s="122" t="n">
        <f aca="false">H1566-F1566</f>
        <v>0</v>
      </c>
      <c r="K1566" s="123" t="n">
        <f aca="false">I1566-G1566</f>
        <v>0</v>
      </c>
      <c r="L1566" s="122" t="n">
        <v>0</v>
      </c>
      <c r="M1566" s="123"/>
      <c r="N1566" s="120" t="s">
        <v>281</v>
      </c>
      <c r="O1566" s="120" t="s">
        <v>281</v>
      </c>
      <c r="P1566" s="120" t="s">
        <v>299</v>
      </c>
      <c r="Q1566" s="120" t="n">
        <v>1618</v>
      </c>
      <c r="R1566" s="124" t="s">
        <v>319</v>
      </c>
      <c r="S1566" s="125" t="s">
        <v>1068</v>
      </c>
    </row>
    <row r="1567" s="126" customFormat="true" ht="12" hidden="false" customHeight="true" outlineLevel="0" collapsed="false">
      <c r="A1567" s="120" t="n">
        <v>926</v>
      </c>
      <c r="B1567" s="120" t="n">
        <v>92695</v>
      </c>
      <c r="C1567" s="120" t="s">
        <v>89</v>
      </c>
      <c r="D1567" s="121" t="s">
        <v>265</v>
      </c>
      <c r="E1567" s="121" t="s">
        <v>376</v>
      </c>
      <c r="F1567" s="122" t="n">
        <v>4000</v>
      </c>
      <c r="G1567" s="123"/>
      <c r="H1567" s="122" t="n">
        <v>7000</v>
      </c>
      <c r="I1567" s="123"/>
      <c r="J1567" s="122" t="n">
        <f aca="false">H1567-F1567</f>
        <v>3000</v>
      </c>
      <c r="K1567" s="123" t="n">
        <f aca="false">I1567-G1567</f>
        <v>0</v>
      </c>
      <c r="L1567" s="122" t="n">
        <v>6000</v>
      </c>
      <c r="M1567" s="123"/>
      <c r="N1567" s="120" t="s">
        <v>458</v>
      </c>
      <c r="O1567" s="120" t="s">
        <v>458</v>
      </c>
      <c r="P1567" s="120" t="s">
        <v>268</v>
      </c>
      <c r="Q1567" s="120" t="s">
        <v>269</v>
      </c>
      <c r="R1567" s="124" t="s">
        <v>270</v>
      </c>
      <c r="S1567" s="125" t="s">
        <v>1069</v>
      </c>
    </row>
    <row r="1568" s="126" customFormat="true" ht="12" hidden="false" customHeight="true" outlineLevel="0" collapsed="false">
      <c r="A1568" s="120" t="n">
        <v>926</v>
      </c>
      <c r="B1568" s="120" t="n">
        <v>92695</v>
      </c>
      <c r="C1568" s="121" t="s">
        <v>165</v>
      </c>
      <c r="D1568" s="121" t="s">
        <v>265</v>
      </c>
      <c r="E1568" s="121" t="s">
        <v>376</v>
      </c>
      <c r="F1568" s="122" t="n">
        <v>0</v>
      </c>
      <c r="G1568" s="123"/>
      <c r="H1568" s="122" t="n">
        <v>8000</v>
      </c>
      <c r="I1568" s="123"/>
      <c r="J1568" s="122" t="n">
        <f aca="false">H1568-F1568</f>
        <v>8000</v>
      </c>
      <c r="K1568" s="123" t="n">
        <f aca="false">I1568-G1568</f>
        <v>0</v>
      </c>
      <c r="L1568" s="122" t="n">
        <v>0</v>
      </c>
      <c r="M1568" s="123"/>
      <c r="N1568" s="120" t="s">
        <v>458</v>
      </c>
      <c r="O1568" s="120" t="s">
        <v>458</v>
      </c>
      <c r="P1568" s="120"/>
      <c r="Q1568" s="120"/>
      <c r="R1568" s="124"/>
      <c r="S1568" s="125" t="s">
        <v>854</v>
      </c>
    </row>
    <row r="1569" s="126" customFormat="true" ht="12" hidden="false" customHeight="true" outlineLevel="0" collapsed="false">
      <c r="A1569" s="120" t="n">
        <v>926</v>
      </c>
      <c r="B1569" s="120" t="n">
        <v>92695</v>
      </c>
      <c r="C1569" s="121" t="s">
        <v>99</v>
      </c>
      <c r="D1569" s="121" t="s">
        <v>265</v>
      </c>
      <c r="E1569" s="121" t="s">
        <v>275</v>
      </c>
      <c r="F1569" s="122" t="n">
        <v>0</v>
      </c>
      <c r="G1569" s="123"/>
      <c r="H1569" s="122" t="n">
        <v>2000</v>
      </c>
      <c r="I1569" s="123"/>
      <c r="J1569" s="122" t="n">
        <f aca="false">H1569-F1569</f>
        <v>2000</v>
      </c>
      <c r="K1569" s="123" t="n">
        <f aca="false">I1569-G1569</f>
        <v>0</v>
      </c>
      <c r="L1569" s="122" t="n">
        <v>0</v>
      </c>
      <c r="M1569" s="123"/>
      <c r="N1569" s="120" t="s">
        <v>458</v>
      </c>
      <c r="O1569" s="120" t="s">
        <v>458</v>
      </c>
      <c r="P1569" s="120"/>
      <c r="Q1569" s="120"/>
      <c r="R1569" s="124"/>
      <c r="S1569" s="125" t="s">
        <v>316</v>
      </c>
    </row>
    <row r="1570" s="126" customFormat="true" ht="12" hidden="false" customHeight="true" outlineLevel="0" collapsed="false">
      <c r="A1570" s="120" t="n">
        <v>926</v>
      </c>
      <c r="B1570" s="120" t="n">
        <v>92695</v>
      </c>
      <c r="C1570" s="120" t="s">
        <v>105</v>
      </c>
      <c r="D1570" s="121" t="s">
        <v>265</v>
      </c>
      <c r="E1570" s="121" t="s">
        <v>275</v>
      </c>
      <c r="F1570" s="122" t="n">
        <v>8271</v>
      </c>
      <c r="G1570" s="123"/>
      <c r="H1570" s="122" t="n">
        <v>8271</v>
      </c>
      <c r="I1570" s="123"/>
      <c r="J1570" s="122" t="n">
        <f aca="false">H1570-F1570</f>
        <v>0</v>
      </c>
      <c r="K1570" s="123" t="n">
        <f aca="false">I1570-G1570</f>
        <v>0</v>
      </c>
      <c r="L1570" s="122" t="n">
        <v>0</v>
      </c>
      <c r="M1570" s="123"/>
      <c r="N1570" s="120" t="s">
        <v>458</v>
      </c>
      <c r="O1570" s="120" t="s">
        <v>458</v>
      </c>
      <c r="P1570" s="120" t="s">
        <v>272</v>
      </c>
      <c r="Q1570" s="120" t="s">
        <v>473</v>
      </c>
      <c r="R1570" s="124" t="s">
        <v>308</v>
      </c>
      <c r="S1570" s="125" t="s">
        <v>479</v>
      </c>
    </row>
    <row r="1571" s="126" customFormat="true" ht="12" hidden="false" customHeight="true" outlineLevel="0" collapsed="false">
      <c r="A1571" s="120" t="n">
        <v>926</v>
      </c>
      <c r="B1571" s="120" t="n">
        <v>92695</v>
      </c>
      <c r="C1571" s="120" t="s">
        <v>109</v>
      </c>
      <c r="D1571" s="121" t="s">
        <v>265</v>
      </c>
      <c r="E1571" s="121" t="s">
        <v>275</v>
      </c>
      <c r="F1571" s="122" t="n">
        <v>20000</v>
      </c>
      <c r="G1571" s="123"/>
      <c r="H1571" s="122" t="n">
        <v>52000</v>
      </c>
      <c r="I1571" s="123"/>
      <c r="J1571" s="122" t="n">
        <f aca="false">H1571-F1571</f>
        <v>32000</v>
      </c>
      <c r="K1571" s="123" t="n">
        <f aca="false">I1571-G1571</f>
        <v>0</v>
      </c>
      <c r="L1571" s="122" t="n">
        <v>30000</v>
      </c>
      <c r="M1571" s="123"/>
      <c r="N1571" s="120" t="s">
        <v>458</v>
      </c>
      <c r="O1571" s="120" t="s">
        <v>458</v>
      </c>
      <c r="P1571" s="120" t="s">
        <v>268</v>
      </c>
      <c r="Q1571" s="120" t="s">
        <v>269</v>
      </c>
      <c r="R1571" s="124" t="s">
        <v>270</v>
      </c>
      <c r="S1571" s="125" t="s">
        <v>561</v>
      </c>
    </row>
    <row r="1572" s="126" customFormat="true" ht="12" hidden="false" customHeight="true" outlineLevel="0" collapsed="false">
      <c r="A1572" s="120" t="n">
        <v>926</v>
      </c>
      <c r="B1572" s="120" t="n">
        <v>92695</v>
      </c>
      <c r="C1572" s="121" t="s">
        <v>109</v>
      </c>
      <c r="D1572" s="121" t="s">
        <v>265</v>
      </c>
      <c r="E1572" s="121" t="s">
        <v>275</v>
      </c>
      <c r="F1572" s="122" t="n">
        <v>2000000</v>
      </c>
      <c r="G1572" s="123"/>
      <c r="H1572" s="122" t="n">
        <v>1725000</v>
      </c>
      <c r="I1572" s="123"/>
      <c r="J1572" s="122" t="n">
        <f aca="false">H1572-F1572</f>
        <v>-275000</v>
      </c>
      <c r="K1572" s="123" t="n">
        <f aca="false">I1572-G1572</f>
        <v>0</v>
      </c>
      <c r="L1572" s="122" t="n">
        <v>0</v>
      </c>
      <c r="M1572" s="123"/>
      <c r="N1572" s="120" t="s">
        <v>458</v>
      </c>
      <c r="O1572" s="120" t="s">
        <v>458</v>
      </c>
      <c r="P1572" s="120" t="s">
        <v>268</v>
      </c>
      <c r="Q1572" s="120" t="s">
        <v>269</v>
      </c>
      <c r="R1572" s="124" t="s">
        <v>270</v>
      </c>
      <c r="S1572" s="125" t="s">
        <v>278</v>
      </c>
    </row>
    <row r="1573" s="126" customFormat="true" ht="12" hidden="false" customHeight="true" outlineLevel="0" collapsed="false">
      <c r="A1573" s="120" t="s">
        <v>18</v>
      </c>
      <c r="B1573" s="120" t="s">
        <v>1070</v>
      </c>
      <c r="C1573" s="120" t="s">
        <v>87</v>
      </c>
      <c r="D1573" s="121" t="s">
        <v>265</v>
      </c>
      <c r="E1573" s="121" t="s">
        <v>358</v>
      </c>
      <c r="F1573" s="137" t="n">
        <v>30000</v>
      </c>
      <c r="G1573" s="138"/>
      <c r="H1573" s="137" t="n">
        <v>30000</v>
      </c>
      <c r="I1573" s="138"/>
      <c r="J1573" s="137" t="n">
        <f aca="false">H1573-F1573</f>
        <v>0</v>
      </c>
      <c r="K1573" s="138" t="n">
        <f aca="false">I1573-G1573</f>
        <v>0</v>
      </c>
      <c r="L1573" s="137" t="n">
        <v>30000</v>
      </c>
      <c r="M1573" s="138"/>
      <c r="N1573" s="120" t="s">
        <v>653</v>
      </c>
      <c r="O1573" s="120" t="s">
        <v>403</v>
      </c>
      <c r="P1573" s="120" t="s">
        <v>268</v>
      </c>
      <c r="Q1573" s="120" t="s">
        <v>269</v>
      </c>
      <c r="R1573" s="124" t="s">
        <v>270</v>
      </c>
      <c r="S1573" s="125" t="s">
        <v>1071</v>
      </c>
    </row>
    <row r="1574" s="126" customFormat="true" ht="12" hidden="false" customHeight="true" outlineLevel="0" collapsed="false">
      <c r="A1574" s="120" t="s">
        <v>18</v>
      </c>
      <c r="B1574" s="120" t="s">
        <v>1070</v>
      </c>
      <c r="C1574" s="120" t="n">
        <v>2010</v>
      </c>
      <c r="D1574" s="121" t="s">
        <v>509</v>
      </c>
      <c r="E1574" s="121" t="s">
        <v>385</v>
      </c>
      <c r="F1574" s="145" t="n">
        <v>103604.04</v>
      </c>
      <c r="G1574" s="138"/>
      <c r="H1574" s="145" t="n">
        <v>103604.04</v>
      </c>
      <c r="I1574" s="138"/>
      <c r="J1574" s="145" t="n">
        <f aca="false">H1574-F1574</f>
        <v>0</v>
      </c>
      <c r="K1574" s="138" t="n">
        <f aca="false">I1574-G1574</f>
        <v>0</v>
      </c>
      <c r="L1574" s="145" t="n">
        <v>0</v>
      </c>
      <c r="M1574" s="138"/>
      <c r="N1574" s="120" t="s">
        <v>281</v>
      </c>
      <c r="O1574" s="120" t="s">
        <v>281</v>
      </c>
      <c r="P1574" s="120" t="s">
        <v>299</v>
      </c>
      <c r="Q1574" s="120" t="n">
        <v>1118</v>
      </c>
      <c r="R1574" s="124" t="s">
        <v>432</v>
      </c>
      <c r="S1574" s="125" t="s">
        <v>1072</v>
      </c>
    </row>
    <row r="1575" s="126" customFormat="true" ht="12" hidden="false" customHeight="true" outlineLevel="0" collapsed="false">
      <c r="A1575" s="120" t="s">
        <v>18</v>
      </c>
      <c r="B1575" s="120" t="s">
        <v>1070</v>
      </c>
      <c r="C1575" s="120" t="n">
        <v>2110</v>
      </c>
      <c r="D1575" s="121" t="s">
        <v>384</v>
      </c>
      <c r="E1575" s="121" t="s">
        <v>385</v>
      </c>
      <c r="F1575" s="122"/>
      <c r="G1575" s="123" t="n">
        <v>40890</v>
      </c>
      <c r="H1575" s="122"/>
      <c r="I1575" s="123" t="n">
        <v>40890</v>
      </c>
      <c r="J1575" s="122" t="n">
        <f aca="false">H1575-F1575</f>
        <v>0</v>
      </c>
      <c r="K1575" s="123" t="n">
        <f aca="false">I1575-G1575</f>
        <v>0</v>
      </c>
      <c r="L1575" s="122"/>
      <c r="M1575" s="123" t="n">
        <v>49846</v>
      </c>
      <c r="N1575" s="120" t="s">
        <v>281</v>
      </c>
      <c r="O1575" s="120" t="s">
        <v>281</v>
      </c>
      <c r="P1575" s="120" t="s">
        <v>268</v>
      </c>
      <c r="Q1575" s="120" t="s">
        <v>269</v>
      </c>
      <c r="R1575" s="124" t="s">
        <v>270</v>
      </c>
      <c r="S1575" s="125" t="s">
        <v>386</v>
      </c>
    </row>
    <row r="1576" s="126" customFormat="true" ht="12" hidden="false" customHeight="true" outlineLevel="0" collapsed="false">
      <c r="A1576" s="120" t="s">
        <v>18</v>
      </c>
      <c r="B1576" s="120" t="s">
        <v>1070</v>
      </c>
      <c r="C1576" s="120" t="n">
        <v>2330</v>
      </c>
      <c r="D1576" s="121" t="s">
        <v>831</v>
      </c>
      <c r="E1576" s="121" t="s">
        <v>280</v>
      </c>
      <c r="F1576" s="122"/>
      <c r="G1576" s="123" t="n">
        <v>19200</v>
      </c>
      <c r="H1576" s="122"/>
      <c r="I1576" s="123" t="n">
        <v>19200</v>
      </c>
      <c r="J1576" s="122" t="n">
        <f aca="false">H1576-F1576</f>
        <v>0</v>
      </c>
      <c r="K1576" s="123" t="n">
        <f aca="false">I1576-G1576</f>
        <v>0</v>
      </c>
      <c r="L1576" s="122"/>
      <c r="M1576" s="123" t="n">
        <v>0</v>
      </c>
      <c r="N1576" s="120" t="s">
        <v>281</v>
      </c>
      <c r="O1576" s="120" t="s">
        <v>281</v>
      </c>
      <c r="P1576" s="120" t="s">
        <v>299</v>
      </c>
      <c r="Q1576" s="120" t="s">
        <v>439</v>
      </c>
      <c r="R1576" s="124" t="s">
        <v>440</v>
      </c>
      <c r="S1576" s="125" t="s">
        <v>1073</v>
      </c>
    </row>
    <row r="1577" s="126" customFormat="true" ht="12" hidden="false" customHeight="true" outlineLevel="0" collapsed="false">
      <c r="A1577" s="120" t="s">
        <v>196</v>
      </c>
      <c r="B1577" s="120" t="s">
        <v>1074</v>
      </c>
      <c r="C1577" s="120" t="n">
        <v>2110</v>
      </c>
      <c r="D1577" s="121" t="s">
        <v>384</v>
      </c>
      <c r="E1577" s="121" t="s">
        <v>385</v>
      </c>
      <c r="F1577" s="122"/>
      <c r="G1577" s="123" t="n">
        <v>7527</v>
      </c>
      <c r="H1577" s="122"/>
      <c r="I1577" s="123" t="n">
        <v>7527</v>
      </c>
      <c r="J1577" s="122" t="n">
        <f aca="false">H1577-F1577</f>
        <v>0</v>
      </c>
      <c r="K1577" s="123" t="n">
        <f aca="false">I1577-G1577</f>
        <v>0</v>
      </c>
      <c r="L1577" s="122"/>
      <c r="M1577" s="123" t="n">
        <v>0</v>
      </c>
      <c r="N1577" s="120" t="s">
        <v>281</v>
      </c>
      <c r="O1577" s="120" t="s">
        <v>281</v>
      </c>
      <c r="P1577" s="120" t="s">
        <v>268</v>
      </c>
      <c r="Q1577" s="120" t="s">
        <v>269</v>
      </c>
      <c r="R1577" s="124" t="s">
        <v>270</v>
      </c>
      <c r="S1577" s="125" t="s">
        <v>386</v>
      </c>
    </row>
    <row r="1578" s="126" customFormat="true" ht="12" hidden="false" customHeight="true" outlineLevel="0" collapsed="false">
      <c r="Q1578" s="109"/>
      <c r="R1578" s="146"/>
    </row>
    <row r="1579" s="126" customFormat="true" ht="12" hidden="false" customHeight="true" outlineLevel="0" collapsed="false">
      <c r="B1579" s="126" t="s">
        <v>1075</v>
      </c>
      <c r="L1579" s="147"/>
      <c r="M1579" s="111"/>
      <c r="Q1579" s="109"/>
    </row>
    <row r="1580" s="126" customFormat="true" ht="12" hidden="false" customHeight="true" outlineLevel="0" collapsed="false">
      <c r="L1580" s="148"/>
      <c r="M1580" s="148"/>
      <c r="Q1580" s="109"/>
    </row>
    <row r="1581" s="126" customFormat="true" ht="12" hidden="false" customHeight="true" outlineLevel="0" collapsed="false">
      <c r="L1581" s="148"/>
      <c r="M1581" s="148"/>
      <c r="Q1581" s="109"/>
    </row>
    <row r="1582" s="126" customFormat="true" ht="17.25" hidden="false" customHeight="true" outlineLevel="0" collapsed="false">
      <c r="C1582" s="149" t="s">
        <v>1076</v>
      </c>
      <c r="D1582" s="149"/>
      <c r="E1582" s="149"/>
      <c r="F1582" s="150" t="n">
        <f aca="false">SUBTOTAL(9,F8:F1580)</f>
        <v>5639511312.31</v>
      </c>
      <c r="G1582" s="150" t="n">
        <f aca="false">SUBTOTAL(9,G8:G1580)</f>
        <v>1668997712.74</v>
      </c>
      <c r="H1582" s="150" t="n">
        <f aca="false">SUBTOTAL(9,H8:H1580)</f>
        <v>5599335380.31</v>
      </c>
      <c r="I1582" s="150" t="n">
        <f aca="false">SUBTOTAL(9,I8:I1580)</f>
        <v>1672910812.74</v>
      </c>
      <c r="J1582" s="150" t="n">
        <f aca="false">SUBTOTAL(9,J8:J1580)</f>
        <v>-40173932</v>
      </c>
      <c r="K1582" s="150" t="n">
        <f aca="false">SUBTOTAL(9,K8:K1580)</f>
        <v>3913100</v>
      </c>
      <c r="L1582" s="150" t="n">
        <f aca="false">SUBTOTAL(9,L8:L1580)</f>
        <v>6274247788</v>
      </c>
      <c r="M1582" s="150" t="n">
        <f aca="false">SUBTOTAL(9,M8:M1580)</f>
        <v>1872225607</v>
      </c>
    </row>
    <row r="1583" s="126" customFormat="true" ht="17.25" hidden="false" customHeight="true" outlineLevel="0" collapsed="false">
      <c r="C1583" s="149"/>
      <c r="D1583" s="149"/>
      <c r="E1583" s="149"/>
      <c r="F1583" s="151" t="n">
        <f aca="false">F1582+G1582</f>
        <v>7308509025.05</v>
      </c>
      <c r="G1583" s="151"/>
      <c r="H1583" s="151" t="n">
        <f aca="false">H1582+I1582</f>
        <v>7272246193.05</v>
      </c>
      <c r="I1583" s="151"/>
      <c r="J1583" s="151" t="n">
        <f aca="false">J1582+K1582</f>
        <v>-36260832</v>
      </c>
      <c r="K1583" s="151"/>
      <c r="L1583" s="151" t="n">
        <f aca="false">L1582+M1582</f>
        <v>8146473395</v>
      </c>
      <c r="M1583" s="151"/>
    </row>
    <row r="1584" s="126" customFormat="true" ht="17.25" hidden="false" customHeight="true" outlineLevel="0" collapsed="false">
      <c r="C1584" s="152"/>
      <c r="D1584" s="152"/>
      <c r="E1584" s="152"/>
      <c r="F1584" s="152"/>
      <c r="G1584" s="152"/>
      <c r="H1584" s="152"/>
      <c r="I1584" s="152"/>
      <c r="J1584" s="152"/>
      <c r="K1584" s="152"/>
      <c r="L1584" s="151"/>
      <c r="M1584" s="151"/>
    </row>
    <row r="1585" s="126" customFormat="true" ht="11.25" hidden="true" customHeight="true" outlineLevel="0" collapsed="false">
      <c r="C1585" s="152"/>
      <c r="D1585" s="152"/>
      <c r="E1585" s="152"/>
      <c r="F1585" s="152"/>
      <c r="G1585" s="152"/>
      <c r="H1585" s="152"/>
      <c r="I1585" s="152"/>
      <c r="J1585" s="152"/>
      <c r="K1585" s="152"/>
      <c r="L1585" s="151"/>
      <c r="M1585" s="151"/>
      <c r="Q1585" s="153" t="s">
        <v>1077</v>
      </c>
    </row>
    <row r="1586" s="126" customFormat="true" ht="12.75" hidden="true" customHeight="true" outlineLevel="0" collapsed="false">
      <c r="A1586" s="154"/>
      <c r="B1586" s="154"/>
      <c r="C1586" s="155" t="s">
        <v>1078</v>
      </c>
      <c r="D1586" s="155"/>
      <c r="E1586" s="155"/>
      <c r="F1586" s="155"/>
      <c r="G1586" s="155"/>
      <c r="H1586" s="155"/>
      <c r="I1586" s="155"/>
      <c r="J1586" s="155"/>
      <c r="K1586" s="155"/>
      <c r="L1586" s="156" t="n">
        <f aca="false">120230647-144160598</f>
        <v>-23929951</v>
      </c>
      <c r="M1586" s="156"/>
      <c r="N1586" s="154"/>
      <c r="O1586" s="154"/>
      <c r="P1586" s="154"/>
      <c r="Q1586" s="154"/>
      <c r="R1586" s="157"/>
      <c r="S1586" s="158"/>
    </row>
    <row r="1587" s="126" customFormat="true" ht="11.25" hidden="true" customHeight="false" outlineLevel="0" collapsed="false">
      <c r="L1587" s="148"/>
      <c r="N1587" s="148"/>
      <c r="Q1587" s="159" t="s">
        <v>1077</v>
      </c>
    </row>
    <row r="1588" customFormat="false" ht="11.25" hidden="true" customHeight="false" outlineLevel="0" collapsed="false">
      <c r="B1588" s="126"/>
      <c r="M1588" s="160"/>
      <c r="Q1588" s="161" t="s">
        <v>1079</v>
      </c>
    </row>
    <row r="1589" customFormat="false" ht="11.25" hidden="true" customHeight="false" outlineLevel="0" collapsed="false">
      <c r="Q1589" s="162" t="s">
        <v>1077</v>
      </c>
    </row>
    <row r="1590" customFormat="false" ht="6" hidden="true" customHeight="true" outlineLevel="0" collapsed="false"/>
    <row r="1591" s="108" customFormat="true" ht="0.75" hidden="true" customHeight="true" outlineLevel="0" collapsed="false">
      <c r="C1591" s="163" t="s">
        <v>1080</v>
      </c>
      <c r="D1591" s="163"/>
      <c r="E1591" s="163"/>
      <c r="F1591" s="163"/>
      <c r="G1591" s="163"/>
      <c r="H1591" s="163"/>
      <c r="I1591" s="163"/>
      <c r="J1591" s="163"/>
      <c r="K1591" s="163"/>
      <c r="L1591" s="164" t="n">
        <f aca="false">-8749895+23929951</f>
        <v>15180056</v>
      </c>
      <c r="M1591" s="164"/>
    </row>
    <row r="1592" s="108" customFormat="true" ht="3" hidden="false" customHeight="true" outlineLevel="0" collapsed="false"/>
    <row r="1593" s="108" customFormat="true" ht="24.75" hidden="false" customHeight="true" outlineLevel="0" collapsed="false">
      <c r="H1593" s="165"/>
      <c r="L1593" s="151"/>
      <c r="M1593" s="151"/>
    </row>
    <row r="1594" s="108" customFormat="true" ht="11.25" hidden="false" customHeight="false" outlineLevel="0" collapsed="false">
      <c r="L1594" s="165"/>
    </row>
    <row r="1595" customFormat="false" ht="12.75" hidden="false" customHeight="false" outlineLevel="0" collapsed="false">
      <c r="H1595" s="166"/>
      <c r="I1595" s="166"/>
      <c r="J1595" s="151"/>
      <c r="K1595" s="151"/>
      <c r="L1595" s="166"/>
      <c r="M1595" s="166"/>
    </row>
    <row r="1596" s="108" customFormat="true" ht="11.25" hidden="false" customHeight="false" outlineLevel="0" collapsed="false">
      <c r="L1596" s="150"/>
      <c r="M1596" s="165"/>
    </row>
    <row r="1597" s="108" customFormat="true" ht="11.25" hidden="false" customHeight="false" outlineLevel="0" collapsed="false">
      <c r="L1597" s="150"/>
    </row>
    <row r="1599" customFormat="false" ht="11.25" hidden="false" customHeight="false" outlineLevel="0" collapsed="false">
      <c r="L1599" s="165"/>
    </row>
    <row r="1600" customFormat="false" ht="11.25" hidden="false" customHeight="false" outlineLevel="0" collapsed="false">
      <c r="L1600" s="165"/>
    </row>
    <row r="1602" s="108" customFormat="true" ht="11.25" hidden="false" customHeight="false" outlineLevel="0" collapsed="false">
      <c r="M1602" s="167"/>
    </row>
    <row r="1604" s="108" customFormat="true" ht="11.25" hidden="false" customHeight="false" outlineLevel="0" collapsed="false">
      <c r="L1604" s="168"/>
      <c r="M1604" s="150"/>
    </row>
  </sheetData>
  <autoFilter ref="A7:S1580">
    <sortState ref="A8:S1580">
      <sortCondition ref="A8:A1580" customList=""/>
    </sortState>
  </autoFilter>
  <mergeCells count="13">
    <mergeCell ref="A3:S3"/>
    <mergeCell ref="A4:S4"/>
    <mergeCell ref="C1582:E1583"/>
    <mergeCell ref="F1583:G1583"/>
    <mergeCell ref="H1583:I1583"/>
    <mergeCell ref="J1583:K1583"/>
    <mergeCell ref="L1583:M1583"/>
    <mergeCell ref="C1586:E1586"/>
    <mergeCell ref="L1586:M1586"/>
    <mergeCell ref="C1591:E1591"/>
    <mergeCell ref="L1591:M1591"/>
    <mergeCell ref="L1593:M1593"/>
    <mergeCell ref="J1595:K1595"/>
  </mergeCells>
  <printOptions headings="false" gridLines="false" gridLinesSet="true" horizontalCentered="true" verticalCentered="false"/>
  <pageMargins left="0" right="0" top="0.433333333333333" bottom="0.315277777777778" header="0.511811023622047" footer="0.511811023622047"/>
  <pageSetup paperSize="9" scale="4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6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B136" activeCellId="0" sqref="B136"/>
    </sheetView>
  </sheetViews>
  <sheetFormatPr defaultColWidth="8.6796875" defaultRowHeight="12.75" zeroHeight="false" outlineLevelRow="0" outlineLevelCol="0"/>
  <cols>
    <col collapsed="false" customWidth="true" hidden="false" outlineLevel="0" max="2" min="2" style="169" width="255.71"/>
  </cols>
  <sheetData>
    <row r="1" customFormat="false" ht="12.75" hidden="false" customHeight="false" outlineLevel="0" collapsed="false">
      <c r="A1" s="170" t="s">
        <v>1081</v>
      </c>
      <c r="B1" s="170" t="s">
        <v>1082</v>
      </c>
    </row>
    <row r="2" s="47" customFormat="true" ht="12.75" hidden="false" customHeight="true" outlineLevel="0" collapsed="false">
      <c r="A2" s="42" t="s">
        <v>21</v>
      </c>
      <c r="B2" s="43" t="s">
        <v>1083</v>
      </c>
    </row>
    <row r="3" s="47" customFormat="true" ht="12.75" hidden="false" customHeight="true" outlineLevel="0" collapsed="false">
      <c r="A3" s="42" t="s">
        <v>23</v>
      </c>
      <c r="B3" s="43" t="s">
        <v>1084</v>
      </c>
    </row>
    <row r="4" s="47" customFormat="true" ht="12.75" hidden="false" customHeight="true" outlineLevel="0" collapsed="false">
      <c r="A4" s="42" t="s">
        <v>25</v>
      </c>
      <c r="B4" s="43" t="s">
        <v>1085</v>
      </c>
    </row>
    <row r="5" s="47" customFormat="true" ht="12.75" hidden="false" customHeight="true" outlineLevel="0" collapsed="false">
      <c r="A5" s="42" t="s">
        <v>27</v>
      </c>
      <c r="B5" s="43" t="s">
        <v>1086</v>
      </c>
    </row>
    <row r="6" s="47" customFormat="true" ht="12.75" hidden="false" customHeight="true" outlineLevel="0" collapsed="false">
      <c r="A6" s="42" t="s">
        <v>29</v>
      </c>
      <c r="B6" s="43" t="s">
        <v>1087</v>
      </c>
    </row>
    <row r="7" s="47" customFormat="true" ht="12.75" hidden="false" customHeight="true" outlineLevel="0" collapsed="false">
      <c r="A7" s="42" t="s">
        <v>31</v>
      </c>
      <c r="B7" s="43" t="s">
        <v>1088</v>
      </c>
    </row>
    <row r="8" s="47" customFormat="true" ht="12.75" hidden="false" customHeight="true" outlineLevel="0" collapsed="false">
      <c r="A8" s="42" t="s">
        <v>33</v>
      </c>
      <c r="B8" s="43" t="s">
        <v>1089</v>
      </c>
    </row>
    <row r="9" s="47" customFormat="true" ht="12.75" hidden="false" customHeight="true" outlineLevel="0" collapsed="false">
      <c r="A9" s="42" t="s">
        <v>35</v>
      </c>
      <c r="B9" s="43" t="s">
        <v>1090</v>
      </c>
    </row>
    <row r="10" s="47" customFormat="true" ht="12.75" hidden="false" customHeight="true" outlineLevel="0" collapsed="false">
      <c r="A10" s="42" t="s">
        <v>37</v>
      </c>
      <c r="B10" s="43" t="s">
        <v>1091</v>
      </c>
    </row>
    <row r="11" s="47" customFormat="true" ht="12.75" hidden="false" customHeight="true" outlineLevel="0" collapsed="false">
      <c r="A11" s="42" t="s">
        <v>39</v>
      </c>
      <c r="B11" s="43" t="s">
        <v>1092</v>
      </c>
    </row>
    <row r="12" s="47" customFormat="true" ht="12.75" hidden="false" customHeight="true" outlineLevel="0" collapsed="false">
      <c r="A12" s="42" t="s">
        <v>41</v>
      </c>
      <c r="B12" s="43" t="s">
        <v>1093</v>
      </c>
    </row>
    <row r="13" s="47" customFormat="true" ht="12.75" hidden="false" customHeight="true" outlineLevel="0" collapsed="false">
      <c r="A13" s="42" t="s">
        <v>43</v>
      </c>
      <c r="B13" s="43" t="s">
        <v>1094</v>
      </c>
    </row>
    <row r="14" s="47" customFormat="true" ht="12.75" hidden="false" customHeight="true" outlineLevel="0" collapsed="false">
      <c r="A14" s="42" t="s">
        <v>45</v>
      </c>
      <c r="B14" s="43" t="s">
        <v>1095</v>
      </c>
    </row>
    <row r="15" s="47" customFormat="true" ht="12.75" hidden="false" customHeight="true" outlineLevel="0" collapsed="false">
      <c r="A15" s="42" t="s">
        <v>47</v>
      </c>
      <c r="B15" s="43" t="s">
        <v>1096</v>
      </c>
    </row>
    <row r="16" s="47" customFormat="true" ht="12.75" hidden="false" customHeight="true" outlineLevel="0" collapsed="false">
      <c r="A16" s="42" t="s">
        <v>49</v>
      </c>
      <c r="B16" s="43" t="s">
        <v>1097</v>
      </c>
    </row>
    <row r="17" s="47" customFormat="true" ht="12.75" hidden="false" customHeight="true" outlineLevel="0" collapsed="false">
      <c r="A17" s="42" t="s">
        <v>51</v>
      </c>
      <c r="B17" s="43" t="s">
        <v>1098</v>
      </c>
    </row>
    <row r="18" s="47" customFormat="true" ht="12.75" hidden="false" customHeight="true" outlineLevel="0" collapsed="false">
      <c r="A18" s="42" t="s">
        <v>53</v>
      </c>
      <c r="B18" s="43" t="s">
        <v>1099</v>
      </c>
    </row>
    <row r="19" s="47" customFormat="true" ht="12.75" hidden="false" customHeight="true" outlineLevel="0" collapsed="false">
      <c r="A19" s="42" t="s">
        <v>55</v>
      </c>
      <c r="B19" s="43" t="s">
        <v>1100</v>
      </c>
    </row>
    <row r="20" s="47" customFormat="true" ht="12.75" hidden="false" customHeight="true" outlineLevel="0" collapsed="false">
      <c r="A20" s="42" t="s">
        <v>57</v>
      </c>
      <c r="B20" s="43" t="s">
        <v>1101</v>
      </c>
    </row>
    <row r="21" s="47" customFormat="true" ht="12.75" hidden="false" customHeight="true" outlineLevel="0" collapsed="false">
      <c r="A21" s="42" t="s">
        <v>59</v>
      </c>
      <c r="B21" s="43" t="s">
        <v>1102</v>
      </c>
    </row>
    <row r="22" s="47" customFormat="true" ht="12.75" hidden="false" customHeight="true" outlineLevel="0" collapsed="false">
      <c r="A22" s="42" t="s">
        <v>61</v>
      </c>
      <c r="B22" s="43" t="s">
        <v>1103</v>
      </c>
    </row>
    <row r="23" s="47" customFormat="true" ht="12.75" hidden="false" customHeight="true" outlineLevel="0" collapsed="false">
      <c r="A23" s="42" t="s">
        <v>63</v>
      </c>
      <c r="B23" s="43" t="s">
        <v>1104</v>
      </c>
    </row>
    <row r="24" s="47" customFormat="true" ht="12.75" hidden="false" customHeight="true" outlineLevel="0" collapsed="false">
      <c r="A24" s="42" t="s">
        <v>65</v>
      </c>
      <c r="B24" s="43" t="s">
        <v>1105</v>
      </c>
    </row>
    <row r="25" s="47" customFormat="true" ht="12.75" hidden="false" customHeight="true" outlineLevel="0" collapsed="false">
      <c r="A25" s="42" t="s">
        <v>67</v>
      </c>
      <c r="B25" s="43" t="s">
        <v>1106</v>
      </c>
    </row>
    <row r="26" s="47" customFormat="true" ht="12.75" hidden="false" customHeight="true" outlineLevel="0" collapsed="false">
      <c r="A26" s="42" t="s">
        <v>69</v>
      </c>
      <c r="B26" s="43" t="s">
        <v>1107</v>
      </c>
    </row>
    <row r="27" s="47" customFormat="true" ht="12.75" hidden="false" customHeight="true" outlineLevel="0" collapsed="false">
      <c r="A27" s="42" t="s">
        <v>71</v>
      </c>
      <c r="B27" s="43" t="s">
        <v>1108</v>
      </c>
    </row>
    <row r="28" s="47" customFormat="true" ht="12.75" hidden="false" customHeight="true" outlineLevel="0" collapsed="false">
      <c r="A28" s="42" t="s">
        <v>73</v>
      </c>
      <c r="B28" s="43" t="s">
        <v>1109</v>
      </c>
    </row>
    <row r="29" s="47" customFormat="true" ht="12.75" hidden="false" customHeight="true" outlineLevel="0" collapsed="false">
      <c r="A29" s="42" t="s">
        <v>75</v>
      </c>
      <c r="B29" s="43" t="s">
        <v>1110</v>
      </c>
    </row>
    <row r="30" s="47" customFormat="true" ht="12.75" hidden="false" customHeight="true" outlineLevel="0" collapsed="false">
      <c r="A30" s="42" t="s">
        <v>77</v>
      </c>
      <c r="B30" s="43" t="s">
        <v>1111</v>
      </c>
    </row>
    <row r="31" s="47" customFormat="true" ht="12.75" hidden="false" customHeight="true" outlineLevel="0" collapsed="false">
      <c r="A31" s="42" t="s">
        <v>79</v>
      </c>
      <c r="B31" s="43" t="s">
        <v>1112</v>
      </c>
    </row>
    <row r="32" s="47" customFormat="true" ht="12.75" hidden="false" customHeight="true" outlineLevel="0" collapsed="false">
      <c r="A32" s="42" t="s">
        <v>81</v>
      </c>
      <c r="B32" s="43" t="s">
        <v>1113</v>
      </c>
    </row>
    <row r="33" s="47" customFormat="true" ht="12.75" hidden="false" customHeight="true" outlineLevel="0" collapsed="false">
      <c r="A33" s="42" t="s">
        <v>83</v>
      </c>
      <c r="B33" s="43" t="s">
        <v>1114</v>
      </c>
    </row>
    <row r="34" s="47" customFormat="true" ht="12.75" hidden="false" customHeight="true" outlineLevel="0" collapsed="false">
      <c r="A34" s="42" t="s">
        <v>85</v>
      </c>
      <c r="B34" s="43" t="s">
        <v>1115</v>
      </c>
    </row>
    <row r="35" s="47" customFormat="true" ht="12.75" hidden="false" customHeight="true" outlineLevel="0" collapsed="false">
      <c r="A35" s="42" t="s">
        <v>198</v>
      </c>
      <c r="B35" s="43" t="s">
        <v>1116</v>
      </c>
    </row>
    <row r="36" s="47" customFormat="true" ht="12.75" hidden="false" customHeight="true" outlineLevel="0" collapsed="false">
      <c r="A36" s="42" t="s">
        <v>227</v>
      </c>
      <c r="B36" s="43" t="s">
        <v>1117</v>
      </c>
    </row>
    <row r="37" s="47" customFormat="true" ht="12.75" hidden="false" customHeight="true" outlineLevel="0" collapsed="false">
      <c r="A37" s="42" t="s">
        <v>1118</v>
      </c>
      <c r="B37" s="43" t="s">
        <v>1119</v>
      </c>
    </row>
    <row r="38" s="47" customFormat="true" ht="12.75" hidden="false" customHeight="true" outlineLevel="0" collapsed="false">
      <c r="A38" s="42" t="s">
        <v>238</v>
      </c>
      <c r="B38" s="43" t="s">
        <v>1120</v>
      </c>
    </row>
    <row r="39" s="47" customFormat="true" ht="12.75" hidden="false" customHeight="true" outlineLevel="0" collapsed="false">
      <c r="A39" s="42" t="s">
        <v>88</v>
      </c>
      <c r="B39" s="43" t="s">
        <v>1121</v>
      </c>
    </row>
    <row r="40" s="47" customFormat="true" ht="12.75" hidden="false" customHeight="true" outlineLevel="0" collapsed="false">
      <c r="A40" s="42" t="s">
        <v>90</v>
      </c>
      <c r="B40" s="43" t="s">
        <v>1122</v>
      </c>
    </row>
    <row r="41" s="47" customFormat="true" ht="12.75" hidden="false" customHeight="true" outlineLevel="0" collapsed="false">
      <c r="A41" s="42" t="s">
        <v>92</v>
      </c>
      <c r="B41" s="43" t="s">
        <v>1123</v>
      </c>
    </row>
    <row r="42" s="47" customFormat="true" ht="12.75" hidden="false" customHeight="true" outlineLevel="0" collapsed="false">
      <c r="A42" s="42" t="s">
        <v>94</v>
      </c>
      <c r="B42" s="43" t="s">
        <v>1124</v>
      </c>
    </row>
    <row r="43" s="47" customFormat="true" ht="12.75" hidden="false" customHeight="true" outlineLevel="0" collapsed="false">
      <c r="A43" s="42" t="s">
        <v>96</v>
      </c>
      <c r="B43" s="43" t="s">
        <v>1125</v>
      </c>
    </row>
    <row r="44" s="47" customFormat="true" ht="12.75" hidden="false" customHeight="true" outlineLevel="0" collapsed="false">
      <c r="A44" s="42" t="s">
        <v>98</v>
      </c>
      <c r="B44" s="43" t="s">
        <v>1126</v>
      </c>
    </row>
    <row r="45" s="47" customFormat="true" ht="12.75" hidden="false" customHeight="true" outlineLevel="0" collapsed="false">
      <c r="A45" s="42" t="s">
        <v>100</v>
      </c>
      <c r="B45" s="43" t="s">
        <v>1127</v>
      </c>
    </row>
    <row r="46" s="47" customFormat="true" ht="12.75" hidden="false" customHeight="true" outlineLevel="0" collapsed="false">
      <c r="A46" s="42" t="s">
        <v>102</v>
      </c>
      <c r="B46" s="43" t="s">
        <v>1128</v>
      </c>
    </row>
    <row r="47" s="47" customFormat="true" ht="12.75" hidden="false" customHeight="true" outlineLevel="0" collapsed="false">
      <c r="A47" s="42" t="s">
        <v>104</v>
      </c>
      <c r="B47" s="43" t="s">
        <v>1129</v>
      </c>
    </row>
    <row r="48" s="47" customFormat="true" ht="12.75" hidden="false" customHeight="true" outlineLevel="0" collapsed="false">
      <c r="A48" s="42" t="s">
        <v>106</v>
      </c>
      <c r="B48" s="43" t="s">
        <v>1130</v>
      </c>
    </row>
    <row r="49" s="47" customFormat="true" ht="25.5" hidden="false" customHeight="true" outlineLevel="0" collapsed="false">
      <c r="A49" s="42" t="s">
        <v>108</v>
      </c>
      <c r="B49" s="43" t="s">
        <v>1131</v>
      </c>
    </row>
    <row r="50" s="47" customFormat="true" ht="12.75" hidden="false" customHeight="true" outlineLevel="0" collapsed="false">
      <c r="A50" s="42" t="s">
        <v>110</v>
      </c>
      <c r="B50" s="43" t="s">
        <v>1132</v>
      </c>
    </row>
    <row r="51" s="47" customFormat="true" ht="38.25" hidden="false" customHeight="true" outlineLevel="0" collapsed="false">
      <c r="A51" s="42" t="s">
        <v>112</v>
      </c>
      <c r="B51" s="43" t="s">
        <v>1133</v>
      </c>
    </row>
    <row r="52" s="47" customFormat="true" ht="12.75" hidden="false" customHeight="true" outlineLevel="0" collapsed="false">
      <c r="A52" s="42" t="s">
        <v>114</v>
      </c>
      <c r="B52" s="43" t="s">
        <v>1134</v>
      </c>
    </row>
    <row r="53" s="47" customFormat="true" ht="25.5" hidden="false" customHeight="false" outlineLevel="0" collapsed="false">
      <c r="A53" s="42" t="s">
        <v>239</v>
      </c>
      <c r="B53" s="43" t="s">
        <v>1135</v>
      </c>
    </row>
    <row r="54" s="47" customFormat="true" ht="12.75" hidden="false" customHeight="true" outlineLevel="0" collapsed="false">
      <c r="A54" s="42" t="s">
        <v>116</v>
      </c>
      <c r="B54" s="43" t="s">
        <v>1136</v>
      </c>
    </row>
    <row r="55" s="47" customFormat="true" ht="25.5" hidden="false" customHeight="false" outlineLevel="0" collapsed="false">
      <c r="A55" s="42" t="s">
        <v>117</v>
      </c>
      <c r="B55" s="43" t="s">
        <v>1137</v>
      </c>
    </row>
    <row r="56" s="47" customFormat="true" ht="25.5" hidden="false" customHeight="true" outlineLevel="0" collapsed="false">
      <c r="A56" s="42" t="s">
        <v>118</v>
      </c>
      <c r="B56" s="43" t="s">
        <v>1138</v>
      </c>
    </row>
    <row r="57" s="47" customFormat="true" ht="12.75" hidden="false" customHeight="true" outlineLevel="0" collapsed="false">
      <c r="A57" s="42" t="s">
        <v>119</v>
      </c>
      <c r="B57" s="43" t="s">
        <v>1139</v>
      </c>
    </row>
    <row r="58" s="47" customFormat="true" ht="12.75" hidden="false" customHeight="true" outlineLevel="0" collapsed="false">
      <c r="A58" s="42" t="s">
        <v>120</v>
      </c>
      <c r="B58" s="43" t="s">
        <v>1140</v>
      </c>
    </row>
    <row r="59" s="47" customFormat="true" ht="25.5" hidden="false" customHeight="true" outlineLevel="0" collapsed="false">
      <c r="A59" s="42" t="s">
        <v>121</v>
      </c>
      <c r="B59" s="43" t="s">
        <v>1141</v>
      </c>
    </row>
    <row r="60" s="47" customFormat="true" ht="37.5" hidden="false" customHeight="true" outlineLevel="0" collapsed="false">
      <c r="A60" s="42" t="s">
        <v>224</v>
      </c>
      <c r="B60" s="43" t="s">
        <v>1142</v>
      </c>
    </row>
    <row r="61" s="47" customFormat="true" ht="37.5" hidden="false" customHeight="true" outlineLevel="0" collapsed="false">
      <c r="A61" s="42" t="s">
        <v>122</v>
      </c>
      <c r="B61" s="43" t="s">
        <v>1143</v>
      </c>
    </row>
    <row r="62" s="47" customFormat="true" ht="37.5" hidden="false" customHeight="true" outlineLevel="0" collapsed="false">
      <c r="A62" s="42" t="s">
        <v>123</v>
      </c>
      <c r="B62" s="43" t="s">
        <v>1144</v>
      </c>
    </row>
    <row r="63" s="47" customFormat="true" ht="37.5" hidden="false" customHeight="true" outlineLevel="0" collapsed="false">
      <c r="A63" s="42" t="s">
        <v>124</v>
      </c>
      <c r="B63" s="43" t="s">
        <v>1145</v>
      </c>
    </row>
    <row r="64" s="47" customFormat="true" ht="25.5" hidden="false" customHeight="false" outlineLevel="0" collapsed="false">
      <c r="A64" s="42" t="s">
        <v>125</v>
      </c>
      <c r="B64" s="43" t="s">
        <v>1146</v>
      </c>
    </row>
    <row r="65" s="47" customFormat="true" ht="12.75" hidden="false" customHeight="true" outlineLevel="0" collapsed="false">
      <c r="A65" s="42" t="s">
        <v>126</v>
      </c>
      <c r="B65" s="43" t="s">
        <v>1147</v>
      </c>
    </row>
    <row r="66" s="47" customFormat="true" ht="12.75" hidden="false" customHeight="true" outlineLevel="0" collapsed="false">
      <c r="A66" s="42" t="s">
        <v>208</v>
      </c>
      <c r="B66" s="43" t="s">
        <v>1148</v>
      </c>
    </row>
    <row r="67" s="47" customFormat="true" ht="12.75" hidden="false" customHeight="true" outlineLevel="0" collapsed="false">
      <c r="A67" s="42" t="s">
        <v>199</v>
      </c>
      <c r="B67" s="43" t="s">
        <v>1149</v>
      </c>
    </row>
    <row r="68" s="47" customFormat="true" ht="38.25" hidden="false" customHeight="true" outlineLevel="0" collapsed="false">
      <c r="A68" s="42" t="s">
        <v>127</v>
      </c>
      <c r="B68" s="43" t="s">
        <v>1150</v>
      </c>
    </row>
    <row r="69" s="47" customFormat="true" ht="25.5" hidden="false" customHeight="true" outlineLevel="0" collapsed="false">
      <c r="A69" s="42" t="s">
        <v>128</v>
      </c>
      <c r="B69" s="43" t="s">
        <v>1151</v>
      </c>
    </row>
    <row r="70" s="47" customFormat="true" ht="12.75" hidden="false" customHeight="true" outlineLevel="0" collapsed="false">
      <c r="A70" s="42" t="s">
        <v>129</v>
      </c>
      <c r="B70" s="43" t="s">
        <v>1152</v>
      </c>
    </row>
    <row r="71" s="47" customFormat="true" ht="12.75" hidden="false" customHeight="true" outlineLevel="0" collapsed="false">
      <c r="A71" s="42" t="s">
        <v>209</v>
      </c>
      <c r="B71" s="43" t="s">
        <v>1153</v>
      </c>
    </row>
    <row r="72" s="47" customFormat="true" ht="12.75" hidden="false" customHeight="true" outlineLevel="0" collapsed="false">
      <c r="A72" s="42" t="s">
        <v>130</v>
      </c>
      <c r="B72" s="43" t="s">
        <v>1154</v>
      </c>
    </row>
    <row r="73" s="47" customFormat="true" ht="25.5" hidden="false" customHeight="true" outlineLevel="0" collapsed="false">
      <c r="A73" s="42" t="s">
        <v>131</v>
      </c>
      <c r="B73" s="43" t="s">
        <v>1155</v>
      </c>
    </row>
    <row r="74" s="47" customFormat="true" ht="25.5" hidden="false" customHeight="false" outlineLevel="0" collapsed="false">
      <c r="A74" s="42" t="s">
        <v>201</v>
      </c>
      <c r="B74" s="43" t="s">
        <v>1156</v>
      </c>
    </row>
    <row r="75" s="47" customFormat="true" ht="12.75" hidden="false" customHeight="true" outlineLevel="0" collapsed="false">
      <c r="A75" s="42" t="s">
        <v>132</v>
      </c>
      <c r="B75" s="43" t="s">
        <v>1157</v>
      </c>
    </row>
    <row r="76" s="47" customFormat="true" ht="12.75" hidden="false" customHeight="true" outlineLevel="0" collapsed="false">
      <c r="A76" s="42" t="s">
        <v>133</v>
      </c>
      <c r="B76" s="43" t="s">
        <v>1158</v>
      </c>
    </row>
    <row r="77" s="47" customFormat="true" ht="12.75" hidden="false" customHeight="true" outlineLevel="0" collapsed="false">
      <c r="A77" s="42" t="s">
        <v>134</v>
      </c>
      <c r="B77" s="43" t="s">
        <v>1159</v>
      </c>
    </row>
    <row r="78" s="47" customFormat="true" ht="25.5" hidden="false" customHeight="true" outlineLevel="0" collapsed="false">
      <c r="A78" s="42" t="s">
        <v>135</v>
      </c>
      <c r="B78" s="43" t="s">
        <v>1160</v>
      </c>
    </row>
    <row r="79" s="47" customFormat="true" ht="12.75" hidden="false" customHeight="false" outlineLevel="0" collapsed="false">
      <c r="A79" s="42" t="s">
        <v>240</v>
      </c>
      <c r="B79" s="43" t="s">
        <v>1161</v>
      </c>
    </row>
    <row r="80" s="47" customFormat="true" ht="12.75" hidden="false" customHeight="true" outlineLevel="0" collapsed="false">
      <c r="A80" s="42" t="s">
        <v>136</v>
      </c>
      <c r="B80" s="43" t="s">
        <v>1162</v>
      </c>
    </row>
    <row r="81" s="47" customFormat="true" ht="12.75" hidden="false" customHeight="true" outlineLevel="0" collapsed="false">
      <c r="A81" s="42" t="s">
        <v>137</v>
      </c>
      <c r="B81" s="43" t="s">
        <v>1163</v>
      </c>
    </row>
    <row r="82" s="47" customFormat="true" ht="25.5" hidden="false" customHeight="true" outlineLevel="0" collapsed="false">
      <c r="A82" s="42" t="s">
        <v>138</v>
      </c>
      <c r="B82" s="43" t="s">
        <v>1164</v>
      </c>
    </row>
    <row r="83" s="47" customFormat="true" ht="12.75" hidden="false" customHeight="true" outlineLevel="0" collapsed="false">
      <c r="A83" s="42" t="s">
        <v>202</v>
      </c>
      <c r="B83" s="43" t="s">
        <v>1165</v>
      </c>
    </row>
    <row r="84" s="47" customFormat="true" ht="12.75" hidden="false" customHeight="true" outlineLevel="0" collapsed="false">
      <c r="A84" s="42" t="s">
        <v>210</v>
      </c>
      <c r="B84" s="43" t="s">
        <v>1166</v>
      </c>
    </row>
    <row r="85" s="47" customFormat="true" ht="12.75" hidden="false" customHeight="true" outlineLevel="0" collapsed="false">
      <c r="A85" s="42" t="s">
        <v>139</v>
      </c>
      <c r="B85" s="43" t="s">
        <v>1167</v>
      </c>
    </row>
    <row r="86" s="47" customFormat="true" ht="12.75" hidden="false" customHeight="true" outlineLevel="0" collapsed="false">
      <c r="A86" s="42" t="s">
        <v>140</v>
      </c>
      <c r="B86" s="43" t="s">
        <v>1168</v>
      </c>
    </row>
    <row r="87" s="47" customFormat="true" ht="12.75" hidden="false" customHeight="true" outlineLevel="0" collapsed="false">
      <c r="A87" s="42" t="s">
        <v>141</v>
      </c>
      <c r="B87" s="43" t="s">
        <v>1169</v>
      </c>
    </row>
    <row r="88" s="47" customFormat="true" ht="51.75" hidden="false" customHeight="true" outlineLevel="0" collapsed="false">
      <c r="A88" s="42" t="s">
        <v>142</v>
      </c>
      <c r="B88" s="43" t="s">
        <v>1170</v>
      </c>
    </row>
    <row r="89" s="47" customFormat="true" ht="12.75" hidden="false" customHeight="true" outlineLevel="0" collapsed="false">
      <c r="A89" s="42" t="s">
        <v>211</v>
      </c>
      <c r="B89" s="43" t="s">
        <v>1171</v>
      </c>
    </row>
    <row r="90" s="47" customFormat="true" ht="12.75" hidden="false" customHeight="true" outlineLevel="0" collapsed="false">
      <c r="A90" s="42" t="s">
        <v>212</v>
      </c>
      <c r="B90" s="43" t="s">
        <v>1172</v>
      </c>
    </row>
    <row r="91" s="47" customFormat="true" ht="12.75" hidden="false" customHeight="true" outlineLevel="0" collapsed="false">
      <c r="A91" s="42" t="s">
        <v>143</v>
      </c>
      <c r="B91" s="43" t="s">
        <v>1173</v>
      </c>
    </row>
    <row r="92" s="47" customFormat="true" ht="12.75" hidden="false" customHeight="true" outlineLevel="0" collapsed="false">
      <c r="A92" s="42" t="s">
        <v>144</v>
      </c>
      <c r="B92" s="43" t="s">
        <v>1174</v>
      </c>
    </row>
    <row r="93" s="47" customFormat="true" ht="12.75" hidden="false" customHeight="true" outlineLevel="0" collapsed="false">
      <c r="A93" s="42" t="s">
        <v>145</v>
      </c>
      <c r="B93" s="43" t="s">
        <v>1175</v>
      </c>
    </row>
    <row r="94" s="47" customFormat="true" ht="25.5" hidden="false" customHeight="false" outlineLevel="0" collapsed="false">
      <c r="A94" s="42" t="s">
        <v>146</v>
      </c>
      <c r="B94" s="43" t="s">
        <v>1176</v>
      </c>
    </row>
    <row r="95" s="47" customFormat="true" ht="25.5" hidden="false" customHeight="false" outlineLevel="0" collapsed="false">
      <c r="A95" s="42" t="s">
        <v>229</v>
      </c>
      <c r="B95" s="43" t="s">
        <v>1177</v>
      </c>
    </row>
    <row r="96" s="47" customFormat="true" ht="12.75" hidden="false" customHeight="true" outlineLevel="0" collapsed="false">
      <c r="A96" s="42" t="s">
        <v>147</v>
      </c>
      <c r="B96" s="43" t="s">
        <v>1178</v>
      </c>
    </row>
    <row r="97" s="47" customFormat="true" ht="12.75" hidden="false" customHeight="true" outlineLevel="0" collapsed="false">
      <c r="A97" s="42" t="s">
        <v>148</v>
      </c>
      <c r="B97" s="43" t="s">
        <v>1179</v>
      </c>
    </row>
    <row r="98" s="47" customFormat="true" ht="17.25" hidden="false" customHeight="true" outlineLevel="0" collapsed="false">
      <c r="A98" s="42" t="s">
        <v>149</v>
      </c>
      <c r="B98" s="43" t="s">
        <v>1180</v>
      </c>
    </row>
    <row r="99" s="47" customFormat="true" ht="12.75" hidden="false" customHeight="true" outlineLevel="0" collapsed="false">
      <c r="A99" s="42" t="s">
        <v>150</v>
      </c>
      <c r="B99" s="43" t="s">
        <v>1181</v>
      </c>
    </row>
    <row r="100" s="47" customFormat="true" ht="12.75" hidden="false" customHeight="true" outlineLevel="0" collapsed="false">
      <c r="A100" s="42" t="s">
        <v>151</v>
      </c>
      <c r="B100" s="43" t="s">
        <v>1182</v>
      </c>
    </row>
    <row r="101" s="47" customFormat="true" ht="12.75" hidden="false" customHeight="true" outlineLevel="0" collapsed="false">
      <c r="A101" s="42" t="s">
        <v>152</v>
      </c>
      <c r="B101" s="43" t="s">
        <v>1183</v>
      </c>
    </row>
    <row r="102" s="47" customFormat="true" ht="12.75" hidden="false" customHeight="true" outlineLevel="0" collapsed="false">
      <c r="A102" s="42" t="s">
        <v>153</v>
      </c>
      <c r="B102" s="43" t="s">
        <v>1184</v>
      </c>
    </row>
    <row r="103" s="47" customFormat="true" ht="12.75" hidden="false" customHeight="true" outlineLevel="0" collapsed="false">
      <c r="A103" s="171" t="s">
        <v>154</v>
      </c>
      <c r="B103" s="172" t="s">
        <v>1185</v>
      </c>
    </row>
    <row r="104" s="47" customFormat="true" ht="12.75" hidden="false" customHeight="true" outlineLevel="0" collapsed="false">
      <c r="A104" s="42" t="s">
        <v>156</v>
      </c>
      <c r="B104" s="43" t="s">
        <v>1186</v>
      </c>
    </row>
    <row r="105" s="47" customFormat="true" ht="12.75" hidden="false" customHeight="true" outlineLevel="0" collapsed="false">
      <c r="A105" s="42" t="s">
        <v>158</v>
      </c>
      <c r="B105" s="43" t="s">
        <v>1187</v>
      </c>
    </row>
    <row r="106" s="47" customFormat="true" ht="12.75" hidden="false" customHeight="true" outlineLevel="0" collapsed="false">
      <c r="A106" s="42" t="s">
        <v>160</v>
      </c>
      <c r="B106" s="43" t="s">
        <v>1188</v>
      </c>
    </row>
    <row r="107" s="47" customFormat="true" ht="12.75" hidden="false" customHeight="true" outlineLevel="0" collapsed="false">
      <c r="A107" s="42" t="s">
        <v>162</v>
      </c>
      <c r="B107" s="43" t="s">
        <v>1189</v>
      </c>
    </row>
    <row r="108" s="47" customFormat="true" ht="12.75" hidden="false" customHeight="true" outlineLevel="0" collapsed="false">
      <c r="A108" s="42" t="s">
        <v>164</v>
      </c>
      <c r="B108" s="43" t="s">
        <v>1190</v>
      </c>
    </row>
    <row r="109" s="47" customFormat="true" ht="12.75" hidden="false" customHeight="true" outlineLevel="0" collapsed="false">
      <c r="A109" s="42" t="s">
        <v>166</v>
      </c>
      <c r="B109" s="43" t="s">
        <v>225</v>
      </c>
    </row>
    <row r="110" s="47" customFormat="true" ht="25.5" hidden="false" customHeight="true" outlineLevel="0" collapsed="false">
      <c r="A110" s="42" t="s">
        <v>167</v>
      </c>
      <c r="B110" s="43" t="s">
        <v>1191</v>
      </c>
    </row>
    <row r="111" s="47" customFormat="true" ht="51" hidden="false" customHeight="true" outlineLevel="0" collapsed="false">
      <c r="A111" s="42" t="s">
        <v>168</v>
      </c>
      <c r="B111" s="43" t="s">
        <v>1192</v>
      </c>
    </row>
    <row r="112" s="47" customFormat="true" ht="63.75" hidden="false" customHeight="true" outlineLevel="0" collapsed="false">
      <c r="A112" s="42" t="s">
        <v>169</v>
      </c>
      <c r="B112" s="43" t="s">
        <v>1193</v>
      </c>
    </row>
    <row r="113" s="47" customFormat="true" ht="63.75" hidden="false" customHeight="true" outlineLevel="0" collapsed="false">
      <c r="A113" s="42" t="s">
        <v>170</v>
      </c>
      <c r="B113" s="43" t="s">
        <v>1194</v>
      </c>
    </row>
    <row r="114" s="47" customFormat="true" ht="63.75" hidden="false" customHeight="true" outlineLevel="0" collapsed="false">
      <c r="A114" s="42" t="s">
        <v>203</v>
      </c>
      <c r="B114" s="43" t="s">
        <v>1195</v>
      </c>
    </row>
    <row r="115" s="47" customFormat="true" ht="40.5" hidden="false" customHeight="true" outlineLevel="0" collapsed="false">
      <c r="A115" s="42" t="s">
        <v>171</v>
      </c>
      <c r="B115" s="43" t="s">
        <v>1144</v>
      </c>
    </row>
    <row r="116" s="47" customFormat="true" ht="63.75" hidden="false" customHeight="true" outlineLevel="0" collapsed="false">
      <c r="A116" s="42" t="s">
        <v>172</v>
      </c>
      <c r="B116" s="43" t="s">
        <v>1145</v>
      </c>
    </row>
    <row r="117" s="47" customFormat="true" ht="63.75" hidden="false" customHeight="true" outlineLevel="0" collapsed="false">
      <c r="A117" s="42" t="s">
        <v>173</v>
      </c>
      <c r="B117" s="43" t="s">
        <v>1146</v>
      </c>
    </row>
    <row r="118" s="47" customFormat="true" ht="12.75" hidden="false" customHeight="true" outlineLevel="0" collapsed="false">
      <c r="A118" s="42" t="s">
        <v>174</v>
      </c>
      <c r="B118" s="43" t="s">
        <v>1196</v>
      </c>
    </row>
    <row r="119" s="47" customFormat="true" ht="12.75" hidden="false" customHeight="true" outlineLevel="0" collapsed="false">
      <c r="A119" s="42" t="s">
        <v>175</v>
      </c>
      <c r="B119" s="43" t="s">
        <v>1197</v>
      </c>
    </row>
    <row r="120" s="47" customFormat="true" ht="25.5" hidden="false" customHeight="true" outlineLevel="0" collapsed="false">
      <c r="A120" s="42" t="s">
        <v>241</v>
      </c>
      <c r="B120" s="43" t="s">
        <v>1198</v>
      </c>
    </row>
    <row r="121" s="47" customFormat="true" ht="12.75" hidden="false" customHeight="true" outlineLevel="0" collapsed="false">
      <c r="A121" s="42" t="s">
        <v>176</v>
      </c>
      <c r="B121" s="43" t="s">
        <v>1199</v>
      </c>
    </row>
    <row r="122" s="47" customFormat="true" ht="12.75" hidden="false" customHeight="true" outlineLevel="0" collapsed="false">
      <c r="A122" s="42" t="s">
        <v>177</v>
      </c>
      <c r="B122" s="43" t="s">
        <v>1200</v>
      </c>
    </row>
    <row r="123" s="47" customFormat="true" ht="12.75" hidden="false" customHeight="true" outlineLevel="0" collapsed="false">
      <c r="A123" s="42" t="s">
        <v>242</v>
      </c>
      <c r="B123" s="43" t="s">
        <v>1201</v>
      </c>
    </row>
    <row r="124" s="47" customFormat="true" ht="12.75" hidden="false" customHeight="true" outlineLevel="0" collapsed="false">
      <c r="A124" s="42" t="s">
        <v>178</v>
      </c>
      <c r="B124" s="43" t="s">
        <v>1202</v>
      </c>
    </row>
    <row r="125" s="47" customFormat="true" ht="12.75" hidden="false" customHeight="true" outlineLevel="0" collapsed="false">
      <c r="A125" s="42" t="s">
        <v>179</v>
      </c>
      <c r="B125" s="43" t="s">
        <v>1203</v>
      </c>
    </row>
    <row r="126" s="47" customFormat="true" ht="25.5" hidden="false" customHeight="false" outlineLevel="0" collapsed="false">
      <c r="A126" s="42" t="s">
        <v>180</v>
      </c>
      <c r="B126" s="43" t="s">
        <v>1204</v>
      </c>
    </row>
    <row r="127" s="47" customFormat="true" ht="25.5" hidden="false" customHeight="false" outlineLevel="0" collapsed="false">
      <c r="A127" s="42" t="s">
        <v>234</v>
      </c>
      <c r="B127" s="43" t="s">
        <v>1205</v>
      </c>
    </row>
    <row r="128" s="47" customFormat="true" ht="12.75" hidden="false" customHeight="true" outlineLevel="0" collapsed="false">
      <c r="A128" s="42" t="s">
        <v>181</v>
      </c>
      <c r="B128" s="43" t="s">
        <v>1206</v>
      </c>
    </row>
    <row r="129" s="47" customFormat="true" ht="38.25" hidden="false" customHeight="true" outlineLevel="0" collapsed="false">
      <c r="A129" s="42" t="s">
        <v>182</v>
      </c>
      <c r="B129" s="43" t="s">
        <v>1207</v>
      </c>
    </row>
    <row r="130" s="47" customFormat="true" ht="25.5" hidden="false" customHeight="true" outlineLevel="0" collapsed="false">
      <c r="A130" s="42" t="s">
        <v>183</v>
      </c>
      <c r="B130" s="43" t="s">
        <v>1208</v>
      </c>
    </row>
    <row r="131" s="47" customFormat="true" ht="12.75" hidden="false" customHeight="true" outlineLevel="0" collapsed="false">
      <c r="A131" s="42" t="s">
        <v>184</v>
      </c>
      <c r="B131" s="43" t="s">
        <v>1209</v>
      </c>
    </row>
    <row r="132" s="47" customFormat="true" ht="12.75" hidden="false" customHeight="true" outlineLevel="0" collapsed="false">
      <c r="A132" s="42" t="s">
        <v>185</v>
      </c>
      <c r="B132" s="43" t="s">
        <v>1210</v>
      </c>
    </row>
    <row r="133" s="47" customFormat="true" ht="12.75" hidden="false" customHeight="true" outlineLevel="0" collapsed="false">
      <c r="A133" s="42" t="s">
        <v>1211</v>
      </c>
      <c r="B133" s="43" t="s">
        <v>1212</v>
      </c>
    </row>
    <row r="134" s="47" customFormat="true" ht="12.75" hidden="false" customHeight="true" outlineLevel="0" collapsed="false">
      <c r="A134" s="42" t="s">
        <v>243</v>
      </c>
      <c r="B134" s="43" t="s">
        <v>1213</v>
      </c>
    </row>
    <row r="135" s="47" customFormat="true" ht="12.75" hidden="false" customHeight="true" outlineLevel="0" collapsed="false">
      <c r="A135" s="42" t="s">
        <v>220</v>
      </c>
      <c r="B135" s="43" t="s">
        <v>1214</v>
      </c>
    </row>
    <row r="136" s="47" customFormat="true" ht="38.25" hidden="false" customHeight="true" outlineLevel="0" collapsed="false">
      <c r="A136" s="42" t="s">
        <v>186</v>
      </c>
      <c r="B136" s="43" t="s">
        <v>1215</v>
      </c>
    </row>
    <row r="137" s="47" customFormat="true" ht="12.75" hidden="false" customHeight="true" outlineLevel="0" collapsed="false">
      <c r="A137" s="42" t="s">
        <v>187</v>
      </c>
      <c r="B137" s="43" t="s">
        <v>1216</v>
      </c>
    </row>
    <row r="138" s="47" customFormat="true" ht="12.75" hidden="false" customHeight="true" outlineLevel="0" collapsed="false">
      <c r="A138" s="42" t="s">
        <v>188</v>
      </c>
      <c r="B138" s="43" t="s">
        <v>1217</v>
      </c>
    </row>
    <row r="139" s="47" customFormat="true" ht="25.5" hidden="false" customHeight="true" outlineLevel="0" collapsed="false">
      <c r="A139" s="42" t="s">
        <v>189</v>
      </c>
      <c r="B139" s="43" t="s">
        <v>1218</v>
      </c>
    </row>
    <row r="140" s="47" customFormat="true" ht="12.75" hidden="false" customHeight="true" outlineLevel="0" collapsed="false">
      <c r="A140" s="42" t="s">
        <v>190</v>
      </c>
      <c r="B140" s="43" t="s">
        <v>1219</v>
      </c>
    </row>
    <row r="141" s="47" customFormat="true" ht="12.75" hidden="false" customHeight="true" outlineLevel="0" collapsed="false">
      <c r="A141" s="42" t="s">
        <v>191</v>
      </c>
      <c r="B141" s="43" t="s">
        <v>1220</v>
      </c>
    </row>
    <row r="142" s="47" customFormat="true" ht="12.75" hidden="false" customHeight="true" outlineLevel="0" collapsed="false">
      <c r="A142" s="42" t="s">
        <v>192</v>
      </c>
      <c r="B142" s="43" t="s">
        <v>1221</v>
      </c>
    </row>
    <row r="143" s="47" customFormat="true" ht="25.5" hidden="false" customHeight="false" outlineLevel="0" collapsed="false">
      <c r="A143" s="42" t="s">
        <v>235</v>
      </c>
      <c r="B143" s="43" t="s">
        <v>1222</v>
      </c>
    </row>
    <row r="144" s="47" customFormat="true" ht="12.75" hidden="false" customHeight="true" outlineLevel="0" collapsed="false">
      <c r="A144" s="42" t="s">
        <v>193</v>
      </c>
      <c r="B144" s="43" t="s">
        <v>1223</v>
      </c>
    </row>
    <row r="145" s="47" customFormat="true" ht="12.75" hidden="false" customHeight="true" outlineLevel="0" collapsed="false">
      <c r="A145" s="42" t="s">
        <v>194</v>
      </c>
      <c r="B145" s="43" t="s">
        <v>1224</v>
      </c>
    </row>
    <row r="146" s="47" customFormat="true" ht="12.75" hidden="false" customHeight="true" outlineLevel="0" collapsed="false">
      <c r="A146" s="42" t="s">
        <v>195</v>
      </c>
      <c r="B146" s="43" t="s">
        <v>1225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4"/>
  </cols>
  <sheetData>
    <row r="1" customFormat="false" ht="12.8" hidden="false" customHeight="false" outlineLevel="0" collapsed="false">
      <c r="A1" s="0" t="s">
        <v>8</v>
      </c>
      <c r="B1" s="0" t="s">
        <v>12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s">
        <v>19</v>
      </c>
      <c r="B2" s="0" t="n">
        <v>79846</v>
      </c>
      <c r="C2" s="0" t="n">
        <v>30000</v>
      </c>
      <c r="D2" s="0" t="n">
        <v>49846</v>
      </c>
    </row>
    <row r="3" customFormat="false" ht="12.8" hidden="false" customHeight="false" outlineLevel="0" collapsed="false">
      <c r="A3" s="0" t="s">
        <v>20</v>
      </c>
      <c r="B3" s="0" t="n">
        <v>79846</v>
      </c>
      <c r="C3" s="0" t="n">
        <v>30000</v>
      </c>
      <c r="D3" s="0" t="n">
        <v>49846</v>
      </c>
    </row>
    <row r="4" customFormat="false" ht="12.8" hidden="false" customHeight="false" outlineLevel="0" collapsed="false">
      <c r="A4" s="0" t="s">
        <v>1226</v>
      </c>
      <c r="B4" s="0" t="n">
        <v>30000</v>
      </c>
      <c r="C4" s="0" t="n">
        <v>30000</v>
      </c>
    </row>
    <row r="5" customFormat="false" ht="12.8" hidden="false" customHeight="false" outlineLevel="0" collapsed="false">
      <c r="A5" s="0" t="s">
        <v>1226</v>
      </c>
      <c r="B5" s="0" t="n">
        <v>49846</v>
      </c>
      <c r="D5" s="0" t="n">
        <v>49846</v>
      </c>
    </row>
    <row r="6" customFormat="false" ht="12.8" hidden="false" customHeight="false" outlineLevel="0" collapsed="false">
      <c r="A6" s="0" t="s">
        <v>200</v>
      </c>
      <c r="B6" s="0" t="n">
        <v>740883394</v>
      </c>
      <c r="C6" s="0" t="n">
        <v>739117823</v>
      </c>
      <c r="D6" s="0" t="n">
        <v>1765571</v>
      </c>
    </row>
    <row r="7" customFormat="false" ht="12.8" hidden="false" customHeight="false" outlineLevel="0" collapsed="false">
      <c r="A7" s="0" t="s">
        <v>20</v>
      </c>
      <c r="B7" s="0" t="n">
        <v>704887350</v>
      </c>
      <c r="C7" s="0" t="n">
        <v>703121779</v>
      </c>
      <c r="D7" s="0" t="n">
        <v>1765571</v>
      </c>
    </row>
    <row r="8" customFormat="false" ht="12.8" hidden="false" customHeight="false" outlineLevel="0" collapsed="false">
      <c r="A8" s="0" t="s">
        <v>1226</v>
      </c>
      <c r="B8" s="0" t="n">
        <v>122750000</v>
      </c>
      <c r="C8" s="0" t="n">
        <v>122750000</v>
      </c>
    </row>
    <row r="9" customFormat="false" ht="12.8" hidden="false" customHeight="false" outlineLevel="0" collapsed="false">
      <c r="A9" s="0" t="s">
        <v>1226</v>
      </c>
      <c r="B9" s="0" t="n">
        <v>760000</v>
      </c>
      <c r="C9" s="0" t="n">
        <v>760000</v>
      </c>
    </row>
    <row r="10" customFormat="false" ht="12.8" hidden="false" customHeight="false" outlineLevel="0" collapsed="false">
      <c r="A10" s="0" t="s">
        <v>1226</v>
      </c>
      <c r="B10" s="0" t="n">
        <v>57000</v>
      </c>
      <c r="C10" s="0" t="n">
        <v>57000</v>
      </c>
    </row>
    <row r="11" customFormat="false" ht="12.8" hidden="false" customHeight="false" outlineLevel="0" collapsed="false">
      <c r="A11" s="0" t="s">
        <v>1226</v>
      </c>
      <c r="B11" s="0" t="n">
        <v>452467000</v>
      </c>
      <c r="C11" s="0" t="n">
        <v>450767000</v>
      </c>
      <c r="D11" s="0" t="n">
        <v>1700000</v>
      </c>
    </row>
    <row r="12" customFormat="false" ht="12.8" hidden="false" customHeight="false" outlineLevel="0" collapsed="false">
      <c r="A12" s="0" t="s">
        <v>1226</v>
      </c>
      <c r="B12" s="0" t="n">
        <v>1588000</v>
      </c>
      <c r="C12" s="0" t="n">
        <v>1588000</v>
      </c>
    </row>
    <row r="13" customFormat="false" ht="12.8" hidden="false" customHeight="false" outlineLevel="0" collapsed="false">
      <c r="A13" s="0" t="s">
        <v>1226</v>
      </c>
      <c r="B13" s="0" t="n">
        <v>1200000</v>
      </c>
      <c r="C13" s="0" t="n">
        <v>1180000</v>
      </c>
      <c r="D13" s="0" t="n">
        <v>20000</v>
      </c>
    </row>
    <row r="14" customFormat="false" ht="12.8" hidden="false" customHeight="false" outlineLevel="0" collapsed="false">
      <c r="A14" s="0" t="s">
        <v>1226</v>
      </c>
      <c r="B14" s="0" t="n">
        <v>78833000</v>
      </c>
      <c r="C14" s="0" t="n">
        <v>78833000</v>
      </c>
    </row>
    <row r="15" customFormat="false" ht="12.8" hidden="false" customHeight="false" outlineLevel="0" collapsed="false">
      <c r="A15" s="0" t="s">
        <v>1226</v>
      </c>
      <c r="B15" s="0" t="n">
        <v>45571</v>
      </c>
      <c r="D15" s="0" t="n">
        <v>45571</v>
      </c>
    </row>
    <row r="16" customFormat="false" ht="12.8" hidden="false" customHeight="false" outlineLevel="0" collapsed="false">
      <c r="A16" s="0" t="s">
        <v>1226</v>
      </c>
      <c r="B16" s="0" t="n">
        <v>46700000</v>
      </c>
      <c r="C16" s="0" t="n">
        <v>46700000</v>
      </c>
    </row>
    <row r="17" customFormat="false" ht="12.8" hidden="false" customHeight="false" outlineLevel="0" collapsed="false">
      <c r="A17" s="0" t="s">
        <v>1226</v>
      </c>
      <c r="B17" s="0" t="n">
        <v>486779</v>
      </c>
      <c r="C17" s="0" t="n">
        <v>486779</v>
      </c>
    </row>
    <row r="18" customFormat="false" ht="12.8" hidden="false" customHeight="false" outlineLevel="0" collapsed="false">
      <c r="A18" s="0" t="s">
        <v>155</v>
      </c>
      <c r="B18" s="0" t="n">
        <v>35996044</v>
      </c>
      <c r="C18" s="0" t="n">
        <v>35996044</v>
      </c>
    </row>
    <row r="19" customFormat="false" ht="12.8" hidden="false" customHeight="false" outlineLevel="0" collapsed="false">
      <c r="A19" s="0" t="s">
        <v>1226</v>
      </c>
      <c r="B19" s="0" t="n">
        <v>16341952</v>
      </c>
      <c r="C19" s="0" t="n">
        <v>16341952</v>
      </c>
    </row>
    <row r="20" customFormat="false" ht="12.8" hidden="false" customHeight="false" outlineLevel="0" collapsed="false">
      <c r="A20" s="0" t="s">
        <v>1226</v>
      </c>
      <c r="B20" s="0" t="n">
        <v>19425092</v>
      </c>
      <c r="C20" s="0" t="n">
        <v>19425092</v>
      </c>
    </row>
    <row r="21" customFormat="false" ht="12.8" hidden="false" customHeight="false" outlineLevel="0" collapsed="false">
      <c r="A21" s="0" t="s">
        <v>1226</v>
      </c>
      <c r="B21" s="0" t="n">
        <v>229000</v>
      </c>
      <c r="C21" s="0" t="n">
        <v>229000</v>
      </c>
    </row>
    <row r="22" customFormat="false" ht="12.8" hidden="false" customHeight="false" outlineLevel="0" collapsed="false">
      <c r="A22" s="0" t="s">
        <v>205</v>
      </c>
      <c r="B22" s="0" t="n">
        <v>464382000</v>
      </c>
      <c r="C22" s="0" t="n">
        <v>410204000</v>
      </c>
      <c r="D22" s="0" t="n">
        <v>54178000</v>
      </c>
    </row>
    <row r="23" customFormat="false" ht="12.8" hidden="false" customHeight="false" outlineLevel="0" collapsed="false">
      <c r="A23" s="0" t="s">
        <v>20</v>
      </c>
      <c r="B23" s="0" t="n">
        <v>382007000</v>
      </c>
      <c r="C23" s="0" t="n">
        <v>327829000</v>
      </c>
      <c r="D23" s="0" t="n">
        <v>54178000</v>
      </c>
    </row>
    <row r="24" customFormat="false" ht="12.8" hidden="false" customHeight="false" outlineLevel="0" collapsed="false">
      <c r="A24" s="0" t="s">
        <v>1226</v>
      </c>
      <c r="B24" s="0" t="n">
        <v>9000000</v>
      </c>
      <c r="C24" s="0" t="n">
        <v>9000000</v>
      </c>
    </row>
    <row r="25" customFormat="false" ht="12.8" hidden="false" customHeight="false" outlineLevel="0" collapsed="false">
      <c r="A25" s="0" t="s">
        <v>1226</v>
      </c>
      <c r="B25" s="0" t="n">
        <v>35000000</v>
      </c>
      <c r="C25" s="0" t="n">
        <v>35000000</v>
      </c>
    </row>
    <row r="26" customFormat="false" ht="12.8" hidden="false" customHeight="false" outlineLevel="0" collapsed="false">
      <c r="A26" s="0" t="s">
        <v>1226</v>
      </c>
      <c r="B26" s="0" t="n">
        <v>2300000</v>
      </c>
      <c r="C26" s="0" t="n">
        <v>2300000</v>
      </c>
    </row>
    <row r="27" customFormat="false" ht="12.8" hidden="false" customHeight="false" outlineLevel="0" collapsed="false">
      <c r="A27" s="0" t="s">
        <v>1226</v>
      </c>
      <c r="B27" s="0" t="n">
        <v>755000</v>
      </c>
      <c r="C27" s="0" t="n">
        <v>755000</v>
      </c>
    </row>
    <row r="28" customFormat="false" ht="12.8" hidden="false" customHeight="false" outlineLevel="0" collapsed="false">
      <c r="A28" s="0" t="s">
        <v>1226</v>
      </c>
      <c r="B28" s="0" t="n">
        <v>157718000</v>
      </c>
      <c r="C28" s="0" t="n">
        <v>157718000</v>
      </c>
    </row>
    <row r="29" customFormat="false" ht="12.8" hidden="false" customHeight="false" outlineLevel="0" collapsed="false">
      <c r="A29" s="0" t="s">
        <v>1226</v>
      </c>
      <c r="B29" s="0" t="n">
        <v>8805000</v>
      </c>
      <c r="C29" s="0" t="n">
        <v>8805000</v>
      </c>
    </row>
    <row r="30" customFormat="false" ht="12.8" hidden="false" customHeight="false" outlineLevel="0" collapsed="false">
      <c r="A30" s="0" t="s">
        <v>1226</v>
      </c>
      <c r="B30" s="0" t="n">
        <v>90000</v>
      </c>
      <c r="C30" s="0" t="n">
        <v>90000</v>
      </c>
    </row>
    <row r="31" customFormat="false" ht="12.8" hidden="false" customHeight="false" outlineLevel="0" collapsed="false">
      <c r="A31" s="0" t="s">
        <v>1226</v>
      </c>
      <c r="B31" s="0" t="n">
        <v>18861000</v>
      </c>
      <c r="C31" s="0" t="n">
        <v>18861000</v>
      </c>
    </row>
    <row r="32" customFormat="false" ht="12.8" hidden="false" customHeight="false" outlineLevel="0" collapsed="false">
      <c r="A32" s="0" t="s">
        <v>1226</v>
      </c>
      <c r="B32" s="0" t="n">
        <v>95300000</v>
      </c>
      <c r="C32" s="0" t="n">
        <v>95300000</v>
      </c>
    </row>
    <row r="33" customFormat="false" ht="12.8" hidden="false" customHeight="false" outlineLevel="0" collapsed="false">
      <c r="A33" s="0" t="s">
        <v>1226</v>
      </c>
      <c r="B33" s="0" t="n">
        <v>8222000</v>
      </c>
      <c r="D33" s="0" t="n">
        <v>8222000</v>
      </c>
    </row>
    <row r="34" customFormat="false" ht="12.8" hidden="false" customHeight="false" outlineLevel="0" collapsed="false">
      <c r="A34" s="0" t="s">
        <v>1226</v>
      </c>
      <c r="B34" s="0" t="n">
        <v>45956000</v>
      </c>
      <c r="D34" s="0" t="n">
        <v>45956000</v>
      </c>
    </row>
    <row r="35" customFormat="false" ht="12.8" hidden="false" customHeight="false" outlineLevel="0" collapsed="false">
      <c r="A35" s="0" t="s">
        <v>155</v>
      </c>
      <c r="B35" s="0" t="n">
        <v>82375000</v>
      </c>
      <c r="C35" s="0" t="n">
        <v>82375000</v>
      </c>
    </row>
    <row r="36" customFormat="false" ht="12.8" hidden="false" customHeight="false" outlineLevel="0" collapsed="false">
      <c r="A36" s="0" t="s">
        <v>1226</v>
      </c>
      <c r="B36" s="0" t="n">
        <v>18000000</v>
      </c>
      <c r="C36" s="0" t="n">
        <v>18000000</v>
      </c>
    </row>
    <row r="37" customFormat="false" ht="12.8" hidden="false" customHeight="false" outlineLevel="0" collapsed="false">
      <c r="A37" s="0" t="s">
        <v>1226</v>
      </c>
      <c r="B37" s="0" t="n">
        <v>63775000</v>
      </c>
      <c r="C37" s="0" t="n">
        <v>63775000</v>
      </c>
    </row>
    <row r="38" customFormat="false" ht="12.8" hidden="false" customHeight="false" outlineLevel="0" collapsed="false">
      <c r="A38" s="0" t="s">
        <v>1226</v>
      </c>
      <c r="B38" s="0" t="n">
        <v>600000</v>
      </c>
      <c r="C38" s="0" t="n">
        <v>600000</v>
      </c>
    </row>
    <row r="39" customFormat="false" ht="12.8" hidden="false" customHeight="false" outlineLevel="0" collapsed="false">
      <c r="A39" s="0" t="s">
        <v>206</v>
      </c>
      <c r="B39" s="0" t="n">
        <v>40458826</v>
      </c>
      <c r="C39" s="0" t="n">
        <v>27374207</v>
      </c>
      <c r="D39" s="0" t="n">
        <v>13084619</v>
      </c>
    </row>
    <row r="40" customFormat="false" ht="12.8" hidden="false" customHeight="false" outlineLevel="0" collapsed="false">
      <c r="A40" s="0" t="s">
        <v>20</v>
      </c>
      <c r="B40" s="0" t="n">
        <v>35262619</v>
      </c>
      <c r="C40" s="0" t="n">
        <v>22178000</v>
      </c>
      <c r="D40" s="0" t="n">
        <v>13084619</v>
      </c>
    </row>
    <row r="41" customFormat="false" ht="12.8" hidden="false" customHeight="false" outlineLevel="0" collapsed="false">
      <c r="A41" s="0" t="s">
        <v>1226</v>
      </c>
      <c r="B41" s="0" t="n">
        <v>4300000</v>
      </c>
      <c r="D41" s="0" t="n">
        <v>4300000</v>
      </c>
    </row>
    <row r="42" customFormat="false" ht="12.8" hidden="false" customHeight="false" outlineLevel="0" collapsed="false">
      <c r="A42" s="0" t="s">
        <v>1226</v>
      </c>
      <c r="B42" s="0" t="n">
        <v>600000</v>
      </c>
      <c r="C42" s="0" t="n">
        <v>600000</v>
      </c>
    </row>
    <row r="43" customFormat="false" ht="12.8" hidden="false" customHeight="false" outlineLevel="0" collapsed="false">
      <c r="A43" s="0" t="s">
        <v>1226</v>
      </c>
      <c r="B43" s="0" t="n">
        <v>21400000</v>
      </c>
      <c r="C43" s="0" t="n">
        <v>21400000</v>
      </c>
    </row>
    <row r="44" customFormat="false" ht="12.8" hidden="false" customHeight="false" outlineLevel="0" collapsed="false">
      <c r="A44" s="0" t="s">
        <v>1226</v>
      </c>
      <c r="B44" s="0" t="n">
        <v>5000</v>
      </c>
      <c r="C44" s="0" t="n">
        <v>5000</v>
      </c>
    </row>
    <row r="45" customFormat="false" ht="12.8" hidden="false" customHeight="false" outlineLevel="0" collapsed="false">
      <c r="A45" s="0" t="s">
        <v>1226</v>
      </c>
      <c r="B45" s="0" t="n">
        <v>28000</v>
      </c>
      <c r="C45" s="0" t="n">
        <v>20000</v>
      </c>
      <c r="D45" s="0" t="n">
        <v>8000</v>
      </c>
    </row>
    <row r="46" customFormat="false" ht="12.8" hidden="false" customHeight="false" outlineLevel="0" collapsed="false">
      <c r="A46" s="0" t="s">
        <v>1226</v>
      </c>
      <c r="B46" s="0" t="n">
        <v>133000</v>
      </c>
      <c r="C46" s="0" t="n">
        <v>103000</v>
      </c>
      <c r="D46" s="0" t="n">
        <v>30000</v>
      </c>
    </row>
    <row r="47" customFormat="false" ht="12.8" hidden="false" customHeight="false" outlineLevel="0" collapsed="false">
      <c r="A47" s="0" t="s">
        <v>1226</v>
      </c>
      <c r="B47" s="0" t="n">
        <v>50000</v>
      </c>
      <c r="C47" s="0" t="n">
        <v>50000</v>
      </c>
    </row>
    <row r="48" customFormat="false" ht="12.8" hidden="false" customHeight="false" outlineLevel="0" collapsed="false">
      <c r="A48" s="0" t="s">
        <v>1226</v>
      </c>
      <c r="B48" s="0" t="n">
        <v>8744619</v>
      </c>
      <c r="D48" s="0" t="n">
        <v>8744619</v>
      </c>
    </row>
    <row r="49" customFormat="false" ht="12.8" hidden="false" customHeight="false" outlineLevel="0" collapsed="false">
      <c r="A49" s="0" t="s">
        <v>1226</v>
      </c>
      <c r="B49" s="0" t="n">
        <v>2000</v>
      </c>
      <c r="D49" s="0" t="n">
        <v>2000</v>
      </c>
    </row>
    <row r="50" customFormat="false" ht="12.8" hidden="false" customHeight="false" outlineLevel="0" collapsed="false">
      <c r="A50" s="0" t="s">
        <v>155</v>
      </c>
      <c r="B50" s="0" t="n">
        <v>5196207</v>
      </c>
      <c r="C50" s="0" t="n">
        <v>5196207</v>
      </c>
    </row>
    <row r="51" customFormat="false" ht="12.8" hidden="false" customHeight="false" outlineLevel="0" collapsed="false">
      <c r="A51" s="0" t="s">
        <v>1226</v>
      </c>
      <c r="B51" s="0" t="n">
        <v>5196207</v>
      </c>
      <c r="C51" s="0" t="n">
        <v>5196207</v>
      </c>
    </row>
    <row r="52" customFormat="false" ht="12.8" hidden="false" customHeight="false" outlineLevel="0" collapsed="false">
      <c r="A52" s="0" t="s">
        <v>207</v>
      </c>
      <c r="B52" s="0" t="n">
        <v>56865485</v>
      </c>
      <c r="C52" s="0" t="n">
        <v>37882617</v>
      </c>
      <c r="D52" s="0" t="n">
        <v>18982868</v>
      </c>
    </row>
    <row r="53" customFormat="false" ht="12.8" hidden="false" customHeight="false" outlineLevel="0" collapsed="false">
      <c r="A53" s="0" t="s">
        <v>20</v>
      </c>
      <c r="B53" s="0" t="n">
        <v>56860485</v>
      </c>
      <c r="C53" s="0" t="n">
        <v>37877617</v>
      </c>
      <c r="D53" s="0" t="n">
        <v>18982868</v>
      </c>
    </row>
    <row r="54" customFormat="false" ht="12.8" hidden="false" customHeight="false" outlineLevel="0" collapsed="false">
      <c r="A54" s="0" t="s">
        <v>1226</v>
      </c>
      <c r="B54" s="0" t="n">
        <v>16050000</v>
      </c>
      <c r="D54" s="0" t="n">
        <v>16050000</v>
      </c>
    </row>
    <row r="55" customFormat="false" ht="12.8" hidden="false" customHeight="false" outlineLevel="0" collapsed="false">
      <c r="A55" s="0" t="s">
        <v>1226</v>
      </c>
      <c r="B55" s="0" t="n">
        <v>371000</v>
      </c>
      <c r="C55" s="0" t="n">
        <v>114000</v>
      </c>
      <c r="D55" s="0" t="n">
        <v>257000</v>
      </c>
    </row>
    <row r="56" customFormat="false" ht="12.8" hidden="false" customHeight="false" outlineLevel="0" collapsed="false">
      <c r="A56" s="0" t="s">
        <v>1226</v>
      </c>
      <c r="B56" s="0" t="n">
        <v>59000</v>
      </c>
      <c r="C56" s="0" t="n">
        <v>50000</v>
      </c>
      <c r="D56" s="0" t="n">
        <v>9000</v>
      </c>
    </row>
    <row r="57" customFormat="false" ht="12.8" hidden="false" customHeight="false" outlineLevel="0" collapsed="false">
      <c r="A57" s="0" t="s">
        <v>1226</v>
      </c>
      <c r="B57" s="0" t="n">
        <v>375000</v>
      </c>
      <c r="C57" s="0" t="n">
        <v>250000</v>
      </c>
      <c r="D57" s="0" t="n">
        <v>125000</v>
      </c>
    </row>
    <row r="58" customFormat="false" ht="12.8" hidden="false" customHeight="false" outlineLevel="0" collapsed="false">
      <c r="A58" s="0" t="s">
        <v>1226</v>
      </c>
      <c r="B58" s="0" t="n">
        <v>9000</v>
      </c>
      <c r="D58" s="0" t="n">
        <v>9000</v>
      </c>
    </row>
    <row r="59" customFormat="false" ht="12.8" hidden="false" customHeight="false" outlineLevel="0" collapsed="false">
      <c r="A59" s="0" t="s">
        <v>1226</v>
      </c>
      <c r="B59" s="0" t="n">
        <v>755000</v>
      </c>
      <c r="C59" s="0" t="n">
        <v>755000</v>
      </c>
    </row>
    <row r="60" customFormat="false" ht="12.8" hidden="false" customHeight="false" outlineLevel="0" collapsed="false">
      <c r="A60" s="0" t="s">
        <v>1226</v>
      </c>
      <c r="B60" s="0" t="n">
        <v>3550000</v>
      </c>
      <c r="C60" s="0" t="n">
        <v>3550000</v>
      </c>
    </row>
    <row r="61" customFormat="false" ht="12.8" hidden="false" customHeight="false" outlineLevel="0" collapsed="false">
      <c r="A61" s="0" t="s">
        <v>1226</v>
      </c>
      <c r="B61" s="0" t="n">
        <v>2300000</v>
      </c>
      <c r="D61" s="0" t="n">
        <v>2300000</v>
      </c>
    </row>
    <row r="62" customFormat="false" ht="12.8" hidden="false" customHeight="false" outlineLevel="0" collapsed="false">
      <c r="A62" s="0" t="s">
        <v>1226</v>
      </c>
      <c r="B62" s="0" t="n">
        <v>82000</v>
      </c>
      <c r="C62" s="0" t="n">
        <v>33000</v>
      </c>
      <c r="D62" s="0" t="n">
        <v>49000</v>
      </c>
    </row>
    <row r="63" customFormat="false" ht="12.8" hidden="false" customHeight="false" outlineLevel="0" collapsed="false">
      <c r="A63" s="0" t="s">
        <v>1226</v>
      </c>
      <c r="B63" s="0" t="n">
        <v>792000</v>
      </c>
      <c r="C63" s="0" t="n">
        <v>792000</v>
      </c>
    </row>
    <row r="64" customFormat="false" ht="12.8" hidden="false" customHeight="false" outlineLevel="0" collapsed="false">
      <c r="A64" s="0" t="s">
        <v>1226</v>
      </c>
      <c r="B64" s="0" t="n">
        <v>2000</v>
      </c>
      <c r="D64" s="0" t="n">
        <v>2000</v>
      </c>
    </row>
    <row r="65" customFormat="false" ht="12.8" hidden="false" customHeight="false" outlineLevel="0" collapsed="false">
      <c r="A65" s="0" t="s">
        <v>1226</v>
      </c>
      <c r="B65" s="0" t="n">
        <v>14701000</v>
      </c>
      <c r="C65" s="0" t="n">
        <v>14701000</v>
      </c>
    </row>
    <row r="66" customFormat="false" ht="12.8" hidden="false" customHeight="false" outlineLevel="0" collapsed="false">
      <c r="A66" s="0" t="s">
        <v>1226</v>
      </c>
      <c r="B66" s="0" t="n">
        <v>58000</v>
      </c>
      <c r="C66" s="0" t="n">
        <v>58000</v>
      </c>
    </row>
    <row r="67" customFormat="false" ht="12.8" hidden="false" customHeight="false" outlineLevel="0" collapsed="false">
      <c r="A67" s="0" t="s">
        <v>1226</v>
      </c>
      <c r="B67" s="0" t="n">
        <v>290000</v>
      </c>
      <c r="C67" s="0" t="n">
        <v>290000</v>
      </c>
    </row>
    <row r="68" customFormat="false" ht="12.8" hidden="false" customHeight="false" outlineLevel="0" collapsed="false">
      <c r="A68" s="0" t="s">
        <v>1226</v>
      </c>
      <c r="B68" s="0" t="n">
        <v>200000</v>
      </c>
      <c r="C68" s="0" t="n">
        <v>200000</v>
      </c>
    </row>
    <row r="69" customFormat="false" ht="12.8" hidden="false" customHeight="false" outlineLevel="0" collapsed="false">
      <c r="A69" s="0" t="s">
        <v>1226</v>
      </c>
      <c r="B69" s="0" t="n">
        <v>3881000</v>
      </c>
      <c r="C69" s="0" t="n">
        <v>3870000</v>
      </c>
      <c r="D69" s="0" t="n">
        <v>11000</v>
      </c>
    </row>
    <row r="70" customFormat="false" ht="12.8" hidden="false" customHeight="false" outlineLevel="0" collapsed="false">
      <c r="A70" s="0" t="s">
        <v>1226</v>
      </c>
      <c r="B70" s="0" t="n">
        <v>238187</v>
      </c>
      <c r="C70" s="0" t="n">
        <v>238187</v>
      </c>
    </row>
    <row r="71" customFormat="false" ht="12.8" hidden="false" customHeight="false" outlineLevel="0" collapsed="false">
      <c r="A71" s="0" t="s">
        <v>1226</v>
      </c>
      <c r="B71" s="0" t="n">
        <v>11190495</v>
      </c>
      <c r="C71" s="0" t="n">
        <v>11190495</v>
      </c>
    </row>
    <row r="72" customFormat="false" ht="12.8" hidden="false" customHeight="false" outlineLevel="0" collapsed="false">
      <c r="A72" s="0" t="s">
        <v>1226</v>
      </c>
      <c r="B72" s="0" t="n">
        <v>119000</v>
      </c>
      <c r="C72" s="0" t="n">
        <v>119000</v>
      </c>
    </row>
    <row r="73" customFormat="false" ht="12.8" hidden="false" customHeight="false" outlineLevel="0" collapsed="false">
      <c r="A73" s="0" t="s">
        <v>1226</v>
      </c>
      <c r="B73" s="0" t="n">
        <v>100868</v>
      </c>
      <c r="D73" s="0" t="n">
        <v>100868</v>
      </c>
    </row>
    <row r="74" customFormat="false" ht="12.8" hidden="false" customHeight="false" outlineLevel="0" collapsed="false">
      <c r="A74" s="0" t="s">
        <v>1226</v>
      </c>
      <c r="B74" s="0" t="n">
        <v>70000</v>
      </c>
      <c r="D74" s="0" t="n">
        <v>70000</v>
      </c>
    </row>
    <row r="75" customFormat="false" ht="12.8" hidden="false" customHeight="false" outlineLevel="0" collapsed="false">
      <c r="A75" s="0" t="s">
        <v>1226</v>
      </c>
      <c r="B75" s="0" t="n">
        <v>5000</v>
      </c>
      <c r="C75" s="0" t="n">
        <v>5000</v>
      </c>
    </row>
    <row r="76" customFormat="false" ht="12.8" hidden="false" customHeight="false" outlineLevel="0" collapsed="false">
      <c r="A76" s="0" t="s">
        <v>1226</v>
      </c>
      <c r="B76" s="0" t="n">
        <v>1029019</v>
      </c>
      <c r="C76" s="0" t="n">
        <v>1029019</v>
      </c>
    </row>
    <row r="77" customFormat="false" ht="12.8" hidden="false" customHeight="false" outlineLevel="0" collapsed="false">
      <c r="A77" s="0" t="s">
        <v>1226</v>
      </c>
      <c r="B77" s="0" t="n">
        <v>274976</v>
      </c>
      <c r="C77" s="0" t="n">
        <v>274976</v>
      </c>
    </row>
    <row r="78" customFormat="false" ht="12.8" hidden="false" customHeight="false" outlineLevel="0" collapsed="false">
      <c r="A78" s="0" t="s">
        <v>1226</v>
      </c>
      <c r="B78" s="0" t="n">
        <v>357940</v>
      </c>
      <c r="C78" s="0" t="n">
        <v>357940</v>
      </c>
    </row>
    <row r="79" customFormat="false" ht="12.8" hidden="false" customHeight="false" outlineLevel="0" collapsed="false">
      <c r="A79" s="0" t="s">
        <v>155</v>
      </c>
      <c r="B79" s="0" t="n">
        <v>5000</v>
      </c>
      <c r="C79" s="0" t="n">
        <v>5000</v>
      </c>
    </row>
    <row r="80" customFormat="false" ht="12.8" hidden="false" customHeight="false" outlineLevel="0" collapsed="false">
      <c r="A80" s="0" t="s">
        <v>1226</v>
      </c>
      <c r="B80" s="0" t="n">
        <v>5000</v>
      </c>
      <c r="C80" s="0" t="n">
        <v>5000</v>
      </c>
    </row>
    <row r="81" customFormat="false" ht="12.8" hidden="false" customHeight="false" outlineLevel="0" collapsed="false">
      <c r="A81" s="0" t="s">
        <v>213</v>
      </c>
      <c r="B81" s="0" t="n">
        <v>145090</v>
      </c>
      <c r="C81" s="0" t="n">
        <v>145090</v>
      </c>
    </row>
    <row r="82" customFormat="false" ht="12.8" hidden="false" customHeight="false" outlineLevel="0" collapsed="false">
      <c r="A82" s="0" t="s">
        <v>20</v>
      </c>
      <c r="B82" s="0" t="n">
        <v>145090</v>
      </c>
      <c r="C82" s="0" t="n">
        <v>145090</v>
      </c>
    </row>
    <row r="83" customFormat="false" ht="12.8" hidden="false" customHeight="false" outlineLevel="0" collapsed="false">
      <c r="A83" s="0" t="s">
        <v>1226</v>
      </c>
      <c r="B83" s="0" t="n">
        <v>145090</v>
      </c>
      <c r="C83" s="0" t="n">
        <v>145090</v>
      </c>
    </row>
    <row r="84" customFormat="false" ht="12.8" hidden="false" customHeight="false" outlineLevel="0" collapsed="false">
      <c r="A84" s="0" t="s">
        <v>214</v>
      </c>
      <c r="B84" s="0" t="n">
        <v>530400</v>
      </c>
      <c r="D84" s="0" t="n">
        <v>530400</v>
      </c>
    </row>
    <row r="85" customFormat="false" ht="12.8" hidden="false" customHeight="false" outlineLevel="0" collapsed="false">
      <c r="A85" s="0" t="s">
        <v>20</v>
      </c>
      <c r="B85" s="0" t="n">
        <v>530400</v>
      </c>
      <c r="D85" s="0" t="n">
        <v>530400</v>
      </c>
    </row>
    <row r="86" customFormat="false" ht="12.8" hidden="false" customHeight="false" outlineLevel="0" collapsed="false">
      <c r="A86" s="0" t="s">
        <v>1226</v>
      </c>
      <c r="B86" s="0" t="n">
        <v>232680</v>
      </c>
      <c r="D86" s="0" t="n">
        <v>232680</v>
      </c>
    </row>
    <row r="87" customFormat="false" ht="12.8" hidden="false" customHeight="false" outlineLevel="0" collapsed="false">
      <c r="A87" s="0" t="s">
        <v>1226</v>
      </c>
      <c r="B87" s="0" t="n">
        <v>297720</v>
      </c>
      <c r="D87" s="0" t="n">
        <v>297720</v>
      </c>
    </row>
    <row r="88" customFormat="false" ht="12.8" hidden="false" customHeight="false" outlineLevel="0" collapsed="false">
      <c r="A88" s="0" t="s">
        <v>215</v>
      </c>
      <c r="B88" s="0" t="n">
        <v>86284862</v>
      </c>
      <c r="C88" s="0" t="n">
        <v>7330000</v>
      </c>
      <c r="D88" s="0" t="n">
        <v>78954862</v>
      </c>
    </row>
    <row r="89" customFormat="false" ht="12.8" hidden="false" customHeight="false" outlineLevel="0" collapsed="false">
      <c r="A89" s="0" t="s">
        <v>20</v>
      </c>
      <c r="B89" s="0" t="n">
        <v>86284862</v>
      </c>
      <c r="C89" s="0" t="n">
        <v>7330000</v>
      </c>
      <c r="D89" s="0" t="n">
        <v>78954862</v>
      </c>
    </row>
    <row r="90" customFormat="false" ht="12.8" hidden="false" customHeight="false" outlineLevel="0" collapsed="false">
      <c r="A90" s="0" t="s">
        <v>1226</v>
      </c>
      <c r="B90" s="0" t="n">
        <v>7200000</v>
      </c>
      <c r="C90" s="0" t="n">
        <v>7200000</v>
      </c>
    </row>
    <row r="91" customFormat="false" ht="12.8" hidden="false" customHeight="false" outlineLevel="0" collapsed="false">
      <c r="A91" s="0" t="s">
        <v>1226</v>
      </c>
      <c r="B91" s="0" t="n">
        <v>80000</v>
      </c>
      <c r="C91" s="0" t="n">
        <v>80000</v>
      </c>
    </row>
    <row r="92" customFormat="false" ht="12.8" hidden="false" customHeight="false" outlineLevel="0" collapsed="false">
      <c r="A92" s="0" t="s">
        <v>1226</v>
      </c>
      <c r="B92" s="0" t="n">
        <v>20000</v>
      </c>
      <c r="C92" s="0" t="n">
        <v>20000</v>
      </c>
    </row>
    <row r="93" customFormat="false" ht="12.8" hidden="false" customHeight="false" outlineLevel="0" collapsed="false">
      <c r="A93" s="0" t="s">
        <v>1226</v>
      </c>
      <c r="B93" s="0" t="n">
        <v>120000</v>
      </c>
      <c r="C93" s="0" t="n">
        <v>30000</v>
      </c>
      <c r="D93" s="0" t="n">
        <v>90000</v>
      </c>
    </row>
    <row r="94" customFormat="false" ht="12.8" hidden="false" customHeight="false" outlineLevel="0" collapsed="false">
      <c r="A94" s="0" t="s">
        <v>1226</v>
      </c>
      <c r="B94" s="0" t="n">
        <v>78864862</v>
      </c>
      <c r="D94" s="0" t="n">
        <v>78864862</v>
      </c>
    </row>
    <row r="95" customFormat="false" ht="12.8" hidden="false" customHeight="false" outlineLevel="0" collapsed="false">
      <c r="A95" s="0" t="s">
        <v>216</v>
      </c>
      <c r="B95" s="0" t="n">
        <v>2251392</v>
      </c>
      <c r="D95" s="0" t="n">
        <v>2251392</v>
      </c>
    </row>
    <row r="96" customFormat="false" ht="12.8" hidden="false" customHeight="false" outlineLevel="0" collapsed="false">
      <c r="A96" s="0" t="s">
        <v>20</v>
      </c>
      <c r="B96" s="0" t="n">
        <v>2251392</v>
      </c>
      <c r="D96" s="0" t="n">
        <v>2251392</v>
      </c>
    </row>
    <row r="97" customFormat="false" ht="12.8" hidden="false" customHeight="false" outlineLevel="0" collapsed="false">
      <c r="A97" s="0" t="s">
        <v>1226</v>
      </c>
      <c r="B97" s="0" t="n">
        <v>2251392</v>
      </c>
      <c r="D97" s="0" t="n">
        <v>2251392</v>
      </c>
    </row>
    <row r="98" customFormat="false" ht="12.8" hidden="false" customHeight="false" outlineLevel="0" collapsed="false">
      <c r="A98" s="0" t="s">
        <v>217</v>
      </c>
      <c r="B98" s="0" t="n">
        <v>4088329860</v>
      </c>
      <c r="C98" s="0" t="n">
        <v>3478518001</v>
      </c>
      <c r="D98" s="0" t="n">
        <v>609811859</v>
      </c>
    </row>
    <row r="99" customFormat="false" ht="12.8" hidden="false" customHeight="false" outlineLevel="0" collapsed="false">
      <c r="A99" s="0" t="s">
        <v>20</v>
      </c>
      <c r="B99" s="0" t="n">
        <v>4088329860</v>
      </c>
      <c r="C99" s="0" t="n">
        <v>3478518001</v>
      </c>
      <c r="D99" s="0" t="n">
        <v>609811859</v>
      </c>
    </row>
    <row r="100" customFormat="false" ht="12.8" hidden="false" customHeight="false" outlineLevel="0" collapsed="false">
      <c r="A100" s="0" t="s">
        <v>1226</v>
      </c>
      <c r="B100" s="0" t="n">
        <v>2517565565</v>
      </c>
      <c r="C100" s="0" t="n">
        <v>1987770121</v>
      </c>
      <c r="D100" s="0" t="n">
        <v>529795444</v>
      </c>
    </row>
    <row r="101" customFormat="false" ht="12.8" hidden="false" customHeight="false" outlineLevel="0" collapsed="false">
      <c r="A101" s="0" t="s">
        <v>1226</v>
      </c>
      <c r="B101" s="0" t="n">
        <v>434250295</v>
      </c>
      <c r="C101" s="0" t="n">
        <v>359240880</v>
      </c>
      <c r="D101" s="0" t="n">
        <v>75009415</v>
      </c>
    </row>
    <row r="102" customFormat="false" ht="12.8" hidden="false" customHeight="false" outlineLevel="0" collapsed="false">
      <c r="A102" s="0" t="s">
        <v>1226</v>
      </c>
      <c r="B102" s="0" t="n">
        <v>8000000</v>
      </c>
      <c r="C102" s="0" t="n">
        <v>8000000</v>
      </c>
    </row>
    <row r="103" customFormat="false" ht="12.8" hidden="false" customHeight="false" outlineLevel="0" collapsed="false">
      <c r="A103" s="0" t="s">
        <v>1226</v>
      </c>
      <c r="B103" s="0" t="n">
        <v>809000000</v>
      </c>
      <c r="C103" s="0" t="n">
        <v>809000000</v>
      </c>
    </row>
    <row r="104" customFormat="false" ht="12.8" hidden="false" customHeight="false" outlineLevel="0" collapsed="false">
      <c r="A104" s="0" t="s">
        <v>1226</v>
      </c>
      <c r="B104" s="0" t="n">
        <v>3420000</v>
      </c>
      <c r="C104" s="0" t="n">
        <v>3420000</v>
      </c>
    </row>
    <row r="105" customFormat="false" ht="12.8" hidden="false" customHeight="false" outlineLevel="0" collapsed="false">
      <c r="A105" s="0" t="s">
        <v>1226</v>
      </c>
      <c r="B105" s="0" t="n">
        <v>88000</v>
      </c>
      <c r="C105" s="0" t="n">
        <v>88000</v>
      </c>
    </row>
    <row r="106" customFormat="false" ht="12.8" hidden="false" customHeight="false" outlineLevel="0" collapsed="false">
      <c r="A106" s="0" t="s">
        <v>1226</v>
      </c>
      <c r="B106" s="0" t="n">
        <v>27000000</v>
      </c>
      <c r="C106" s="0" t="n">
        <v>27000000</v>
      </c>
    </row>
    <row r="107" customFormat="false" ht="12.8" hidden="false" customHeight="false" outlineLevel="0" collapsed="false">
      <c r="A107" s="0" t="s">
        <v>1226</v>
      </c>
      <c r="B107" s="0" t="n">
        <v>9500000</v>
      </c>
      <c r="C107" s="0" t="n">
        <v>9500000</v>
      </c>
    </row>
    <row r="108" customFormat="false" ht="12.8" hidden="false" customHeight="false" outlineLevel="0" collapsed="false">
      <c r="A108" s="0" t="s">
        <v>1226</v>
      </c>
      <c r="B108" s="0" t="n">
        <v>30000000</v>
      </c>
      <c r="C108" s="0" t="n">
        <v>30000000</v>
      </c>
    </row>
    <row r="109" customFormat="false" ht="12.8" hidden="false" customHeight="false" outlineLevel="0" collapsed="false">
      <c r="A109" s="0" t="s">
        <v>1226</v>
      </c>
      <c r="B109" s="0" t="n">
        <v>15000</v>
      </c>
      <c r="C109" s="0" t="n">
        <v>15000</v>
      </c>
    </row>
    <row r="110" customFormat="false" ht="12.8" hidden="false" customHeight="false" outlineLevel="0" collapsed="false">
      <c r="A110" s="0" t="s">
        <v>1226</v>
      </c>
      <c r="B110" s="0" t="n">
        <v>30000000</v>
      </c>
      <c r="C110" s="0" t="n">
        <v>30000000</v>
      </c>
    </row>
    <row r="111" customFormat="false" ht="12.8" hidden="false" customHeight="false" outlineLevel="0" collapsed="false">
      <c r="A111" s="0" t="s">
        <v>1226</v>
      </c>
      <c r="B111" s="0" t="n">
        <v>14000</v>
      </c>
      <c r="C111" s="0" t="n">
        <v>14000</v>
      </c>
    </row>
    <row r="112" customFormat="false" ht="12.8" hidden="false" customHeight="false" outlineLevel="0" collapsed="false">
      <c r="A112" s="0" t="s">
        <v>1226</v>
      </c>
      <c r="B112" s="0" t="n">
        <v>8000</v>
      </c>
      <c r="C112" s="0" t="n">
        <v>8000</v>
      </c>
    </row>
    <row r="113" customFormat="false" ht="12.8" hidden="false" customHeight="false" outlineLevel="0" collapsed="false">
      <c r="A113" s="0" t="s">
        <v>1226</v>
      </c>
      <c r="B113" s="0" t="n">
        <v>30500000</v>
      </c>
      <c r="C113" s="0" t="n">
        <v>30500000</v>
      </c>
    </row>
    <row r="114" customFormat="false" ht="12.8" hidden="false" customHeight="false" outlineLevel="0" collapsed="false">
      <c r="A114" s="0" t="s">
        <v>1226</v>
      </c>
      <c r="B114" s="0" t="n">
        <v>21910000</v>
      </c>
      <c r="C114" s="0" t="n">
        <v>16903000</v>
      </c>
      <c r="D114" s="0" t="n">
        <v>5007000</v>
      </c>
    </row>
    <row r="115" customFormat="false" ht="12.8" hidden="false" customHeight="false" outlineLevel="0" collapsed="false">
      <c r="A115" s="0" t="s">
        <v>1226</v>
      </c>
      <c r="B115" s="0" t="n">
        <v>135000000</v>
      </c>
      <c r="C115" s="0" t="n">
        <v>135000000</v>
      </c>
    </row>
    <row r="116" customFormat="false" ht="12.8" hidden="false" customHeight="false" outlineLevel="0" collapsed="false">
      <c r="A116" s="0" t="s">
        <v>1226</v>
      </c>
      <c r="B116" s="0" t="n">
        <v>205000</v>
      </c>
      <c r="C116" s="0" t="n">
        <v>205000</v>
      </c>
    </row>
    <row r="117" customFormat="false" ht="12.8" hidden="false" customHeight="false" outlineLevel="0" collapsed="false">
      <c r="A117" s="0" t="s">
        <v>1226</v>
      </c>
      <c r="B117" s="0" t="n">
        <v>30000000</v>
      </c>
      <c r="C117" s="0" t="n">
        <v>30000000</v>
      </c>
    </row>
    <row r="118" customFormat="false" ht="12.8" hidden="false" customHeight="false" outlineLevel="0" collapsed="false">
      <c r="A118" s="0" t="s">
        <v>1226</v>
      </c>
      <c r="B118" s="0" t="n">
        <v>1704000</v>
      </c>
      <c r="C118" s="0" t="n">
        <v>1704000</v>
      </c>
    </row>
    <row r="119" customFormat="false" ht="12.8" hidden="false" customHeight="false" outlineLevel="0" collapsed="false">
      <c r="A119" s="0" t="s">
        <v>1226</v>
      </c>
      <c r="B119" s="0" t="n">
        <v>150000</v>
      </c>
      <c r="C119" s="0" t="n">
        <v>150000</v>
      </c>
    </row>
    <row r="120" customFormat="false" ht="12.8" hidden="false" customHeight="false" outlineLevel="0" collapsed="false">
      <c r="A120" s="0" t="s">
        <v>219</v>
      </c>
      <c r="B120" s="0" t="n">
        <v>1725010209</v>
      </c>
      <c r="C120" s="0" t="n">
        <v>862367077</v>
      </c>
      <c r="D120" s="0" t="n">
        <v>862643132</v>
      </c>
    </row>
    <row r="121" customFormat="false" ht="12.8" hidden="false" customHeight="false" outlineLevel="0" collapsed="false">
      <c r="A121" s="0" t="s">
        <v>20</v>
      </c>
      <c r="B121" s="0" t="n">
        <v>1587160208</v>
      </c>
      <c r="C121" s="0" t="n">
        <v>740517077</v>
      </c>
      <c r="D121" s="0" t="n">
        <v>846643131</v>
      </c>
    </row>
    <row r="122" customFormat="false" ht="12.8" hidden="false" customHeight="false" outlineLevel="0" collapsed="false">
      <c r="A122" s="0" t="s">
        <v>1226</v>
      </c>
      <c r="B122" s="0" t="n">
        <v>50000</v>
      </c>
      <c r="C122" s="0" t="n">
        <v>50000</v>
      </c>
    </row>
    <row r="123" customFormat="false" ht="12.8" hidden="false" customHeight="false" outlineLevel="0" collapsed="false">
      <c r="A123" s="0" t="s">
        <v>1226</v>
      </c>
      <c r="B123" s="0" t="n">
        <v>600000</v>
      </c>
      <c r="C123" s="0" t="n">
        <v>600000</v>
      </c>
    </row>
    <row r="124" customFormat="false" ht="12.8" hidden="false" customHeight="false" outlineLevel="0" collapsed="false">
      <c r="A124" s="0" t="s">
        <v>1226</v>
      </c>
      <c r="B124" s="0" t="n">
        <v>1586510208</v>
      </c>
      <c r="C124" s="0" t="n">
        <v>739867077</v>
      </c>
      <c r="D124" s="0" t="n">
        <v>846643131</v>
      </c>
    </row>
    <row r="125" customFormat="false" ht="12.8" hidden="false" customHeight="false" outlineLevel="0" collapsed="false">
      <c r="A125" s="0" t="s">
        <v>155</v>
      </c>
      <c r="B125" s="0" t="n">
        <v>137850001</v>
      </c>
      <c r="C125" s="0" t="n">
        <v>121850000</v>
      </c>
      <c r="D125" s="0" t="n">
        <v>16000001</v>
      </c>
    </row>
    <row r="126" customFormat="false" ht="12.8" hidden="false" customHeight="false" outlineLevel="0" collapsed="false">
      <c r="A126" s="0" t="s">
        <v>1226</v>
      </c>
      <c r="B126" s="0" t="n">
        <v>137850001</v>
      </c>
      <c r="C126" s="0" t="n">
        <v>121850000</v>
      </c>
      <c r="D126" s="0" t="n">
        <v>16000001</v>
      </c>
    </row>
    <row r="127" customFormat="false" ht="12.8" hidden="false" customHeight="false" outlineLevel="0" collapsed="false">
      <c r="A127" s="0" t="s">
        <v>221</v>
      </c>
      <c r="B127" s="0" t="n">
        <v>114079630</v>
      </c>
      <c r="C127" s="0" t="n">
        <v>101720490</v>
      </c>
      <c r="D127" s="0" t="n">
        <v>12359140</v>
      </c>
    </row>
    <row r="128" customFormat="false" ht="12.8" hidden="false" customHeight="false" outlineLevel="0" collapsed="false">
      <c r="A128" s="0" t="s">
        <v>20</v>
      </c>
      <c r="B128" s="0" t="n">
        <v>114079630</v>
      </c>
      <c r="C128" s="0" t="n">
        <v>101720490</v>
      </c>
      <c r="D128" s="0" t="n">
        <v>12359140</v>
      </c>
    </row>
    <row r="129" customFormat="false" ht="12.8" hidden="false" customHeight="false" outlineLevel="0" collapsed="false">
      <c r="A129" s="0" t="s">
        <v>1226</v>
      </c>
      <c r="B129" s="0" t="n">
        <v>3000</v>
      </c>
      <c r="C129" s="0" t="n">
        <v>3000</v>
      </c>
    </row>
    <row r="130" customFormat="false" ht="12.8" hidden="false" customHeight="false" outlineLevel="0" collapsed="false">
      <c r="A130" s="0" t="s">
        <v>1226</v>
      </c>
      <c r="B130" s="0" t="n">
        <v>70000</v>
      </c>
      <c r="C130" s="0" t="n">
        <v>70000</v>
      </c>
    </row>
    <row r="131" customFormat="false" ht="12.8" hidden="false" customHeight="false" outlineLevel="0" collapsed="false">
      <c r="A131" s="0" t="s">
        <v>1226</v>
      </c>
      <c r="B131" s="0" t="n">
        <v>6293000</v>
      </c>
      <c r="C131" s="0" t="n">
        <v>6293000</v>
      </c>
    </row>
    <row r="132" customFormat="false" ht="12.8" hidden="false" customHeight="false" outlineLevel="0" collapsed="false">
      <c r="A132" s="0" t="s">
        <v>1226</v>
      </c>
      <c r="B132" s="0" t="n">
        <v>32918000</v>
      </c>
      <c r="C132" s="0" t="n">
        <v>32879000</v>
      </c>
      <c r="D132" s="0" t="n">
        <v>39000</v>
      </c>
    </row>
    <row r="133" customFormat="false" ht="12.8" hidden="false" customHeight="false" outlineLevel="0" collapsed="false">
      <c r="A133" s="0" t="s">
        <v>1226</v>
      </c>
      <c r="B133" s="0" t="n">
        <v>27000</v>
      </c>
      <c r="C133" s="0" t="n">
        <v>22000</v>
      </c>
      <c r="D133" s="0" t="n">
        <v>5000</v>
      </c>
    </row>
    <row r="134" customFormat="false" ht="12.8" hidden="false" customHeight="false" outlineLevel="0" collapsed="false">
      <c r="A134" s="0" t="s">
        <v>1226</v>
      </c>
      <c r="B134" s="0" t="n">
        <v>491000</v>
      </c>
      <c r="C134" s="0" t="n">
        <v>404000</v>
      </c>
      <c r="D134" s="0" t="n">
        <v>87000</v>
      </c>
    </row>
    <row r="135" customFormat="false" ht="12.8" hidden="false" customHeight="false" outlineLevel="0" collapsed="false">
      <c r="A135" s="0" t="s">
        <v>1226</v>
      </c>
      <c r="B135" s="0" t="n">
        <v>10908000</v>
      </c>
      <c r="C135" s="0" t="n">
        <v>6778000</v>
      </c>
      <c r="D135" s="0" t="n">
        <v>4130000</v>
      </c>
    </row>
    <row r="136" customFormat="false" ht="12.8" hidden="false" customHeight="false" outlineLevel="0" collapsed="false">
      <c r="A136" s="0" t="s">
        <v>1226</v>
      </c>
      <c r="B136" s="0" t="n">
        <v>134000</v>
      </c>
      <c r="C136" s="0" t="n">
        <v>129000</v>
      </c>
      <c r="D136" s="0" t="n">
        <v>5000</v>
      </c>
    </row>
    <row r="137" customFormat="false" ht="12.8" hidden="false" customHeight="false" outlineLevel="0" collapsed="false">
      <c r="A137" s="0" t="s">
        <v>1226</v>
      </c>
      <c r="B137" s="0" t="n">
        <v>38000</v>
      </c>
      <c r="C137" s="0" t="n">
        <v>32000</v>
      </c>
      <c r="D137" s="0" t="n">
        <v>6000</v>
      </c>
    </row>
    <row r="138" customFormat="false" ht="12.8" hidden="false" customHeight="false" outlineLevel="0" collapsed="false">
      <c r="A138" s="0" t="s">
        <v>1226</v>
      </c>
      <c r="B138" s="0" t="n">
        <v>335000</v>
      </c>
      <c r="C138" s="0" t="n">
        <v>322000</v>
      </c>
      <c r="D138" s="0" t="n">
        <v>13000</v>
      </c>
    </row>
    <row r="139" customFormat="false" ht="12.8" hidden="false" customHeight="false" outlineLevel="0" collapsed="false">
      <c r="A139" s="0" t="s">
        <v>1226</v>
      </c>
      <c r="B139" s="0" t="n">
        <v>54665000</v>
      </c>
      <c r="C139" s="0" t="n">
        <v>53728000</v>
      </c>
      <c r="D139" s="0" t="n">
        <v>937000</v>
      </c>
    </row>
    <row r="140" customFormat="false" ht="12.8" hidden="false" customHeight="false" outlineLevel="0" collapsed="false">
      <c r="A140" s="0" t="s">
        <v>1226</v>
      </c>
      <c r="B140" s="0" t="n">
        <v>700630</v>
      </c>
      <c r="C140" s="0" t="n">
        <v>180400</v>
      </c>
      <c r="D140" s="0" t="n">
        <v>520230</v>
      </c>
    </row>
    <row r="141" customFormat="false" ht="12.8" hidden="false" customHeight="false" outlineLevel="0" collapsed="false">
      <c r="A141" s="0" t="s">
        <v>1226</v>
      </c>
      <c r="B141" s="0" t="n">
        <v>148760</v>
      </c>
      <c r="C141" s="0" t="n">
        <v>38220</v>
      </c>
      <c r="D141" s="0" t="n">
        <v>110540</v>
      </c>
    </row>
    <row r="142" customFormat="false" ht="12.8" hidden="false" customHeight="false" outlineLevel="0" collapsed="false">
      <c r="A142" s="0" t="s">
        <v>1226</v>
      </c>
      <c r="B142" s="0" t="n">
        <v>1000000</v>
      </c>
      <c r="D142" s="0" t="n">
        <v>1000000</v>
      </c>
    </row>
    <row r="143" customFormat="false" ht="12.8" hidden="false" customHeight="false" outlineLevel="0" collapsed="false">
      <c r="A143" s="0" t="s">
        <v>1226</v>
      </c>
      <c r="B143" s="0" t="n">
        <v>200000</v>
      </c>
      <c r="D143" s="0" t="n">
        <v>200000</v>
      </c>
    </row>
    <row r="144" customFormat="false" ht="12.8" hidden="false" customHeight="false" outlineLevel="0" collapsed="false">
      <c r="A144" s="0" t="s">
        <v>1226</v>
      </c>
      <c r="B144" s="0" t="n">
        <v>6148240</v>
      </c>
      <c r="C144" s="0" t="n">
        <v>841870</v>
      </c>
      <c r="D144" s="0" t="n">
        <v>5306370</v>
      </c>
    </row>
    <row r="145" customFormat="false" ht="12.8" hidden="false" customHeight="false" outlineLevel="0" collapsed="false">
      <c r="A145" s="0" t="s">
        <v>222</v>
      </c>
      <c r="B145" s="0" t="n">
        <v>1154000</v>
      </c>
      <c r="C145" s="0" t="n">
        <v>834000</v>
      </c>
      <c r="D145" s="0" t="n">
        <v>320000</v>
      </c>
    </row>
    <row r="146" customFormat="false" ht="12.8" hidden="false" customHeight="false" outlineLevel="0" collapsed="false">
      <c r="A146" s="0" t="s">
        <v>20</v>
      </c>
      <c r="B146" s="0" t="n">
        <v>1134000</v>
      </c>
      <c r="C146" s="0" t="n">
        <v>834000</v>
      </c>
      <c r="D146" s="0" t="n">
        <v>300000</v>
      </c>
    </row>
    <row r="147" customFormat="false" ht="12.8" hidden="false" customHeight="false" outlineLevel="0" collapsed="false">
      <c r="A147" s="0" t="s">
        <v>1226</v>
      </c>
      <c r="B147" s="0" t="n">
        <v>20000</v>
      </c>
      <c r="C147" s="0" t="n">
        <v>20000</v>
      </c>
    </row>
    <row r="148" customFormat="false" ht="12.8" hidden="false" customHeight="false" outlineLevel="0" collapsed="false">
      <c r="A148" s="0" t="s">
        <v>1226</v>
      </c>
      <c r="B148" s="0" t="n">
        <v>810000</v>
      </c>
      <c r="C148" s="0" t="n">
        <v>810000</v>
      </c>
    </row>
    <row r="149" customFormat="false" ht="12.8" hidden="false" customHeight="false" outlineLevel="0" collapsed="false">
      <c r="A149" s="0" t="s">
        <v>1226</v>
      </c>
      <c r="B149" s="0" t="n">
        <v>301000</v>
      </c>
      <c r="C149" s="0" t="n">
        <v>1000</v>
      </c>
      <c r="D149" s="0" t="n">
        <v>300000</v>
      </c>
    </row>
    <row r="150" customFormat="false" ht="12.8" hidden="false" customHeight="false" outlineLevel="0" collapsed="false">
      <c r="A150" s="0" t="s">
        <v>1226</v>
      </c>
      <c r="B150" s="0" t="n">
        <v>3000</v>
      </c>
      <c r="C150" s="0" t="n">
        <v>3000</v>
      </c>
    </row>
    <row r="151" customFormat="false" ht="12.8" hidden="false" customHeight="false" outlineLevel="0" collapsed="false">
      <c r="A151" s="0" t="s">
        <v>155</v>
      </c>
      <c r="B151" s="0" t="n">
        <v>20000</v>
      </c>
      <c r="D151" s="0" t="n">
        <v>20000</v>
      </c>
    </row>
    <row r="152" customFormat="false" ht="12.8" hidden="false" customHeight="false" outlineLevel="0" collapsed="false">
      <c r="A152" s="0" t="s">
        <v>1226</v>
      </c>
      <c r="B152" s="0" t="n">
        <v>20000</v>
      </c>
      <c r="D152" s="0" t="n">
        <v>20000</v>
      </c>
    </row>
    <row r="153" customFormat="false" ht="12.8" hidden="false" customHeight="false" outlineLevel="0" collapsed="false">
      <c r="A153" s="0" t="s">
        <v>223</v>
      </c>
      <c r="B153" s="0" t="n">
        <v>126409911</v>
      </c>
      <c r="C153" s="0" t="n">
        <v>66225393</v>
      </c>
      <c r="D153" s="0" t="n">
        <v>60184518</v>
      </c>
    </row>
    <row r="154" customFormat="false" ht="12.8" hidden="false" customHeight="false" outlineLevel="0" collapsed="false">
      <c r="A154" s="0" t="s">
        <v>20</v>
      </c>
      <c r="B154" s="0" t="n">
        <v>126403911</v>
      </c>
      <c r="C154" s="0" t="n">
        <v>66224393</v>
      </c>
      <c r="D154" s="0" t="n">
        <v>60179518</v>
      </c>
    </row>
    <row r="155" customFormat="false" ht="12.8" hidden="false" customHeight="false" outlineLevel="0" collapsed="false">
      <c r="A155" s="0" t="s">
        <v>1226</v>
      </c>
      <c r="B155" s="0" t="n">
        <v>1000</v>
      </c>
      <c r="C155" s="0" t="n">
        <v>1000</v>
      </c>
    </row>
    <row r="156" customFormat="false" ht="12.8" hidden="false" customHeight="false" outlineLevel="0" collapsed="false">
      <c r="A156" s="0" t="s">
        <v>1226</v>
      </c>
      <c r="B156" s="0" t="n">
        <v>12000</v>
      </c>
      <c r="C156" s="0" t="n">
        <v>12000</v>
      </c>
    </row>
    <row r="157" customFormat="false" ht="12.8" hidden="false" customHeight="false" outlineLevel="0" collapsed="false">
      <c r="A157" s="0" t="s">
        <v>1226</v>
      </c>
      <c r="B157" s="0" t="n">
        <v>372000</v>
      </c>
      <c r="C157" s="0" t="n">
        <v>179000</v>
      </c>
      <c r="D157" s="0" t="n">
        <v>193000</v>
      </c>
    </row>
    <row r="158" customFormat="false" ht="12.8" hidden="false" customHeight="false" outlineLevel="0" collapsed="false">
      <c r="A158" s="0" t="s">
        <v>1226</v>
      </c>
      <c r="B158" s="0" t="n">
        <v>42281000</v>
      </c>
      <c r="C158" s="0" t="n">
        <v>5454000</v>
      </c>
      <c r="D158" s="0" t="n">
        <v>36827000</v>
      </c>
    </row>
    <row r="159" customFormat="false" ht="12.8" hidden="false" customHeight="false" outlineLevel="0" collapsed="false">
      <c r="A159" s="0" t="s">
        <v>1226</v>
      </c>
      <c r="B159" s="0" t="n">
        <v>3000</v>
      </c>
      <c r="C159" s="0" t="n">
        <v>1000</v>
      </c>
      <c r="D159" s="0" t="n">
        <v>2000</v>
      </c>
    </row>
    <row r="160" customFormat="false" ht="12.8" hidden="false" customHeight="false" outlineLevel="0" collapsed="false">
      <c r="A160" s="0" t="s">
        <v>1226</v>
      </c>
      <c r="B160" s="0" t="n">
        <v>649000</v>
      </c>
      <c r="C160" s="0" t="n">
        <v>614000</v>
      </c>
      <c r="D160" s="0" t="n">
        <v>35000</v>
      </c>
    </row>
    <row r="161" customFormat="false" ht="12.8" hidden="false" customHeight="false" outlineLevel="0" collapsed="false">
      <c r="A161" s="0" t="s">
        <v>1226</v>
      </c>
      <c r="B161" s="0" t="n">
        <v>9000</v>
      </c>
      <c r="C161" s="0" t="n">
        <v>1000</v>
      </c>
      <c r="D161" s="0" t="n">
        <v>8000</v>
      </c>
    </row>
    <row r="162" customFormat="false" ht="12.8" hidden="false" customHeight="false" outlineLevel="0" collapsed="false">
      <c r="A162" s="0" t="s">
        <v>1226</v>
      </c>
      <c r="B162" s="0" t="n">
        <v>1000</v>
      </c>
      <c r="C162" s="0" t="n">
        <v>1000</v>
      </c>
    </row>
    <row r="163" customFormat="false" ht="12.8" hidden="false" customHeight="false" outlineLevel="0" collapsed="false">
      <c r="A163" s="0" t="s">
        <v>1226</v>
      </c>
      <c r="B163" s="0" t="n">
        <v>6168000</v>
      </c>
      <c r="C163" s="0" t="n">
        <v>1379000</v>
      </c>
      <c r="D163" s="0" t="n">
        <v>4789000</v>
      </c>
    </row>
    <row r="164" customFormat="false" ht="12.8" hidden="false" customHeight="false" outlineLevel="0" collapsed="false">
      <c r="A164" s="0" t="s">
        <v>1226</v>
      </c>
      <c r="B164" s="0" t="n">
        <v>16223548</v>
      </c>
      <c r="C164" s="0" t="n">
        <v>16223548</v>
      </c>
    </row>
    <row r="165" customFormat="false" ht="12.8" hidden="false" customHeight="false" outlineLevel="0" collapsed="false">
      <c r="A165" s="0" t="s">
        <v>1226</v>
      </c>
      <c r="B165" s="0" t="n">
        <v>42350845</v>
      </c>
      <c r="C165" s="0" t="n">
        <v>42350845</v>
      </c>
    </row>
    <row r="166" customFormat="false" ht="12.8" hidden="false" customHeight="false" outlineLevel="0" collapsed="false">
      <c r="A166" s="0" t="s">
        <v>1226</v>
      </c>
      <c r="B166" s="0" t="n">
        <v>980174</v>
      </c>
      <c r="D166" s="0" t="n">
        <v>980174</v>
      </c>
    </row>
    <row r="167" customFormat="false" ht="12.8" hidden="false" customHeight="false" outlineLevel="0" collapsed="false">
      <c r="A167" s="0" t="s">
        <v>1226</v>
      </c>
      <c r="B167" s="0" t="n">
        <v>16849856</v>
      </c>
      <c r="D167" s="0" t="n">
        <v>16849856</v>
      </c>
    </row>
    <row r="168" customFormat="false" ht="12.8" hidden="false" customHeight="false" outlineLevel="0" collapsed="false">
      <c r="A168" s="0" t="s">
        <v>1226</v>
      </c>
      <c r="B168" s="0" t="n">
        <v>155000</v>
      </c>
      <c r="D168" s="0" t="n">
        <v>155000</v>
      </c>
    </row>
    <row r="169" customFormat="false" ht="12.8" hidden="false" customHeight="false" outlineLevel="0" collapsed="false">
      <c r="A169" s="0" t="s">
        <v>1226</v>
      </c>
      <c r="B169" s="0" t="n">
        <v>8000</v>
      </c>
      <c r="C169" s="0" t="n">
        <v>8000</v>
      </c>
    </row>
    <row r="170" customFormat="false" ht="12.8" hidden="false" customHeight="false" outlineLevel="0" collapsed="false">
      <c r="A170" s="0" t="s">
        <v>1226</v>
      </c>
      <c r="B170" s="0" t="n">
        <v>289414</v>
      </c>
      <c r="D170" s="0" t="n">
        <v>289414</v>
      </c>
    </row>
    <row r="171" customFormat="false" ht="12.8" hidden="false" customHeight="false" outlineLevel="0" collapsed="false">
      <c r="A171" s="0" t="s">
        <v>1226</v>
      </c>
      <c r="B171" s="0" t="n">
        <v>51074</v>
      </c>
      <c r="D171" s="0" t="n">
        <v>51074</v>
      </c>
    </row>
    <row r="172" customFormat="false" ht="12.8" hidden="false" customHeight="false" outlineLevel="0" collapsed="false">
      <c r="A172" s="0" t="s">
        <v>155</v>
      </c>
      <c r="B172" s="0" t="n">
        <v>6000</v>
      </c>
      <c r="C172" s="0" t="n">
        <v>1000</v>
      </c>
      <c r="D172" s="0" t="n">
        <v>5000</v>
      </c>
    </row>
    <row r="173" customFormat="false" ht="12.8" hidden="false" customHeight="false" outlineLevel="0" collapsed="false">
      <c r="A173" s="0" t="s">
        <v>1226</v>
      </c>
      <c r="B173" s="0" t="n">
        <v>6000</v>
      </c>
      <c r="C173" s="0" t="n">
        <v>1000</v>
      </c>
      <c r="D173" s="0" t="n">
        <v>5000</v>
      </c>
    </row>
    <row r="174" customFormat="false" ht="12.8" hidden="false" customHeight="false" outlineLevel="0" collapsed="false">
      <c r="A174" s="0" t="s">
        <v>226</v>
      </c>
      <c r="B174" s="0" t="n">
        <v>4785120</v>
      </c>
      <c r="C174" s="0" t="n">
        <v>202120</v>
      </c>
      <c r="D174" s="0" t="n">
        <v>4583000</v>
      </c>
    </row>
    <row r="175" customFormat="false" ht="12.8" hidden="false" customHeight="false" outlineLevel="0" collapsed="false">
      <c r="A175" s="0" t="s">
        <v>20</v>
      </c>
      <c r="B175" s="0" t="n">
        <v>4785120</v>
      </c>
      <c r="C175" s="0" t="n">
        <v>202120</v>
      </c>
      <c r="D175" s="0" t="n">
        <v>4583000</v>
      </c>
    </row>
    <row r="176" customFormat="false" ht="12.8" hidden="false" customHeight="false" outlineLevel="0" collapsed="false">
      <c r="A176" s="0" t="s">
        <v>1226</v>
      </c>
      <c r="B176" s="0" t="n">
        <v>10000</v>
      </c>
      <c r="D176" s="0" t="n">
        <v>10000</v>
      </c>
    </row>
    <row r="177" customFormat="false" ht="12.8" hidden="false" customHeight="false" outlineLevel="0" collapsed="false">
      <c r="A177" s="0" t="s">
        <v>1226</v>
      </c>
      <c r="B177" s="0" t="n">
        <v>6000</v>
      </c>
      <c r="D177" s="0" t="n">
        <v>6000</v>
      </c>
    </row>
    <row r="178" customFormat="false" ht="12.8" hidden="false" customHeight="false" outlineLevel="0" collapsed="false">
      <c r="A178" s="0" t="s">
        <v>1226</v>
      </c>
    </row>
    <row r="179" customFormat="false" ht="12.8" hidden="false" customHeight="false" outlineLevel="0" collapsed="false">
      <c r="A179" s="0" t="s">
        <v>1226</v>
      </c>
      <c r="B179" s="0" t="n">
        <v>1003000</v>
      </c>
      <c r="D179" s="0" t="n">
        <v>1003000</v>
      </c>
    </row>
    <row r="180" customFormat="false" ht="12.8" hidden="false" customHeight="false" outlineLevel="0" collapsed="false">
      <c r="A180" s="0" t="s">
        <v>1226</v>
      </c>
      <c r="B180" s="0" t="n">
        <v>4000</v>
      </c>
      <c r="D180" s="0" t="n">
        <v>4000</v>
      </c>
    </row>
    <row r="181" customFormat="false" ht="12.8" hidden="false" customHeight="false" outlineLevel="0" collapsed="false">
      <c r="A181" s="0" t="s">
        <v>1226</v>
      </c>
      <c r="B181" s="0" t="n">
        <v>49000</v>
      </c>
      <c r="D181" s="0" t="n">
        <v>49000</v>
      </c>
    </row>
    <row r="182" customFormat="false" ht="12.8" hidden="false" customHeight="false" outlineLevel="0" collapsed="false">
      <c r="A182" s="0" t="s">
        <v>1226</v>
      </c>
      <c r="B182" s="0" t="n">
        <v>3161000</v>
      </c>
      <c r="D182" s="0" t="n">
        <v>3161000</v>
      </c>
    </row>
    <row r="183" customFormat="false" ht="12.8" hidden="false" customHeight="false" outlineLevel="0" collapsed="false">
      <c r="A183" s="0" t="s">
        <v>1226</v>
      </c>
      <c r="B183" s="0" t="n">
        <v>350000</v>
      </c>
      <c r="D183" s="0" t="n">
        <v>350000</v>
      </c>
    </row>
    <row r="184" customFormat="false" ht="12.8" hidden="false" customHeight="false" outlineLevel="0" collapsed="false">
      <c r="A184" s="0" t="s">
        <v>1226</v>
      </c>
      <c r="B184" s="0" t="n">
        <v>202120</v>
      </c>
      <c r="C184" s="0" t="n">
        <v>202120</v>
      </c>
    </row>
    <row r="185" customFormat="false" ht="12.8" hidden="false" customHeight="false" outlineLevel="0" collapsed="false">
      <c r="A185" s="0" t="s">
        <v>230</v>
      </c>
      <c r="B185" s="0" t="n">
        <v>3604000</v>
      </c>
      <c r="C185" s="0" t="n">
        <v>5000</v>
      </c>
      <c r="D185" s="0" t="n">
        <v>3599000</v>
      </c>
    </row>
    <row r="186" customFormat="false" ht="12.8" hidden="false" customHeight="false" outlineLevel="0" collapsed="false">
      <c r="A186" s="0" t="s">
        <v>20</v>
      </c>
      <c r="B186" s="0" t="n">
        <v>3604000</v>
      </c>
      <c r="C186" s="0" t="n">
        <v>5000</v>
      </c>
      <c r="D186" s="0" t="n">
        <v>3599000</v>
      </c>
    </row>
    <row r="187" customFormat="false" ht="12.8" hidden="false" customHeight="false" outlineLevel="0" collapsed="false">
      <c r="A187" s="0" t="s">
        <v>1226</v>
      </c>
      <c r="B187" s="0" t="n">
        <v>5000</v>
      </c>
      <c r="D187" s="0" t="n">
        <v>5000</v>
      </c>
    </row>
    <row r="188" customFormat="false" ht="12.8" hidden="false" customHeight="false" outlineLevel="0" collapsed="false">
      <c r="A188" s="0" t="s">
        <v>1226</v>
      </c>
      <c r="B188" s="0" t="n">
        <v>62000</v>
      </c>
      <c r="D188" s="0" t="n">
        <v>62000</v>
      </c>
    </row>
    <row r="189" customFormat="false" ht="12.8" hidden="false" customHeight="false" outlineLevel="0" collapsed="false">
      <c r="A189" s="0" t="s">
        <v>1226</v>
      </c>
      <c r="B189" s="0" t="n">
        <v>2297000</v>
      </c>
      <c r="D189" s="0" t="n">
        <v>2297000</v>
      </c>
    </row>
    <row r="190" customFormat="false" ht="12.8" hidden="false" customHeight="false" outlineLevel="0" collapsed="false">
      <c r="A190" s="0" t="s">
        <v>1226</v>
      </c>
      <c r="B190" s="0" t="n">
        <v>6000</v>
      </c>
      <c r="D190" s="0" t="n">
        <v>6000</v>
      </c>
    </row>
    <row r="191" customFormat="false" ht="12.8" hidden="false" customHeight="false" outlineLevel="0" collapsed="false">
      <c r="A191" s="0" t="s">
        <v>1226</v>
      </c>
      <c r="B191" s="0" t="n">
        <v>9000</v>
      </c>
      <c r="C191" s="0" t="n">
        <v>5000</v>
      </c>
      <c r="D191" s="0" t="n">
        <v>4000</v>
      </c>
    </row>
    <row r="192" customFormat="false" ht="12.8" hidden="false" customHeight="false" outlineLevel="0" collapsed="false">
      <c r="A192" s="0" t="s">
        <v>1226</v>
      </c>
      <c r="B192" s="0" t="n">
        <v>5000</v>
      </c>
      <c r="D192" s="0" t="n">
        <v>5000</v>
      </c>
    </row>
    <row r="193" customFormat="false" ht="12.8" hidden="false" customHeight="false" outlineLevel="0" collapsed="false">
      <c r="A193" s="0" t="s">
        <v>1226</v>
      </c>
      <c r="B193" s="0" t="n">
        <v>320000</v>
      </c>
      <c r="D193" s="0" t="n">
        <v>320000</v>
      </c>
    </row>
    <row r="194" customFormat="false" ht="12.8" hidden="false" customHeight="false" outlineLevel="0" collapsed="false">
      <c r="A194" s="0" t="s">
        <v>1226</v>
      </c>
      <c r="B194" s="0" t="n">
        <v>900000</v>
      </c>
      <c r="D194" s="0" t="n">
        <v>900000</v>
      </c>
    </row>
    <row r="195" customFormat="false" ht="12.8" hidden="false" customHeight="false" outlineLevel="0" collapsed="false">
      <c r="A195" s="0" t="s">
        <v>231</v>
      </c>
      <c r="B195" s="0" t="n">
        <v>151424953</v>
      </c>
      <c r="C195" s="0" t="n">
        <v>150046953</v>
      </c>
      <c r="D195" s="0" t="n">
        <v>1378000</v>
      </c>
    </row>
    <row r="196" customFormat="false" ht="12.8" hidden="false" customHeight="false" outlineLevel="0" collapsed="false">
      <c r="A196" s="0" t="s">
        <v>20</v>
      </c>
      <c r="B196" s="0" t="n">
        <v>142369931</v>
      </c>
      <c r="C196" s="0" t="n">
        <v>140991931</v>
      </c>
      <c r="D196" s="0" t="n">
        <v>1378000</v>
      </c>
    </row>
    <row r="197" customFormat="false" ht="12.8" hidden="false" customHeight="false" outlineLevel="0" collapsed="false">
      <c r="A197" s="0" t="s">
        <v>1226</v>
      </c>
      <c r="B197" s="0" t="n">
        <v>29000</v>
      </c>
      <c r="D197" s="0" t="n">
        <v>29000</v>
      </c>
    </row>
    <row r="198" customFormat="false" ht="12.8" hidden="false" customHeight="false" outlineLevel="0" collapsed="false">
      <c r="A198" s="0" t="s">
        <v>1226</v>
      </c>
      <c r="B198" s="0" t="n">
        <v>7013000</v>
      </c>
      <c r="C198" s="0" t="n">
        <v>5703000</v>
      </c>
      <c r="D198" s="0" t="n">
        <v>1310000</v>
      </c>
    </row>
    <row r="199" customFormat="false" ht="12.8" hidden="false" customHeight="false" outlineLevel="0" collapsed="false">
      <c r="A199" s="0" t="s">
        <v>1226</v>
      </c>
      <c r="B199" s="0" t="n">
        <v>61000</v>
      </c>
      <c r="C199" s="0" t="n">
        <v>61000</v>
      </c>
    </row>
    <row r="200" customFormat="false" ht="12.8" hidden="false" customHeight="false" outlineLevel="0" collapsed="false">
      <c r="A200" s="0" t="s">
        <v>1226</v>
      </c>
      <c r="B200" s="0" t="n">
        <v>16000</v>
      </c>
      <c r="D200" s="0" t="n">
        <v>16000</v>
      </c>
    </row>
    <row r="201" customFormat="false" ht="12.8" hidden="false" customHeight="false" outlineLevel="0" collapsed="false">
      <c r="A201" s="0" t="s">
        <v>1226</v>
      </c>
      <c r="B201" s="0" t="n">
        <v>1000</v>
      </c>
      <c r="C201" s="0" t="n">
        <v>1000</v>
      </c>
    </row>
    <row r="202" customFormat="false" ht="12.8" hidden="false" customHeight="false" outlineLevel="0" collapsed="false">
      <c r="A202" s="0" t="s">
        <v>1226</v>
      </c>
      <c r="B202" s="0" t="n">
        <v>29000</v>
      </c>
      <c r="C202" s="0" t="n">
        <v>6000</v>
      </c>
      <c r="D202" s="0" t="n">
        <v>23000</v>
      </c>
    </row>
    <row r="203" customFormat="false" ht="12.8" hidden="false" customHeight="false" outlineLevel="0" collapsed="false">
      <c r="A203" s="0" t="s">
        <v>1226</v>
      </c>
      <c r="B203" s="0" t="n">
        <v>132972531</v>
      </c>
      <c r="C203" s="0" t="n">
        <v>132972531</v>
      </c>
    </row>
    <row r="204" customFormat="false" ht="12.8" hidden="false" customHeight="false" outlineLevel="0" collapsed="false">
      <c r="A204" s="0" t="s">
        <v>1226</v>
      </c>
      <c r="B204" s="0" t="n">
        <v>79549.28</v>
      </c>
      <c r="C204" s="0" t="n">
        <v>79549.28</v>
      </c>
    </row>
    <row r="205" customFormat="false" ht="12.8" hidden="false" customHeight="false" outlineLevel="0" collapsed="false">
      <c r="A205" s="0" t="s">
        <v>1226</v>
      </c>
      <c r="B205" s="0" t="n">
        <v>16850.72</v>
      </c>
      <c r="C205" s="0" t="n">
        <v>16850.72</v>
      </c>
    </row>
    <row r="206" customFormat="false" ht="12.8" hidden="false" customHeight="false" outlineLevel="0" collapsed="false">
      <c r="A206" s="0" t="s">
        <v>1226</v>
      </c>
      <c r="B206" s="0" t="n">
        <v>1300000</v>
      </c>
      <c r="C206" s="0" t="n">
        <v>1300000</v>
      </c>
    </row>
    <row r="207" customFormat="false" ht="12.8" hidden="false" customHeight="false" outlineLevel="0" collapsed="false">
      <c r="A207" s="0" t="s">
        <v>1226</v>
      </c>
      <c r="B207" s="0" t="n">
        <v>852000</v>
      </c>
      <c r="C207" s="0" t="n">
        <v>852000</v>
      </c>
    </row>
    <row r="208" customFormat="false" ht="12.8" hidden="false" customHeight="false" outlineLevel="0" collapsed="false">
      <c r="A208" s="0" t="s">
        <v>155</v>
      </c>
      <c r="B208" s="0" t="n">
        <v>9055022</v>
      </c>
      <c r="C208" s="0" t="n">
        <v>9055022</v>
      </c>
    </row>
    <row r="209" customFormat="false" ht="12.8" hidden="false" customHeight="false" outlineLevel="0" collapsed="false">
      <c r="A209" s="0" t="s">
        <v>1226</v>
      </c>
      <c r="B209" s="0" t="n">
        <v>330080</v>
      </c>
      <c r="C209" s="0" t="n">
        <v>330080</v>
      </c>
    </row>
    <row r="210" customFormat="false" ht="12.8" hidden="false" customHeight="false" outlineLevel="0" collapsed="false">
      <c r="A210" s="0" t="s">
        <v>1226</v>
      </c>
      <c r="B210" s="0" t="n">
        <v>69920</v>
      </c>
      <c r="C210" s="0" t="n">
        <v>69920</v>
      </c>
    </row>
    <row r="211" customFormat="false" ht="12.8" hidden="false" customHeight="false" outlineLevel="0" collapsed="false">
      <c r="A211" s="0" t="s">
        <v>1226</v>
      </c>
      <c r="B211" s="0" t="n">
        <v>7626110</v>
      </c>
      <c r="C211" s="0" t="n">
        <v>7626110</v>
      </c>
    </row>
    <row r="212" customFormat="false" ht="12.8" hidden="false" customHeight="false" outlineLevel="0" collapsed="false">
      <c r="A212" s="0" t="s">
        <v>1226</v>
      </c>
      <c r="B212" s="0" t="n">
        <v>1028912</v>
      </c>
      <c r="C212" s="0" t="n">
        <v>1028912</v>
      </c>
    </row>
    <row r="213" customFormat="false" ht="12.8" hidden="false" customHeight="false" outlineLevel="0" collapsed="false">
      <c r="A213" s="0" t="s">
        <v>232</v>
      </c>
      <c r="B213" s="0" t="n">
        <v>371258252</v>
      </c>
      <c r="C213" s="0" t="n">
        <v>370658252</v>
      </c>
      <c r="D213" s="0" t="n">
        <v>600000</v>
      </c>
    </row>
    <row r="214" customFormat="false" ht="12.8" hidden="false" customHeight="false" outlineLevel="0" collapsed="false">
      <c r="A214" s="0" t="s">
        <v>20</v>
      </c>
      <c r="B214" s="0" t="n">
        <v>361698972</v>
      </c>
      <c r="C214" s="0" t="n">
        <v>361098972</v>
      </c>
      <c r="D214" s="0" t="n">
        <v>600000</v>
      </c>
    </row>
    <row r="215" customFormat="false" ht="12.8" hidden="false" customHeight="false" outlineLevel="0" collapsed="false">
      <c r="A215" s="0" t="s">
        <v>1226</v>
      </c>
      <c r="B215" s="0" t="n">
        <v>350000000</v>
      </c>
      <c r="C215" s="0" t="n">
        <v>350000000</v>
      </c>
    </row>
    <row r="216" customFormat="false" ht="12.8" hidden="false" customHeight="false" outlineLevel="0" collapsed="false">
      <c r="A216" s="0" t="s">
        <v>1226</v>
      </c>
      <c r="B216" s="0" t="n">
        <v>20000</v>
      </c>
      <c r="C216" s="0" t="n">
        <v>20000</v>
      </c>
    </row>
    <row r="217" customFormat="false" ht="12.8" hidden="false" customHeight="false" outlineLevel="0" collapsed="false">
      <c r="A217" s="0" t="s">
        <v>1226</v>
      </c>
      <c r="B217" s="0" t="n">
        <v>100000</v>
      </c>
      <c r="C217" s="0" t="n">
        <v>100000</v>
      </c>
    </row>
    <row r="218" customFormat="false" ht="12.8" hidden="false" customHeight="false" outlineLevel="0" collapsed="false">
      <c r="A218" s="0" t="s">
        <v>1226</v>
      </c>
      <c r="B218" s="0" t="n">
        <v>1000</v>
      </c>
      <c r="C218" s="0" t="n">
        <v>1000</v>
      </c>
    </row>
    <row r="219" customFormat="false" ht="12.8" hidden="false" customHeight="false" outlineLevel="0" collapsed="false">
      <c r="A219" s="0" t="s">
        <v>1226</v>
      </c>
      <c r="B219" s="0" t="n">
        <v>115000</v>
      </c>
      <c r="C219" s="0" t="n">
        <v>115000</v>
      </c>
    </row>
    <row r="220" customFormat="false" ht="12.8" hidden="false" customHeight="false" outlineLevel="0" collapsed="false">
      <c r="A220" s="0" t="s">
        <v>1226</v>
      </c>
      <c r="B220" s="0" t="n">
        <v>3407000</v>
      </c>
      <c r="C220" s="0" t="n">
        <v>2807000</v>
      </c>
      <c r="D220" s="0" t="n">
        <v>600000</v>
      </c>
    </row>
    <row r="221" customFormat="false" ht="12.8" hidden="false" customHeight="false" outlineLevel="0" collapsed="false">
      <c r="A221" s="0" t="s">
        <v>1226</v>
      </c>
      <c r="B221" s="0" t="n">
        <v>1620000</v>
      </c>
      <c r="C221" s="0" t="n">
        <v>1620000</v>
      </c>
    </row>
    <row r="222" customFormat="false" ht="12.8" hidden="false" customHeight="false" outlineLevel="0" collapsed="false">
      <c r="A222" s="0" t="s">
        <v>1226</v>
      </c>
      <c r="B222" s="0" t="n">
        <v>112000</v>
      </c>
      <c r="C222" s="0" t="n">
        <v>112000</v>
      </c>
    </row>
    <row r="223" customFormat="false" ht="12.8" hidden="false" customHeight="false" outlineLevel="0" collapsed="false">
      <c r="A223" s="0" t="s">
        <v>1226</v>
      </c>
      <c r="B223" s="0" t="n">
        <v>10000</v>
      </c>
      <c r="C223" s="0" t="n">
        <v>10000</v>
      </c>
    </row>
    <row r="224" customFormat="false" ht="12.8" hidden="false" customHeight="false" outlineLevel="0" collapsed="false">
      <c r="A224" s="0" t="s">
        <v>1226</v>
      </c>
      <c r="B224" s="0" t="n">
        <v>405000</v>
      </c>
      <c r="C224" s="0" t="n">
        <v>405000</v>
      </c>
    </row>
    <row r="225" customFormat="false" ht="12.8" hidden="false" customHeight="false" outlineLevel="0" collapsed="false">
      <c r="A225" s="0" t="s">
        <v>1226</v>
      </c>
      <c r="B225" s="0" t="n">
        <v>31000</v>
      </c>
      <c r="C225" s="0" t="n">
        <v>31000</v>
      </c>
    </row>
    <row r="226" customFormat="false" ht="12.8" hidden="false" customHeight="false" outlineLevel="0" collapsed="false">
      <c r="A226" s="0" t="s">
        <v>1226</v>
      </c>
      <c r="B226" s="0" t="n">
        <v>742000</v>
      </c>
      <c r="C226" s="0" t="n">
        <v>742000</v>
      </c>
    </row>
    <row r="227" customFormat="false" ht="12.8" hidden="false" customHeight="false" outlineLevel="0" collapsed="false">
      <c r="A227" s="0" t="s">
        <v>1226</v>
      </c>
      <c r="B227" s="0" t="n">
        <v>1494000</v>
      </c>
      <c r="C227" s="0" t="n">
        <v>1494000</v>
      </c>
    </row>
    <row r="228" customFormat="false" ht="12.8" hidden="false" customHeight="false" outlineLevel="0" collapsed="false">
      <c r="A228" s="0" t="s">
        <v>1226</v>
      </c>
      <c r="B228" s="0" t="n">
        <v>2176427</v>
      </c>
      <c r="C228" s="0" t="n">
        <v>2176427</v>
      </c>
    </row>
    <row r="229" customFormat="false" ht="12.8" hidden="false" customHeight="false" outlineLevel="0" collapsed="false">
      <c r="A229" s="0" t="s">
        <v>1226</v>
      </c>
      <c r="B229" s="0" t="n">
        <v>496720</v>
      </c>
      <c r="C229" s="0" t="n">
        <v>496720</v>
      </c>
    </row>
    <row r="230" customFormat="false" ht="12.8" hidden="false" customHeight="false" outlineLevel="0" collapsed="false">
      <c r="A230" s="0" t="s">
        <v>1226</v>
      </c>
      <c r="B230" s="0" t="n">
        <v>42885</v>
      </c>
      <c r="C230" s="0" t="n">
        <v>42885</v>
      </c>
    </row>
    <row r="231" customFormat="false" ht="12.8" hidden="false" customHeight="false" outlineLevel="0" collapsed="false">
      <c r="A231" s="0" t="s">
        <v>1226</v>
      </c>
      <c r="B231" s="0" t="n">
        <v>139000</v>
      </c>
      <c r="C231" s="0" t="n">
        <v>139000</v>
      </c>
    </row>
    <row r="232" customFormat="false" ht="12.8" hidden="false" customHeight="false" outlineLevel="0" collapsed="false">
      <c r="A232" s="0" t="s">
        <v>1226</v>
      </c>
      <c r="B232" s="0" t="n">
        <v>714396</v>
      </c>
      <c r="C232" s="0" t="n">
        <v>714396</v>
      </c>
    </row>
    <row r="233" customFormat="false" ht="12.8" hidden="false" customHeight="false" outlineLevel="0" collapsed="false">
      <c r="A233" s="0" t="s">
        <v>1226</v>
      </c>
      <c r="B233" s="0" t="n">
        <v>70000</v>
      </c>
      <c r="C233" s="0" t="n">
        <v>70000</v>
      </c>
    </row>
    <row r="234" customFormat="false" ht="12.8" hidden="false" customHeight="false" outlineLevel="0" collapsed="false">
      <c r="A234" s="0" t="s">
        <v>1226</v>
      </c>
      <c r="B234" s="0" t="n">
        <v>2544</v>
      </c>
      <c r="C234" s="0" t="n">
        <v>2544</v>
      </c>
    </row>
    <row r="235" customFormat="false" ht="12.8" hidden="false" customHeight="false" outlineLevel="0" collapsed="false">
      <c r="A235" s="0" t="s">
        <v>155</v>
      </c>
      <c r="B235" s="0" t="n">
        <v>9559280</v>
      </c>
      <c r="C235" s="0" t="n">
        <v>9559280</v>
      </c>
    </row>
    <row r="236" customFormat="false" ht="12.8" hidden="false" customHeight="false" outlineLevel="0" collapsed="false">
      <c r="A236" s="0" t="s">
        <v>1226</v>
      </c>
      <c r="B236" s="0" t="n">
        <v>76000</v>
      </c>
      <c r="C236" s="0" t="n">
        <v>76000</v>
      </c>
    </row>
    <row r="237" customFormat="false" ht="12.8" hidden="false" customHeight="false" outlineLevel="0" collapsed="false">
      <c r="A237" s="0" t="s">
        <v>1226</v>
      </c>
      <c r="B237" s="0" t="n">
        <v>258400</v>
      </c>
      <c r="C237" s="0" t="n">
        <v>258400</v>
      </c>
    </row>
    <row r="238" customFormat="false" ht="12.8" hidden="false" customHeight="false" outlineLevel="0" collapsed="false">
      <c r="A238" s="0" t="s">
        <v>1226</v>
      </c>
      <c r="B238" s="0" t="n">
        <v>48450</v>
      </c>
      <c r="C238" s="0" t="n">
        <v>48450</v>
      </c>
    </row>
    <row r="239" customFormat="false" ht="12.8" hidden="false" customHeight="false" outlineLevel="0" collapsed="false">
      <c r="A239" s="0" t="s">
        <v>1226</v>
      </c>
      <c r="B239" s="0" t="n">
        <v>833359</v>
      </c>
      <c r="C239" s="0" t="n">
        <v>833359</v>
      </c>
    </row>
    <row r="240" customFormat="false" ht="12.8" hidden="false" customHeight="false" outlineLevel="0" collapsed="false">
      <c r="A240" s="0" t="s">
        <v>1226</v>
      </c>
      <c r="B240" s="0" t="n">
        <v>7124523</v>
      </c>
      <c r="C240" s="0" t="n">
        <v>7124523</v>
      </c>
    </row>
    <row r="241" customFormat="false" ht="12.8" hidden="false" customHeight="false" outlineLevel="0" collapsed="false">
      <c r="A241" s="0" t="s">
        <v>1226</v>
      </c>
      <c r="B241" s="0" t="n">
        <v>1218548</v>
      </c>
      <c r="C241" s="0" t="n">
        <v>1218548</v>
      </c>
    </row>
    <row r="242" customFormat="false" ht="12.8" hidden="false" customHeight="false" outlineLevel="0" collapsed="false">
      <c r="A242" s="0" t="s">
        <v>233</v>
      </c>
      <c r="B242" s="0" t="n">
        <v>8170918</v>
      </c>
      <c r="C242" s="0" t="n">
        <v>8170918</v>
      </c>
    </row>
    <row r="243" customFormat="false" ht="12.8" hidden="false" customHeight="false" outlineLevel="0" collapsed="false">
      <c r="A243" s="0" t="s">
        <v>20</v>
      </c>
      <c r="B243" s="0" t="n">
        <v>3464696</v>
      </c>
      <c r="C243" s="0" t="n">
        <v>3464696</v>
      </c>
    </row>
    <row r="244" customFormat="false" ht="12.8" hidden="false" customHeight="false" outlineLevel="0" collapsed="false">
      <c r="A244" s="0" t="s">
        <v>1226</v>
      </c>
      <c r="B244" s="0" t="n">
        <v>302000</v>
      </c>
      <c r="C244" s="0" t="n">
        <v>302000</v>
      </c>
    </row>
    <row r="245" customFormat="false" ht="12.8" hidden="false" customHeight="false" outlineLevel="0" collapsed="false">
      <c r="A245" s="0" t="s">
        <v>1226</v>
      </c>
      <c r="B245" s="0" t="n">
        <v>2950000</v>
      </c>
      <c r="C245" s="0" t="n">
        <v>2950000</v>
      </c>
    </row>
    <row r="246" customFormat="false" ht="12.8" hidden="false" customHeight="false" outlineLevel="0" collapsed="false">
      <c r="A246" s="0" t="s">
        <v>1226</v>
      </c>
      <c r="B246" s="0" t="n">
        <v>121096</v>
      </c>
      <c r="C246" s="0" t="n">
        <v>121096</v>
      </c>
    </row>
    <row r="247" customFormat="false" ht="12.8" hidden="false" customHeight="false" outlineLevel="0" collapsed="false">
      <c r="A247" s="0" t="s">
        <v>1226</v>
      </c>
      <c r="B247" s="0" t="n">
        <v>91600</v>
      </c>
      <c r="C247" s="0" t="n">
        <v>91600</v>
      </c>
    </row>
    <row r="248" customFormat="false" ht="12.8" hidden="false" customHeight="false" outlineLevel="0" collapsed="false">
      <c r="A248" s="0" t="s">
        <v>155</v>
      </c>
      <c r="B248" s="0" t="n">
        <v>4706222</v>
      </c>
      <c r="C248" s="0" t="n">
        <v>4706222</v>
      </c>
    </row>
    <row r="249" customFormat="false" ht="12.8" hidden="false" customHeight="false" outlineLevel="0" collapsed="false">
      <c r="A249" s="0" t="s">
        <v>1226</v>
      </c>
      <c r="B249" s="0" t="n">
        <v>1400000</v>
      </c>
      <c r="C249" s="0" t="n">
        <v>1400000</v>
      </c>
    </row>
    <row r="250" customFormat="false" ht="12.8" hidden="false" customHeight="false" outlineLevel="0" collapsed="false">
      <c r="A250" s="0" t="s">
        <v>1226</v>
      </c>
      <c r="B250" s="0" t="n">
        <v>3306222</v>
      </c>
      <c r="C250" s="0" t="n">
        <v>3306222</v>
      </c>
    </row>
    <row r="251" customFormat="false" ht="12.8" hidden="false" customHeight="false" outlineLevel="0" collapsed="false">
      <c r="A251" s="0" t="s">
        <v>236</v>
      </c>
      <c r="B251" s="0" t="n">
        <v>8036000</v>
      </c>
      <c r="C251" s="0" t="n">
        <v>8036000</v>
      </c>
    </row>
    <row r="252" customFormat="false" ht="12.8" hidden="false" customHeight="false" outlineLevel="0" collapsed="false">
      <c r="A252" s="0" t="s">
        <v>20</v>
      </c>
      <c r="B252" s="0" t="n">
        <v>8036000</v>
      </c>
      <c r="C252" s="0" t="n">
        <v>8036000</v>
      </c>
    </row>
    <row r="253" customFormat="false" ht="12.8" hidden="false" customHeight="false" outlineLevel="0" collapsed="false">
      <c r="A253" s="0" t="s">
        <v>1226</v>
      </c>
      <c r="B253" s="0" t="n">
        <v>150000</v>
      </c>
      <c r="C253" s="0" t="n">
        <v>150000</v>
      </c>
    </row>
    <row r="254" customFormat="false" ht="12.8" hidden="false" customHeight="false" outlineLevel="0" collapsed="false">
      <c r="A254" s="0" t="s">
        <v>1226</v>
      </c>
      <c r="B254" s="0" t="n">
        <v>5506000</v>
      </c>
      <c r="C254" s="0" t="n">
        <v>5506000</v>
      </c>
    </row>
    <row r="255" customFormat="false" ht="12.8" hidden="false" customHeight="false" outlineLevel="0" collapsed="false">
      <c r="A255" s="0" t="s">
        <v>1226</v>
      </c>
      <c r="B255" s="0" t="n">
        <v>300000</v>
      </c>
      <c r="C255" s="0" t="n">
        <v>300000</v>
      </c>
    </row>
    <row r="256" customFormat="false" ht="12.8" hidden="false" customHeight="false" outlineLevel="0" collapsed="false">
      <c r="A256" s="0" t="s">
        <v>1226</v>
      </c>
      <c r="B256" s="0" t="n">
        <v>2080000</v>
      </c>
      <c r="C256" s="0" t="n">
        <v>2080000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LibreOffice/7.4.7.2$Linux_X86_64 LibreOffice_project/40$Build-2</Application>
  <AppVersion>15.0000</AppVersion>
  <Company>umk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2000-10-04T08:01:42Z</dcterms:created>
  <dc:creator>podolera</dc:creator>
  <dc:description/>
  <dc:language>pl-PL</dc:language>
  <cp:lastModifiedBy/>
  <cp:lastPrinted>2023-11-16T08:18:00Z</cp:lastPrinted>
  <dcterms:modified xsi:type="dcterms:W3CDTF">2024-02-04T11:52:03Z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