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3"/>
  <workbookPr/>
  <mc:AlternateContent xmlns:mc="http://schemas.openxmlformats.org/markup-compatibility/2006">
    <mc:Choice Requires="x15">
      <x15ac:absPath xmlns:x15ac="http://schemas.microsoft.com/office/spreadsheetml/2010/11/ac" url="\\gmk.local\dane\BM\BM-06\BIP\ROK 2024-BIP\Projekt budżetu\"/>
    </mc:Choice>
  </mc:AlternateContent>
  <xr:revisionPtr revIDLastSave="0" documentId="13_ncr:1_{443358A5-3D3F-4925-A171-41D4CC8C3B79}" xr6:coauthVersionLast="36" xr6:coauthVersionMax="36" xr10:uidLastSave="{00000000-0000-0000-0000-000000000000}"/>
  <bookViews>
    <workbookView xWindow="0" yWindow="0" windowWidth="28800" windowHeight="11715" xr2:uid="{00000000-000D-0000-FFFF-FFFF00000000}"/>
  </bookViews>
  <sheets>
    <sheet name="Zał nr 4.1" sheetId="2" r:id="rId1"/>
  </sheets>
  <definedNames>
    <definedName name="_xlnm._FilterDatabase" localSheetId="0" hidden="1">'Zał nr 4.1'!$A$10:$H$580</definedName>
    <definedName name="_xlnm.Print_Area" localSheetId="0">'Zał nr 4.1'!$A$1:$H$580</definedName>
    <definedName name="_xlnm.Print_Titles" localSheetId="0">'Zał nr 4.1'!$7:$10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G14" i="2"/>
  <c r="H532" i="2" l="1"/>
  <c r="H544" i="2"/>
  <c r="F459" i="2" l="1"/>
  <c r="G458" i="2"/>
  <c r="F458" i="2" s="1"/>
  <c r="F457" i="2"/>
  <c r="G456" i="2"/>
  <c r="F456" i="2" s="1"/>
  <c r="F455" i="2"/>
  <c r="G454" i="2"/>
  <c r="F454" i="2" s="1"/>
  <c r="H502" i="2"/>
  <c r="H478" i="2"/>
  <c r="H108" i="2"/>
  <c r="F113" i="2"/>
  <c r="G112" i="2"/>
  <c r="F112" i="2" s="1"/>
  <c r="F111" i="2"/>
  <c r="G110" i="2"/>
  <c r="F110" i="2" s="1"/>
  <c r="F555" i="2"/>
  <c r="F554" i="2"/>
  <c r="G553" i="2"/>
  <c r="F553" i="2" s="1"/>
  <c r="F552" i="2"/>
  <c r="F551" i="2"/>
  <c r="F549" i="2"/>
  <c r="F535" i="2"/>
  <c r="G534" i="2"/>
  <c r="F515" i="2"/>
  <c r="G514" i="2"/>
  <c r="F514" i="2" s="1"/>
  <c r="F513" i="2"/>
  <c r="G512" i="2"/>
  <c r="F512" i="2" s="1"/>
  <c r="F510" i="2"/>
  <c r="G509" i="2"/>
  <c r="F509" i="2" s="1"/>
  <c r="F508" i="2"/>
  <c r="G507" i="2"/>
  <c r="F507" i="2" s="1"/>
  <c r="F506" i="2"/>
  <c r="G505" i="2"/>
  <c r="F505" i="2" s="1"/>
  <c r="F511" i="2"/>
  <c r="F504" i="2"/>
  <c r="F486" i="2"/>
  <c r="G485" i="2"/>
  <c r="F485" i="2" s="1"/>
  <c r="F484" i="2"/>
  <c r="G483" i="2"/>
  <c r="F483" i="2" s="1"/>
  <c r="F482" i="2"/>
  <c r="G481" i="2"/>
  <c r="F481" i="2" s="1"/>
  <c r="F487" i="2"/>
  <c r="F488" i="2"/>
  <c r="F339" i="2"/>
  <c r="F366" i="2"/>
  <c r="F328" i="2"/>
  <c r="G327" i="2"/>
  <c r="F327" i="2" s="1"/>
  <c r="F363" i="2"/>
  <c r="G362" i="2"/>
  <c r="F362" i="2" s="1"/>
  <c r="F365" i="2"/>
  <c r="G364" i="2"/>
  <c r="F364" i="2" s="1"/>
  <c r="F361" i="2"/>
  <c r="G360" i="2"/>
  <c r="F360" i="2" s="1"/>
  <c r="F359" i="2"/>
  <c r="G358" i="2"/>
  <c r="F358" i="2" s="1"/>
  <c r="F357" i="2"/>
  <c r="G356" i="2"/>
  <c r="F356" i="2" s="1"/>
  <c r="F355" i="2"/>
  <c r="G354" i="2"/>
  <c r="F354" i="2" s="1"/>
  <c r="F353" i="2"/>
  <c r="G352" i="2"/>
  <c r="F352" i="2" s="1"/>
  <c r="F351" i="2"/>
  <c r="G350" i="2"/>
  <c r="F350" i="2" s="1"/>
  <c r="F349" i="2"/>
  <c r="G348" i="2"/>
  <c r="F348" i="2" s="1"/>
  <c r="F341" i="2"/>
  <c r="G340" i="2"/>
  <c r="F340" i="2" s="1"/>
  <c r="F345" i="2"/>
  <c r="G344" i="2"/>
  <c r="F344" i="2" s="1"/>
  <c r="F343" i="2"/>
  <c r="G342" i="2"/>
  <c r="F342" i="2" s="1"/>
  <c r="F534" i="2" l="1"/>
  <c r="G478" i="2"/>
  <c r="F338" i="2" l="1"/>
  <c r="G337" i="2"/>
  <c r="F337" i="2" s="1"/>
  <c r="F336" i="2"/>
  <c r="G335" i="2"/>
  <c r="F335" i="2" s="1"/>
  <c r="F334" i="2"/>
  <c r="G333" i="2"/>
  <c r="F333" i="2" s="1"/>
  <c r="F330" i="2"/>
  <c r="G329" i="2"/>
  <c r="F329" i="2" s="1"/>
  <c r="F326" i="2"/>
  <c r="G325" i="2"/>
  <c r="F325" i="2" s="1"/>
  <c r="F323" i="2"/>
  <c r="G322" i="2"/>
  <c r="F322" i="2" s="1"/>
  <c r="F321" i="2"/>
  <c r="G320" i="2"/>
  <c r="F320" i="2" s="1"/>
  <c r="F319" i="2"/>
  <c r="G318" i="2"/>
  <c r="F318" i="2" s="1"/>
  <c r="F316" i="2"/>
  <c r="G315" i="2"/>
  <c r="F315" i="2" s="1"/>
  <c r="F314" i="2"/>
  <c r="G313" i="2"/>
  <c r="F313" i="2" s="1"/>
  <c r="F312" i="2"/>
  <c r="G311" i="2"/>
  <c r="F311" i="2" s="1"/>
  <c r="F310" i="2"/>
  <c r="G309" i="2"/>
  <c r="F309" i="2" s="1"/>
  <c r="F308" i="2"/>
  <c r="G307" i="2"/>
  <c r="F307" i="2" s="1"/>
  <c r="F306" i="2"/>
  <c r="G305" i="2"/>
  <c r="F305" i="2" s="1"/>
  <c r="F332" i="2"/>
  <c r="H331" i="2"/>
  <c r="H291" i="2" s="1"/>
  <c r="G331" i="2"/>
  <c r="F168" i="2"/>
  <c r="H167" i="2"/>
  <c r="G167" i="2"/>
  <c r="F162" i="2"/>
  <c r="G161" i="2"/>
  <c r="F161" i="2" s="1"/>
  <c r="F160" i="2"/>
  <c r="G159" i="2"/>
  <c r="F159" i="2" s="1"/>
  <c r="F158" i="2"/>
  <c r="G157" i="2"/>
  <c r="F157" i="2" s="1"/>
  <c r="F156" i="2"/>
  <c r="G155" i="2"/>
  <c r="F155" i="2" s="1"/>
  <c r="F151" i="2"/>
  <c r="G150" i="2"/>
  <c r="F177" i="2"/>
  <c r="F176" i="2"/>
  <c r="F174" i="2"/>
  <c r="F121" i="2"/>
  <c r="G120" i="2"/>
  <c r="F120" i="2" s="1"/>
  <c r="F119" i="2"/>
  <c r="G118" i="2"/>
  <c r="F118" i="2" s="1"/>
  <c r="F117" i="2"/>
  <c r="G116" i="2"/>
  <c r="F116" i="2" s="1"/>
  <c r="F150" i="2" l="1"/>
  <c r="F167" i="2"/>
  <c r="F331" i="2"/>
  <c r="G566" i="2"/>
  <c r="H22" i="2" l="1"/>
  <c r="G22" i="2"/>
  <c r="F140" i="2" l="1"/>
  <c r="G208" i="2" l="1"/>
  <c r="G232" i="2"/>
  <c r="F247" i="2"/>
  <c r="F245" i="2"/>
  <c r="F238" i="2"/>
  <c r="G234" i="2"/>
  <c r="G230" i="2"/>
  <c r="G224" i="2"/>
  <c r="G222" i="2"/>
  <c r="F205" i="2"/>
  <c r="G203" i="2"/>
  <c r="F201" i="2"/>
  <c r="G198" i="2"/>
  <c r="G153" i="2"/>
  <c r="F170" i="2"/>
  <c r="F522" i="2" l="1"/>
  <c r="H16" i="2" l="1"/>
  <c r="G16" i="2"/>
  <c r="G129" i="2"/>
  <c r="G128" i="2" s="1"/>
  <c r="G546" i="2"/>
  <c r="F129" i="2" l="1"/>
  <c r="G213" i="2"/>
  <c r="G474" i="2"/>
  <c r="F276" i="2" l="1"/>
  <c r="F324" i="2"/>
  <c r="H34" i="2" l="1"/>
  <c r="F517" i="2" l="1"/>
  <c r="F479" i="2"/>
  <c r="G396" i="2"/>
  <c r="G270" i="2"/>
  <c r="G216" i="2"/>
  <c r="F213" i="2"/>
  <c r="G194" i="2"/>
  <c r="F145" i="2"/>
  <c r="G132" i="2"/>
  <c r="F106" i="2"/>
  <c r="G19" i="2"/>
  <c r="G17" i="2"/>
  <c r="H260" i="2" l="1"/>
  <c r="F236" i="2"/>
  <c r="H228" i="2"/>
  <c r="F223" i="2"/>
  <c r="H182" i="2" l="1"/>
  <c r="G131" i="2"/>
  <c r="F132" i="2"/>
  <c r="G125" i="2" l="1"/>
  <c r="G565" i="2"/>
  <c r="F287" i="2" l="1"/>
  <c r="G473" i="2" l="1"/>
  <c r="F473" i="2" s="1"/>
  <c r="F475" i="2"/>
  <c r="F476" i="2"/>
  <c r="H104" i="2"/>
  <c r="H103" i="2" s="1"/>
  <c r="F516" i="2"/>
  <c r="F474" i="2" l="1"/>
  <c r="F503" i="2"/>
  <c r="G13" i="2" l="1"/>
  <c r="H41" i="2"/>
  <c r="F102" i="2"/>
  <c r="G101" i="2"/>
  <c r="F101" i="2" s="1"/>
  <c r="F100" i="2"/>
  <c r="G99" i="2"/>
  <c r="F99" i="2" s="1"/>
  <c r="F98" i="2"/>
  <c r="G97" i="2"/>
  <c r="F97" i="2" s="1"/>
  <c r="F566" i="2" l="1"/>
  <c r="G18" i="2" l="1"/>
  <c r="F18" i="2" s="1"/>
  <c r="H15" i="2"/>
  <c r="G15" i="2"/>
  <c r="F96" i="2"/>
  <c r="F95" i="2"/>
  <c r="G94" i="2"/>
  <c r="F94" i="2" s="1"/>
  <c r="F93" i="2"/>
  <c r="F92" i="2"/>
  <c r="G91" i="2"/>
  <c r="F91" i="2" s="1"/>
  <c r="F90" i="2"/>
  <c r="F89" i="2"/>
  <c r="G88" i="2"/>
  <c r="F88" i="2" s="1"/>
  <c r="F87" i="2"/>
  <c r="F86" i="2"/>
  <c r="G85" i="2"/>
  <c r="F85" i="2" s="1"/>
  <c r="F84" i="2"/>
  <c r="F83" i="2"/>
  <c r="G82" i="2"/>
  <c r="F82" i="2" s="1"/>
  <c r="F80" i="2"/>
  <c r="F81" i="2"/>
  <c r="G79" i="2"/>
  <c r="F79" i="2" s="1"/>
  <c r="F15" i="2" l="1"/>
  <c r="G38" i="2"/>
  <c r="H38" i="2"/>
  <c r="H24" i="2" l="1"/>
  <c r="G24" i="2"/>
  <c r="H20" i="2"/>
  <c r="G20" i="2"/>
  <c r="H575" i="2"/>
  <c r="H564" i="2"/>
  <c r="H460" i="2" l="1"/>
  <c r="H280" i="2"/>
  <c r="H272" i="2"/>
  <c r="G30" i="2" l="1"/>
  <c r="G246" i="2" l="1"/>
  <c r="G243" i="2"/>
  <c r="G567" i="2" l="1"/>
  <c r="G564" i="2" s="1"/>
  <c r="H141" i="2"/>
  <c r="G561" i="2"/>
  <c r="H31" i="2"/>
  <c r="H30" i="2" s="1"/>
  <c r="F548" i="2"/>
  <c r="G556" i="2"/>
  <c r="G394" i="2"/>
  <c r="G368" i="2" l="1"/>
  <c r="G317" i="2"/>
  <c r="F580" i="2" l="1"/>
  <c r="G579" i="2"/>
  <c r="F560" i="2"/>
  <c r="G557" i="2"/>
  <c r="F557" i="2" s="1"/>
  <c r="F558" i="2"/>
  <c r="F559" i="2"/>
  <c r="F533" i="2"/>
  <c r="G530" i="2"/>
  <c r="F579" i="2" l="1"/>
  <c r="G575" i="2"/>
  <c r="F521" i="2"/>
  <c r="G520" i="2"/>
  <c r="G502" i="2" s="1"/>
  <c r="F500" i="2"/>
  <c r="F490" i="2"/>
  <c r="F480" i="2"/>
  <c r="H23" i="2"/>
  <c r="G23" i="2"/>
  <c r="H25" i="2"/>
  <c r="G25" i="2"/>
  <c r="F520" i="2" l="1"/>
  <c r="F453" i="2"/>
  <c r="G452" i="2"/>
  <c r="F452" i="2" s="1"/>
  <c r="F405" i="2"/>
  <c r="G404" i="2"/>
  <c r="F404" i="2" s="1"/>
  <c r="G386" i="2"/>
  <c r="F388" i="2"/>
  <c r="F304" i="2"/>
  <c r="G294" i="2"/>
  <c r="F295" i="2"/>
  <c r="F296" i="2"/>
  <c r="F297" i="2"/>
  <c r="G273" i="2"/>
  <c r="F275" i="2"/>
  <c r="F274" i="2"/>
  <c r="H123" i="2"/>
  <c r="G240" i="2"/>
  <c r="F240" i="2" s="1"/>
  <c r="F242" i="2"/>
  <c r="F241" i="2"/>
  <c r="F239" i="2"/>
  <c r="F218" i="2"/>
  <c r="F200" i="2"/>
  <c r="F273" i="2" l="1"/>
  <c r="F294" i="2"/>
  <c r="G182" i="2" l="1"/>
  <c r="G164" i="2"/>
  <c r="F154" i="2"/>
  <c r="F149" i="2"/>
  <c r="F134" i="2"/>
  <c r="F115" i="2"/>
  <c r="G114" i="2"/>
  <c r="G108" i="2" s="1"/>
  <c r="H17" i="2"/>
  <c r="H19" i="2"/>
  <c r="H13" i="2"/>
  <c r="F78" i="2"/>
  <c r="F77" i="2"/>
  <c r="F76" i="2"/>
  <c r="G75" i="2"/>
  <c r="F75" i="2" s="1"/>
  <c r="F72" i="2"/>
  <c r="G71" i="2"/>
  <c r="F69" i="2"/>
  <c r="G59" i="2"/>
  <c r="F59" i="2" s="1"/>
  <c r="F62" i="2"/>
  <c r="F61" i="2"/>
  <c r="F60" i="2"/>
  <c r="F58" i="2"/>
  <c r="F57" i="2"/>
  <c r="F56" i="2"/>
  <c r="G55" i="2"/>
  <c r="F55" i="2" s="1"/>
  <c r="G50" i="2"/>
  <c r="F43" i="2"/>
  <c r="F114" i="2" l="1"/>
  <c r="F37" i="2"/>
  <c r="G34" i="2"/>
  <c r="F35" i="2"/>
  <c r="F36" i="2"/>
  <c r="F34" i="2" l="1"/>
  <c r="G373" i="2"/>
  <c r="F17" i="2" l="1"/>
  <c r="F19" i="2"/>
  <c r="G21" i="2"/>
  <c r="F21" i="2" s="1"/>
  <c r="F31" i="2"/>
  <c r="G33" i="2"/>
  <c r="H33" i="2"/>
  <c r="F40" i="2"/>
  <c r="F44" i="2"/>
  <c r="F45" i="2"/>
  <c r="G46" i="2"/>
  <c r="F46" i="2" s="1"/>
  <c r="F47" i="2"/>
  <c r="F48" i="2"/>
  <c r="F49" i="2"/>
  <c r="F50" i="2"/>
  <c r="F51" i="2"/>
  <c r="F52" i="2"/>
  <c r="F53" i="2"/>
  <c r="G63" i="2"/>
  <c r="F63" i="2" s="1"/>
  <c r="F64" i="2"/>
  <c r="F65" i="2"/>
  <c r="F66" i="2"/>
  <c r="F70" i="2"/>
  <c r="F71" i="2"/>
  <c r="F73" i="2"/>
  <c r="F74" i="2"/>
  <c r="G103" i="2"/>
  <c r="G123" i="2"/>
  <c r="F124" i="2"/>
  <c r="F126" i="2"/>
  <c r="F127" i="2"/>
  <c r="F130" i="2"/>
  <c r="H135" i="2"/>
  <c r="F138" i="2"/>
  <c r="F139" i="2"/>
  <c r="F144" i="2"/>
  <c r="F146" i="2"/>
  <c r="F147" i="2"/>
  <c r="F148" i="2"/>
  <c r="F153" i="2"/>
  <c r="F163" i="2"/>
  <c r="F165" i="2"/>
  <c r="F166" i="2"/>
  <c r="G171" i="2"/>
  <c r="F173" i="2"/>
  <c r="F175" i="2"/>
  <c r="F182" i="2"/>
  <c r="F183" i="2"/>
  <c r="F184" i="2"/>
  <c r="G185" i="2"/>
  <c r="F185" i="2" s="1"/>
  <c r="F186" i="2"/>
  <c r="F187" i="2"/>
  <c r="F188" i="2"/>
  <c r="F189" i="2"/>
  <c r="F190" i="2"/>
  <c r="F191" i="2"/>
  <c r="F192" i="2"/>
  <c r="F193" i="2"/>
  <c r="F194" i="2"/>
  <c r="F195" i="2"/>
  <c r="F197" i="2"/>
  <c r="F198" i="2"/>
  <c r="F199" i="2"/>
  <c r="F204" i="2"/>
  <c r="F208" i="2"/>
  <c r="F209" i="2"/>
  <c r="F212" i="2"/>
  <c r="F214" i="2"/>
  <c r="F219" i="2"/>
  <c r="F220" i="2"/>
  <c r="F224" i="2"/>
  <c r="F225" i="2"/>
  <c r="G226" i="2"/>
  <c r="F226" i="2" s="1"/>
  <c r="F227" i="2"/>
  <c r="G228" i="2"/>
  <c r="F231" i="2"/>
  <c r="F232" i="2"/>
  <c r="F233" i="2"/>
  <c r="F234" i="2"/>
  <c r="F237" i="2"/>
  <c r="F243" i="2"/>
  <c r="F244" i="2"/>
  <c r="F246" i="2"/>
  <c r="G248" i="2"/>
  <c r="G250" i="2"/>
  <c r="F250" i="2" s="1"/>
  <c r="F251" i="2"/>
  <c r="G252" i="2"/>
  <c r="F252" i="2" s="1"/>
  <c r="F253" i="2"/>
  <c r="G254" i="2"/>
  <c r="F254" i="2" s="1"/>
  <c r="F255" i="2"/>
  <c r="G260" i="2"/>
  <c r="G262" i="2"/>
  <c r="F262" i="2" s="1"/>
  <c r="F263" i="2"/>
  <c r="H264" i="2"/>
  <c r="F266" i="2"/>
  <c r="F267" i="2"/>
  <c r="F268" i="2"/>
  <c r="H269" i="2"/>
  <c r="F270" i="2"/>
  <c r="F279" i="2"/>
  <c r="G281" i="2"/>
  <c r="F284" i="2"/>
  <c r="F289" i="2"/>
  <c r="F293" i="2"/>
  <c r="F301" i="2"/>
  <c r="G346" i="2"/>
  <c r="F346" i="2" s="1"/>
  <c r="F347" i="2"/>
  <c r="F367" i="2"/>
  <c r="F368" i="2"/>
  <c r="F369" i="2"/>
  <c r="F370" i="2"/>
  <c r="F371" i="2"/>
  <c r="F372" i="2"/>
  <c r="G380" i="2"/>
  <c r="F380" i="2" s="1"/>
  <c r="F381" i="2"/>
  <c r="G382" i="2"/>
  <c r="F382" i="2" s="1"/>
  <c r="F383" i="2"/>
  <c r="G384" i="2"/>
  <c r="F385" i="2"/>
  <c r="F387" i="2"/>
  <c r="G390" i="2"/>
  <c r="F390" i="2" s="1"/>
  <c r="F391" i="2"/>
  <c r="F392" i="2"/>
  <c r="F394" i="2"/>
  <c r="F395" i="2"/>
  <c r="F396" i="2"/>
  <c r="F399" i="2"/>
  <c r="G402" i="2"/>
  <c r="F402" i="2" s="1"/>
  <c r="F403" i="2"/>
  <c r="G406" i="2"/>
  <c r="F406" i="2" s="1"/>
  <c r="F407" i="2"/>
  <c r="G412" i="2"/>
  <c r="F412" i="2" s="1"/>
  <c r="F413" i="2"/>
  <c r="G414" i="2"/>
  <c r="F414" i="2" s="1"/>
  <c r="F415" i="2"/>
  <c r="F417" i="2"/>
  <c r="G420" i="2"/>
  <c r="F420" i="2" s="1"/>
  <c r="F421" i="2"/>
  <c r="G422" i="2"/>
  <c r="F422" i="2" s="1"/>
  <c r="F423" i="2"/>
  <c r="G424" i="2"/>
  <c r="F424" i="2" s="1"/>
  <c r="F425" i="2"/>
  <c r="G426" i="2"/>
  <c r="F426" i="2" s="1"/>
  <c r="F427" i="2"/>
  <c r="G432" i="2"/>
  <c r="G434" i="2"/>
  <c r="F434" i="2" s="1"/>
  <c r="F435" i="2"/>
  <c r="F437" i="2"/>
  <c r="G438" i="2"/>
  <c r="F438" i="2" s="1"/>
  <c r="F439" i="2"/>
  <c r="G440" i="2"/>
  <c r="F440" i="2" s="1"/>
  <c r="F441" i="2"/>
  <c r="G442" i="2"/>
  <c r="G444" i="2"/>
  <c r="F444" i="2" s="1"/>
  <c r="F445" i="2"/>
  <c r="F447" i="2"/>
  <c r="G448" i="2"/>
  <c r="F448" i="2" s="1"/>
  <c r="F449" i="2"/>
  <c r="F451" i="2"/>
  <c r="F461" i="2"/>
  <c r="F462" i="2"/>
  <c r="F463" i="2"/>
  <c r="F464" i="2"/>
  <c r="F465" i="2"/>
  <c r="F466" i="2"/>
  <c r="F467" i="2"/>
  <c r="G468" i="2"/>
  <c r="F469" i="2"/>
  <c r="F470" i="2"/>
  <c r="F471" i="2"/>
  <c r="F489" i="2"/>
  <c r="F491" i="2"/>
  <c r="F492" i="2"/>
  <c r="F493" i="2"/>
  <c r="F494" i="2"/>
  <c r="F495" i="2"/>
  <c r="F497" i="2"/>
  <c r="F498" i="2"/>
  <c r="F499" i="2"/>
  <c r="F518" i="2"/>
  <c r="F519" i="2"/>
  <c r="F524" i="2"/>
  <c r="F525" i="2"/>
  <c r="F526" i="2"/>
  <c r="F527" i="2"/>
  <c r="F528" i="2"/>
  <c r="F529" i="2"/>
  <c r="F530" i="2"/>
  <c r="F536" i="2"/>
  <c r="G537" i="2"/>
  <c r="F539" i="2"/>
  <c r="F542" i="2"/>
  <c r="F543" i="2"/>
  <c r="G545" i="2"/>
  <c r="G544" i="2" s="1"/>
  <c r="F547" i="2"/>
  <c r="F550" i="2"/>
  <c r="F556" i="2"/>
  <c r="F561" i="2"/>
  <c r="F562" i="2"/>
  <c r="F567" i="2"/>
  <c r="F568" i="2"/>
  <c r="F571" i="2"/>
  <c r="F572" i="2"/>
  <c r="F577" i="2"/>
  <c r="F578" i="2"/>
  <c r="F171" i="2" l="1"/>
  <c r="G570" i="2"/>
  <c r="F468" i="2"/>
  <c r="G460" i="2"/>
  <c r="F281" i="2"/>
  <c r="H125" i="2"/>
  <c r="F575" i="2"/>
  <c r="F282" i="2"/>
  <c r="F181" i="2"/>
  <c r="F443" i="2"/>
  <c r="F538" i="2"/>
  <c r="F537" i="2" s="1"/>
  <c r="G393" i="2"/>
  <c r="F393" i="2" s="1"/>
  <c r="H563" i="2"/>
  <c r="F433" i="2"/>
  <c r="F172" i="2"/>
  <c r="F39" i="2"/>
  <c r="G430" i="2"/>
  <c r="F430" i="2" s="1"/>
  <c r="F431" i="2"/>
  <c r="G285" i="2"/>
  <c r="F285" i="2" s="1"/>
  <c r="F286" i="2"/>
  <c r="F429" i="2"/>
  <c r="G428" i="2"/>
  <c r="F428" i="2" s="1"/>
  <c r="F398" i="2"/>
  <c r="G397" i="2"/>
  <c r="F397" i="2" s="1"/>
  <c r="G375" i="2"/>
  <c r="F375" i="2" s="1"/>
  <c r="F376" i="2"/>
  <c r="F259" i="2"/>
  <c r="G258" i="2"/>
  <c r="F258" i="2" s="1"/>
  <c r="F230" i="2"/>
  <c r="H142" i="2"/>
  <c r="F143" i="2"/>
  <c r="G540" i="2"/>
  <c r="F540" i="2" s="1"/>
  <c r="H531" i="2"/>
  <c r="F523" i="2"/>
  <c r="F20" i="2"/>
  <c r="F419" i="2"/>
  <c r="G418" i="2"/>
  <c r="F418" i="2" s="1"/>
  <c r="G408" i="2"/>
  <c r="F408" i="2" s="1"/>
  <c r="F409" i="2"/>
  <c r="F401" i="2"/>
  <c r="G400" i="2"/>
  <c r="F400" i="2" s="1"/>
  <c r="F384" i="2"/>
  <c r="G378" i="2"/>
  <c r="F378" i="2" s="1"/>
  <c r="F379" i="2"/>
  <c r="F377" i="2"/>
  <c r="F221" i="2"/>
  <c r="F169" i="2"/>
  <c r="F152" i="2"/>
  <c r="F109" i="2"/>
  <c r="F576" i="2"/>
  <c r="G410" i="2"/>
  <c r="F410" i="2" s="1"/>
  <c r="F411" i="2"/>
  <c r="F386" i="2"/>
  <c r="F389" i="2"/>
  <c r="F216" i="2"/>
  <c r="G215" i="2"/>
  <c r="F215" i="2" s="1"/>
  <c r="F317" i="2"/>
  <c r="F25" i="2"/>
  <c r="F300" i="2"/>
  <c r="G298" i="2"/>
  <c r="F299" i="2"/>
  <c r="F278" i="2"/>
  <c r="F229" i="2"/>
  <c r="F210" i="2"/>
  <c r="F207" i="2"/>
  <c r="G206" i="2"/>
  <c r="F206" i="2" s="1"/>
  <c r="F202" i="2"/>
  <c r="F103" i="2"/>
  <c r="F104" i="2"/>
  <c r="F545" i="2"/>
  <c r="F574" i="2"/>
  <c r="F374" i="2"/>
  <c r="G302" i="2"/>
  <c r="F302" i="2" s="1"/>
  <c r="F303" i="2"/>
  <c r="G277" i="2"/>
  <c r="G272" i="2" s="1"/>
  <c r="G269" i="2"/>
  <c r="F261" i="2"/>
  <c r="F257" i="2"/>
  <c r="G256" i="2"/>
  <c r="F248" i="2"/>
  <c r="F235" i="2"/>
  <c r="F196" i="2"/>
  <c r="G135" i="2"/>
  <c r="F136" i="2"/>
  <c r="F68" i="2"/>
  <c r="G67" i="2"/>
  <c r="F54" i="2"/>
  <c r="F13" i="2"/>
  <c r="F38" i="2"/>
  <c r="F546" i="2"/>
  <c r="F16" i="2"/>
  <c r="F541" i="2"/>
  <c r="F496" i="2"/>
  <c r="G450" i="2"/>
  <c r="G446" i="2"/>
  <c r="F442" i="2"/>
  <c r="G436" i="2"/>
  <c r="F432" i="2"/>
  <c r="G416" i="2"/>
  <c r="F292" i="2"/>
  <c r="H290" i="2"/>
  <c r="G288" i="2"/>
  <c r="G283" i="2"/>
  <c r="G265" i="2"/>
  <c r="F222" i="2"/>
  <c r="F217" i="2"/>
  <c r="F203" i="2"/>
  <c r="F164" i="2"/>
  <c r="F249" i="2"/>
  <c r="F179" i="2"/>
  <c r="H178" i="2"/>
  <c r="F141" i="2"/>
  <c r="F133" i="2"/>
  <c r="G180" i="2"/>
  <c r="F123" i="2"/>
  <c r="F105" i="2"/>
  <c r="G42" i="2"/>
  <c r="F23" i="2"/>
  <c r="G137" i="2" l="1"/>
  <c r="G291" i="2"/>
  <c r="G532" i="2"/>
  <c r="H137" i="2"/>
  <c r="H122" i="2" s="1"/>
  <c r="G41" i="2"/>
  <c r="F291" i="2"/>
  <c r="G280" i="2"/>
  <c r="F280" i="2" s="1"/>
  <c r="F42" i="2"/>
  <c r="F573" i="2"/>
  <c r="H570" i="2"/>
  <c r="H569" i="2" s="1"/>
  <c r="F532" i="2"/>
  <c r="F142" i="2"/>
  <c r="F544" i="2"/>
  <c r="G501" i="2"/>
  <c r="F460" i="2"/>
  <c r="F298" i="2"/>
  <c r="F125" i="2"/>
  <c r="G107" i="2"/>
  <c r="F228" i="2"/>
  <c r="H29" i="2"/>
  <c r="F180" i="2"/>
  <c r="F14" i="2"/>
  <c r="F22" i="2"/>
  <c r="F211" i="2"/>
  <c r="G264" i="2"/>
  <c r="G122" i="2" s="1"/>
  <c r="F265" i="2"/>
  <c r="F283" i="2"/>
  <c r="F288" i="2"/>
  <c r="F373" i="2"/>
  <c r="F24" i="2"/>
  <c r="F135" i="2"/>
  <c r="F256" i="2"/>
  <c r="F260" i="2"/>
  <c r="F277" i="2"/>
  <c r="G569" i="2"/>
  <c r="F30" i="2"/>
  <c r="F128" i="2"/>
  <c r="F131" i="2"/>
  <c r="F178" i="2"/>
  <c r="F416" i="2"/>
  <c r="F436" i="2"/>
  <c r="F446" i="2"/>
  <c r="F450" i="2"/>
  <c r="F67" i="2"/>
  <c r="F269" i="2"/>
  <c r="H477" i="2"/>
  <c r="F565" i="2"/>
  <c r="G531" i="2" l="1"/>
  <c r="F531" i="2" s="1"/>
  <c r="F108" i="2"/>
  <c r="G290" i="2"/>
  <c r="F290" i="2" s="1"/>
  <c r="F570" i="2"/>
  <c r="H501" i="2"/>
  <c r="F501" i="2" s="1"/>
  <c r="G472" i="2"/>
  <c r="F272" i="2"/>
  <c r="G271" i="2"/>
  <c r="H32" i="2"/>
  <c r="F29" i="2"/>
  <c r="F569" i="2"/>
  <c r="F502" i="2"/>
  <c r="F26" i="2"/>
  <c r="F264" i="2"/>
  <c r="F27" i="2"/>
  <c r="F33" i="2"/>
  <c r="G563" i="2"/>
  <c r="F564" i="2"/>
  <c r="F137" i="2"/>
  <c r="G477" i="2"/>
  <c r="F478" i="2"/>
  <c r="H107" i="2"/>
  <c r="F122" i="2" l="1"/>
  <c r="F563" i="2"/>
  <c r="F271" i="2"/>
  <c r="H11" i="2"/>
  <c r="H12" i="2" s="1"/>
  <c r="F107" i="2"/>
  <c r="F477" i="2"/>
  <c r="F472" i="2"/>
  <c r="F41" i="2" l="1"/>
  <c r="G32" i="2"/>
  <c r="F32" i="2" s="1"/>
  <c r="G11" i="2" l="1"/>
  <c r="G12" i="2" s="1"/>
  <c r="F12" i="2" l="1"/>
  <c r="F11" i="2"/>
</calcChain>
</file>

<file path=xl/sharedStrings.xml><?xml version="1.0" encoding="utf-8"?>
<sst xmlns="http://schemas.openxmlformats.org/spreadsheetml/2006/main" count="1269" uniqueCount="753">
  <si>
    <t>KEGW</t>
  </si>
  <si>
    <t>ZZM</t>
  </si>
  <si>
    <t>budżet obywatelski ogólnomiejski - edycja VIII</t>
  </si>
  <si>
    <t>GS</t>
  </si>
  <si>
    <t>Pozyskanie terenu Szpitala Uniwersyteckiego w rejonie ul. Kopernika (obszar Wesoła)</t>
  </si>
  <si>
    <t>GS/A2.4/19</t>
  </si>
  <si>
    <t>Regulacja stanów prawnych i pozyskiwanie nieruchomości do zasobu Miasta</t>
  </si>
  <si>
    <t>GS/A2.1/07</t>
  </si>
  <si>
    <t>Pozyskanie nieruchomości dla inwestycji strategicznych zrealizowanych w latach poprzednich i dla ochrony korytarzy transportowych</t>
  </si>
  <si>
    <t>GS/SA1.1/00</t>
  </si>
  <si>
    <t>Gospodarowanie mieniem Miasta - wykupy</t>
  </si>
  <si>
    <t>Realizacja roszczeń odszkodowawczych</t>
  </si>
  <si>
    <t>GS/A2.3/10</t>
  </si>
  <si>
    <t>Wypłata odszkodowań z tytułu inwestycji drogowych</t>
  </si>
  <si>
    <t>GS/A2.2/09</t>
  </si>
  <si>
    <t>Rozbudowa al. 29 Listopada (odc. ul. Opolska - granica miasta)</t>
  </si>
  <si>
    <t>Rozbudowa ul. Kocmyrzowskiej</t>
  </si>
  <si>
    <t>Budowa linii tramwajowej KST (os. Krowodrza Górka - Azory)</t>
  </si>
  <si>
    <t>Budowa linii tramwajowej KST, etap IV (ul. Meissnera - Mistrzejowice)</t>
  </si>
  <si>
    <t>GS/ST6.5/20</t>
  </si>
  <si>
    <t>Wypłata odszkodowań z tytułu zrealizowanych strategicznych inwestycji drogowych</t>
  </si>
  <si>
    <t>GS/SA1.2/19</t>
  </si>
  <si>
    <t xml:space="preserve">Gospodarowanie mieniem Miasta - odszkodowania </t>
  </si>
  <si>
    <t>PLANOWANIE PRZESTRZENNE I ARCHITEKTURA - GOSPODAROWANIE MIENIEM MIASTA</t>
  </si>
  <si>
    <t>ZBK</t>
  </si>
  <si>
    <t>OU</t>
  </si>
  <si>
    <t>środki pochodzące ze źródeł zagranicznych, niepodlegające zwrotowi</t>
  </si>
  <si>
    <t>środki budżetu Państwa</t>
  </si>
  <si>
    <t xml:space="preserve">środki własne Miasta </t>
  </si>
  <si>
    <t>Dostosowanie budynków UMK do obowiązujących przepisów przeciwpożarowych</t>
  </si>
  <si>
    <t>OU/A1.29/18</t>
  </si>
  <si>
    <t>ZIS</t>
  </si>
  <si>
    <t>ZIM</t>
  </si>
  <si>
    <t>Budowa Archiwum Miejskiego przy ul. Na Załęczu 2</t>
  </si>
  <si>
    <t>ZIM/A1.9/07</t>
  </si>
  <si>
    <t>IT</t>
  </si>
  <si>
    <t>System informatyczny UMK</t>
  </si>
  <si>
    <t>IT/A1.1/99</t>
  </si>
  <si>
    <t>Modernizacja budynków  oraz rozbudowa 
i unowocześnianie infrastruktury informatycznej</t>
  </si>
  <si>
    <t>ADMINISTRACJA I FINANSE - ZARZĄDZANIE MIASTEM</t>
  </si>
  <si>
    <t>KD</t>
  </si>
  <si>
    <t>Muzeum Miejsce Pamięci "KL Plaszow"</t>
  </si>
  <si>
    <t>KD/K2.37/17</t>
  </si>
  <si>
    <t xml:space="preserve">Budowa Domu Kultury przy ul. Koszykarskiej </t>
  </si>
  <si>
    <t>ZIM/K2.26/16</t>
  </si>
  <si>
    <t>Muzeum Witrażu, al. Krasińskiego 23 – modernizacja podwórka i budynku</t>
  </si>
  <si>
    <t>CM</t>
  </si>
  <si>
    <t>Budowa Ośrodka Ruczaj filii Centrum Kultury Podgórza w Krakowie</t>
  </si>
  <si>
    <t>ZIM/K2.21/16</t>
  </si>
  <si>
    <t>Budowa Domu Kultury z Klubem Seniora w Bronowicach Wielkich</t>
  </si>
  <si>
    <t>ZIM/K2.18/23</t>
  </si>
  <si>
    <t>budżet obywatelski dzielnic - edycja IX</t>
  </si>
  <si>
    <t xml:space="preserve">ZIM/K2.7/20 </t>
  </si>
  <si>
    <t>Rządowy Fundusz Polski Ład: Program Inwestycji Strategicznych</t>
  </si>
  <si>
    <t>Budowa budynku usługowego "Krakowskie Centrum Muzyki" przy ul. Piastowskiej w Krakowie</t>
  </si>
  <si>
    <t>KD/SK2.2/21</t>
  </si>
  <si>
    <t>Budowa i adaptacja budynków na cele kulturalne</t>
  </si>
  <si>
    <t>Modernizacja Kossakówki </t>
  </si>
  <si>
    <t>KD/K1.28/21</t>
  </si>
  <si>
    <t>NFRZK</t>
  </si>
  <si>
    <t>środki własne Miasta</t>
  </si>
  <si>
    <t>Rekultywacja i zagospodarowanie terenów po zniszczonych elementach Fortu Nr 2 "Kościuszko"</t>
  </si>
  <si>
    <t>ZBK/K1.27/20</t>
  </si>
  <si>
    <t>ZBK/K1.9/22</t>
  </si>
  <si>
    <t>Rewaloryzacja unikatowego zespołu pałacowo-parkowego Willa Decjusza</t>
  </si>
  <si>
    <t>KD/K1.7/23</t>
  </si>
  <si>
    <t>Rewaloryzacja i renowacja obiektów zabytkowych</t>
  </si>
  <si>
    <t xml:space="preserve">KULTURA I OCHRONA DZIEDZICTWA </t>
  </si>
  <si>
    <t>budżet obywatelski ogólnomiejski - edycja IX</t>
  </si>
  <si>
    <t>Budowa hali sportowej przy VIII LO, ul. Grzegórzecka 24</t>
  </si>
  <si>
    <t>ZIS/S1.146/20</t>
  </si>
  <si>
    <t xml:space="preserve">Budowa hali widowiskowo – sportowej  dostosowanej do potrzeb osób niepełnosprawnych na terenie XXX Liceum Ogólnokształcącego w Krakowie </t>
  </si>
  <si>
    <t>ZIS/S1.143/20</t>
  </si>
  <si>
    <t>Budowa boiska sportowego na terenie os. Mogiła wraz ze świetlicą środowiskową</t>
  </si>
  <si>
    <t>ZIS/S1.121/20</t>
  </si>
  <si>
    <t>Modernizacja obiektów RKS Juvenia</t>
  </si>
  <si>
    <t>ZIS/S1.119/20</t>
  </si>
  <si>
    <t>Budowa krytej pływalni na terenie KS Clepardia przy ul. Mackiewicza wraz z modernizacją istniejącego kąpieliska otwartego</t>
  </si>
  <si>
    <t>ZIS/S1.115/20</t>
  </si>
  <si>
    <t>Budowa kompleksu sportowego os. Wolica</t>
  </si>
  <si>
    <t>ZIS/S1.74/23</t>
  </si>
  <si>
    <t>KS Grębałowianka - modernizacja obiektów sportowych</t>
  </si>
  <si>
    <t xml:space="preserve">ZIS/S1.64/23 </t>
  </si>
  <si>
    <t>Budowa Młodzieżowego Ośrodka w Łuczanowicach</t>
  </si>
  <si>
    <t>ZIM/S1.61/22</t>
  </si>
  <si>
    <t>Modernizacja infrastruktury sportowej na terenie WLKS Krakus Swoszowice, przy ul. Moszyńskiego 9 w Krakowie</t>
  </si>
  <si>
    <t>ZIS/S1.41/23</t>
  </si>
  <si>
    <t>Modernizacja infrastruktury na terenie klubów sportowych</t>
  </si>
  <si>
    <t>ZIS/S1.39/22</t>
  </si>
  <si>
    <t>Przygotowanie inwestycji sportowych na terenie GMK</t>
  </si>
  <si>
    <t xml:space="preserve">ZIS/S1.38/22       </t>
  </si>
  <si>
    <t>KS Kolejarz Prokocim - modernizacja</t>
  </si>
  <si>
    <t>ZIS/S1.11/22</t>
  </si>
  <si>
    <t xml:space="preserve">Budowa i przebudowa  obiektów sportowych i rekreacyjnych </t>
  </si>
  <si>
    <t>SPORT I REKREACJA</t>
  </si>
  <si>
    <t>MCOO</t>
  </si>
  <si>
    <t>LO XI</t>
  </si>
  <si>
    <t>SP 78</t>
  </si>
  <si>
    <t>SP 39</t>
  </si>
  <si>
    <t>P 94</t>
  </si>
  <si>
    <t>Przedszkole Samorządowe nr 94, os. Ogrodowe 3 - modernizacja budynku</t>
  </si>
  <si>
    <t>MCOO/E1.160/21</t>
  </si>
  <si>
    <t>Szkoła Podstawowa nr 31, ul. Prusa 18 - rewitalizacja elewacji</t>
  </si>
  <si>
    <t xml:space="preserve">MCOO/E1.158/21 </t>
  </si>
  <si>
    <t>Rozbudowa Zespołu Szkolno-Przedszkolnego nr 15, ul. Grochowa 23</t>
  </si>
  <si>
    <t>MCOO/E1.154/20</t>
  </si>
  <si>
    <t>MDK-BE</t>
  </si>
  <si>
    <t>MDK, ul. Na Wrzosach 57 - adaptacja strychu</t>
  </si>
  <si>
    <t>MDK-BE/E1.153/20</t>
  </si>
  <si>
    <t>Szkoła Podstawowa nr 80, os. Na Skarpie 8 - izolacja budynku</t>
  </si>
  <si>
    <t>MCOO/E1.148/23</t>
  </si>
  <si>
    <t>SP 62</t>
  </si>
  <si>
    <t>Rozbudowa Szkoły Podstawowej nr 62, ul. Ćwikłowa 1</t>
  </si>
  <si>
    <t>MCOO/E1.146/20</t>
  </si>
  <si>
    <t>Liceum Ogólnokształcące nr XI, os. Teatralne 33 - modernizacja ogrodu przyszkolnego</t>
  </si>
  <si>
    <t>LO XI/E1.92/23</t>
  </si>
  <si>
    <t>Zespół Szkół Specjalnych nr 6, ul. Ptaszyckiego 9 - modernizacja</t>
  </si>
  <si>
    <t>MCOO/E1.91/23</t>
  </si>
  <si>
    <t>Rozbudowa i przebudowa Szkoły Podstawowej nr 54 wraz z budynkiem Samorządowego Przedszkola nr 133 przy ul. Tynieckiej 122</t>
  </si>
  <si>
    <t>MCOO/E1.79/21</t>
  </si>
  <si>
    <t>EK</t>
  </si>
  <si>
    <t>Zintegrowany System Zarządzania Oświatą 2.0</t>
  </si>
  <si>
    <t>EK/E1.37/20</t>
  </si>
  <si>
    <t>Budowa i przebudowa placówek oświatowo - wychowawczych</t>
  </si>
  <si>
    <t>OŚWIATA I WYCHOWANIE</t>
  </si>
  <si>
    <t>Program pozyskiwania mieszkań</t>
  </si>
  <si>
    <t>MIESZKALNICTWO</t>
  </si>
  <si>
    <t>Opracowanie projektów budowlanych układów odwodnieniowych zgodnie z opracowanymi koncepcjami obszarowymi</t>
  </si>
  <si>
    <t>KEGW/O2.30/23</t>
  </si>
  <si>
    <t>Budowa zbiorników retencyjnych w rejonie ul. Burzowej</t>
  </si>
  <si>
    <t>KEGW/O2.29/23</t>
  </si>
  <si>
    <t>Odwodnienie Parku Maćka i Doroty</t>
  </si>
  <si>
    <t>ZZM/O2.28/23</t>
  </si>
  <si>
    <t>Opracowanie wariantowej koncepcji ochrony przeciwpowodziowej w zlewni Drwina Długa z uwzględnieniem odwodnienia terenu</t>
  </si>
  <si>
    <t>KEGW/O2.27/23</t>
  </si>
  <si>
    <t>Przebudowa rowu odwadniającego w rejonie ul. Widłakowej</t>
  </si>
  <si>
    <t>KEGW/O2.20/20</t>
  </si>
  <si>
    <t>Budowa kanału ulgi na Sudole Dominikańskim (pot. Rozrywka)</t>
  </si>
  <si>
    <t>KEGW/O2.17/23</t>
  </si>
  <si>
    <t>Budowa przepompowni "Kabel"</t>
  </si>
  <si>
    <t>KEGW/O2.15/20</t>
  </si>
  <si>
    <t>Wykonanie rowów odwadniających i kolektorów zgodnie z koncepcją odwodnienia obszaru Luboczy</t>
  </si>
  <si>
    <t>KEGW/O2.13/20</t>
  </si>
  <si>
    <t>ZDMK</t>
  </si>
  <si>
    <t>JP</t>
  </si>
  <si>
    <t>Zadania związane z realizacją "Krakowskiego programu małej retencji wód opadowych"</t>
  </si>
  <si>
    <t>JP/O2.6/13</t>
  </si>
  <si>
    <t>Budowa zbiornika retencyjnego w os. Grębałów, w rejonie ul. Folwarcznej na działce gminnej nr 320/2 obr 11 Nowa Huta</t>
  </si>
  <si>
    <t>KEGW/O2.3/22</t>
  </si>
  <si>
    <t>Program ochrony przeciwpowodziowej</t>
  </si>
  <si>
    <t>WS</t>
  </si>
  <si>
    <t>Ścianka tenisowa w Czyżynach</t>
  </si>
  <si>
    <t xml:space="preserve">ZZM/O1.331/23                </t>
  </si>
  <si>
    <t xml:space="preserve">Rolkowisko freestyle Płaszów </t>
  </si>
  <si>
    <t xml:space="preserve">ZZM/O1.330/23                </t>
  </si>
  <si>
    <t xml:space="preserve">Doposażenie placu zabaw w Ruszczy </t>
  </si>
  <si>
    <t>ZZM/O1.327/23</t>
  </si>
  <si>
    <t>Przylasek Wyciąski - strefa relaksu</t>
  </si>
  <si>
    <t>ZZM/O1.326/23</t>
  </si>
  <si>
    <t>Miasteczko ruchu drogowego w Branicach</t>
  </si>
  <si>
    <t>ZZM/O1.325/23</t>
  </si>
  <si>
    <t xml:space="preserve">Błonie 4.0 </t>
  </si>
  <si>
    <t>ZZM/O1.323/23</t>
  </si>
  <si>
    <t>Rozbujane Planty Bieńczyckie – Strefa relaksu i wypoczynku</t>
  </si>
  <si>
    <t>ZZM/O1.322/23</t>
  </si>
  <si>
    <t>Siłownia na Oświecenia - kontynuacja</t>
  </si>
  <si>
    <t>ZZM/O1.321/23</t>
  </si>
  <si>
    <t xml:space="preserve">Pumptrack - rowerowy plac zabaw - ścieżka zdrowia cd. </t>
  </si>
  <si>
    <t>ZZM/O1.319/23</t>
  </si>
  <si>
    <t xml:space="preserve">Podgórski Tajemniczy Ogród (Ogród Społeczny) </t>
  </si>
  <si>
    <t>ZZM/O1.317/23</t>
  </si>
  <si>
    <t xml:space="preserve">Połączone parki </t>
  </si>
  <si>
    <t>ZZM/O1.314/23</t>
  </si>
  <si>
    <t>Park Tuchowski zamiast drogi</t>
  </si>
  <si>
    <t>ZZM/O1.310/23</t>
  </si>
  <si>
    <t xml:space="preserve">Park Miejski na Białych Morzach </t>
  </si>
  <si>
    <t>ZZM/O1.307/23</t>
  </si>
  <si>
    <t xml:space="preserve">Park w Łagiewnikach - etap V </t>
  </si>
  <si>
    <t>ZZM/O1.306/23</t>
  </si>
  <si>
    <t>Ścieżka Lubostroń</t>
  </si>
  <si>
    <t>ZZM/O1.305/23</t>
  </si>
  <si>
    <t xml:space="preserve">Parki kieszonkowe w Twojej okolicy </t>
  </si>
  <si>
    <t>ZZM/O1.304/23</t>
  </si>
  <si>
    <t>Budowa parku linowego i tras wspinaczkowych na Bielanach</t>
  </si>
  <si>
    <t>ZZM/O1.303/23</t>
  </si>
  <si>
    <t xml:space="preserve">Tradycyjny zielony ogród z retencją i udziałem mieszkańców  </t>
  </si>
  <si>
    <t>ZZM/O1.299/23</t>
  </si>
  <si>
    <t xml:space="preserve">Poidła parkowe w Parku Krowoderskim i Białoprądnickim </t>
  </si>
  <si>
    <t>ZZM/O1.295/23</t>
  </si>
  <si>
    <t xml:space="preserve">Chabrowy Trakt aż do Opolskiej - Park Rzeczny Tonie </t>
  </si>
  <si>
    <t>ZZM/O1.293/23</t>
  </si>
  <si>
    <t>Zielona Wieczysta</t>
  </si>
  <si>
    <t>ZZM/O1.290/23</t>
  </si>
  <si>
    <t xml:space="preserve">Zazieleńmy II Dzielnicę </t>
  </si>
  <si>
    <t>ZZM/O1.287/23</t>
  </si>
  <si>
    <t>Prawo do fikołków na bulwarach Zieleń Architektura do zabawy</t>
  </si>
  <si>
    <t>ZZM/O1.286/23</t>
  </si>
  <si>
    <t>Park Białe Morza</t>
  </si>
  <si>
    <t>ZZM/O1.283/23</t>
  </si>
  <si>
    <t>Posadźmy drzewa na Rynku Głównym</t>
  </si>
  <si>
    <t>ZZM/O1.281/23</t>
  </si>
  <si>
    <t>Park Zielony Jar Wandy - budowa toalety oraz wymiana i dostawienie urządzeń</t>
  </si>
  <si>
    <t>ZZM/O1.269/22</t>
  </si>
  <si>
    <t>System energii odnawialnej do celów ogrzewania budynków mieszkalnych i wytwarzania energii</t>
  </si>
  <si>
    <t>ZBK/O1.254/21</t>
  </si>
  <si>
    <t>Prądnicka vis a vis ul. Zbożowej - młodzieżowy skatepark</t>
  </si>
  <si>
    <t>ZZM/O1.253/21</t>
  </si>
  <si>
    <t>Budowa wybiegu dla szympansów i makaków japońskich</t>
  </si>
  <si>
    <t>ZIM/O1.245/20</t>
  </si>
  <si>
    <t>JP/O1.191/20</t>
  </si>
  <si>
    <t>Park Kolejowy</t>
  </si>
  <si>
    <t>ZZM/O1.177/22</t>
  </si>
  <si>
    <t>budżet obywatelski dzielnic - edycja VIII</t>
  </si>
  <si>
    <t>Dolina Rudawy dla pieszych i rowerzystów! Nowy etap</t>
  </si>
  <si>
    <t>ZZM/O1.168/22</t>
  </si>
  <si>
    <t>Life Pact - Czynnik ludzki: Adaptacja miasta na potrzeby jutra</t>
  </si>
  <si>
    <t>KEGW/O1.167/22</t>
  </si>
  <si>
    <t xml:space="preserve">Cała naprzód- plac zabaw dla odważnych </t>
  </si>
  <si>
    <t>ZZM/O1.162/22</t>
  </si>
  <si>
    <t>Bieńczycka fontanna - co to za Planty, bez żadnej fontanny?</t>
  </si>
  <si>
    <t>ZZM/O1.161/22</t>
  </si>
  <si>
    <t>Plac zabaw i siłownia na świeżym powietrzu - Ścieżka zdrowia</t>
  </si>
  <si>
    <t>ZZM/O1.156/22</t>
  </si>
  <si>
    <t>Zielony Skwer "Ptasi Zagajnik" przy ul. Myśliwskiej</t>
  </si>
  <si>
    <t>ZZM/O1.152/22</t>
  </si>
  <si>
    <t>"Spotkajmy się na podwórku" - Rewitalizacja wnętrz kwartałów zabudowy na terenie Nowej Huty</t>
  </si>
  <si>
    <t>ZZM/O1.134/18</t>
  </si>
  <si>
    <t>Rewitalizacja Parku Wyspiańskiego</t>
  </si>
  <si>
    <t>ZZM/O1.133/22</t>
  </si>
  <si>
    <t>budżet obywatelski ogólnomiejski - edycja IV</t>
  </si>
  <si>
    <t xml:space="preserve">Zaciągnij się po TĘŻNIE - SOLANKOWE orzeźwienie dla Krakowa </t>
  </si>
  <si>
    <t>ZZM/O1.128/18</t>
  </si>
  <si>
    <t>Program termomodernizacji budynków jednorodzinnych dla Miasta Krakowa</t>
  </si>
  <si>
    <t>JP/O1.126/18</t>
  </si>
  <si>
    <t>Park Grzegórzecki</t>
  </si>
  <si>
    <t>ZZM/O1.99/23</t>
  </si>
  <si>
    <t>budżet obywatelski dzielnic - edycja VII</t>
  </si>
  <si>
    <t xml:space="preserve">Park Krakowianek </t>
  </si>
  <si>
    <t>ZZM/O1.93/23</t>
  </si>
  <si>
    <t>Park kieszonkowy przy ul. Dekerta 15</t>
  </si>
  <si>
    <t>ZZM/O1.92/23</t>
  </si>
  <si>
    <t>Park Złocień</t>
  </si>
  <si>
    <t>ZZM/O1.91/23</t>
  </si>
  <si>
    <t>Park Kurczaba</t>
  </si>
  <si>
    <t>ZZM/O1.90/23</t>
  </si>
  <si>
    <t>Młynówka Królewska - najdłuższy park w Polsce! Nowy etap</t>
  </si>
  <si>
    <t>ZZM/O1.57/22</t>
  </si>
  <si>
    <t>Planty Podgórskie</t>
  </si>
  <si>
    <t>ZZM/O1.35/20</t>
  </si>
  <si>
    <t>Planty Dębnickie na Monte Cassino</t>
  </si>
  <si>
    <t>ZZM/O1.26/23</t>
  </si>
  <si>
    <t>Modernizacja pomnika w Parku Lotników Polskich wraz z otoczeniem</t>
  </si>
  <si>
    <t>ZZM/O1.19/23</t>
  </si>
  <si>
    <t>NFOŚiGW</t>
  </si>
  <si>
    <t xml:space="preserve">Realizacja przedsięwzięć niskoemisyjnych w ramach programu STOP SMOG na obszarze Gminy Miejskiej Kraków </t>
  </si>
  <si>
    <t>JP/O1.18/22</t>
  </si>
  <si>
    <t>Modernizacja toalet miejskich w wybranych lokalizacjach na terenie miasta Krakowa</t>
  </si>
  <si>
    <t>KEGW/O1.6/22</t>
  </si>
  <si>
    <t>KEGW/O1.1/21</t>
  </si>
  <si>
    <t>Program ochrony i kształtowania zieleni miejskiej</t>
  </si>
  <si>
    <t xml:space="preserve">OCHRONA I KSZTAŁTOWANIE ŚRODOWISKA </t>
  </si>
  <si>
    <t xml:space="preserve">Wrocław ma krasnale, a krakowski Zwierzyniec… smoki </t>
  </si>
  <si>
    <t>ZZM/H1.15/23</t>
  </si>
  <si>
    <t>Smoczy szlak na wzór wrocławskich krasnali-smok co krok</t>
  </si>
  <si>
    <t>ZDMK/H1.7/22</t>
  </si>
  <si>
    <t>Smoczy szlak na wzór wrocławskich krasnali - smok co krok</t>
  </si>
  <si>
    <t>ZDMK/H1.6/22</t>
  </si>
  <si>
    <t>Wrocław ma krasnale, a krakowskie Stare Miasto… Smoki</t>
  </si>
  <si>
    <t>ZDMK/H1.5/22</t>
  </si>
  <si>
    <t>Pozostałe zadania inwestycyjne</t>
  </si>
  <si>
    <t>ZCK</t>
  </si>
  <si>
    <t>Rewitalizacja Starego Cmentarza Podgórskiego</t>
  </si>
  <si>
    <t>ZCK/U1.10/23</t>
  </si>
  <si>
    <t xml:space="preserve"> Program cmentarnictwa</t>
  </si>
  <si>
    <t>GOSPODARKA KOMUNALNA</t>
  </si>
  <si>
    <t>GK</t>
  </si>
  <si>
    <t>Koncepcje programowo-przestrzenne rozwoju systemu transportu</t>
  </si>
  <si>
    <t>GK/ST12.1/18</t>
  </si>
  <si>
    <t>Koncepcje rozwoju systemu transportowego</t>
  </si>
  <si>
    <t xml:space="preserve">Studium wykonalności budowy szybkiego, bezkolizyjnego transportu szynowego w Krakowie </t>
  </si>
  <si>
    <t>ZIM/ST11.1/17</t>
  </si>
  <si>
    <t>Metro</t>
  </si>
  <si>
    <t>ZTP</t>
  </si>
  <si>
    <t>Oświetlenie Ogródka Jordanowskiego przy ul  Darwina w Luboczy</t>
  </si>
  <si>
    <t>ZDMK/T1.349/23</t>
  </si>
  <si>
    <t>Wykonanie chodnika przy ul. Lubockiej</t>
  </si>
  <si>
    <t>ZDMK/T1.347/23</t>
  </si>
  <si>
    <t xml:space="preserve">Oświetlenie przejść dla pieszych w Bieńczycach kontynuacja </t>
  </si>
  <si>
    <t>ZDMK/T1.346/23</t>
  </si>
  <si>
    <t xml:space="preserve">Zieleń na Plac Bohaterów Getta  </t>
  </si>
  <si>
    <t>ZDMK/T1.344/23</t>
  </si>
  <si>
    <t xml:space="preserve">Budowa ciągu pieszo - rowerowego wzdłuż ulicy Korpala od skrzyżowania z ul. Anny Szwed - Śniadowskiej do ul. Korpala 24.  </t>
  </si>
  <si>
    <t>ZDMK/T1.342/23</t>
  </si>
  <si>
    <t>Krowodrza zrywa z betonem</t>
  </si>
  <si>
    <t>ZDMK/T1.339/23</t>
  </si>
  <si>
    <t xml:space="preserve">Szybciej tramwajem </t>
  </si>
  <si>
    <t>ZDMK/T1.337/23</t>
  </si>
  <si>
    <t>Kraków zrywa z betonem - II edycja</t>
  </si>
  <si>
    <t>ZDMK/T1.336/23</t>
  </si>
  <si>
    <t>Rozbudowa ul. Borowinowej</t>
  </si>
  <si>
    <t>ZDMK/T1.334/21</t>
  </si>
  <si>
    <t>Rozbudowa ul. Dąbskiej</t>
  </si>
  <si>
    <t>ZDMK/T1.328/21</t>
  </si>
  <si>
    <t>Modernizacja ronda ul. Ćwiklińskiej ul. Aleksandry</t>
  </si>
  <si>
    <t>ZDMK/T1.324/21</t>
  </si>
  <si>
    <t>Modernizacja ul. Działkowej</t>
  </si>
  <si>
    <t>ZDMK/T1.323/21</t>
  </si>
  <si>
    <t>Program budowy miejsc postojowych</t>
  </si>
  <si>
    <t>ZDMK/T1.317/20</t>
  </si>
  <si>
    <t>Budowa ścieżki rowerowej wzdłuż al. 29 Listopada od ul. Żelaznej do ul. Woronicza w Krakowie - etap II strona wschodnia</t>
  </si>
  <si>
    <t>ZDMK/T1.315/20</t>
  </si>
  <si>
    <t>Rozbudowa ul. Rucianej</t>
  </si>
  <si>
    <t>ZDMK/T1.311/20</t>
  </si>
  <si>
    <t>Rozbudowa ul. Słońskiego do ul. Ćwikłowej</t>
  </si>
  <si>
    <t>ZDMK/T1.309/21</t>
  </si>
  <si>
    <t>Przebudowa ul. Starowolskiej</t>
  </si>
  <si>
    <t>ZDMK/T1.304/20</t>
  </si>
  <si>
    <t>Program modernizacji dróg</t>
  </si>
  <si>
    <t>ZDMK/T1.302/21</t>
  </si>
  <si>
    <t>Przebudowa ul. Niepokalanej Panny Marii</t>
  </si>
  <si>
    <t>ZDMK/T1.297/20</t>
  </si>
  <si>
    <t>Program budowy ścieżek rowerowych</t>
  </si>
  <si>
    <t>ZDMK/T1.289/20</t>
  </si>
  <si>
    <t>budżet obywatelski dzielnic - edycja VI</t>
  </si>
  <si>
    <t>Bezpieczniej wzdłuż ul. Sołtysowskiej</t>
  </si>
  <si>
    <t>ZDMK/T1.282/20</t>
  </si>
  <si>
    <t>Łączymy dzielnice – budowa podestu wzdłuż ul. Na Błonie</t>
  </si>
  <si>
    <t>ZDMK/T1.279/20</t>
  </si>
  <si>
    <t xml:space="preserve">Program budowy sygnalizacji świetlnych oraz doświetleń przejść dla pieszych oraz innych elementów bezpieczeństwa ruchu drogowego </t>
  </si>
  <si>
    <t>ZDMK/T1.274/20</t>
  </si>
  <si>
    <t>Układ drogowy w rejonie ul. Wita Stwosza - ul. Bosackiej</t>
  </si>
  <si>
    <t>ZDMK/T1.262/19</t>
  </si>
  <si>
    <t>Budowa drogi łączącej ul. Stella-Sawickiego z planowanym Małopolskim Centrum Nauki przy al. Bora Komorowskiego</t>
  </si>
  <si>
    <t>ZDMK/T1.260/19</t>
  </si>
  <si>
    <t>Budowa lewoskrętu z ul. Żmujdzkiej w al. 29 Listopada</t>
  </si>
  <si>
    <t>ZDMK/T1.259/19</t>
  </si>
  <si>
    <t>Przebudowa ul. Kuźnicy Kołłątajowskiej w okolicy bloku nr 2</t>
  </si>
  <si>
    <t>ZDMK/T1.257/19</t>
  </si>
  <si>
    <t>Budowa drogi równoległej do ul. Turowicza na odcinku od ul. gen. Bolesława Roi do wiaduktu w kierunku Centrum Handlowego</t>
  </si>
  <si>
    <t>ZDMK/T1.254/19</t>
  </si>
  <si>
    <t>Budowa przystanków autobusowych przy skrzyżowaniu ul. Stella-Sawickiego i ul. Orlińskiego</t>
  </si>
  <si>
    <t>ZDMK/T1.235/18</t>
  </si>
  <si>
    <t>Budowa nowej ulicy łączącej ul. ks. Felińskiego z al. 29 Listopada</t>
  </si>
  <si>
    <t>ZDMK/T1.222/17</t>
  </si>
  <si>
    <t>środki ze śródmiejskiej strefy płatnego parkowania</t>
  </si>
  <si>
    <t>Program budowy chodników</t>
  </si>
  <si>
    <t>ZDMK/T1.213/17</t>
  </si>
  <si>
    <t>Budowa chodnika jednostronnego wraz z odwodnieniem przy ul. Bogucianka od skrzyżowania ulic Benedyktyńska, Bolesława Śmiałego i Bogucianka po prawej stronie do skrzyżowania ul. Bogucianka z ul. Walgierza Wdałego</t>
  </si>
  <si>
    <t>ZDMK/T1.206/17</t>
  </si>
  <si>
    <t>Uruchomienie autobusowej komunikacji miejskiej do Bodzowa - dostosowanie ul. Widłakowej</t>
  </si>
  <si>
    <t>ZDMK/T1.189/17</t>
  </si>
  <si>
    <t>Budowa układu komunikacyjnego dla obsługi Szpitala Uniwersyteckiego w Prokocimiu</t>
  </si>
  <si>
    <t>ZIM/T1.188/17</t>
  </si>
  <si>
    <t>Rozbudowa ul.Tynieckiej</t>
  </si>
  <si>
    <t>ZDMK/T1.187/17</t>
  </si>
  <si>
    <t>Przebudowa mostu nad potokiem Bibiczanka w ciągu ul. Siewnej</t>
  </si>
  <si>
    <t>ZDMK/T1.178/17</t>
  </si>
  <si>
    <t>środki Rządowego Funduszu Rozwoju Dróg</t>
  </si>
  <si>
    <t>Rozbudowa ul. Stelmachów i ul. Piaskowej</t>
  </si>
  <si>
    <t>ZDMK/T1.169/16</t>
  </si>
  <si>
    <t>Rozbudowa ul. Chylińskiego</t>
  </si>
  <si>
    <t>ZDMK/T1.155/16</t>
  </si>
  <si>
    <t>Rozbudowa ul. Witkowickiej</t>
  </si>
  <si>
    <t>ZDMK/T1.154/16</t>
  </si>
  <si>
    <t>Przebudowa ul. Wrony na odcinku od ul. Chlebicznej do ul. Topografów</t>
  </si>
  <si>
    <t>ZDMK/T1.149/23</t>
  </si>
  <si>
    <t>Budowa ul. 8 Pułku Ułanów</t>
  </si>
  <si>
    <t>ZIM/T1.123/15</t>
  </si>
  <si>
    <t>Przebudowa ul. Wierzyńskiego</t>
  </si>
  <si>
    <t>ZDMK/T1.121/23</t>
  </si>
  <si>
    <t>Budowa dojazdu do Szkoły Podstawowej z Oddziałami Integracyjnymi nr 148 przy ul. Żabiej</t>
  </si>
  <si>
    <t>ZDMK/T1.117/15</t>
  </si>
  <si>
    <t>Budowa kładki pieszo-rowerowej "Kazimierz - Ludwinów"</t>
  </si>
  <si>
    <t>ZIM/T1.107/08</t>
  </si>
  <si>
    <t>Integracja autobusu MPK z przystankiem SKA Kraków Opatkowice</t>
  </si>
  <si>
    <t>ZIM/T1.90/22</t>
  </si>
  <si>
    <t>Przebudowa ul. Podgórki od ul. Soboniowickiej do ul. Wyrwy</t>
  </si>
  <si>
    <t>ZDMK/T1.77/22</t>
  </si>
  <si>
    <t>Oświetlenie ul. Nazaretańskiej</t>
  </si>
  <si>
    <t>ZDMK/T1.73/22</t>
  </si>
  <si>
    <t>Oświetlenie ul. Wyrwa od ul. Podgórki do Stepowej</t>
  </si>
  <si>
    <t>ZDMK/T1.68/21</t>
  </si>
  <si>
    <t xml:space="preserve">Przebudowa i rozbudowa ul. Łagiewnickiej </t>
  </si>
  <si>
    <t>ZDMK/T1.61/21</t>
  </si>
  <si>
    <t>Przebudowa Placu Nowego</t>
  </si>
  <si>
    <t>ZDMK/T1.60/22</t>
  </si>
  <si>
    <t>Wykonanie przejścia dla pieszych w rejonie skrzyżowania ul. Marycjusza z ul. Mistrzejowicką wraz z odcinkiem chodnika wzdłuż Mistrzejowickiej</t>
  </si>
  <si>
    <t>ZDMK/T1.60/21</t>
  </si>
  <si>
    <t>Budowa mikroronda na skrzyżowaniu ulic Cechowej i Bojki</t>
  </si>
  <si>
    <t>ZDMK/T1.57/21</t>
  </si>
  <si>
    <t>Rozbudowa ul. Gaik</t>
  </si>
  <si>
    <t>ZDMK/T1.53/21</t>
  </si>
  <si>
    <t>koncesja</t>
  </si>
  <si>
    <t>Budowa wiat przystankowych na terenie miasta Krakowa</t>
  </si>
  <si>
    <t>ZTP/T1.51/11</t>
  </si>
  <si>
    <t>Program budowy parkingów lokalnych w Krakowie</t>
  </si>
  <si>
    <t>ZDMK/T1.47/22</t>
  </si>
  <si>
    <t>Wyremontujmy chodniki na Zwierzyńcu!</t>
  </si>
  <si>
    <t>ZDMK/T1.45/21</t>
  </si>
  <si>
    <t>Dolina Rudawy dla pieszych i rowerzystów!</t>
  </si>
  <si>
    <t>ZDMK/T1.44/21</t>
  </si>
  <si>
    <t>Chodnik przy ulicy Łokietka</t>
  </si>
  <si>
    <t>ZDMK/T1.43/21</t>
  </si>
  <si>
    <t>Rozbudowa dróg  - ul. Łozińskiego i ul. Dybowskiego wraz z wykonaniem kanalizacji opadowej i osadnikiem</t>
  </si>
  <si>
    <t>ZDMK/T1.38/21</t>
  </si>
  <si>
    <t>Instalacja lamp drogowych na odcinku ul. Wadowskiej (od Wadowa do Luboczy)</t>
  </si>
  <si>
    <t>ZDMK/T1.34/22</t>
  </si>
  <si>
    <t>Ścieżka rowerowa w Przylasku Rusieckim</t>
  </si>
  <si>
    <t>ZDMK/T1.33/22</t>
  </si>
  <si>
    <t>Modernizacja ul. Potockiego</t>
  </si>
  <si>
    <t>ZDMK/T1.29/22</t>
  </si>
  <si>
    <t>Rozbudowa ul. Przemysłowej</t>
  </si>
  <si>
    <t>ZDMK/T1.24/22</t>
  </si>
  <si>
    <t xml:space="preserve">Sadźmy drzewa! </t>
  </si>
  <si>
    <t>ZDMK/T1.23/22</t>
  </si>
  <si>
    <t xml:space="preserve">Rozbudowa ul. Meiera </t>
  </si>
  <si>
    <t>ZDMK/T1.22/18</t>
  </si>
  <si>
    <t>Przebudowa ul. Czajna wraz z ulicami przyległymi</t>
  </si>
  <si>
    <t>ZDMK/T1.9/13</t>
  </si>
  <si>
    <t>Przebudowa ul. Maciejkowej</t>
  </si>
  <si>
    <t>ZDMK/T1.8/17</t>
  </si>
  <si>
    <t>Rozbudowa ul. Rącznej na odcinku od skrzyżowania z ul. Targosza do ul. Płk. Barty</t>
  </si>
  <si>
    <t>ZDMK/T1.3/21</t>
  </si>
  <si>
    <t>Budowa drogi dojazdowej z osiedla Kliny do stacji SKA w Opatkowicach</t>
  </si>
  <si>
    <t>ZIM/T1.2/22</t>
  </si>
  <si>
    <t>Przebudowa ul. Piastowskiej na wysokości planowanego Krakowskiego Centrum Muzyki</t>
  </si>
  <si>
    <t>ZDMK/T1.1/21</t>
  </si>
  <si>
    <t>Budowa ul. Iwaszki</t>
  </si>
  <si>
    <t>ZDMK/ST7.9/06</t>
  </si>
  <si>
    <t>ZIM/ST7.7/07</t>
  </si>
  <si>
    <t>ZIM/ST7.4/06</t>
  </si>
  <si>
    <t>Budowa Trasy Nowobagrowej</t>
  </si>
  <si>
    <t>ZIM/ST2.2/22</t>
  </si>
  <si>
    <t>Budowa Trasy Ciepłowniczej</t>
  </si>
  <si>
    <t>ZIM/ST2.1/22</t>
  </si>
  <si>
    <t>Budowa, przebudowa i rozbudowa dróg wraz z oświetleniem oraz budowa ścieżek rowerowych</t>
  </si>
  <si>
    <t xml:space="preserve">Budowa zintegrowanego węzła przesiadkowego wraz z parkingiem P&amp;R Bronowice oraz terminalem autobusowym </t>
  </si>
  <si>
    <t>ZDMK/ST9.5/16</t>
  </si>
  <si>
    <t>Budowa parkingów P&amp;R, węzłów przesiadkowych</t>
  </si>
  <si>
    <t>Modernizacja torowisk tramwajowych wraz z infrastrukturą towarzyszącą</t>
  </si>
  <si>
    <t>ZDMK/ST6.11/12</t>
  </si>
  <si>
    <t>ZIM/ST6.6d/15</t>
  </si>
  <si>
    <t>Budowa linii tramwajowej KST, etap III 
(os. Krowodrza Górka - Górka Narodowa) wraz z budową dwupoziomowego skrzyżowania  w ciągu ul. Opolskiej</t>
  </si>
  <si>
    <t>ZIM/ST6.6c/06</t>
  </si>
  <si>
    <t>ZDMK/ST6.5/14</t>
  </si>
  <si>
    <t>Budowa linii tramwajowej Cichy Kącik - Azory</t>
  </si>
  <si>
    <t>ZIM/ST6.2/20</t>
  </si>
  <si>
    <t>Budowa, rozbudowa i przebudowa linii tramwajowych, torowisk</t>
  </si>
  <si>
    <t>Budowa nowego przebiegu drogi wojewódzkiej nr 774</t>
  </si>
  <si>
    <t>GK/ST7.11/17</t>
  </si>
  <si>
    <t>Inwestycje transportowe dofinansowywane przez GMK</t>
  </si>
  <si>
    <t xml:space="preserve">TRANSPORT </t>
  </si>
  <si>
    <t>OC</t>
  </si>
  <si>
    <t xml:space="preserve">Budowa budynku magazynowo-garażowego z zapleczem dla OSP Przewóz </t>
  </si>
  <si>
    <t>ZIM/B1.5/21</t>
  </si>
  <si>
    <t>Program poprawy bezpieczeństwa publicznego</t>
  </si>
  <si>
    <t xml:space="preserve">BEZPIECZEŃSTWO PUBLICZNE </t>
  </si>
  <si>
    <t>Dostosowanie siedzib Urzędu Miasta Krakowa do potrzeb osób z niepełnosprawnościami</t>
  </si>
  <si>
    <t>OU/W4.2/22</t>
  </si>
  <si>
    <t>Likwidacja barier architektonicznych w budynkach komunalnych</t>
  </si>
  <si>
    <t>ZBK/W4.1/14</t>
  </si>
  <si>
    <t>Program likwidacji barier architektonicznych</t>
  </si>
  <si>
    <t>Polski Fundusz Rozwoju - środki KPO - MALUCH+</t>
  </si>
  <si>
    <t>Polski Fundusz Rozwoju - środki budżetu Państwa - MALUCH+</t>
  </si>
  <si>
    <t xml:space="preserve"> Budowa żłobka przy ul. Jabłonkowskiej 29a</t>
  </si>
  <si>
    <t>środki własne Miasta - MALUCH+</t>
  </si>
  <si>
    <t>Budowa żłobka przy ul. Dekerta</t>
  </si>
  <si>
    <t>ZIM/Z3.14/23</t>
  </si>
  <si>
    <t>Budowa żłobka przy ul. Niebyłej</t>
  </si>
  <si>
    <t>ZIM/Z3.10/23</t>
  </si>
  <si>
    <t>Przebudowa Żłobka Samorządowego nr 5, os. Willowe 2</t>
  </si>
  <si>
    <t>ZIM/Z3.9/22</t>
  </si>
  <si>
    <t>Modernizacja budynku Żłobka Samorządowego nr 18, ul. Mazowiecka 30a</t>
  </si>
  <si>
    <t>ZIM/Z3.6/21</t>
  </si>
  <si>
    <t>Budowa żłobka przy ul. Karaszewicza-Tokarzewskiego</t>
  </si>
  <si>
    <t>ZIM/Z3.5/23</t>
  </si>
  <si>
    <t>Budowa żłobka przy ul. Działowskiego</t>
  </si>
  <si>
    <t>ZIM/Z3.4/23</t>
  </si>
  <si>
    <t xml:space="preserve">Budowa żłobka przy ul. Krzemionki </t>
  </si>
  <si>
    <t>ZIM/Z3.3/22</t>
  </si>
  <si>
    <t>Pozostałe zadania w zakresie polityki rodzinnej</t>
  </si>
  <si>
    <t>MOPS</t>
  </si>
  <si>
    <t>Budowa Domu Pomocy Społecznej przy ul. Praskiej w Krakowie</t>
  </si>
  <si>
    <t>MOPS/W1.61/20</t>
  </si>
  <si>
    <t>Program dostosowawczy jednostek systemu pomocy społecznej</t>
  </si>
  <si>
    <t>POMOC I INTEGRACJA SPOŁECZNA, RODZINA</t>
  </si>
  <si>
    <t>NW</t>
  </si>
  <si>
    <t>Przebudowa Szpitala Specjalistycznego im. Stefana Żeromskiego SP ZOZ w Krakowie</t>
  </si>
  <si>
    <t>NW/Z1.3/22</t>
  </si>
  <si>
    <t>Program dostosowawczy zakładów lecznictwa zamkniętego</t>
  </si>
  <si>
    <t>ZDROWIE</t>
  </si>
  <si>
    <t>budżet obywatelski dzielnic</t>
  </si>
  <si>
    <t>budżet obywatelski ogólnomiejski</t>
  </si>
  <si>
    <t>Razem wydatki na inwestycje ogólnomiejskie, w tym:</t>
  </si>
  <si>
    <t>zadania
powiatu</t>
  </si>
  <si>
    <t>zadania 
gminy</t>
  </si>
  <si>
    <t>w tym:</t>
  </si>
  <si>
    <t>Budżet ogółem</t>
  </si>
  <si>
    <t>Jednostka Realizująca</t>
  </si>
  <si>
    <t>Rozdział</t>
  </si>
  <si>
    <t>Dział</t>
  </si>
  <si>
    <t>Nazwa zadania</t>
  </si>
  <si>
    <t>Numer 
zadania</t>
  </si>
  <si>
    <t>w zł</t>
  </si>
  <si>
    <t xml:space="preserve">1. WYDATKI NA INWESTYCJE OGÓLNOMIEJSKIE </t>
  </si>
  <si>
    <t>WYDATKI BUDŻETU MIASTA ZWIĄZANE Z  PROGRAMAMI INWESTYCYJNYMI</t>
  </si>
  <si>
    <t>Rady Miasta Krakowa</t>
  </si>
  <si>
    <t>Załącznik Nr 4</t>
  </si>
  <si>
    <t xml:space="preserve">do uchwały Nr </t>
  </si>
  <si>
    <t>z dnia</t>
  </si>
  <si>
    <t>MOPS/W1.3/23</t>
  </si>
  <si>
    <t xml:space="preserve">Modernizacja budynku Domu Pomocy Społecznej przy ul. Sołtysowskiej 13 D      </t>
  </si>
  <si>
    <t>MOPS/W1.23/21</t>
  </si>
  <si>
    <t>Modernizacja budynku, w którym realizowane są zadania pomocy społecznej, os. Krakowiaków 46</t>
  </si>
  <si>
    <t>ZIM/Z3.7/23</t>
  </si>
  <si>
    <t xml:space="preserve">Budowa żłobka przy ul. Drożyska </t>
  </si>
  <si>
    <t xml:space="preserve">Budowa żłobka przy ul. Wróblowickiej </t>
  </si>
  <si>
    <t>budżet obywatelski dzielnic - edycja X</t>
  </si>
  <si>
    <t>OC/B1.1z/24</t>
  </si>
  <si>
    <t xml:space="preserve">Bezpieczny Ratownik - Bezpieczny Nowohucianin </t>
  </si>
  <si>
    <t>budżet obywatelski ogólnomiejski - edycja X</t>
  </si>
  <si>
    <t>OC/B1.7/24</t>
  </si>
  <si>
    <t xml:space="preserve">Monitoring w rejonie p. tramwajowej Bronowice Małe/Os. Widok  </t>
  </si>
  <si>
    <t>OC/B1.3z/24</t>
  </si>
  <si>
    <t>OC/B1.12/24</t>
  </si>
  <si>
    <t xml:space="preserve">Strażacy Ochotnicy dla naszej Dzielnicy  </t>
  </si>
  <si>
    <t>OC/B1.4z/24</t>
  </si>
  <si>
    <t>OC/B1.2z/24</t>
  </si>
  <si>
    <t xml:space="preserve">Skuteczna pomoc, młodzi ratownicy  </t>
  </si>
  <si>
    <t>ZIM/ST6.13/22</t>
  </si>
  <si>
    <t>Rozbudowa ul. Bunscha i budowa ul. Humboldta wraz z budową linii tramwajowej</t>
  </si>
  <si>
    <t>ZDMK/T1.6/23</t>
  </si>
  <si>
    <t>Przebudowa schodów przy MDA</t>
  </si>
  <si>
    <t>ZTP/T1.11/23</t>
  </si>
  <si>
    <t>System Zarządzania Strefą Czystego Transportu</t>
  </si>
  <si>
    <t>ZDMK/T1.133/23</t>
  </si>
  <si>
    <t>Rozbudowa ul. Brücknera</t>
  </si>
  <si>
    <t>ZIM/T1.234/18</t>
  </si>
  <si>
    <t>Budowa wiaduktu nad układem torowym w ciągu ul. Kąpielowej</t>
  </si>
  <si>
    <t>ZDMK/T1.321/21</t>
  </si>
  <si>
    <t>Budowa chodnika łączącego ul. Tomickiego z ul. Sołtysowską (35A) wraz z oświetleniem</t>
  </si>
  <si>
    <t>ZDMK/T1.13/24</t>
  </si>
  <si>
    <t>Stare Miasto zrywa z betonem!</t>
  </si>
  <si>
    <t>ZDMK/T1.15/24</t>
  </si>
  <si>
    <t xml:space="preserve">Budowa ciągu pieszego wzdłuż ulicy Korpala   </t>
  </si>
  <si>
    <t>ZDMK/T1.18/24</t>
  </si>
  <si>
    <t>Rozświetlony Nowy Prokocim</t>
  </si>
  <si>
    <t>ZDMK/T1.19/24</t>
  </si>
  <si>
    <t xml:space="preserve">Oświetlenie przejść dla pieszych w Bieńczycach III etap  </t>
  </si>
  <si>
    <t>ZDMK/T1.25/24</t>
  </si>
  <si>
    <t xml:space="preserve">Budowa chodnika przy ulicy Lubockiej   </t>
  </si>
  <si>
    <t>ZTP/T1.7/24</t>
  </si>
  <si>
    <t xml:space="preserve">SUM - Płynna Wspólna Mobilność Miejska </t>
  </si>
  <si>
    <t xml:space="preserve">Bezpieczni w obliczu powodzi  </t>
  </si>
  <si>
    <t>ZIM/U1.1/10</t>
  </si>
  <si>
    <t xml:space="preserve">Budowa cmentarza w Podgórkach Tynieckich w Krakowie </t>
  </si>
  <si>
    <t>ZZM/O1.12/23</t>
  </si>
  <si>
    <t>CoFarm4Cities</t>
  </si>
  <si>
    <t>ZIM/O1.28/23</t>
  </si>
  <si>
    <t>Budowa ogólnodostępnej tężni wraz z niezbędną infrastrukturą towarzyszącą w strefie C Uzdrowiska Swoszowice</t>
  </si>
  <si>
    <t>ZZM/O1.284/23</t>
  </si>
  <si>
    <t xml:space="preserve">Łączymy parki 2.0 </t>
  </si>
  <si>
    <t>WS/O1.3z/24</t>
  </si>
  <si>
    <t>Diagnostyka w Schronisku dla Zwierząt</t>
  </si>
  <si>
    <t>CM/O1.46/24</t>
  </si>
  <si>
    <t xml:space="preserve">Mini tężnia solankowa w Dzielnicy I </t>
  </si>
  <si>
    <t>ZZM/O1.29/24</t>
  </si>
  <si>
    <t xml:space="preserve">Plac Sikorskiego – zielone podwórko w sercu Krakowa! </t>
  </si>
  <si>
    <t>ZZM/O1.30/24</t>
  </si>
  <si>
    <t>Wybieg dla psów w Dzielnicy II</t>
  </si>
  <si>
    <t>ZZM/O1.31/24</t>
  </si>
  <si>
    <t xml:space="preserve">Tężnia solankowa w Parku Zaczarowanej Dorożki </t>
  </si>
  <si>
    <t>ZZM/O1.32/24</t>
  </si>
  <si>
    <t xml:space="preserve">Budowa tężni solankowej wraz z infrastrukturą towarzyszącą </t>
  </si>
  <si>
    <t>ZZM/O1.33/24</t>
  </si>
  <si>
    <t>Mini plac zabaw na Placu Omłotowym</t>
  </si>
  <si>
    <t>ZZM/O1.34/24</t>
  </si>
  <si>
    <t xml:space="preserve">Plac zabaw i siłownia plenerowa w Parku Kleparskim </t>
  </si>
  <si>
    <t>ZZM/O1.37/24</t>
  </si>
  <si>
    <t xml:space="preserve">Naprawmy alejki parkowe w Parku Kleparskim c.d.  </t>
  </si>
  <si>
    <t>ZZM/O1.40/24</t>
  </si>
  <si>
    <t xml:space="preserve">Łączymy Bronowickie Parki </t>
  </si>
  <si>
    <t>ZZM/O1.41/24</t>
  </si>
  <si>
    <t>Skwerek przy Młynówce</t>
  </si>
  <si>
    <t>ZZM/O1.43/24</t>
  </si>
  <si>
    <t xml:space="preserve">Park przy Forcie w Bronowicach etap 2   </t>
  </si>
  <si>
    <t>ZZM/S1.14/24</t>
  </si>
  <si>
    <t xml:space="preserve">Modernizacja boisk sportowych na krakowskich Bielanach   </t>
  </si>
  <si>
    <t>ZZM/O1.45/24</t>
  </si>
  <si>
    <t xml:space="preserve">Ostoja przyrody w zagajniku miejskim w pobliżu Ronda Chełm    </t>
  </si>
  <si>
    <t>ZZM/S1.15/24</t>
  </si>
  <si>
    <t xml:space="preserve">Boisko i plac zabaw zamiast cementowni na Zakrzówku     </t>
  </si>
  <si>
    <t>ZZM/O1.47/24</t>
  </si>
  <si>
    <t xml:space="preserve">Park w Łagiewnikach - etap VI    </t>
  </si>
  <si>
    <t>ZZM/O1.48/24</t>
  </si>
  <si>
    <t xml:space="preserve">Opatkowicki Park przy ul. Dębskiego - zalesienie skarpy.   </t>
  </si>
  <si>
    <t>ZZM/O1.49/24</t>
  </si>
  <si>
    <t xml:space="preserve">Zielone miejsce spotkań sąsiedzkich na Klinach  </t>
  </si>
  <si>
    <t>ZZM/S1.16/24</t>
  </si>
  <si>
    <t xml:space="preserve">Park Klinówka Parkour   </t>
  </si>
  <si>
    <t>ZZM/O1.55/24</t>
  </si>
  <si>
    <t xml:space="preserve">600 000 zł na Park Duchacki </t>
  </si>
  <si>
    <t>ZZM/O1.54/24</t>
  </si>
  <si>
    <t xml:space="preserve">333 000 zł na Park Kurdwanowski </t>
  </si>
  <si>
    <t>ZZM/O1.56/24</t>
  </si>
  <si>
    <t xml:space="preserve">Utworzenie Parku Rzecznego Aleksandry część północna   </t>
  </si>
  <si>
    <t>ZZM/O1.60/24</t>
  </si>
  <si>
    <t xml:space="preserve">Problem znika jak nie zalewa chodnika   </t>
  </si>
  <si>
    <t>ZZM/O1.61/24</t>
  </si>
  <si>
    <t xml:space="preserve">Zielony Skwer „Ptasi Zagajnik” przy ul. Myśliwskiej – 2 etap </t>
  </si>
  <si>
    <t>ZZM/O1.62/24</t>
  </si>
  <si>
    <t xml:space="preserve">Zielono Mi!!! oraz wokół Nas!  </t>
  </si>
  <si>
    <t>ZZM/O1.64/24</t>
  </si>
  <si>
    <t>Ławki Leżaki Gry podwórkowe na Zielonym Skwerze przy Lipskiej</t>
  </si>
  <si>
    <t>ZZM/O1.65/24</t>
  </si>
  <si>
    <t xml:space="preserve">Czyste powietrze na Podgórzu - czas na mchofiltry! </t>
  </si>
  <si>
    <t>ZZM/O1.67/24</t>
  </si>
  <si>
    <t xml:space="preserve">Zielony skwer przy ul. Galicyjskiej i Centralnej  </t>
  </si>
  <si>
    <t>ZZM/O1.68/24</t>
  </si>
  <si>
    <t xml:space="preserve">Zielony Zakątek na os. Piastów  </t>
  </si>
  <si>
    <t>ZZM/O1.71/24</t>
  </si>
  <si>
    <t xml:space="preserve">Rewitalizacja działki nr 507/2 przy ulicy Podstawie    </t>
  </si>
  <si>
    <t>ZZM/O1.69/24</t>
  </si>
  <si>
    <t xml:space="preserve">Oznakowanie trasy parkrun Zielony Jar    </t>
  </si>
  <si>
    <t>KEGW/O1.44/24</t>
  </si>
  <si>
    <t xml:space="preserve">Tężnia solankowa dla Kurdwanowa, Piasków i Woli! </t>
  </si>
  <si>
    <t>Zielona Krupnicza</t>
  </si>
  <si>
    <t>MCOO/E1.27/24</t>
  </si>
  <si>
    <t xml:space="preserve">Rozbudowa Szkoły Podstawowej nr 124 przy ul. Henryka Sucharskiego 38 w Krakowie </t>
  </si>
  <si>
    <t>MCOO/E1.38/24</t>
  </si>
  <si>
    <t>Rozbudowa Zespołu Szkolno-Przedszkolnego nr 8 (SP 133), ul. Mieczysława Wrony 115</t>
  </si>
  <si>
    <t>MCOO/E1.30/24</t>
  </si>
  <si>
    <t xml:space="preserve">Strefa edukacyjno- wypoczynkowa przy SP nr 78 ul. Jaskrowa 5 </t>
  </si>
  <si>
    <t>SP 39/E1.28/24</t>
  </si>
  <si>
    <t xml:space="preserve">Dla każdego coś dobrego! </t>
  </si>
  <si>
    <t>ZSP 15/E1.29/24</t>
  </si>
  <si>
    <t>ZSP 15</t>
  </si>
  <si>
    <t>ZSiPCNS/E1.1z/24</t>
  </si>
  <si>
    <t>Zakupy inwestycyjne Zespołu Szkół i Placówek pn. "Centrum dla Niewidomych i Słabowidzących", ul. Tyniecka 6</t>
  </si>
  <si>
    <t>ZSiPCNS</t>
  </si>
  <si>
    <t>ZIS/S1.8/24</t>
  </si>
  <si>
    <t xml:space="preserve">Biegasz? Zagłosuj na otwartą bieżnię 400-metrową na Koronie! </t>
  </si>
  <si>
    <t>ZIS/S1.9/24</t>
  </si>
  <si>
    <t xml:space="preserve">Siłownia przy Szkole Podstawowej nr 93 </t>
  </si>
  <si>
    <t>ZIS/S1.10/24</t>
  </si>
  <si>
    <t xml:space="preserve">Modernizacja placu zabaw przy Szkole Podstawowej nr 72 </t>
  </si>
  <si>
    <t>ZIS/S1.12/24</t>
  </si>
  <si>
    <t xml:space="preserve">Boisko Sportowe </t>
  </si>
  <si>
    <t>ZIS/S1.13/24</t>
  </si>
  <si>
    <t>Sportowy kompleks na Złotym Wieku</t>
  </si>
  <si>
    <t>ZZM/K1.1/20</t>
  </si>
  <si>
    <t>Adaptacja i modernizacja Dworu Badenich, os. Wadów</t>
  </si>
  <si>
    <t xml:space="preserve">Rewitalizacja i modernizacja Fortu nr 31 św. Benedykt w celu przystosowania do nowych funkcji </t>
  </si>
  <si>
    <t>KD/K1.5/24</t>
  </si>
  <si>
    <t xml:space="preserve">DKF Kino Kuźnia </t>
  </si>
  <si>
    <t>Budowa budynku przy ul. Młodej Polski 7 na potrzeby społeczności Dzielnicy VI</t>
  </si>
  <si>
    <t>ZZM/A2.10/24</t>
  </si>
  <si>
    <t>Stwórzmy Wspólnie Las Krakowian</t>
  </si>
  <si>
    <t>Budowa Domu Kultury w Ruszczy</t>
  </si>
  <si>
    <t>Adaptacja lokali przy ul. ks. Meiera 16c na nową filię biblioteczną</t>
  </si>
  <si>
    <t>KD/K2.4/23</t>
  </si>
  <si>
    <t>Katalog mebli miejskich dla miasta Krakowa</t>
  </si>
  <si>
    <t>KS</t>
  </si>
  <si>
    <t>ZZM/O1.73/24</t>
  </si>
  <si>
    <t>ZIM/K2.6/24</t>
  </si>
  <si>
    <t xml:space="preserve"> ZIM/K2.8/24</t>
  </si>
  <si>
    <t>KS/H1.10/24</t>
  </si>
  <si>
    <t>ZIM/Z3.15/23</t>
  </si>
  <si>
    <t>ZIM/Z3.16/23</t>
  </si>
  <si>
    <t>Spotkania pod chmurką</t>
  </si>
  <si>
    <t>ZBK/K2.24/22</t>
  </si>
  <si>
    <t>dotacja - środki budżetu Państwa - MALUCH+</t>
  </si>
  <si>
    <t>SZ</t>
  </si>
  <si>
    <t>dotacja - środki pochodzące ze źródeł zagranicznych, niepodlegające zwrotowi - MALUCH+</t>
  </si>
  <si>
    <t>SZ/Z3.17/24</t>
  </si>
  <si>
    <t>Dostosowanie lokalu mieszkalnego do potrzeb funkcjonowania w nim dziennych opiekunów, ul. Fredry 4C/5</t>
  </si>
  <si>
    <t>SZ/Z3.18/24</t>
  </si>
  <si>
    <t>Dostosowanie lokalu mieszkalnego do potrzeb funkcjonowania w nim dziennych opiekunów, ul. Fredry 4C/14</t>
  </si>
  <si>
    <t>SZ/Z3.19/24</t>
  </si>
  <si>
    <t>Dostosowanie lokalu mieszkalnego do potrzeb funkcjonowania w nim dziennych opiekunów, ul. Fredry 4C/24</t>
  </si>
  <si>
    <t>SZ/Z3.20/24</t>
  </si>
  <si>
    <t>Dostosowanie lokalu mieszkalnego do potrzeb funkcjonowania w nim dziennych opiekunów, ul. Fredry 4C/33</t>
  </si>
  <si>
    <t>SZ/Z3.22/24</t>
  </si>
  <si>
    <t>Dostosowanie lokalu mieszkalnego do potrzeb funkcjonowania w nim dziennych opiekunów przy ul. Fredry - lokal 28</t>
  </si>
  <si>
    <t>SZ/Z3.21/24</t>
  </si>
  <si>
    <t>Dostosowanie lokalu mieszkalnego do potrzeb funkcjonowania w nim dziennych opiekunów przy ul. Smorawińskiego – budynek 7</t>
  </si>
  <si>
    <t>OR/A1.4/10</t>
  </si>
  <si>
    <t>Wdrożenie Systemu Elektronicznych Usług Publicznych w Urzędzie Miasta Krakowa i Miejskich Jednostkach Organizacyjnych Gminy Miejskiej Kraków</t>
  </si>
  <si>
    <t>OR</t>
  </si>
  <si>
    <t>Budowa żłobka przy ul. Księcia Józefa</t>
  </si>
  <si>
    <t>Budowa żłobka przy ul. Lubockiej</t>
  </si>
  <si>
    <t xml:space="preserve">Budowa żłobka przy ul. Wadowskiej </t>
  </si>
  <si>
    <t>ZIS/S1.4/17</t>
  </si>
  <si>
    <t>Budowa krytej pływalni z niecką sportową 50 metrową przy ul. Monte Cassino 31 w Krakowie</t>
  </si>
  <si>
    <t>ZIS/S1.1/19</t>
  </si>
  <si>
    <t>Budowa Całorocznego Ośrodka Sportów Zimowych wraz z zespołem basenów w rejonie ul. Lipskiej-Myśliwskiej w Krakowie</t>
  </si>
  <si>
    <t xml:space="preserve">KS Wanda – modernizacja </t>
  </si>
  <si>
    <t>ZBK/M1.1/20</t>
  </si>
  <si>
    <t>Modernizacja budynków i lokali będących w zasobach ZBK</t>
  </si>
  <si>
    <t>ZIM/Z3.25/23</t>
  </si>
  <si>
    <t>ZIM/Z3.26/23</t>
  </si>
  <si>
    <t>ZIM/Z3.27/23</t>
  </si>
  <si>
    <t>CM/W4.13/23</t>
  </si>
  <si>
    <t>Centrum Młodzieży, ul. Krupnicza 38 - dostosowanie budynku do potrzeb osób z niepełnosprawnościami</t>
  </si>
  <si>
    <t>ZDMK/ST7.10/17</t>
  </si>
  <si>
    <t>Rozbudowa ul. Gen. Okulickiego wraz z budową połączenia drogowego z Rondem Piastowskim i przebudową Ronda Piastowskiego</t>
  </si>
  <si>
    <t>ZDMK/T1.193/17</t>
  </si>
  <si>
    <t>Przebudowa dróg wewnętrznych w obrębie ulic Rydla, Jadwigi z Łobzowa, Staszczyka, Bronowicka wraz z ul. Krzywy Zaułek</t>
  </si>
  <si>
    <t>Rozbudowa ul. Blacharskiej</t>
  </si>
  <si>
    <t xml:space="preserve">Rozbudowa ul. Folwarcznej </t>
  </si>
  <si>
    <t>Budowa placu zabaw przy ul. Stefana Banacha</t>
  </si>
  <si>
    <t>CM/E1.11/22</t>
  </si>
  <si>
    <t>Centrum Młodzieży, ul. Krupnicza 38 - modernizacja dachu</t>
  </si>
  <si>
    <t>Zespół Szkolno-Przedszkolny nr 9, ul. Romana Prawocheńskiego 7 - dobudowa pawilonu przedszkolnego</t>
  </si>
  <si>
    <t>Zespół Szkolno-Przedszkolny nr 5, os. Oświecenia 30 - modernizacja</t>
  </si>
  <si>
    <t>Budowa basenu przy SP 92,  os. Strusia 19</t>
  </si>
  <si>
    <t>ZZM/O1.42/21</t>
  </si>
  <si>
    <t>Zagospodarowanie terenu wokół Stawu Płaszowskiego</t>
  </si>
  <si>
    <t>ZCK/U1.6/20</t>
  </si>
  <si>
    <t>Rozbudowa cmentarza Prądnik Czerwony - Batowice II</t>
  </si>
  <si>
    <t>ZDMK/T1.37/24</t>
  </si>
  <si>
    <t>ZDMK/T1.40/24</t>
  </si>
  <si>
    <t>ZZM/O1.53/24</t>
  </si>
  <si>
    <t>MCOO/E1.33/24</t>
  </si>
  <si>
    <t>MCOO/E1.32/24</t>
  </si>
  <si>
    <t>ZIS/S1.17/24</t>
  </si>
  <si>
    <t>ZIS/S1.21/24</t>
  </si>
  <si>
    <t>Budowa Domu Kultury - Klub 303</t>
  </si>
  <si>
    <t>ZIS/S1.44/22</t>
  </si>
  <si>
    <t>Budowa krytej pływalni przy SP 129, os. Na Stoku 34</t>
  </si>
  <si>
    <t xml:space="preserve">Budowa Centrum Aktywności na os. Jagiellońskim </t>
  </si>
  <si>
    <t>Utworzenie Bieńczyckiego Ośrodka Kultury wraz z Centrum Aktywności Seniora przy ul. Fatimskiej 8</t>
  </si>
  <si>
    <t>Budowa podziemnego przejścia pieszo-rowerowego pod układem drogowo-torowym w rejonie ul. Suchej</t>
  </si>
  <si>
    <t>ZDMK/T1.30/10</t>
  </si>
  <si>
    <t>Rozbudowa ul. Wrony</t>
  </si>
  <si>
    <t xml:space="preserve">ZDMK/T1.143/16  </t>
  </si>
  <si>
    <t>Przebudowa schodów pomiędzy ul. Kalwaryjską i ul. Zamoyskiego</t>
  </si>
  <si>
    <t>ZDMK/T1.168/16</t>
  </si>
  <si>
    <t>Rozbudowa ul. Ważewskiego - etap I wraz z rozbudową ul. Zakarczmie - etap I</t>
  </si>
  <si>
    <t>ZDMK/T1.319/21</t>
  </si>
  <si>
    <t>Rozbudowa odcinka ulicy Bochenka od ul. Podedworze do ul. Szpakowej wraz z wybudowaniem chodnika dla mieszkańców oraz zatoczek parkingowych</t>
  </si>
  <si>
    <t>ZDMK/T1.330/21</t>
  </si>
  <si>
    <t>Modernizacja ul. Irzykowskiego</t>
  </si>
  <si>
    <t>ZDMK/T1.335/21</t>
  </si>
  <si>
    <t>Rondo na zbiegu ulic Poznańskiej i Łokietka</t>
  </si>
  <si>
    <t>ZDMK/ST5.1/04</t>
  </si>
  <si>
    <t>Rozbudowa ul. Igołomskiej w Krakowie</t>
  </si>
  <si>
    <t>ZIM/K2.10/24</t>
  </si>
  <si>
    <t>ZIM/K2.11/24</t>
  </si>
  <si>
    <t>ZIM/T1.42/24</t>
  </si>
  <si>
    <t>Budżet na 2024 rok</t>
  </si>
  <si>
    <t>Program rozwoju OZE w GMK (Portfel Projektów „Zeroemisyjny Kraków")</t>
  </si>
  <si>
    <t>Program Rozwoju Odnawialnych Źródeł Energii na obszarze Gminy Miejskiej Kraków (Portfel Projektów „Zeroemisyjny Kraków")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</si>
</sst>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zł&quot;;[Red]\-#,##0\ &quot;zł&quot;"/>
    <numFmt numFmtId="43" formatCode="_-* #,##0.00\ _z_ł_-;\-* #,##0.00\ _z_ł_-;_-* &quot;-&quot;??\ _z_ł_-;_-@_-"/>
    <numFmt numFmtId="164" formatCode="#,##0.0"/>
  </numFmts>
  <fonts count="26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9"/>
      <name val="Arial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theme="1"/>
      <name val="Calibri"/>
      <family val="2"/>
      <scheme val="minor"/>
    </font>
    <font>
      <b/>
      <sz val="9"/>
      <name val="Arial"/>
      <family val="2"/>
      <charset val="238"/>
    </font>
    <font>
      <sz val="10"/>
      <name val="Arial"/>
      <family val="2"/>
      <charset val="238"/>
    </font>
    <font>
      <b/>
      <i/>
      <sz val="9"/>
      <name val="Arial"/>
      <family val="2"/>
      <charset val="238"/>
    </font>
    <font>
      <i/>
      <sz val="9"/>
      <name val="Arial"/>
      <family val="2"/>
      <charset val="238"/>
    </font>
    <font>
      <b/>
      <sz val="10"/>
      <name val="Arial"/>
      <family val="2"/>
      <charset val="238"/>
    </font>
    <font>
      <sz val="11"/>
      <color rgb="FFFFFF00"/>
      <name val="Calibri"/>
      <family val="2"/>
      <charset val="238"/>
      <scheme val="minor"/>
    </font>
    <font>
      <sz val="9"/>
      <color rgb="FFFFFF00"/>
      <name val="Arial"/>
      <family val="2"/>
      <charset val="238"/>
    </font>
    <font>
      <sz val="11"/>
      <color theme="0"/>
      <name val="Calibri"/>
      <family val="2"/>
      <charset val="238"/>
      <scheme val="minor"/>
    </font>
    <font>
      <sz val="9"/>
      <color theme="0"/>
      <name val="Arial"/>
      <family val="2"/>
      <charset val="238"/>
    </font>
    <font>
      <b/>
      <sz val="9"/>
      <color rgb="FFFFFF00"/>
      <name val="Arial"/>
      <family val="2"/>
      <charset val="238"/>
    </font>
    <font>
      <sz val="10"/>
      <color rgb="FFFF0000"/>
      <name val="Calibri"/>
      <family val="2"/>
      <charset val="238"/>
      <scheme val="minor"/>
    </font>
    <font>
      <b/>
      <sz val="11"/>
      <name val="Arial"/>
      <family val="2"/>
      <charset val="238"/>
    </font>
    <font>
      <sz val="11"/>
      <name val="Arial"/>
      <family val="2"/>
      <charset val="238"/>
    </font>
    <font>
      <b/>
      <sz val="9"/>
      <color theme="0"/>
      <name val="Arial"/>
      <family val="2"/>
      <charset val="238"/>
    </font>
    <font>
      <b/>
      <sz val="9"/>
      <color rgb="FFFFFF00"/>
      <name val="Lato"/>
      <family val="2"/>
      <charset val="238"/>
    </font>
    <font>
      <sz val="9"/>
      <color rgb="FFFFFF00"/>
      <name val="Calibri"/>
      <family val="2"/>
      <charset val="238"/>
      <scheme val="minor"/>
    </font>
    <font>
      <sz val="9"/>
      <color theme="0"/>
      <name val="Calibri"/>
      <family val="2"/>
      <charset val="238"/>
      <scheme val="minor"/>
    </font>
    <font>
      <sz val="9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289">
    <xf numFmtId="0" fontId="0" fillId="0" borderId="0" xfId="0"/>
    <xf numFmtId="0" fontId="12" fillId="3" borderId="0" xfId="0" applyFont="1" applyFill="1" applyAlignment="1">
      <alignment vertical="center"/>
    </xf>
    <xf numFmtId="0" fontId="4" fillId="3" borderId="0" xfId="0" applyFont="1" applyFill="1" applyAlignment="1">
      <alignment horizontal="right"/>
    </xf>
    <xf numFmtId="0" fontId="4" fillId="3" borderId="0" xfId="0" applyFont="1" applyFill="1"/>
    <xf numFmtId="0" fontId="9" fillId="3" borderId="0" xfId="0" applyFont="1" applyFill="1" applyAlignment="1">
      <alignment vertical="center"/>
    </xf>
    <xf numFmtId="0" fontId="4" fillId="3" borderId="0" xfId="0" applyFont="1" applyFill="1" applyAlignment="1">
      <alignment horizontal="center"/>
    </xf>
    <xf numFmtId="0" fontId="4" fillId="3" borderId="0" xfId="0" applyFont="1" applyFill="1" applyAlignment="1">
      <alignment horizontal="left"/>
    </xf>
    <xf numFmtId="0" fontId="8" fillId="3" borderId="0" xfId="0" applyFont="1" applyFill="1" applyAlignment="1">
      <alignment horizontal="right"/>
    </xf>
    <xf numFmtId="0" fontId="5" fillId="3" borderId="0" xfId="0" applyFont="1" applyFill="1"/>
    <xf numFmtId="1" fontId="8" fillId="3" borderId="8" xfId="5" applyNumberFormat="1" applyFont="1" applyFill="1" applyBorder="1" applyAlignment="1">
      <alignment horizontal="center" vertical="center" wrapText="1"/>
    </xf>
    <xf numFmtId="0" fontId="11" fillId="3" borderId="8" xfId="5" applyFont="1" applyFill="1" applyBorder="1" applyAlignment="1">
      <alignment horizontal="center" vertical="center"/>
    </xf>
    <xf numFmtId="0" fontId="11" fillId="3" borderId="8" xfId="5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vertical="center" wrapText="1"/>
    </xf>
    <xf numFmtId="0" fontId="8" fillId="3" borderId="14" xfId="0" applyFont="1" applyFill="1" applyBorder="1" applyAlignment="1">
      <alignment horizontal="center" vertical="center" wrapText="1"/>
    </xf>
    <xf numFmtId="0" fontId="8" fillId="3" borderId="14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left" vertical="center" wrapText="1" indent="2"/>
    </xf>
    <xf numFmtId="3" fontId="8" fillId="3" borderId="14" xfId="0" applyNumberFormat="1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8" fillId="3" borderId="1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8" fillId="3" borderId="13" xfId="3" applyFont="1" applyFill="1" applyBorder="1" applyAlignment="1">
      <alignment horizontal="left" vertical="center" wrapText="1" indent="2"/>
    </xf>
    <xf numFmtId="0" fontId="8" fillId="3" borderId="14" xfId="3" applyFont="1" applyFill="1" applyBorder="1" applyAlignment="1">
      <alignment horizontal="left" vertical="center" wrapText="1" indent="2"/>
    </xf>
    <xf numFmtId="0" fontId="11" fillId="3" borderId="10" xfId="5" applyFont="1" applyFill="1" applyBorder="1" applyAlignment="1">
      <alignment horizontal="center" vertical="center"/>
    </xf>
    <xf numFmtId="0" fontId="11" fillId="3" borderId="14" xfId="5" applyFont="1" applyFill="1" applyBorder="1" applyAlignment="1">
      <alignment horizontal="center" vertical="center" wrapText="1"/>
    </xf>
    <xf numFmtId="0" fontId="11" fillId="3" borderId="9" xfId="5" applyFont="1" applyFill="1" applyBorder="1" applyAlignment="1">
      <alignment horizontal="center" vertical="center"/>
    </xf>
    <xf numFmtId="0" fontId="8" fillId="3" borderId="8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4" xfId="4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 indent="2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5" xfId="4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 indent="2"/>
    </xf>
    <xf numFmtId="0" fontId="5" fillId="3" borderId="8" xfId="0" applyFont="1" applyFill="1" applyBorder="1" applyAlignment="1">
      <alignment horizontal="left" vertical="center" wrapText="1"/>
    </xf>
    <xf numFmtId="0" fontId="5" fillId="3" borderId="8" xfId="4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left" vertical="center" wrapText="1"/>
    </xf>
    <xf numFmtId="0" fontId="8" fillId="3" borderId="4" xfId="0" applyFont="1" applyFill="1" applyBorder="1" applyAlignment="1">
      <alignment vertical="center" wrapText="1"/>
    </xf>
    <xf numFmtId="1" fontId="8" fillId="3" borderId="8" xfId="0" applyNumberFormat="1" applyFont="1" applyFill="1" applyBorder="1" applyAlignment="1">
      <alignment horizontal="center" vertical="center" wrapText="1"/>
    </xf>
    <xf numFmtId="2" fontId="8" fillId="3" borderId="9" xfId="0" applyNumberFormat="1" applyFont="1" applyFill="1" applyBorder="1" applyAlignment="1">
      <alignment horizontal="center" vertical="center" wrapText="1"/>
    </xf>
    <xf numFmtId="2" fontId="5" fillId="3" borderId="9" xfId="0" applyNumberFormat="1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 wrapText="1"/>
    </xf>
    <xf numFmtId="0" fontId="5" fillId="3" borderId="0" xfId="0" applyFont="1" applyFill="1" applyBorder="1"/>
    <xf numFmtId="1" fontId="5" fillId="3" borderId="1" xfId="0" applyNumberFormat="1" applyFont="1" applyFill="1" applyBorder="1" applyAlignment="1">
      <alignment horizontal="center" vertical="center" wrapText="1"/>
    </xf>
    <xf numFmtId="2" fontId="5" fillId="3" borderId="6" xfId="0" applyNumberFormat="1" applyFont="1" applyFill="1" applyBorder="1" applyAlignment="1">
      <alignment horizontal="center" vertical="center" wrapText="1"/>
    </xf>
    <xf numFmtId="2" fontId="5" fillId="3" borderId="7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left" vertical="center" wrapText="1"/>
    </xf>
    <xf numFmtId="2" fontId="5" fillId="3" borderId="12" xfId="0" applyNumberFormat="1" applyFont="1" applyFill="1" applyBorder="1" applyAlignment="1">
      <alignment horizontal="center" vertical="center" wrapText="1"/>
    </xf>
    <xf numFmtId="2" fontId="5" fillId="3" borderId="11" xfId="0" applyNumberFormat="1" applyFont="1" applyFill="1" applyBorder="1" applyAlignment="1">
      <alignment horizontal="center" vertical="center" wrapText="1"/>
    </xf>
    <xf numFmtId="2" fontId="5" fillId="3" borderId="3" xfId="0" applyNumberFormat="1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2" fontId="5" fillId="3" borderId="10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vertical="center" wrapText="1"/>
    </xf>
    <xf numFmtId="0" fontId="5" fillId="3" borderId="4" xfId="8" applyFont="1" applyFill="1" applyBorder="1" applyAlignment="1">
      <alignment horizontal="center" vertical="center" wrapText="1"/>
    </xf>
    <xf numFmtId="1" fontId="5" fillId="3" borderId="4" xfId="0" applyNumberFormat="1" applyFont="1" applyFill="1" applyBorder="1" applyAlignment="1">
      <alignment horizontal="center" vertical="center"/>
    </xf>
    <xf numFmtId="0" fontId="5" fillId="3" borderId="5" xfId="8" applyFont="1" applyFill="1" applyBorder="1" applyAlignment="1">
      <alignment horizontal="center" vertical="center" wrapText="1"/>
    </xf>
    <xf numFmtId="1" fontId="5" fillId="3" borderId="5" xfId="0" applyNumberFormat="1" applyFont="1" applyFill="1" applyBorder="1" applyAlignment="1">
      <alignment horizontal="center" vertical="center"/>
    </xf>
    <xf numFmtId="0" fontId="5" fillId="3" borderId="8" xfId="8" applyFont="1" applyFill="1" applyBorder="1" applyAlignment="1">
      <alignment horizontal="center" vertical="center" wrapText="1"/>
    </xf>
    <xf numFmtId="1" fontId="5" fillId="3" borderId="8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2" fontId="8" fillId="3" borderId="10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5" fillId="3" borderId="4" xfId="3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8" fillId="3" borderId="10" xfId="5" applyFont="1" applyFill="1" applyBorder="1" applyAlignment="1">
      <alignment horizontal="center" vertical="center"/>
    </xf>
    <xf numFmtId="0" fontId="8" fillId="3" borderId="8" xfId="5" applyFont="1" applyFill="1" applyBorder="1" applyAlignment="1">
      <alignment vertical="center" wrapText="1"/>
    </xf>
    <xf numFmtId="0" fontId="8" fillId="3" borderId="9" xfId="5" applyFont="1" applyFill="1" applyBorder="1" applyAlignment="1">
      <alignment vertical="center" wrapText="1"/>
    </xf>
    <xf numFmtId="0" fontId="5" fillId="3" borderId="10" xfId="5" applyFont="1" applyFill="1" applyBorder="1" applyAlignment="1">
      <alignment horizontal="center" vertical="center"/>
    </xf>
    <xf numFmtId="0" fontId="5" fillId="3" borderId="8" xfId="5" applyFont="1" applyFill="1" applyBorder="1" applyAlignment="1">
      <alignment vertical="center" wrapText="1"/>
    </xf>
    <xf numFmtId="0" fontId="5" fillId="3" borderId="8" xfId="5" applyFont="1" applyFill="1" applyBorder="1" applyAlignment="1">
      <alignment horizontal="center" vertical="center" wrapText="1"/>
    </xf>
    <xf numFmtId="0" fontId="5" fillId="3" borderId="9" xfId="5" applyFont="1" applyFill="1" applyBorder="1" applyAlignment="1">
      <alignment horizontal="center" vertical="center"/>
    </xf>
    <xf numFmtId="0" fontId="5" fillId="3" borderId="10" xfId="5" applyFont="1" applyFill="1" applyBorder="1" applyAlignment="1">
      <alignment horizontal="center" vertical="center" wrapText="1"/>
    </xf>
    <xf numFmtId="0" fontId="8" fillId="3" borderId="3" xfId="5" applyFont="1" applyFill="1" applyBorder="1" applyAlignment="1">
      <alignment horizontal="center" vertical="center"/>
    </xf>
    <xf numFmtId="0" fontId="8" fillId="3" borderId="1" xfId="5" applyFont="1" applyFill="1" applyBorder="1" applyAlignment="1">
      <alignment vertical="center" wrapText="1"/>
    </xf>
    <xf numFmtId="0" fontId="10" fillId="3" borderId="1" xfId="5" applyFont="1" applyFill="1" applyBorder="1" applyAlignment="1">
      <alignment horizontal="center" vertical="center" wrapText="1"/>
    </xf>
    <xf numFmtId="0" fontId="10" fillId="3" borderId="2" xfId="5" applyFont="1" applyFill="1" applyBorder="1" applyAlignment="1">
      <alignment horizontal="center" vertical="center"/>
    </xf>
    <xf numFmtId="0" fontId="5" fillId="3" borderId="7" xfId="5" applyFont="1" applyFill="1" applyBorder="1" applyAlignment="1">
      <alignment horizontal="center" vertical="center"/>
    </xf>
    <xf numFmtId="0" fontId="5" fillId="3" borderId="4" xfId="5" applyFont="1" applyFill="1" applyBorder="1" applyAlignment="1">
      <alignment vertical="center" wrapText="1"/>
    </xf>
    <xf numFmtId="0" fontId="5" fillId="3" borderId="4" xfId="5" applyFont="1" applyFill="1" applyBorder="1" applyAlignment="1">
      <alignment horizontal="center" vertical="center" wrapText="1"/>
    </xf>
    <xf numFmtId="0" fontId="5" fillId="3" borderId="6" xfId="5" applyFont="1" applyFill="1" applyBorder="1" applyAlignment="1">
      <alignment horizontal="center" vertical="center"/>
    </xf>
    <xf numFmtId="0" fontId="5" fillId="3" borderId="12" xfId="5" applyFont="1" applyFill="1" applyBorder="1" applyAlignment="1">
      <alignment horizontal="center" vertical="center"/>
    </xf>
    <xf numFmtId="0" fontId="5" fillId="3" borderId="5" xfId="5" applyFont="1" applyFill="1" applyBorder="1" applyAlignment="1">
      <alignment horizontal="center" vertical="center" wrapText="1"/>
    </xf>
    <xf numFmtId="0" fontId="5" fillId="3" borderId="11" xfId="5" applyFont="1" applyFill="1" applyBorder="1" applyAlignment="1">
      <alignment horizontal="center" vertical="center"/>
    </xf>
    <xf numFmtId="0" fontId="5" fillId="3" borderId="8" xfId="5" applyFont="1" applyFill="1" applyBorder="1" applyAlignment="1">
      <alignment horizontal="center" vertical="center"/>
    </xf>
    <xf numFmtId="0" fontId="5" fillId="3" borderId="5" xfId="5" applyFont="1" applyFill="1" applyBorder="1" applyAlignment="1">
      <alignment vertical="center" wrapText="1"/>
    </xf>
    <xf numFmtId="0" fontId="5" fillId="3" borderId="11" xfId="5" applyFont="1" applyFill="1" applyBorder="1" applyAlignment="1">
      <alignment horizontal="center" vertical="center" wrapText="1"/>
    </xf>
    <xf numFmtId="0" fontId="5" fillId="3" borderId="3" xfId="5" applyFont="1" applyFill="1" applyBorder="1" applyAlignment="1">
      <alignment horizontal="center" vertical="center"/>
    </xf>
    <xf numFmtId="0" fontId="5" fillId="3" borderId="1" xfId="5" applyFont="1" applyFill="1" applyBorder="1" applyAlignment="1">
      <alignment horizontal="center" vertical="center" wrapText="1"/>
    </xf>
    <xf numFmtId="0" fontId="5" fillId="3" borderId="2" xfId="5" applyFont="1" applyFill="1" applyBorder="1" applyAlignment="1">
      <alignment horizontal="center" vertical="center"/>
    </xf>
    <xf numFmtId="0" fontId="10" fillId="3" borderId="8" xfId="5" applyFont="1" applyFill="1" applyBorder="1" applyAlignment="1">
      <alignment horizontal="center" vertical="center" wrapText="1"/>
    </xf>
    <xf numFmtId="0" fontId="10" fillId="3" borderId="9" xfId="5" applyFont="1" applyFill="1" applyBorder="1" applyAlignment="1">
      <alignment horizontal="center" vertical="center"/>
    </xf>
    <xf numFmtId="0" fontId="5" fillId="3" borderId="6" xfId="5" applyFont="1" applyFill="1" applyBorder="1" applyAlignment="1">
      <alignment horizontal="center" vertical="center" wrapText="1"/>
    </xf>
    <xf numFmtId="0" fontId="5" fillId="3" borderId="5" xfId="5" applyFont="1" applyFill="1" applyBorder="1" applyAlignment="1">
      <alignment horizontal="left" vertical="center" wrapText="1" indent="1"/>
    </xf>
    <xf numFmtId="0" fontId="5" fillId="3" borderId="1" xfId="3" applyFont="1" applyFill="1" applyBorder="1" applyAlignment="1">
      <alignment horizontal="left" vertical="center" wrapText="1" indent="2"/>
    </xf>
    <xf numFmtId="0" fontId="5" fillId="3" borderId="8" xfId="3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" xfId="3" applyFont="1" applyFill="1" applyBorder="1" applyAlignment="1">
      <alignment vertical="center" wrapText="1"/>
    </xf>
    <xf numFmtId="0" fontId="5" fillId="3" borderId="7" xfId="2" applyFont="1" applyFill="1" applyBorder="1" applyAlignment="1">
      <alignment horizontal="center" vertical="center" wrapText="1"/>
    </xf>
    <xf numFmtId="0" fontId="5" fillId="3" borderId="10" xfId="2" applyFont="1" applyFill="1" applyBorder="1" applyAlignment="1">
      <alignment horizontal="center" vertical="center" wrapText="1"/>
    </xf>
    <xf numFmtId="0" fontId="5" fillId="3" borderId="5" xfId="3" applyFont="1" applyFill="1" applyBorder="1" applyAlignment="1">
      <alignment horizontal="left" vertical="center" wrapText="1" indent="2"/>
    </xf>
    <xf numFmtId="0" fontId="5" fillId="3" borderId="8" xfId="3" applyFont="1" applyFill="1" applyBorder="1" applyAlignment="1">
      <alignment horizontal="left" vertical="center" wrapText="1"/>
    </xf>
    <xf numFmtId="0" fontId="5" fillId="3" borderId="3" xfId="7" applyFont="1" applyFill="1" applyBorder="1" applyAlignment="1">
      <alignment horizontal="center" vertical="center" wrapText="1"/>
    </xf>
    <xf numFmtId="0" fontId="5" fillId="3" borderId="10" xfId="3" applyFont="1" applyFill="1" applyBorder="1" applyAlignment="1">
      <alignment horizontal="center" vertical="center" wrapText="1"/>
    </xf>
    <xf numFmtId="0" fontId="5" fillId="3" borderId="2" xfId="5" applyFont="1" applyFill="1" applyBorder="1" applyAlignment="1">
      <alignment horizontal="center" vertical="center" wrapText="1"/>
    </xf>
    <xf numFmtId="0" fontId="5" fillId="3" borderId="8" xfId="5" applyFont="1" applyFill="1" applyBorder="1" applyAlignment="1">
      <alignment horizontal="left" vertical="center" wrapText="1"/>
    </xf>
    <xf numFmtId="6" fontId="5" fillId="3" borderId="4" xfId="0" applyNumberFormat="1" applyFont="1" applyFill="1" applyBorder="1" applyAlignment="1">
      <alignment horizontal="left" vertical="center" wrapText="1"/>
    </xf>
    <xf numFmtId="6" fontId="5" fillId="3" borderId="5" xfId="0" applyNumberFormat="1" applyFont="1" applyFill="1" applyBorder="1" applyAlignment="1">
      <alignment horizontal="left" vertical="center" wrapText="1" indent="2"/>
    </xf>
    <xf numFmtId="6" fontId="5" fillId="3" borderId="1" xfId="0" applyNumberFormat="1" applyFont="1" applyFill="1" applyBorder="1" applyAlignment="1">
      <alignment horizontal="left" vertical="center" wrapText="1" indent="2"/>
    </xf>
    <xf numFmtId="6" fontId="5" fillId="3" borderId="8" xfId="0" applyNumberFormat="1" applyFont="1" applyFill="1" applyBorder="1" applyAlignment="1">
      <alignment horizontal="left" vertical="center" wrapText="1"/>
    </xf>
    <xf numFmtId="0" fontId="5" fillId="3" borderId="9" xfId="5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7" xfId="6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vertical="center"/>
    </xf>
    <xf numFmtId="0" fontId="5" fillId="3" borderId="4" xfId="6" applyFont="1" applyFill="1" applyBorder="1" applyAlignment="1">
      <alignment vertical="center" wrapText="1"/>
    </xf>
    <xf numFmtId="0" fontId="5" fillId="3" borderId="6" xfId="6" applyFont="1" applyFill="1" applyBorder="1" applyAlignment="1">
      <alignment horizontal="center" vertical="center" wrapText="1"/>
    </xf>
    <xf numFmtId="0" fontId="5" fillId="3" borderId="12" xfId="6" applyFont="1" applyFill="1" applyBorder="1" applyAlignment="1">
      <alignment horizontal="center" vertical="center" wrapText="1"/>
    </xf>
    <xf numFmtId="0" fontId="5" fillId="3" borderId="11" xfId="6" applyFont="1" applyFill="1" applyBorder="1" applyAlignment="1">
      <alignment horizontal="center" vertical="center" wrapText="1"/>
    </xf>
    <xf numFmtId="0" fontId="8" fillId="3" borderId="8" xfId="5" applyFont="1" applyFill="1" applyBorder="1" applyAlignment="1">
      <alignment horizontal="left" vertical="center" wrapText="1"/>
    </xf>
    <xf numFmtId="0" fontId="8" fillId="3" borderId="10" xfId="6" applyFont="1" applyFill="1" applyBorder="1" applyAlignment="1">
      <alignment horizontal="center" vertical="center" wrapText="1"/>
    </xf>
    <xf numFmtId="0" fontId="8" fillId="3" borderId="9" xfId="6" applyFont="1" applyFill="1" applyBorder="1" applyAlignment="1">
      <alignment horizontal="center" vertical="center" wrapText="1"/>
    </xf>
    <xf numFmtId="0" fontId="5" fillId="3" borderId="5" xfId="3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1" fontId="8" fillId="3" borderId="8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/>
    </xf>
    <xf numFmtId="0" fontId="8" fillId="3" borderId="9" xfId="5" applyFont="1" applyFill="1" applyBorder="1" applyAlignment="1">
      <alignment horizontal="center" vertical="center"/>
    </xf>
    <xf numFmtId="164" fontId="5" fillId="3" borderId="4" xfId="5" applyNumberFormat="1" applyFont="1" applyFill="1" applyBorder="1" applyAlignment="1">
      <alignment vertical="center" wrapText="1"/>
    </xf>
    <xf numFmtId="3" fontId="5" fillId="3" borderId="4" xfId="5" applyNumberFormat="1" applyFont="1" applyFill="1" applyBorder="1" applyAlignment="1">
      <alignment horizontal="center" vertical="center" wrapText="1"/>
    </xf>
    <xf numFmtId="164" fontId="5" fillId="3" borderId="6" xfId="5" applyNumberFormat="1" applyFont="1" applyFill="1" applyBorder="1" applyAlignment="1">
      <alignment horizontal="center" vertical="center" wrapText="1"/>
    </xf>
    <xf numFmtId="3" fontId="5" fillId="3" borderId="5" xfId="5" applyNumberFormat="1" applyFont="1" applyFill="1" applyBorder="1" applyAlignment="1">
      <alignment horizontal="center" vertical="center" wrapText="1"/>
    </xf>
    <xf numFmtId="164" fontId="5" fillId="3" borderId="11" xfId="5" applyNumberFormat="1" applyFont="1" applyFill="1" applyBorder="1" applyAlignment="1">
      <alignment horizontal="center" vertical="center" wrapText="1"/>
    </xf>
    <xf numFmtId="0" fontId="5" fillId="3" borderId="1" xfId="5" applyFont="1" applyFill="1" applyBorder="1" applyAlignment="1">
      <alignment horizontal="left" vertical="center" wrapText="1" indent="1"/>
    </xf>
    <xf numFmtId="3" fontId="5" fillId="3" borderId="1" xfId="5" applyNumberFormat="1" applyFont="1" applyFill="1" applyBorder="1" applyAlignment="1">
      <alignment horizontal="center" vertical="center" wrapText="1"/>
    </xf>
    <xf numFmtId="164" fontId="5" fillId="3" borderId="2" xfId="5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3" fontId="8" fillId="3" borderId="10" xfId="0" applyNumberFormat="1" applyFont="1" applyFill="1" applyBorder="1" applyAlignment="1">
      <alignment horizontal="center" vertical="center" wrapText="1"/>
    </xf>
    <xf numFmtId="3" fontId="8" fillId="3" borderId="8" xfId="0" applyNumberFormat="1" applyFont="1" applyFill="1" applyBorder="1" applyAlignment="1">
      <alignment horizontal="left" vertical="center" wrapText="1"/>
    </xf>
    <xf numFmtId="3" fontId="5" fillId="3" borderId="4" xfId="0" applyNumberFormat="1" applyFont="1" applyFill="1" applyBorder="1" applyAlignment="1">
      <alignment horizontal="left" vertical="center" wrapText="1"/>
    </xf>
    <xf numFmtId="3" fontId="5" fillId="3" borderId="5" xfId="0" applyNumberFormat="1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right"/>
    </xf>
    <xf numFmtId="3" fontId="8" fillId="3" borderId="8" xfId="1" applyNumberFormat="1" applyFont="1" applyFill="1" applyBorder="1" applyAlignment="1">
      <alignment horizontal="right" vertical="center" wrapText="1"/>
    </xf>
    <xf numFmtId="3" fontId="8" fillId="3" borderId="8" xfId="0" applyNumberFormat="1" applyFont="1" applyFill="1" applyBorder="1" applyAlignment="1">
      <alignment horizontal="right" vertical="center" wrapText="1"/>
    </xf>
    <xf numFmtId="3" fontId="11" fillId="3" borderId="8" xfId="5" applyNumberFormat="1" applyFont="1" applyFill="1" applyBorder="1" applyAlignment="1">
      <alignment horizontal="right" vertical="center" wrapText="1"/>
    </xf>
    <xf numFmtId="3" fontId="11" fillId="3" borderId="8" xfId="5" applyNumberFormat="1" applyFont="1" applyFill="1" applyBorder="1" applyAlignment="1">
      <alignment horizontal="right" vertical="center"/>
    </xf>
    <xf numFmtId="3" fontId="5" fillId="3" borderId="8" xfId="1" applyNumberFormat="1" applyFont="1" applyFill="1" applyBorder="1" applyAlignment="1">
      <alignment horizontal="right" vertical="center" wrapText="1"/>
    </xf>
    <xf numFmtId="3" fontId="5" fillId="3" borderId="4" xfId="1" applyNumberFormat="1" applyFont="1" applyFill="1" applyBorder="1" applyAlignment="1">
      <alignment horizontal="right" vertical="center" wrapText="1"/>
    </xf>
    <xf numFmtId="3" fontId="5" fillId="3" borderId="1" xfId="1" applyNumberFormat="1" applyFont="1" applyFill="1" applyBorder="1" applyAlignment="1">
      <alignment horizontal="right" vertical="center" wrapText="1"/>
    </xf>
    <xf numFmtId="3" fontId="5" fillId="3" borderId="5" xfId="1" applyNumberFormat="1" applyFont="1" applyFill="1" applyBorder="1" applyAlignment="1">
      <alignment horizontal="right" vertical="center" wrapText="1"/>
    </xf>
    <xf numFmtId="3" fontId="5" fillId="3" borderId="4" xfId="1" applyNumberFormat="1" applyFont="1" applyFill="1" applyBorder="1" applyAlignment="1">
      <alignment horizontal="right" vertical="center"/>
    </xf>
    <xf numFmtId="3" fontId="5" fillId="3" borderId="5" xfId="1" applyNumberFormat="1" applyFont="1" applyFill="1" applyBorder="1" applyAlignment="1">
      <alignment horizontal="right" vertical="center"/>
    </xf>
    <xf numFmtId="3" fontId="5" fillId="3" borderId="8" xfId="1" applyNumberFormat="1" applyFont="1" applyFill="1" applyBorder="1" applyAlignment="1">
      <alignment horizontal="right" vertical="center"/>
    </xf>
    <xf numFmtId="3" fontId="5" fillId="3" borderId="1" xfId="1" applyNumberFormat="1" applyFont="1" applyFill="1" applyBorder="1" applyAlignment="1">
      <alignment horizontal="right" vertical="center"/>
    </xf>
    <xf numFmtId="3" fontId="8" fillId="3" borderId="4" xfId="1" applyNumberFormat="1" applyFont="1" applyFill="1" applyBorder="1" applyAlignment="1">
      <alignment horizontal="right" vertical="center" wrapText="1"/>
    </xf>
    <xf numFmtId="3" fontId="8" fillId="3" borderId="8" xfId="1" applyNumberFormat="1" applyFont="1" applyFill="1" applyBorder="1" applyAlignment="1">
      <alignment horizontal="right" vertical="center"/>
    </xf>
    <xf numFmtId="3" fontId="8" fillId="3" borderId="8" xfId="5" applyNumberFormat="1" applyFont="1" applyFill="1" applyBorder="1" applyAlignment="1">
      <alignment horizontal="right" vertical="center"/>
    </xf>
    <xf numFmtId="3" fontId="5" fillId="3" borderId="8" xfId="5" applyNumberFormat="1" applyFont="1" applyFill="1" applyBorder="1" applyAlignment="1">
      <alignment horizontal="right" vertical="center"/>
    </xf>
    <xf numFmtId="3" fontId="8" fillId="3" borderId="1" xfId="5" applyNumberFormat="1" applyFont="1" applyFill="1" applyBorder="1" applyAlignment="1">
      <alignment horizontal="right" vertical="center"/>
    </xf>
    <xf numFmtId="3" fontId="5" fillId="3" borderId="4" xfId="5" applyNumberFormat="1" applyFont="1" applyFill="1" applyBorder="1" applyAlignment="1">
      <alignment horizontal="right" vertical="center"/>
    </xf>
    <xf numFmtId="3" fontId="5" fillId="3" borderId="5" xfId="5" applyNumberFormat="1" applyFont="1" applyFill="1" applyBorder="1" applyAlignment="1">
      <alignment horizontal="right" vertical="center"/>
    </xf>
    <xf numFmtId="3" fontId="5" fillId="3" borderId="1" xfId="5" applyNumberFormat="1" applyFont="1" applyFill="1" applyBorder="1" applyAlignment="1">
      <alignment horizontal="right" vertical="center"/>
    </xf>
    <xf numFmtId="3" fontId="5" fillId="3" borderId="4" xfId="4" applyNumberFormat="1" applyFont="1" applyFill="1" applyBorder="1" applyAlignment="1">
      <alignment horizontal="right" vertical="center"/>
    </xf>
    <xf numFmtId="3" fontId="5" fillId="3" borderId="6" xfId="5" applyNumberFormat="1" applyFont="1" applyFill="1" applyBorder="1" applyAlignment="1">
      <alignment horizontal="right" vertical="center" wrapText="1"/>
    </xf>
    <xf numFmtId="3" fontId="5" fillId="3" borderId="11" xfId="5" applyNumberFormat="1" applyFont="1" applyFill="1" applyBorder="1" applyAlignment="1">
      <alignment horizontal="right" vertical="center" wrapText="1"/>
    </xf>
    <xf numFmtId="3" fontId="5" fillId="3" borderId="4" xfId="1" applyNumberFormat="1" applyFont="1" applyFill="1" applyBorder="1" applyAlignment="1">
      <alignment vertical="center" wrapText="1"/>
    </xf>
    <xf numFmtId="3" fontId="5" fillId="3" borderId="4" xfId="1" applyNumberFormat="1" applyFont="1" applyFill="1" applyBorder="1" applyAlignment="1">
      <alignment vertical="center"/>
    </xf>
    <xf numFmtId="3" fontId="5" fillId="3" borderId="1" xfId="1" applyNumberFormat="1" applyFont="1" applyFill="1" applyBorder="1" applyAlignment="1">
      <alignment vertical="center" wrapText="1"/>
    </xf>
    <xf numFmtId="3" fontId="5" fillId="3" borderId="1" xfId="1" applyNumberFormat="1" applyFont="1" applyFill="1" applyBorder="1" applyAlignment="1">
      <alignment vertical="center"/>
    </xf>
    <xf numFmtId="3" fontId="5" fillId="3" borderId="8" xfId="1" applyNumberFormat="1" applyFont="1" applyFill="1" applyBorder="1" applyAlignment="1">
      <alignment vertical="center"/>
    </xf>
    <xf numFmtId="3" fontId="5" fillId="3" borderId="8" xfId="1" applyNumberFormat="1" applyFont="1" applyFill="1" applyBorder="1" applyAlignment="1">
      <alignment vertical="center" wrapText="1"/>
    </xf>
    <xf numFmtId="3" fontId="5" fillId="3" borderId="10" xfId="1" applyNumberFormat="1" applyFont="1" applyFill="1" applyBorder="1" applyAlignment="1">
      <alignment horizontal="right" vertical="center"/>
    </xf>
    <xf numFmtId="3" fontId="8" fillId="3" borderId="4" xfId="5" applyNumberFormat="1" applyFont="1" applyFill="1" applyBorder="1" applyAlignment="1">
      <alignment horizontal="right" vertical="center"/>
    </xf>
    <xf numFmtId="3" fontId="5" fillId="3" borderId="6" xfId="5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vertical="center"/>
    </xf>
    <xf numFmtId="3" fontId="5" fillId="3" borderId="5" xfId="0" applyNumberFormat="1" applyFont="1" applyFill="1" applyBorder="1" applyAlignment="1">
      <alignment vertical="center"/>
    </xf>
    <xf numFmtId="3" fontId="5" fillId="3" borderId="1" xfId="0" applyNumberFormat="1" applyFont="1" applyFill="1" applyBorder="1" applyAlignment="1">
      <alignment vertical="center"/>
    </xf>
    <xf numFmtId="3" fontId="5" fillId="3" borderId="1" xfId="4" applyNumberFormat="1" applyFont="1" applyFill="1" applyBorder="1" applyAlignment="1">
      <alignment horizontal="right" vertical="center"/>
    </xf>
    <xf numFmtId="3" fontId="5" fillId="3" borderId="1" xfId="5" applyNumberFormat="1" applyFont="1" applyFill="1" applyBorder="1" applyAlignment="1">
      <alignment horizontal="right" vertical="center" wrapText="1"/>
    </xf>
    <xf numFmtId="3" fontId="5" fillId="3" borderId="4" xfId="5" applyNumberFormat="1" applyFont="1" applyFill="1" applyBorder="1" applyAlignment="1">
      <alignment horizontal="right" vertical="center" wrapText="1"/>
    </xf>
    <xf numFmtId="3" fontId="8" fillId="3" borderId="1" xfId="1" applyNumberFormat="1" applyFont="1" applyFill="1" applyBorder="1" applyAlignment="1">
      <alignment horizontal="right" vertical="center" wrapText="1"/>
    </xf>
    <xf numFmtId="3" fontId="8" fillId="3" borderId="1" xfId="1" applyNumberFormat="1" applyFont="1" applyFill="1" applyBorder="1" applyAlignment="1">
      <alignment horizontal="right" vertical="center"/>
    </xf>
    <xf numFmtId="3" fontId="8" fillId="3" borderId="8" xfId="5" applyNumberFormat="1" applyFont="1" applyFill="1" applyBorder="1" applyAlignment="1">
      <alignment horizontal="right" vertical="center" wrapText="1"/>
    </xf>
    <xf numFmtId="3" fontId="5" fillId="3" borderId="9" xfId="5" applyNumberFormat="1" applyFont="1" applyFill="1" applyBorder="1" applyAlignment="1">
      <alignment horizontal="right" vertical="center"/>
    </xf>
    <xf numFmtId="3" fontId="5" fillId="3" borderId="0" xfId="0" applyNumberFormat="1" applyFont="1" applyFill="1" applyAlignment="1">
      <alignment horizontal="right"/>
    </xf>
    <xf numFmtId="3" fontId="13" fillId="3" borderId="0" xfId="0" applyNumberFormat="1" applyFont="1" applyFill="1"/>
    <xf numFmtId="3" fontId="14" fillId="3" borderId="0" xfId="0" applyNumberFormat="1" applyFont="1" applyFill="1"/>
    <xf numFmtId="3" fontId="14" fillId="3" borderId="0" xfId="0" applyNumberFormat="1" applyFont="1" applyFill="1" applyBorder="1"/>
    <xf numFmtId="3" fontId="15" fillId="3" borderId="0" xfId="0" applyNumberFormat="1" applyFont="1" applyFill="1"/>
    <xf numFmtId="3" fontId="16" fillId="3" borderId="0" xfId="0" applyNumberFormat="1" applyFont="1" applyFill="1"/>
    <xf numFmtId="3" fontId="16" fillId="3" borderId="0" xfId="0" applyNumberFormat="1" applyFont="1" applyFill="1" applyBorder="1"/>
    <xf numFmtId="3" fontId="15" fillId="3" borderId="0" xfId="0" applyNumberFormat="1" applyFont="1" applyFill="1" applyAlignment="1">
      <alignment horizontal="right"/>
    </xf>
    <xf numFmtId="3" fontId="16" fillId="3" borderId="0" xfId="0" applyNumberFormat="1" applyFont="1" applyFill="1" applyAlignment="1">
      <alignment horizontal="right"/>
    </xf>
    <xf numFmtId="3" fontId="16" fillId="3" borderId="0" xfId="0" applyNumberFormat="1" applyFont="1" applyFill="1" applyBorder="1" applyAlignment="1">
      <alignment horizontal="right"/>
    </xf>
    <xf numFmtId="0" fontId="5" fillId="3" borderId="10" xfId="6" applyFont="1" applyFill="1" applyBorder="1" applyAlignment="1">
      <alignment horizontal="center" vertical="center" wrapText="1"/>
    </xf>
    <xf numFmtId="3" fontId="5" fillId="3" borderId="5" xfId="1" applyNumberFormat="1" applyFont="1" applyFill="1" applyBorder="1" applyAlignment="1">
      <alignment vertical="center" wrapText="1"/>
    </xf>
    <xf numFmtId="3" fontId="5" fillId="3" borderId="5" xfId="1" applyNumberFormat="1" applyFont="1" applyFill="1" applyBorder="1" applyAlignment="1">
      <alignment vertical="center"/>
    </xf>
    <xf numFmtId="0" fontId="5" fillId="3" borderId="8" xfId="6" applyFont="1" applyFill="1" applyBorder="1" applyAlignment="1">
      <alignment horizontal="center" vertical="center" wrapText="1"/>
    </xf>
    <xf numFmtId="3" fontId="5" fillId="3" borderId="0" xfId="0" applyNumberFormat="1" applyFont="1" applyFill="1"/>
    <xf numFmtId="0" fontId="5" fillId="3" borderId="5" xfId="3" applyFont="1" applyFill="1" applyBorder="1" applyAlignment="1">
      <alignment vertical="center" wrapText="1"/>
    </xf>
    <xf numFmtId="0" fontId="5" fillId="3" borderId="1" xfId="5" applyFont="1" applyFill="1" applyBorder="1" applyAlignment="1">
      <alignment horizontal="left" vertical="center" wrapText="1"/>
    </xf>
    <xf numFmtId="3" fontId="17" fillId="3" borderId="12" xfId="1" applyNumberFormat="1" applyFont="1" applyFill="1" applyBorder="1" applyAlignment="1">
      <alignment horizontal="right" vertical="center" wrapText="1"/>
    </xf>
    <xf numFmtId="0" fontId="12" fillId="3" borderId="0" xfId="5" applyFont="1" applyFill="1" applyAlignment="1">
      <alignment horizontal="left" vertical="center" wrapText="1"/>
    </xf>
    <xf numFmtId="0" fontId="8" fillId="3" borderId="8" xfId="5" applyFont="1" applyFill="1" applyBorder="1" applyAlignment="1">
      <alignment horizontal="center" vertical="center" wrapText="1"/>
    </xf>
    <xf numFmtId="0" fontId="8" fillId="3" borderId="9" xfId="5" applyFont="1" applyFill="1" applyBorder="1" applyAlignment="1">
      <alignment horizontal="center" vertical="center" wrapText="1"/>
    </xf>
    <xf numFmtId="0" fontId="5" fillId="3" borderId="12" xfId="2" applyFont="1" applyFill="1" applyBorder="1" applyAlignment="1">
      <alignment horizontal="center" vertical="center" wrapText="1"/>
    </xf>
    <xf numFmtId="3" fontId="5" fillId="3" borderId="8" xfId="5" applyNumberFormat="1" applyFont="1" applyFill="1" applyBorder="1" applyAlignment="1">
      <alignment horizontal="center" vertical="center" wrapText="1"/>
    </xf>
    <xf numFmtId="164" fontId="5" fillId="3" borderId="8" xfId="5" applyNumberFormat="1" applyFont="1" applyFill="1" applyBorder="1" applyAlignment="1">
      <alignment horizontal="center" vertical="center" wrapText="1"/>
    </xf>
    <xf numFmtId="3" fontId="5" fillId="3" borderId="8" xfId="4" applyNumberFormat="1" applyFont="1" applyFill="1" applyBorder="1" applyAlignment="1">
      <alignment horizontal="right" vertical="center"/>
    </xf>
    <xf numFmtId="3" fontId="5" fillId="3" borderId="8" xfId="5" applyNumberFormat="1" applyFont="1" applyFill="1" applyBorder="1" applyAlignment="1">
      <alignment horizontal="right" vertical="center" wrapText="1"/>
    </xf>
    <xf numFmtId="3" fontId="16" fillId="3" borderId="0" xfId="0" applyNumberFormat="1" applyFont="1" applyFill="1" applyAlignment="1">
      <alignment horizontal="left"/>
    </xf>
    <xf numFmtId="14" fontId="3" fillId="3" borderId="0" xfId="0" applyNumberFormat="1" applyFont="1" applyFill="1" applyAlignment="1">
      <alignment horizontal="left"/>
    </xf>
    <xf numFmtId="0" fontId="18" fillId="3" borderId="0" xfId="0" applyFont="1" applyFill="1" applyAlignment="1">
      <alignment horizontal="left"/>
    </xf>
    <xf numFmtId="1" fontId="5" fillId="3" borderId="8" xfId="0" applyNumberFormat="1" applyFont="1" applyFill="1" applyBorder="1" applyAlignment="1">
      <alignment horizontal="center" vertical="center" wrapText="1"/>
    </xf>
    <xf numFmtId="0" fontId="5" fillId="3" borderId="1" xfId="8" applyFont="1" applyFill="1" applyBorder="1" applyAlignment="1">
      <alignment horizontal="center" vertical="center" wrapText="1"/>
    </xf>
    <xf numFmtId="1" fontId="5" fillId="3" borderId="1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vertical="center" wrapText="1"/>
    </xf>
    <xf numFmtId="0" fontId="5" fillId="3" borderId="4" xfId="5" applyFont="1" applyFill="1" applyBorder="1" applyAlignment="1">
      <alignment horizontal="center" vertical="center"/>
    </xf>
    <xf numFmtId="3" fontId="5" fillId="3" borderId="11" xfId="0" applyNumberFormat="1" applyFont="1" applyFill="1" applyBorder="1" applyAlignment="1">
      <alignment horizontal="right" vertical="center"/>
    </xf>
    <xf numFmtId="3" fontId="5" fillId="3" borderId="4" xfId="0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 wrapText="1" indent="2"/>
    </xf>
    <xf numFmtId="2" fontId="5" fillId="3" borderId="5" xfId="0" applyNumberFormat="1" applyFont="1" applyFill="1" applyBorder="1" applyAlignment="1">
      <alignment horizontal="center" vertical="center" wrapText="1"/>
    </xf>
    <xf numFmtId="3" fontId="5" fillId="3" borderId="5" xfId="0" applyNumberFormat="1" applyFont="1" applyFill="1" applyBorder="1" applyAlignment="1">
      <alignment horizontal="right" vertical="center"/>
    </xf>
    <xf numFmtId="0" fontId="5" fillId="3" borderId="2" xfId="0" applyFont="1" applyFill="1" applyBorder="1" applyAlignment="1">
      <alignment horizontal="left" vertical="center" wrapText="1" indent="2"/>
    </xf>
    <xf numFmtId="2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right" vertical="center"/>
    </xf>
    <xf numFmtId="3" fontId="5" fillId="3" borderId="1" xfId="0" applyNumberFormat="1" applyFont="1" applyFill="1" applyBorder="1" applyAlignment="1">
      <alignment horizontal="right" vertical="center"/>
    </xf>
    <xf numFmtId="3" fontId="5" fillId="3" borderId="3" xfId="1" applyNumberFormat="1" applyFont="1" applyFill="1" applyBorder="1" applyAlignment="1">
      <alignment horizontal="right" vertical="center"/>
    </xf>
    <xf numFmtId="0" fontId="8" fillId="3" borderId="12" xfId="0" applyFont="1" applyFill="1" applyBorder="1" applyAlignment="1">
      <alignment horizontal="center" vertical="center" wrapText="1"/>
    </xf>
    <xf numFmtId="3" fontId="8" fillId="3" borderId="5" xfId="1" applyNumberFormat="1" applyFont="1" applyFill="1" applyBorder="1" applyAlignment="1">
      <alignment horizontal="right" vertical="center"/>
    </xf>
    <xf numFmtId="0" fontId="5" fillId="3" borderId="2" xfId="6" applyFont="1" applyFill="1" applyBorder="1" applyAlignment="1">
      <alignment horizontal="center" vertical="center" wrapText="1"/>
    </xf>
    <xf numFmtId="0" fontId="17" fillId="3" borderId="0" xfId="0" applyFont="1" applyFill="1" applyBorder="1" applyAlignment="1">
      <alignment horizontal="left" vertical="center" wrapText="1" indent="2"/>
    </xf>
    <xf numFmtId="0" fontId="5" fillId="3" borderId="1" xfId="3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3" fontId="5" fillId="3" borderId="5" xfId="4" applyNumberFormat="1" applyFont="1" applyFill="1" applyBorder="1" applyAlignment="1">
      <alignment horizontal="right" vertical="center"/>
    </xf>
    <xf numFmtId="0" fontId="5" fillId="3" borderId="0" xfId="0" applyFont="1" applyFill="1" applyBorder="1" applyAlignment="1">
      <alignment horizontal="left" vertical="center" wrapText="1"/>
    </xf>
    <xf numFmtId="0" fontId="5" fillId="3" borderId="0" xfId="0" applyFont="1" applyFill="1" applyBorder="1" applyAlignment="1">
      <alignment horizontal="center" vertical="center"/>
    </xf>
    <xf numFmtId="3" fontId="5" fillId="3" borderId="5" xfId="5" applyNumberFormat="1" applyFont="1" applyFill="1" applyBorder="1" applyAlignment="1">
      <alignment horizontal="right" vertical="center" wrapText="1"/>
    </xf>
    <xf numFmtId="0" fontId="5" fillId="3" borderId="8" xfId="2" applyFont="1" applyFill="1" applyBorder="1" applyAlignment="1">
      <alignment horizontal="center" vertical="center" wrapText="1"/>
    </xf>
    <xf numFmtId="0" fontId="5" fillId="3" borderId="3" xfId="2" applyFont="1" applyFill="1" applyBorder="1" applyAlignment="1">
      <alignment horizontal="center" vertical="center" wrapText="1"/>
    </xf>
    <xf numFmtId="0" fontId="5" fillId="3" borderId="5" xfId="2" applyFont="1" applyFill="1" applyBorder="1" applyAlignment="1">
      <alignment horizontal="center" vertical="center" wrapText="1"/>
    </xf>
    <xf numFmtId="0" fontId="5" fillId="3" borderId="1" xfId="2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left" vertical="center" wrapText="1" indent="2"/>
    </xf>
    <xf numFmtId="0" fontId="19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3" fontId="21" fillId="3" borderId="0" xfId="0" applyNumberFormat="1" applyFont="1" applyFill="1"/>
    <xf numFmtId="3" fontId="21" fillId="3" borderId="0" xfId="0" applyNumberFormat="1" applyFont="1" applyFill="1" applyAlignment="1">
      <alignment horizontal="right"/>
    </xf>
    <xf numFmtId="0" fontId="22" fillId="3" borderId="0" xfId="0" applyFont="1" applyFill="1"/>
    <xf numFmtId="3" fontId="23" fillId="3" borderId="0" xfId="0" applyNumberFormat="1" applyFont="1" applyFill="1"/>
    <xf numFmtId="3" fontId="24" fillId="3" borderId="0" xfId="0" applyNumberFormat="1" applyFont="1" applyFill="1"/>
    <xf numFmtId="3" fontId="24" fillId="3" borderId="0" xfId="0" applyNumberFormat="1" applyFont="1" applyFill="1" applyAlignment="1">
      <alignment horizontal="right"/>
    </xf>
    <xf numFmtId="0" fontId="25" fillId="3" borderId="0" xfId="0" applyFont="1" applyFill="1"/>
    <xf numFmtId="3" fontId="25" fillId="3" borderId="0" xfId="0" applyNumberFormat="1" applyFont="1" applyFill="1"/>
    <xf numFmtId="3" fontId="25" fillId="3" borderId="0" xfId="0" applyNumberFormat="1" applyFont="1" applyFill="1" applyAlignment="1">
      <alignment horizontal="right"/>
    </xf>
    <xf numFmtId="3" fontId="5" fillId="3" borderId="8" xfId="0" applyNumberFormat="1" applyFont="1" applyFill="1" applyBorder="1" applyAlignment="1">
      <alignment horizontal="left" vertical="center" wrapText="1"/>
    </xf>
    <xf numFmtId="0" fontId="8" fillId="3" borderId="10" xfId="5" applyFont="1" applyFill="1" applyBorder="1" applyAlignment="1">
      <alignment horizontal="center" vertical="center" wrapText="1"/>
    </xf>
    <xf numFmtId="0" fontId="8" fillId="3" borderId="14" xfId="5" applyFont="1" applyFill="1" applyBorder="1" applyAlignment="1">
      <alignment horizontal="center" vertical="center" wrapText="1"/>
    </xf>
    <xf numFmtId="0" fontId="8" fillId="3" borderId="9" xfId="5" applyFont="1" applyFill="1" applyBorder="1" applyAlignment="1">
      <alignment horizontal="center" vertical="center" wrapText="1"/>
    </xf>
    <xf numFmtId="0" fontId="8" fillId="3" borderId="4" xfId="5" applyFont="1" applyFill="1" applyBorder="1" applyAlignment="1">
      <alignment horizontal="center" vertical="center" wrapText="1"/>
    </xf>
    <xf numFmtId="0" fontId="8" fillId="3" borderId="1" xfId="5" applyFont="1" applyFill="1" applyBorder="1" applyAlignment="1">
      <alignment horizontal="center" vertical="center" wrapText="1"/>
    </xf>
    <xf numFmtId="3" fontId="8" fillId="3" borderId="10" xfId="5" applyNumberFormat="1" applyFont="1" applyFill="1" applyBorder="1" applyAlignment="1">
      <alignment horizontal="center" vertical="center" wrapText="1"/>
    </xf>
    <xf numFmtId="3" fontId="8" fillId="3" borderId="9" xfId="5" applyNumberFormat="1" applyFont="1" applyFill="1" applyBorder="1" applyAlignment="1">
      <alignment horizontal="center" vertical="center" wrapText="1"/>
    </xf>
    <xf numFmtId="0" fontId="8" fillId="3" borderId="5" xfId="5" applyFont="1" applyFill="1" applyBorder="1" applyAlignment="1">
      <alignment horizontal="center" vertical="center" wrapText="1"/>
    </xf>
    <xf numFmtId="0" fontId="12" fillId="3" borderId="0" xfId="5" applyFont="1" applyFill="1" applyAlignment="1">
      <alignment horizontal="left" vertical="center" wrapText="1"/>
    </xf>
    <xf numFmtId="0" fontId="12" fillId="3" borderId="0" xfId="0" applyFont="1" applyFill="1" applyAlignment="1">
      <alignment horizontal="left"/>
    </xf>
    <xf numFmtId="0" fontId="8" fillId="3" borderId="8" xfId="5" applyFont="1" applyFill="1" applyBorder="1" applyAlignment="1">
      <alignment horizontal="center" vertical="center" wrapText="1"/>
    </xf>
  </cellXfs>
  <cellStyles count="9">
    <cellStyle name="Dobry" xfId="2" builtinId="26"/>
    <cellStyle name="Dziesiętny" xfId="1" builtinId="3"/>
    <cellStyle name="Normalny" xfId="0" builtinId="0"/>
    <cellStyle name="Normalny 15" xfId="5" xr:uid="{00000000-0005-0000-0000-000003000000}"/>
    <cellStyle name="Normalny 2" xfId="4" xr:uid="{00000000-0005-0000-0000-000004000000}"/>
    <cellStyle name="Normalny 3" xfId="3" xr:uid="{00000000-0005-0000-0000-000005000000}"/>
    <cellStyle name="Normalny 7" xfId="8" xr:uid="{00000000-0005-0000-0000-000006000000}"/>
    <cellStyle name="Normalny 8" xfId="7" xr:uid="{00000000-0005-0000-0000-000007000000}"/>
    <cellStyle name="Normalny 9" xfId="6" xr:uid="{00000000-0005-0000-0000-000008000000}"/>
  </cellStyles>
  <dxfs count="0"/>
  <tableStyles count="0" defaultTableStyle="TableStyleMedium2" defaultPivotStyle="PivotStyleLight16"/>
  <colors>
    <mruColors>
      <color rgb="FFFF66FF"/>
      <color rgb="FF66FF33"/>
      <color rgb="FFCC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36"/>
  <sheetViews>
    <sheetView showZeros="0" tabSelected="1" topLeftCell="A26" zoomScale="80" zoomScaleNormal="80" zoomScaleSheetLayoutView="90" workbookViewId="0">
      <selection activeCell="B26" sqref="B26"/>
    </sheetView>
  </sheetViews>
  <sheetFormatPr defaultRowHeight="15"/>
  <cols>
    <col min="1" max="1" width="15.140625" style="5" customWidth="1"/>
    <col min="2" max="2" width="66" style="3" customWidth="1"/>
    <col min="3" max="3" width="5.7109375" style="5" customWidth="1"/>
    <col min="4" max="4" width="8" style="5" customWidth="1"/>
    <col min="5" max="5" width="10.28515625" style="5" customWidth="1"/>
    <col min="6" max="8" width="13.42578125" style="2" customWidth="1"/>
    <col min="9" max="9" width="12.7109375" style="206" bestFit="1" customWidth="1"/>
    <col min="10" max="10" width="15" style="206" customWidth="1"/>
    <col min="11" max="11" width="9.140625" style="209"/>
    <col min="12" max="12" width="14.140625" style="209" bestFit="1" customWidth="1"/>
    <col min="13" max="13" width="26.7109375" style="212" customWidth="1"/>
    <col min="14" max="16" width="9.140625" style="209"/>
    <col min="17" max="16384" width="9.140625" style="3"/>
  </cols>
  <sheetData>
    <row r="1" spans="1:16">
      <c r="A1" s="286"/>
      <c r="B1" s="286"/>
      <c r="C1" s="286"/>
      <c r="D1" s="286"/>
      <c r="E1" s="286"/>
      <c r="F1" s="1"/>
      <c r="G1" s="266" t="s">
        <v>507</v>
      </c>
    </row>
    <row r="2" spans="1:16">
      <c r="A2" s="223"/>
      <c r="B2" s="223"/>
      <c r="C2" s="223"/>
      <c r="D2" s="223"/>
      <c r="E2" s="223"/>
      <c r="F2" s="4"/>
      <c r="G2" s="267" t="s">
        <v>508</v>
      </c>
    </row>
    <row r="3" spans="1:16">
      <c r="A3" s="223"/>
      <c r="B3" s="223"/>
      <c r="C3" s="223"/>
      <c r="D3" s="223"/>
      <c r="E3" s="223"/>
      <c r="F3" s="4"/>
      <c r="G3" s="267" t="s">
        <v>506</v>
      </c>
    </row>
    <row r="4" spans="1:16">
      <c r="A4" s="223"/>
      <c r="B4" s="223"/>
      <c r="C4" s="223"/>
      <c r="D4" s="223"/>
      <c r="E4" s="223"/>
      <c r="F4" s="4"/>
      <c r="G4" s="267" t="s">
        <v>509</v>
      </c>
    </row>
    <row r="5" spans="1:16" ht="18.75" customHeight="1">
      <c r="A5" s="286" t="s">
        <v>505</v>
      </c>
      <c r="B5" s="286"/>
      <c r="C5" s="286"/>
      <c r="D5" s="286"/>
      <c r="E5" s="286"/>
      <c r="F5" s="232"/>
    </row>
    <row r="6" spans="1:16" ht="18.75" customHeight="1">
      <c r="A6" s="287" t="s">
        <v>504</v>
      </c>
      <c r="B6" s="287"/>
      <c r="C6" s="233"/>
      <c r="F6" s="6"/>
      <c r="H6" s="7" t="s">
        <v>503</v>
      </c>
    </row>
    <row r="7" spans="1:16" s="8" customFormat="1" ht="29.25" customHeight="1">
      <c r="A7" s="288" t="s">
        <v>502</v>
      </c>
      <c r="B7" s="281" t="s">
        <v>501</v>
      </c>
      <c r="C7" s="281" t="s">
        <v>500</v>
      </c>
      <c r="D7" s="281" t="s">
        <v>499</v>
      </c>
      <c r="E7" s="281" t="s">
        <v>498</v>
      </c>
      <c r="F7" s="278" t="s">
        <v>750</v>
      </c>
      <c r="G7" s="279"/>
      <c r="H7" s="280"/>
      <c r="I7" s="207"/>
      <c r="J7" s="207"/>
      <c r="K7" s="210"/>
      <c r="L7" s="210"/>
      <c r="M7" s="213"/>
      <c r="N7" s="210"/>
      <c r="O7" s="210"/>
      <c r="P7" s="210"/>
    </row>
    <row r="8" spans="1:16" s="8" customFormat="1" ht="23.25" customHeight="1">
      <c r="A8" s="288"/>
      <c r="B8" s="285"/>
      <c r="C8" s="285"/>
      <c r="D8" s="285"/>
      <c r="E8" s="285"/>
      <c r="F8" s="281" t="s">
        <v>497</v>
      </c>
      <c r="G8" s="283" t="s">
        <v>496</v>
      </c>
      <c r="H8" s="284"/>
      <c r="I8" s="207"/>
      <c r="J8" s="207"/>
      <c r="K8" s="210"/>
      <c r="L8" s="210"/>
      <c r="M8" s="213"/>
      <c r="N8" s="210"/>
      <c r="O8" s="210"/>
      <c r="P8" s="210"/>
    </row>
    <row r="9" spans="1:16" s="8" customFormat="1" ht="31.5" customHeight="1">
      <c r="A9" s="288"/>
      <c r="B9" s="282"/>
      <c r="C9" s="282"/>
      <c r="D9" s="282"/>
      <c r="E9" s="282"/>
      <c r="F9" s="282"/>
      <c r="G9" s="9" t="s">
        <v>495</v>
      </c>
      <c r="H9" s="9" t="s">
        <v>494</v>
      </c>
      <c r="I9" s="207"/>
      <c r="J9" s="207"/>
      <c r="K9" s="210"/>
      <c r="L9" s="268"/>
      <c r="M9" s="269"/>
      <c r="N9" s="210"/>
      <c r="O9" s="210"/>
      <c r="P9" s="210"/>
    </row>
    <row r="10" spans="1:16" s="8" customFormat="1" ht="13.5" customHeight="1">
      <c r="A10" s="10">
        <v>1</v>
      </c>
      <c r="B10" s="11">
        <v>2</v>
      </c>
      <c r="C10" s="11">
        <v>3</v>
      </c>
      <c r="D10" s="11">
        <v>4</v>
      </c>
      <c r="E10" s="10">
        <v>5</v>
      </c>
      <c r="F10" s="10">
        <v>6</v>
      </c>
      <c r="G10" s="11">
        <v>7</v>
      </c>
      <c r="H10" s="10">
        <v>8</v>
      </c>
      <c r="I10" s="207"/>
      <c r="J10" s="207"/>
      <c r="K10" s="210"/>
      <c r="L10" s="268"/>
      <c r="M10" s="269"/>
      <c r="N10" s="210"/>
      <c r="O10" s="210"/>
      <c r="P10" s="210"/>
    </row>
    <row r="11" spans="1:16" s="8" customFormat="1" ht="22.5" customHeight="1">
      <c r="A11" s="12"/>
      <c r="B11" s="13" t="s">
        <v>493</v>
      </c>
      <c r="C11" s="14"/>
      <c r="D11" s="14"/>
      <c r="E11" s="15"/>
      <c r="F11" s="163">
        <f t="shared" ref="F11:F27" si="0">G11+H11</f>
        <v>850459746</v>
      </c>
      <c r="G11" s="163">
        <f>G29+G32+G108+G122+G271+G290+G472+G477+G501+G531+G563+G569</f>
        <v>749218598</v>
      </c>
      <c r="H11" s="163">
        <f>H29+H32+H108+H122+H271+H290+H472+H477+H501+H531+H563+H569</f>
        <v>101241148</v>
      </c>
      <c r="I11" s="207"/>
      <c r="J11" s="207"/>
      <c r="K11" s="210"/>
      <c r="L11" s="231"/>
      <c r="M11" s="213"/>
      <c r="N11" s="210"/>
      <c r="O11" s="210"/>
      <c r="P11" s="210"/>
    </row>
    <row r="12" spans="1:16" s="8" customFormat="1" ht="22.5" customHeight="1">
      <c r="A12" s="12"/>
      <c r="B12" s="16" t="s">
        <v>28</v>
      </c>
      <c r="C12" s="14"/>
      <c r="D12" s="14"/>
      <c r="E12" s="15"/>
      <c r="F12" s="163">
        <f t="shared" si="0"/>
        <v>520591429</v>
      </c>
      <c r="G12" s="163">
        <f>G11-G14-G16-G20-G22-G23-G24-G25-G26-G27-G21-G13-G17-G19-G15-G18</f>
        <v>438860782</v>
      </c>
      <c r="H12" s="163">
        <f>H11-H14-H16-H20-H22-H23-H24-H25-H26-H27-H21-H13-H17-H19-H15-H18</f>
        <v>81730647</v>
      </c>
      <c r="I12" s="207"/>
      <c r="J12" s="207"/>
      <c r="K12" s="210"/>
      <c r="L12" s="210"/>
      <c r="M12" s="213"/>
      <c r="N12" s="210"/>
      <c r="O12" s="210"/>
      <c r="P12" s="210"/>
    </row>
    <row r="13" spans="1:16" s="8" customFormat="1" ht="22.5" customHeight="1">
      <c r="A13" s="12"/>
      <c r="B13" s="16" t="s">
        <v>465</v>
      </c>
      <c r="C13" s="14"/>
      <c r="D13" s="14"/>
      <c r="E13" s="15"/>
      <c r="F13" s="163">
        <f t="shared" si="0"/>
        <v>19056973</v>
      </c>
      <c r="G13" s="163">
        <f>G43+G47+G51+G56+G60+G64+G68+G72+G76+G98+G100+G102</f>
        <v>19056973</v>
      </c>
      <c r="H13" s="163">
        <f>H43+H47+H51+H56+H60+H64+H68+H72+H76</f>
        <v>0</v>
      </c>
      <c r="I13" s="207"/>
      <c r="J13" s="207"/>
      <c r="K13" s="210"/>
      <c r="L13" s="210"/>
      <c r="M13" s="213"/>
      <c r="N13" s="210"/>
      <c r="O13" s="210"/>
      <c r="P13" s="210"/>
    </row>
    <row r="14" spans="1:16" s="8" customFormat="1" ht="22.5" customHeight="1">
      <c r="A14" s="12"/>
      <c r="B14" s="16" t="s">
        <v>26</v>
      </c>
      <c r="C14" s="14"/>
      <c r="D14" s="14"/>
      <c r="E14" s="17"/>
      <c r="F14" s="163">
        <f t="shared" si="0"/>
        <v>1827900</v>
      </c>
      <c r="G14" s="163">
        <f>G268+G398+G389+G297+G151</f>
        <v>1827900</v>
      </c>
      <c r="H14" s="163">
        <f>H268+H398+H389+H297+H151</f>
        <v>0</v>
      </c>
      <c r="I14" s="207"/>
      <c r="J14" s="207"/>
      <c r="K14" s="210"/>
      <c r="L14" s="210"/>
      <c r="M14" s="213"/>
      <c r="N14" s="210"/>
      <c r="O14" s="210"/>
      <c r="P14" s="210"/>
    </row>
    <row r="15" spans="1:16" s="8" customFormat="1" ht="24" customHeight="1">
      <c r="A15" s="18"/>
      <c r="B15" s="16" t="s">
        <v>673</v>
      </c>
      <c r="C15" s="14"/>
      <c r="D15" s="14"/>
      <c r="E15" s="17"/>
      <c r="F15" s="163">
        <f t="shared" si="0"/>
        <v>330080</v>
      </c>
      <c r="G15" s="163">
        <f>G81+G84+G87+G90+G93+G96</f>
        <v>330080</v>
      </c>
      <c r="H15" s="163">
        <f>H81+H84+H87+H90+H93+H96</f>
        <v>0</v>
      </c>
      <c r="I15" s="207"/>
      <c r="J15" s="207"/>
      <c r="K15" s="210"/>
      <c r="L15" s="210"/>
      <c r="M15" s="213"/>
      <c r="N15" s="210"/>
      <c r="O15" s="210"/>
      <c r="P15" s="210"/>
    </row>
    <row r="16" spans="1:16" s="8" customFormat="1" ht="22.5" customHeight="1">
      <c r="A16" s="18"/>
      <c r="B16" s="16" t="s">
        <v>27</v>
      </c>
      <c r="C16" s="14"/>
      <c r="D16" s="14"/>
      <c r="E16" s="19"/>
      <c r="F16" s="163">
        <f t="shared" si="0"/>
        <v>48450</v>
      </c>
      <c r="G16" s="163">
        <f>G296</f>
        <v>48450</v>
      </c>
      <c r="H16" s="163">
        <f>H296</f>
        <v>0</v>
      </c>
      <c r="I16" s="207"/>
      <c r="J16" s="207"/>
      <c r="K16" s="210"/>
      <c r="L16" s="210"/>
      <c r="M16" s="213"/>
      <c r="N16" s="210"/>
      <c r="O16" s="210"/>
      <c r="P16" s="210"/>
    </row>
    <row r="17" spans="1:16" s="8" customFormat="1" ht="22.5" customHeight="1">
      <c r="A17" s="18"/>
      <c r="B17" s="16" t="s">
        <v>463</v>
      </c>
      <c r="C17" s="20"/>
      <c r="D17" s="20"/>
      <c r="E17" s="20"/>
      <c r="F17" s="163">
        <f t="shared" si="0"/>
        <v>1028912</v>
      </c>
      <c r="G17" s="163">
        <f>G44+G48+G52+G65+G73+G57+G61+G69+G77</f>
        <v>1028912</v>
      </c>
      <c r="H17" s="163">
        <f>H44+H48+H52+H65+H73+H57+H61+H69+H77</f>
        <v>0</v>
      </c>
      <c r="I17" s="207"/>
      <c r="J17" s="207"/>
      <c r="K17" s="210"/>
      <c r="L17" s="210"/>
      <c r="M17" s="213"/>
      <c r="N17" s="210"/>
      <c r="O17" s="210"/>
      <c r="P17" s="210"/>
    </row>
    <row r="18" spans="1:16" s="8" customFormat="1" ht="22.5" customHeight="1">
      <c r="A18" s="18"/>
      <c r="B18" s="16" t="s">
        <v>671</v>
      </c>
      <c r="C18" s="20"/>
      <c r="D18" s="20"/>
      <c r="E18" s="20"/>
      <c r="F18" s="163">
        <f t="shared" si="0"/>
        <v>69920</v>
      </c>
      <c r="G18" s="163">
        <f>G80+G83+G86+G89+G92+G95</f>
        <v>69920</v>
      </c>
      <c r="H18" s="163"/>
      <c r="I18" s="207"/>
      <c r="J18" s="207"/>
      <c r="K18" s="210"/>
      <c r="L18" s="210"/>
      <c r="M18" s="213"/>
      <c r="N18" s="210"/>
      <c r="O18" s="210"/>
      <c r="P18" s="210"/>
    </row>
    <row r="19" spans="1:16" s="8" customFormat="1" ht="22.5" customHeight="1">
      <c r="A19" s="18"/>
      <c r="B19" s="16" t="s">
        <v>462</v>
      </c>
      <c r="C19" s="20"/>
      <c r="D19" s="20"/>
      <c r="E19" s="20"/>
      <c r="F19" s="163">
        <f t="shared" si="0"/>
        <v>7626110</v>
      </c>
      <c r="G19" s="163">
        <f>G45+G49+G53+G66+G74+G58+G62+G70+G78</f>
        <v>7626110</v>
      </c>
      <c r="H19" s="163">
        <f>H45+H49+H53+H66+H74+H58+H62+H70+H78</f>
        <v>0</v>
      </c>
      <c r="I19" s="207"/>
      <c r="J19" s="207"/>
      <c r="K19" s="210"/>
      <c r="L19" s="210"/>
      <c r="M19" s="213"/>
      <c r="N19" s="210"/>
      <c r="O19" s="210"/>
      <c r="P19" s="210"/>
    </row>
    <row r="20" spans="1:16" s="8" customFormat="1" ht="22.5" customHeight="1">
      <c r="A20" s="18"/>
      <c r="B20" s="16" t="s">
        <v>53</v>
      </c>
      <c r="C20" s="20"/>
      <c r="D20" s="20"/>
      <c r="E20" s="20"/>
      <c r="F20" s="163">
        <f t="shared" si="0"/>
        <v>137850001</v>
      </c>
      <c r="G20" s="163">
        <f>G40+G547+G521+G36+G242+G559</f>
        <v>121850000</v>
      </c>
      <c r="H20" s="163">
        <f>H40+H547+H521+H36+H242+H559</f>
        <v>16000001</v>
      </c>
      <c r="I20" s="207"/>
      <c r="J20" s="207"/>
      <c r="K20" s="210"/>
      <c r="L20" s="210"/>
      <c r="M20" s="213"/>
      <c r="N20" s="210"/>
      <c r="O20" s="210"/>
      <c r="P20" s="210"/>
    </row>
    <row r="21" spans="1:16" s="8" customFormat="1" ht="22.5" customHeight="1">
      <c r="A21" s="18"/>
      <c r="B21" s="16" t="s">
        <v>357</v>
      </c>
      <c r="C21" s="20"/>
      <c r="D21" s="20"/>
      <c r="E21" s="20"/>
      <c r="F21" s="163">
        <f t="shared" si="0"/>
        <v>17987572</v>
      </c>
      <c r="G21" s="163">
        <f>G208</f>
        <v>17987572</v>
      </c>
      <c r="H21" s="163"/>
      <c r="I21" s="207"/>
      <c r="J21" s="207"/>
      <c r="K21" s="210"/>
      <c r="L21" s="210"/>
      <c r="M21" s="213"/>
      <c r="N21" s="210"/>
      <c r="O21" s="210"/>
      <c r="P21" s="210"/>
    </row>
    <row r="22" spans="1:16" s="8" customFormat="1" ht="22.5" customHeight="1">
      <c r="A22" s="18"/>
      <c r="B22" s="16" t="s">
        <v>344</v>
      </c>
      <c r="C22" s="20"/>
      <c r="D22" s="20"/>
      <c r="E22" s="20"/>
      <c r="F22" s="163">
        <f t="shared" si="0"/>
        <v>78253000</v>
      </c>
      <c r="G22" s="163">
        <f>G133</f>
        <v>78253000</v>
      </c>
      <c r="H22" s="163">
        <f>H133</f>
        <v>0</v>
      </c>
      <c r="I22" s="207"/>
      <c r="J22" s="207"/>
      <c r="K22" s="210"/>
      <c r="L22" s="210"/>
      <c r="M22" s="213"/>
      <c r="N22" s="210"/>
      <c r="O22" s="210"/>
      <c r="P22" s="210"/>
    </row>
    <row r="23" spans="1:16" s="8" customFormat="1" ht="22.5" customHeight="1">
      <c r="A23" s="18"/>
      <c r="B23" s="16" t="s">
        <v>392</v>
      </c>
      <c r="C23" s="20"/>
      <c r="D23" s="20"/>
      <c r="E23" s="20"/>
      <c r="F23" s="163">
        <f t="shared" si="0"/>
        <v>6371170</v>
      </c>
      <c r="G23" s="163">
        <f>G186+G275</f>
        <v>6371170</v>
      </c>
      <c r="H23" s="163">
        <f>H186+H275</f>
        <v>0</v>
      </c>
      <c r="I23" s="207"/>
      <c r="J23" s="207"/>
      <c r="K23" s="210"/>
      <c r="L23" s="210"/>
      <c r="M23" s="213"/>
      <c r="N23" s="210"/>
      <c r="O23" s="210"/>
      <c r="P23" s="210"/>
    </row>
    <row r="24" spans="1:16" s="8" customFormat="1" ht="22.5" customHeight="1">
      <c r="A24" s="12"/>
      <c r="B24" s="16" t="s">
        <v>59</v>
      </c>
      <c r="C24" s="14"/>
      <c r="D24" s="14"/>
      <c r="E24" s="14"/>
      <c r="F24" s="163">
        <f t="shared" si="0"/>
        <v>3568779</v>
      </c>
      <c r="G24" s="163">
        <f>G539+G542+G279</f>
        <v>3568779</v>
      </c>
      <c r="H24" s="163">
        <f>H539+H542+H279</f>
        <v>0</v>
      </c>
      <c r="I24" s="207"/>
      <c r="J24" s="207"/>
      <c r="K24" s="210"/>
      <c r="L24" s="210"/>
      <c r="M24" s="213"/>
      <c r="N24" s="210"/>
      <c r="O24" s="210"/>
      <c r="P24" s="210"/>
    </row>
    <row r="25" spans="1:16" s="8" customFormat="1" ht="22.5" customHeight="1">
      <c r="A25" s="18"/>
      <c r="B25" s="16" t="s">
        <v>253</v>
      </c>
      <c r="C25" s="20"/>
      <c r="D25" s="20"/>
      <c r="E25" s="20"/>
      <c r="F25" s="163">
        <f t="shared" si="0"/>
        <v>17754440</v>
      </c>
      <c r="G25" s="164">
        <f>G300+G388</f>
        <v>17754440</v>
      </c>
      <c r="H25" s="164">
        <f>H300+H388</f>
        <v>0</v>
      </c>
      <c r="I25" s="207"/>
      <c r="J25" s="207"/>
      <c r="K25" s="210"/>
      <c r="L25" s="210"/>
      <c r="M25" s="213"/>
      <c r="N25" s="210"/>
      <c r="O25" s="210"/>
      <c r="P25" s="210"/>
    </row>
    <row r="26" spans="1:16" s="8" customFormat="1" ht="22.5" customHeight="1">
      <c r="A26" s="21"/>
      <c r="B26" s="22" t="s">
        <v>492</v>
      </c>
      <c r="C26" s="20"/>
      <c r="D26" s="20"/>
      <c r="E26" s="14"/>
      <c r="F26" s="163">
        <f t="shared" si="0"/>
        <v>7981500</v>
      </c>
      <c r="G26" s="163">
        <v>7981500</v>
      </c>
      <c r="H26" s="163"/>
      <c r="I26" s="207"/>
      <c r="J26" s="207"/>
      <c r="K26" s="210"/>
      <c r="L26" s="210"/>
      <c r="M26" s="213"/>
      <c r="N26" s="210"/>
      <c r="O26" s="210"/>
      <c r="P26" s="210"/>
    </row>
    <row r="27" spans="1:16" s="8" customFormat="1" ht="22.5" customHeight="1">
      <c r="A27" s="18"/>
      <c r="B27" s="23" t="s">
        <v>491</v>
      </c>
      <c r="C27" s="20"/>
      <c r="D27" s="20"/>
      <c r="E27" s="14"/>
      <c r="F27" s="163">
        <f t="shared" si="0"/>
        <v>30113510</v>
      </c>
      <c r="G27" s="163">
        <v>26603010</v>
      </c>
      <c r="H27" s="163">
        <v>3510500</v>
      </c>
      <c r="I27" s="207"/>
      <c r="J27" s="207"/>
      <c r="K27" s="210"/>
      <c r="L27" s="210"/>
      <c r="M27" s="213"/>
      <c r="N27" s="210"/>
      <c r="O27" s="210"/>
      <c r="P27" s="210"/>
    </row>
    <row r="28" spans="1:16" s="8" customFormat="1" ht="3.75" customHeight="1">
      <c r="A28" s="24"/>
      <c r="B28" s="25"/>
      <c r="C28" s="25"/>
      <c r="D28" s="25"/>
      <c r="E28" s="26"/>
      <c r="F28" s="165"/>
      <c r="G28" s="166"/>
      <c r="H28" s="165"/>
      <c r="I28" s="207"/>
      <c r="J28" s="207"/>
      <c r="K28" s="210"/>
      <c r="L28" s="210"/>
      <c r="M28" s="213"/>
      <c r="N28" s="210"/>
      <c r="O28" s="210"/>
      <c r="P28" s="210"/>
    </row>
    <row r="29" spans="1:16" s="8" customFormat="1" ht="25.5" customHeight="1">
      <c r="A29" s="12"/>
      <c r="B29" s="27" t="s">
        <v>490</v>
      </c>
      <c r="C29" s="28"/>
      <c r="D29" s="28"/>
      <c r="E29" s="29"/>
      <c r="F29" s="163">
        <f>F30</f>
        <v>3000000</v>
      </c>
      <c r="G29" s="163"/>
      <c r="H29" s="163">
        <f>H30</f>
        <v>3000000</v>
      </c>
      <c r="I29" s="207"/>
      <c r="J29" s="207"/>
      <c r="K29" s="210"/>
      <c r="L29" s="210"/>
      <c r="M29" s="213"/>
      <c r="N29" s="210"/>
      <c r="O29" s="210"/>
      <c r="P29" s="210"/>
    </row>
    <row r="30" spans="1:16" s="8" customFormat="1" ht="25.5" customHeight="1">
      <c r="A30" s="12"/>
      <c r="B30" s="27" t="s">
        <v>489</v>
      </c>
      <c r="C30" s="28"/>
      <c r="D30" s="28"/>
      <c r="E30" s="29"/>
      <c r="F30" s="163">
        <f t="shared" ref="F30:F38" si="1">G30+H30</f>
        <v>3000000</v>
      </c>
      <c r="G30" s="163">
        <f>G31</f>
        <v>0</v>
      </c>
      <c r="H30" s="163">
        <f>H31</f>
        <v>3000000</v>
      </c>
      <c r="I30" s="207"/>
      <c r="J30" s="207"/>
      <c r="K30" s="210"/>
      <c r="L30" s="210"/>
      <c r="M30" s="213"/>
      <c r="N30" s="210"/>
      <c r="O30" s="210"/>
      <c r="P30" s="210"/>
    </row>
    <row r="31" spans="1:16" s="8" customFormat="1" ht="25.5" customHeight="1">
      <c r="A31" s="30" t="s">
        <v>488</v>
      </c>
      <c r="B31" s="31" t="s">
        <v>487</v>
      </c>
      <c r="C31" s="32">
        <v>851</v>
      </c>
      <c r="D31" s="32">
        <v>85111</v>
      </c>
      <c r="E31" s="33" t="s">
        <v>486</v>
      </c>
      <c r="F31" s="167">
        <f t="shared" si="1"/>
        <v>3000000</v>
      </c>
      <c r="G31" s="167"/>
      <c r="H31" s="167">
        <f>3500000-500000</f>
        <v>3000000</v>
      </c>
      <c r="I31" s="207"/>
      <c r="J31" s="207"/>
      <c r="K31" s="210"/>
      <c r="L31" s="210"/>
      <c r="M31" s="213"/>
      <c r="N31" s="210"/>
      <c r="O31" s="210"/>
      <c r="P31" s="210"/>
    </row>
    <row r="32" spans="1:16" s="8" customFormat="1" ht="25.5" customHeight="1">
      <c r="A32" s="12"/>
      <c r="B32" s="49" t="s">
        <v>485</v>
      </c>
      <c r="C32" s="28"/>
      <c r="D32" s="28"/>
      <c r="E32" s="29"/>
      <c r="F32" s="163">
        <f t="shared" si="1"/>
        <v>54841592</v>
      </c>
      <c r="G32" s="163">
        <f>+G33+G41+G103</f>
        <v>29127349</v>
      </c>
      <c r="H32" s="163">
        <f>+H33+H41+H103</f>
        <v>25714243</v>
      </c>
      <c r="I32" s="222"/>
      <c r="J32" s="207"/>
      <c r="K32" s="210"/>
      <c r="L32" s="210"/>
      <c r="M32" s="213"/>
      <c r="N32" s="210"/>
      <c r="O32" s="210"/>
      <c r="P32" s="210"/>
    </row>
    <row r="33" spans="1:16" s="8" customFormat="1" ht="25.5" customHeight="1">
      <c r="A33" s="12"/>
      <c r="B33" s="27" t="s">
        <v>484</v>
      </c>
      <c r="C33" s="50"/>
      <c r="D33" s="50"/>
      <c r="E33" s="51"/>
      <c r="F33" s="163">
        <f t="shared" si="1"/>
        <v>22915355</v>
      </c>
      <c r="G33" s="163">
        <f>G34+G37+G38</f>
        <v>15354</v>
      </c>
      <c r="H33" s="163">
        <f>H34+H37+H38</f>
        <v>22900001</v>
      </c>
      <c r="I33" s="207"/>
      <c r="J33" s="207"/>
      <c r="K33" s="210"/>
      <c r="L33" s="210"/>
      <c r="M33" s="213"/>
      <c r="N33" s="210"/>
      <c r="O33" s="210"/>
      <c r="P33" s="210"/>
    </row>
    <row r="34" spans="1:16" s="8" customFormat="1" ht="25.5" customHeight="1">
      <c r="A34" s="34" t="s">
        <v>510</v>
      </c>
      <c r="B34" s="35" t="s">
        <v>511</v>
      </c>
      <c r="C34" s="53"/>
      <c r="D34" s="53"/>
      <c r="E34" s="58"/>
      <c r="F34" s="168">
        <f t="shared" si="1"/>
        <v>1500000</v>
      </c>
      <c r="G34" s="168">
        <f>SUM(G35:G36)</f>
        <v>0</v>
      </c>
      <c r="H34" s="168">
        <f>SUM(H35:H36)</f>
        <v>1500000</v>
      </c>
      <c r="I34" s="207"/>
      <c r="J34" s="207"/>
      <c r="K34" s="210"/>
      <c r="L34" s="210"/>
      <c r="M34" s="213"/>
      <c r="N34" s="210"/>
      <c r="O34" s="210"/>
      <c r="P34" s="210"/>
    </row>
    <row r="35" spans="1:16" s="56" customFormat="1" ht="25.5" customHeight="1">
      <c r="A35" s="44"/>
      <c r="B35" s="45" t="s">
        <v>28</v>
      </c>
      <c r="C35" s="55">
        <v>852</v>
      </c>
      <c r="D35" s="55">
        <v>85202</v>
      </c>
      <c r="E35" s="62" t="s">
        <v>481</v>
      </c>
      <c r="F35" s="170">
        <f t="shared" si="1"/>
        <v>500000</v>
      </c>
      <c r="G35" s="170"/>
      <c r="H35" s="170">
        <v>500000</v>
      </c>
      <c r="I35" s="208"/>
      <c r="J35" s="208"/>
      <c r="K35" s="211"/>
      <c r="L35" s="211"/>
      <c r="M35" s="214"/>
      <c r="N35" s="211"/>
      <c r="O35" s="211"/>
      <c r="P35" s="211"/>
    </row>
    <row r="36" spans="1:16" s="8" customFormat="1" ht="25.5" customHeight="1">
      <c r="A36" s="44"/>
      <c r="B36" s="45" t="s">
        <v>53</v>
      </c>
      <c r="C36" s="55">
        <v>852</v>
      </c>
      <c r="D36" s="55">
        <v>85202</v>
      </c>
      <c r="E36" s="62" t="s">
        <v>481</v>
      </c>
      <c r="F36" s="169">
        <f t="shared" si="1"/>
        <v>1000000</v>
      </c>
      <c r="G36" s="170"/>
      <c r="H36" s="170">
        <v>1000000</v>
      </c>
      <c r="I36" s="207"/>
      <c r="J36" s="207"/>
      <c r="K36" s="210"/>
      <c r="L36" s="210"/>
      <c r="M36" s="213"/>
      <c r="N36" s="210"/>
      <c r="O36" s="210"/>
      <c r="P36" s="210"/>
    </row>
    <row r="37" spans="1:16" s="8" customFormat="1" ht="25.5" customHeight="1">
      <c r="A37" s="30" t="s">
        <v>512</v>
      </c>
      <c r="B37" s="31" t="s">
        <v>513</v>
      </c>
      <c r="C37" s="234">
        <v>852</v>
      </c>
      <c r="D37" s="234">
        <v>85295</v>
      </c>
      <c r="E37" s="52" t="s">
        <v>481</v>
      </c>
      <c r="F37" s="167">
        <f t="shared" si="1"/>
        <v>15354</v>
      </c>
      <c r="G37" s="167">
        <v>15354</v>
      </c>
      <c r="H37" s="167"/>
      <c r="I37" s="207"/>
      <c r="J37" s="207"/>
      <c r="K37" s="210"/>
      <c r="L37" s="210"/>
      <c r="M37" s="213"/>
      <c r="N37" s="210"/>
      <c r="O37" s="210"/>
      <c r="P37" s="210"/>
    </row>
    <row r="38" spans="1:16" s="8" customFormat="1" ht="25.5" customHeight="1">
      <c r="A38" s="59" t="s">
        <v>483</v>
      </c>
      <c r="B38" s="60" t="s">
        <v>482</v>
      </c>
      <c r="C38" s="53"/>
      <c r="D38" s="53"/>
      <c r="E38" s="58"/>
      <c r="F38" s="168">
        <f t="shared" si="1"/>
        <v>21400001</v>
      </c>
      <c r="G38" s="168">
        <f>SUM(G39:G40)</f>
        <v>0</v>
      </c>
      <c r="H38" s="168">
        <f>SUM(H39:H40)</f>
        <v>21400001</v>
      </c>
      <c r="I38" s="207"/>
      <c r="J38" s="207"/>
      <c r="K38" s="210"/>
      <c r="L38" s="210"/>
      <c r="M38" s="213"/>
      <c r="N38" s="210"/>
      <c r="O38" s="210"/>
      <c r="P38" s="210"/>
    </row>
    <row r="39" spans="1:16" s="8" customFormat="1" ht="25.5" customHeight="1">
      <c r="A39" s="61"/>
      <c r="B39" s="45" t="s">
        <v>28</v>
      </c>
      <c r="C39" s="55">
        <v>852</v>
      </c>
      <c r="D39" s="55">
        <v>85202</v>
      </c>
      <c r="E39" s="62" t="s">
        <v>481</v>
      </c>
      <c r="F39" s="170">
        <f>+G39+H39</f>
        <v>6400000</v>
      </c>
      <c r="G39" s="170"/>
      <c r="H39" s="170">
        <v>6400000</v>
      </c>
      <c r="I39" s="207"/>
      <c r="J39" s="207"/>
      <c r="K39" s="210"/>
      <c r="L39" s="210"/>
      <c r="M39" s="213"/>
      <c r="N39" s="210"/>
      <c r="O39" s="210"/>
      <c r="P39" s="210"/>
    </row>
    <row r="40" spans="1:16" s="8" customFormat="1" ht="25.5" customHeight="1">
      <c r="A40" s="63"/>
      <c r="B40" s="39" t="s">
        <v>53</v>
      </c>
      <c r="C40" s="57">
        <v>852</v>
      </c>
      <c r="D40" s="57">
        <v>85202</v>
      </c>
      <c r="E40" s="64" t="s">
        <v>481</v>
      </c>
      <c r="F40" s="169">
        <f>+G40+H40</f>
        <v>15000001</v>
      </c>
      <c r="G40" s="169"/>
      <c r="H40" s="169">
        <v>15000001</v>
      </c>
      <c r="I40" s="207"/>
      <c r="J40" s="207"/>
      <c r="K40" s="210"/>
      <c r="L40" s="210"/>
      <c r="M40" s="213"/>
      <c r="N40" s="210"/>
      <c r="O40" s="210"/>
      <c r="P40" s="210"/>
    </row>
    <row r="41" spans="1:16" s="8" customFormat="1" ht="25.5" customHeight="1">
      <c r="A41" s="12"/>
      <c r="B41" s="27" t="s">
        <v>480</v>
      </c>
      <c r="C41" s="50"/>
      <c r="D41" s="50"/>
      <c r="E41" s="51"/>
      <c r="F41" s="163">
        <f t="shared" ref="F41:F42" si="2">G41+H41</f>
        <v>29111995</v>
      </c>
      <c r="G41" s="163">
        <f>SUM(G42:G42,G46,G50,G54,G55,G59:G59,G63,G67:G67,G71,G75,G79,G82,G85,G88,G91,G94,G97,G99,G101)</f>
        <v>29111995</v>
      </c>
      <c r="H41" s="163">
        <f>SUM(H42:H42,H46,H50,H54,H55,H59:H59,H63,H67:H67,H71,H75,H79,H82,H85,H88,H91,H94,H97,H99,H101)</f>
        <v>0</v>
      </c>
      <c r="I41" s="207"/>
      <c r="J41" s="207"/>
      <c r="K41" s="210"/>
      <c r="L41" s="210"/>
      <c r="M41" s="213"/>
      <c r="N41" s="210"/>
      <c r="O41" s="210"/>
      <c r="P41" s="210"/>
    </row>
    <row r="42" spans="1:16" s="8" customFormat="1" ht="24" customHeight="1">
      <c r="A42" s="61" t="s">
        <v>479</v>
      </c>
      <c r="B42" s="67" t="s">
        <v>478</v>
      </c>
      <c r="C42" s="55"/>
      <c r="D42" s="55"/>
      <c r="E42" s="62"/>
      <c r="F42" s="170">
        <f t="shared" si="2"/>
        <v>3643262</v>
      </c>
      <c r="G42" s="170">
        <f>SUM(G43:G45)</f>
        <v>3643262</v>
      </c>
      <c r="H42" s="170"/>
      <c r="I42" s="207"/>
      <c r="J42" s="207"/>
      <c r="K42" s="210"/>
      <c r="L42" s="210"/>
      <c r="M42" s="213"/>
      <c r="N42" s="210"/>
      <c r="O42" s="210"/>
      <c r="P42" s="210"/>
    </row>
    <row r="43" spans="1:16" s="8" customFormat="1" ht="24" customHeight="1">
      <c r="A43" s="61"/>
      <c r="B43" s="45" t="s">
        <v>465</v>
      </c>
      <c r="C43" s="55">
        <v>855</v>
      </c>
      <c r="D43" s="55">
        <v>85516</v>
      </c>
      <c r="E43" s="62" t="s">
        <v>32</v>
      </c>
      <c r="F43" s="170">
        <f t="shared" ref="F43" si="3">G43+H43</f>
        <v>2333956</v>
      </c>
      <c r="G43" s="170">
        <v>2333956</v>
      </c>
      <c r="H43" s="170"/>
      <c r="I43" s="207"/>
      <c r="J43" s="207"/>
      <c r="K43" s="210"/>
      <c r="L43" s="210"/>
      <c r="M43" s="213"/>
      <c r="N43" s="210"/>
      <c r="O43" s="210"/>
      <c r="P43" s="210"/>
    </row>
    <row r="44" spans="1:16" s="8" customFormat="1" ht="24" customHeight="1">
      <c r="A44" s="61"/>
      <c r="B44" s="45" t="s">
        <v>463</v>
      </c>
      <c r="C44" s="55">
        <v>855</v>
      </c>
      <c r="D44" s="55">
        <v>85516</v>
      </c>
      <c r="E44" s="62" t="s">
        <v>32</v>
      </c>
      <c r="F44" s="170">
        <f t="shared" ref="F44:F62" si="4">G44+H44</f>
        <v>155651</v>
      </c>
      <c r="G44" s="170">
        <v>155651</v>
      </c>
      <c r="H44" s="170"/>
      <c r="I44" s="207"/>
      <c r="J44" s="207"/>
      <c r="K44" s="210"/>
      <c r="L44" s="210"/>
      <c r="M44" s="213"/>
      <c r="N44" s="210"/>
      <c r="O44" s="210"/>
      <c r="P44" s="210"/>
    </row>
    <row r="45" spans="1:16" s="8" customFormat="1" ht="24" customHeight="1">
      <c r="A45" s="63"/>
      <c r="B45" s="39" t="s">
        <v>462</v>
      </c>
      <c r="C45" s="57">
        <v>855</v>
      </c>
      <c r="D45" s="57">
        <v>85516</v>
      </c>
      <c r="E45" s="64" t="s">
        <v>32</v>
      </c>
      <c r="F45" s="169">
        <f t="shared" si="4"/>
        <v>1153655</v>
      </c>
      <c r="G45" s="169">
        <v>1153655</v>
      </c>
      <c r="H45" s="169"/>
      <c r="I45" s="207"/>
      <c r="J45" s="207"/>
      <c r="K45" s="210"/>
      <c r="L45" s="210"/>
      <c r="M45" s="213"/>
      <c r="N45" s="210"/>
      <c r="O45" s="210"/>
      <c r="P45" s="210"/>
    </row>
    <row r="46" spans="1:16" s="56" customFormat="1" ht="24" customHeight="1">
      <c r="A46" s="61" t="s">
        <v>477</v>
      </c>
      <c r="B46" s="48" t="s">
        <v>476</v>
      </c>
      <c r="C46" s="55"/>
      <c r="D46" s="55"/>
      <c r="E46" s="62"/>
      <c r="F46" s="170">
        <f t="shared" si="4"/>
        <v>4128086</v>
      </c>
      <c r="G46" s="170">
        <f>SUM(G47:G49)</f>
        <v>4128086</v>
      </c>
      <c r="H46" s="170"/>
      <c r="I46" s="208"/>
      <c r="J46" s="208"/>
      <c r="K46" s="211"/>
      <c r="L46" s="211"/>
      <c r="M46" s="214"/>
      <c r="N46" s="211"/>
      <c r="O46" s="211"/>
      <c r="P46" s="211"/>
    </row>
    <row r="47" spans="1:16" s="8" customFormat="1" ht="24" customHeight="1">
      <c r="A47" s="61"/>
      <c r="B47" s="45" t="s">
        <v>465</v>
      </c>
      <c r="C47" s="55">
        <v>855</v>
      </c>
      <c r="D47" s="55">
        <v>85516</v>
      </c>
      <c r="E47" s="62" t="s">
        <v>32</v>
      </c>
      <c r="F47" s="170">
        <f t="shared" si="4"/>
        <v>2708654</v>
      </c>
      <c r="G47" s="170">
        <v>2708654</v>
      </c>
      <c r="H47" s="170"/>
      <c r="I47" s="207"/>
      <c r="J47" s="207"/>
      <c r="K47" s="210"/>
      <c r="L47" s="210"/>
      <c r="M47" s="213"/>
      <c r="N47" s="210"/>
      <c r="O47" s="210"/>
      <c r="P47" s="210"/>
    </row>
    <row r="48" spans="1:16" s="8" customFormat="1" ht="24" customHeight="1">
      <c r="A48" s="61"/>
      <c r="B48" s="45" t="s">
        <v>463</v>
      </c>
      <c r="C48" s="55">
        <v>855</v>
      </c>
      <c r="D48" s="55">
        <v>85516</v>
      </c>
      <c r="E48" s="62" t="s">
        <v>32</v>
      </c>
      <c r="F48" s="170">
        <f t="shared" si="4"/>
        <v>168744</v>
      </c>
      <c r="G48" s="170">
        <v>168744</v>
      </c>
      <c r="H48" s="170"/>
      <c r="I48" s="207"/>
      <c r="J48" s="207"/>
      <c r="K48" s="210"/>
      <c r="L48" s="210"/>
      <c r="M48" s="213"/>
      <c r="N48" s="210"/>
      <c r="O48" s="210"/>
      <c r="P48" s="210"/>
    </row>
    <row r="49" spans="1:16" s="8" customFormat="1" ht="24" customHeight="1">
      <c r="A49" s="63"/>
      <c r="B49" s="39" t="s">
        <v>462</v>
      </c>
      <c r="C49" s="57">
        <v>855</v>
      </c>
      <c r="D49" s="57">
        <v>85516</v>
      </c>
      <c r="E49" s="64" t="s">
        <v>32</v>
      </c>
      <c r="F49" s="169">
        <f t="shared" si="4"/>
        <v>1250688</v>
      </c>
      <c r="G49" s="169">
        <v>1250688</v>
      </c>
      <c r="H49" s="169"/>
      <c r="I49" s="207"/>
      <c r="J49" s="207"/>
      <c r="K49" s="210"/>
      <c r="L49" s="210"/>
      <c r="M49" s="213"/>
      <c r="N49" s="210"/>
      <c r="O49" s="210"/>
      <c r="P49" s="210"/>
    </row>
    <row r="50" spans="1:16" s="56" customFormat="1" ht="24" customHeight="1">
      <c r="A50" s="61" t="s">
        <v>475</v>
      </c>
      <c r="B50" s="48" t="s">
        <v>474</v>
      </c>
      <c r="C50" s="55"/>
      <c r="D50" s="55"/>
      <c r="E50" s="62"/>
      <c r="F50" s="170">
        <f t="shared" si="4"/>
        <v>2614000</v>
      </c>
      <c r="G50" s="170">
        <f>SUM(G51:G53)</f>
        <v>2614000</v>
      </c>
      <c r="H50" s="170"/>
      <c r="I50" s="208"/>
      <c r="J50" s="208"/>
      <c r="K50" s="211"/>
      <c r="L50" s="211"/>
      <c r="M50" s="214"/>
      <c r="N50" s="211"/>
      <c r="O50" s="211"/>
      <c r="P50" s="211"/>
    </row>
    <row r="51" spans="1:16" s="8" customFormat="1" ht="24" customHeight="1">
      <c r="A51" s="61"/>
      <c r="B51" s="45" t="s">
        <v>465</v>
      </c>
      <c r="C51" s="55">
        <v>855</v>
      </c>
      <c r="D51" s="55">
        <v>85516</v>
      </c>
      <c r="E51" s="62" t="s">
        <v>32</v>
      </c>
      <c r="F51" s="170">
        <f t="shared" si="4"/>
        <v>2052132</v>
      </c>
      <c r="G51" s="170">
        <v>2052132</v>
      </c>
      <c r="H51" s="170"/>
      <c r="I51" s="207"/>
      <c r="J51" s="207"/>
      <c r="K51" s="210"/>
      <c r="L51" s="210"/>
      <c r="M51" s="213"/>
      <c r="N51" s="210"/>
      <c r="O51" s="210"/>
      <c r="P51" s="210"/>
    </row>
    <row r="52" spans="1:16" s="8" customFormat="1" ht="24" customHeight="1">
      <c r="A52" s="61"/>
      <c r="B52" s="45" t="s">
        <v>463</v>
      </c>
      <c r="C52" s="55">
        <v>855</v>
      </c>
      <c r="D52" s="55">
        <v>85516</v>
      </c>
      <c r="E52" s="62" t="s">
        <v>32</v>
      </c>
      <c r="F52" s="170">
        <f t="shared" si="4"/>
        <v>66794</v>
      </c>
      <c r="G52" s="170">
        <v>66794</v>
      </c>
      <c r="H52" s="170"/>
      <c r="I52" s="207"/>
      <c r="J52" s="207"/>
      <c r="K52" s="210"/>
      <c r="L52" s="210"/>
      <c r="M52" s="213"/>
      <c r="N52" s="210"/>
      <c r="O52" s="210"/>
      <c r="P52" s="210"/>
    </row>
    <row r="53" spans="1:16" s="8" customFormat="1" ht="24" customHeight="1">
      <c r="A53" s="63"/>
      <c r="B53" s="39" t="s">
        <v>462</v>
      </c>
      <c r="C53" s="57">
        <v>855</v>
      </c>
      <c r="D53" s="57">
        <v>85516</v>
      </c>
      <c r="E53" s="64" t="s">
        <v>32</v>
      </c>
      <c r="F53" s="169">
        <f t="shared" si="4"/>
        <v>495074</v>
      </c>
      <c r="G53" s="169">
        <v>495074</v>
      </c>
      <c r="H53" s="169"/>
      <c r="I53" s="207"/>
      <c r="J53" s="207"/>
      <c r="K53" s="210"/>
      <c r="L53" s="210"/>
      <c r="M53" s="213"/>
      <c r="N53" s="210"/>
      <c r="O53" s="210"/>
      <c r="P53" s="210"/>
    </row>
    <row r="54" spans="1:16" s="8" customFormat="1" ht="24" customHeight="1">
      <c r="A54" s="59" t="s">
        <v>473</v>
      </c>
      <c r="B54" s="35" t="s">
        <v>472</v>
      </c>
      <c r="C54" s="68">
        <v>855</v>
      </c>
      <c r="D54" s="69">
        <v>85516</v>
      </c>
      <c r="E54" s="58" t="s">
        <v>32</v>
      </c>
      <c r="F54" s="167">
        <f t="shared" si="4"/>
        <v>1000000</v>
      </c>
      <c r="G54" s="171">
        <v>1000000</v>
      </c>
      <c r="H54" s="168"/>
      <c r="I54" s="207"/>
      <c r="J54" s="207"/>
      <c r="K54" s="210"/>
      <c r="L54" s="210"/>
      <c r="M54" s="213"/>
      <c r="N54" s="210"/>
      <c r="O54" s="210"/>
      <c r="P54" s="210"/>
    </row>
    <row r="55" spans="1:16" s="8" customFormat="1" ht="24" customHeight="1">
      <c r="A55" s="59" t="s">
        <v>514</v>
      </c>
      <c r="B55" s="35" t="s">
        <v>515</v>
      </c>
      <c r="C55" s="68"/>
      <c r="D55" s="69"/>
      <c r="E55" s="58"/>
      <c r="F55" s="170">
        <f t="shared" si="4"/>
        <v>1960000</v>
      </c>
      <c r="G55" s="171">
        <f>SUM(G56:G58)</f>
        <v>1960000</v>
      </c>
      <c r="H55" s="168"/>
      <c r="I55" s="207"/>
      <c r="J55" s="207"/>
      <c r="K55" s="210"/>
      <c r="L55" s="210"/>
      <c r="M55" s="213"/>
      <c r="N55" s="210"/>
      <c r="O55" s="210"/>
      <c r="P55" s="210"/>
    </row>
    <row r="56" spans="1:16" s="56" customFormat="1" ht="24" customHeight="1">
      <c r="A56" s="61"/>
      <c r="B56" s="45" t="s">
        <v>465</v>
      </c>
      <c r="C56" s="55">
        <v>855</v>
      </c>
      <c r="D56" s="55">
        <v>85516</v>
      </c>
      <c r="E56" s="62" t="s">
        <v>32</v>
      </c>
      <c r="F56" s="170">
        <f t="shared" si="4"/>
        <v>1532443</v>
      </c>
      <c r="G56" s="172">
        <v>1532443</v>
      </c>
      <c r="H56" s="170"/>
      <c r="I56" s="208"/>
      <c r="J56" s="208"/>
      <c r="K56" s="211"/>
      <c r="L56" s="211"/>
      <c r="M56" s="214"/>
      <c r="N56" s="211"/>
      <c r="O56" s="211"/>
      <c r="P56" s="211"/>
    </row>
    <row r="57" spans="1:16" s="56" customFormat="1" ht="24" customHeight="1">
      <c r="A57" s="61"/>
      <c r="B57" s="45" t="s">
        <v>463</v>
      </c>
      <c r="C57" s="55">
        <v>855</v>
      </c>
      <c r="D57" s="55">
        <v>85516</v>
      </c>
      <c r="E57" s="62" t="s">
        <v>32</v>
      </c>
      <c r="F57" s="170">
        <f t="shared" si="4"/>
        <v>50828</v>
      </c>
      <c r="G57" s="172">
        <v>50828</v>
      </c>
      <c r="H57" s="170"/>
      <c r="I57" s="208"/>
      <c r="J57" s="208"/>
      <c r="K57" s="211"/>
      <c r="L57" s="211"/>
      <c r="M57" s="214"/>
      <c r="N57" s="211"/>
      <c r="O57" s="211"/>
      <c r="P57" s="211"/>
    </row>
    <row r="58" spans="1:16" s="8" customFormat="1" ht="24" customHeight="1">
      <c r="A58" s="63"/>
      <c r="B58" s="39" t="s">
        <v>462</v>
      </c>
      <c r="C58" s="57">
        <v>855</v>
      </c>
      <c r="D58" s="57">
        <v>85516</v>
      </c>
      <c r="E58" s="64" t="s">
        <v>32</v>
      </c>
      <c r="F58" s="169">
        <f t="shared" si="4"/>
        <v>376729</v>
      </c>
      <c r="G58" s="174">
        <v>376729</v>
      </c>
      <c r="H58" s="169"/>
      <c r="I58" s="207"/>
      <c r="J58" s="207"/>
      <c r="K58" s="210"/>
      <c r="L58" s="210"/>
      <c r="M58" s="213"/>
      <c r="N58" s="210"/>
      <c r="O58" s="210"/>
      <c r="P58" s="210"/>
    </row>
    <row r="59" spans="1:16" s="8" customFormat="1" ht="25.5" customHeight="1">
      <c r="A59" s="59" t="s">
        <v>471</v>
      </c>
      <c r="B59" s="35" t="s">
        <v>470</v>
      </c>
      <c r="C59" s="68"/>
      <c r="D59" s="69"/>
      <c r="E59" s="58"/>
      <c r="F59" s="170">
        <f t="shared" si="4"/>
        <v>3338886</v>
      </c>
      <c r="G59" s="171">
        <f>SUM(G60:G62)</f>
        <v>3338886</v>
      </c>
      <c r="H59" s="171"/>
      <c r="I59" s="207"/>
      <c r="J59" s="207"/>
      <c r="K59" s="210"/>
      <c r="L59" s="210"/>
      <c r="M59" s="213"/>
      <c r="N59" s="210"/>
      <c r="O59" s="210"/>
      <c r="P59" s="210"/>
    </row>
    <row r="60" spans="1:16" s="8" customFormat="1" ht="25.5" customHeight="1">
      <c r="A60" s="61"/>
      <c r="B60" s="45" t="s">
        <v>465</v>
      </c>
      <c r="C60" s="55">
        <v>855</v>
      </c>
      <c r="D60" s="55">
        <v>85516</v>
      </c>
      <c r="E60" s="62" t="s">
        <v>32</v>
      </c>
      <c r="F60" s="170">
        <f t="shared" si="4"/>
        <v>2413874</v>
      </c>
      <c r="G60" s="172">
        <v>2413874</v>
      </c>
      <c r="H60" s="172"/>
      <c r="I60" s="207"/>
      <c r="J60" s="207"/>
      <c r="K60" s="210"/>
      <c r="L60" s="210"/>
      <c r="M60" s="213"/>
      <c r="N60" s="210"/>
      <c r="O60" s="210"/>
      <c r="P60" s="210"/>
    </row>
    <row r="61" spans="1:16" s="8" customFormat="1" ht="25.5" customHeight="1">
      <c r="A61" s="61"/>
      <c r="B61" s="45" t="s">
        <v>463</v>
      </c>
      <c r="C61" s="55">
        <v>855</v>
      </c>
      <c r="D61" s="55">
        <v>85516</v>
      </c>
      <c r="E61" s="62" t="s">
        <v>32</v>
      </c>
      <c r="F61" s="170">
        <f t="shared" si="4"/>
        <v>109966</v>
      </c>
      <c r="G61" s="172">
        <v>109966</v>
      </c>
      <c r="H61" s="172"/>
      <c r="I61" s="207"/>
      <c r="J61" s="207"/>
      <c r="K61" s="210"/>
      <c r="L61" s="210"/>
      <c r="M61" s="213"/>
      <c r="N61" s="210"/>
      <c r="O61" s="210"/>
      <c r="P61" s="210"/>
    </row>
    <row r="62" spans="1:16" s="8" customFormat="1" ht="25.5" customHeight="1">
      <c r="A62" s="63"/>
      <c r="B62" s="39" t="s">
        <v>462</v>
      </c>
      <c r="C62" s="57">
        <v>855</v>
      </c>
      <c r="D62" s="57">
        <v>85516</v>
      </c>
      <c r="E62" s="64" t="s">
        <v>32</v>
      </c>
      <c r="F62" s="169">
        <f t="shared" si="4"/>
        <v>815046</v>
      </c>
      <c r="G62" s="174">
        <v>815046</v>
      </c>
      <c r="H62" s="174"/>
      <c r="I62" s="207"/>
      <c r="J62" s="207"/>
      <c r="K62" s="210"/>
      <c r="L62" s="210"/>
      <c r="M62" s="213"/>
      <c r="N62" s="210"/>
      <c r="O62" s="210"/>
      <c r="P62" s="210"/>
    </row>
    <row r="63" spans="1:16" s="56" customFormat="1" ht="25.5" customHeight="1">
      <c r="A63" s="61" t="s">
        <v>469</v>
      </c>
      <c r="B63" s="48" t="s">
        <v>468</v>
      </c>
      <c r="C63" s="55"/>
      <c r="D63" s="55"/>
      <c r="E63" s="62"/>
      <c r="F63" s="170">
        <f>G63+H63</f>
        <v>3789000</v>
      </c>
      <c r="G63" s="170">
        <f>SUM(G64:G66)</f>
        <v>3789000</v>
      </c>
      <c r="H63" s="170"/>
      <c r="I63" s="208"/>
      <c r="J63" s="208"/>
      <c r="K63" s="211"/>
      <c r="L63" s="211"/>
      <c r="M63" s="214"/>
      <c r="N63" s="211"/>
      <c r="O63" s="211"/>
      <c r="P63" s="211"/>
    </row>
    <row r="64" spans="1:16" s="8" customFormat="1" ht="25.5" customHeight="1">
      <c r="A64" s="61"/>
      <c r="B64" s="45" t="s">
        <v>465</v>
      </c>
      <c r="C64" s="55">
        <v>855</v>
      </c>
      <c r="D64" s="55">
        <v>85516</v>
      </c>
      <c r="E64" s="62" t="s">
        <v>32</v>
      </c>
      <c r="F64" s="170">
        <f>G64+H64</f>
        <v>2646783</v>
      </c>
      <c r="G64" s="170">
        <v>2646783</v>
      </c>
      <c r="H64" s="170"/>
      <c r="I64" s="207"/>
      <c r="J64" s="207"/>
      <c r="K64" s="210"/>
      <c r="L64" s="210"/>
      <c r="M64" s="213"/>
      <c r="N64" s="210"/>
      <c r="O64" s="210"/>
      <c r="P64" s="210"/>
    </row>
    <row r="65" spans="1:16" s="8" customFormat="1" ht="25.5" customHeight="1">
      <c r="A65" s="61"/>
      <c r="B65" s="45" t="s">
        <v>463</v>
      </c>
      <c r="C65" s="55">
        <v>855</v>
      </c>
      <c r="D65" s="55">
        <v>85516</v>
      </c>
      <c r="E65" s="62" t="s">
        <v>32</v>
      </c>
      <c r="F65" s="170">
        <f>G65+H65</f>
        <v>135786</v>
      </c>
      <c r="G65" s="170">
        <v>135786</v>
      </c>
      <c r="H65" s="170"/>
      <c r="I65" s="207"/>
      <c r="J65" s="207"/>
      <c r="K65" s="210"/>
      <c r="L65" s="210"/>
      <c r="M65" s="213"/>
      <c r="N65" s="210"/>
      <c r="O65" s="210"/>
      <c r="P65" s="210"/>
    </row>
    <row r="66" spans="1:16" s="8" customFormat="1" ht="25.5" customHeight="1">
      <c r="A66" s="63"/>
      <c r="B66" s="39" t="s">
        <v>462</v>
      </c>
      <c r="C66" s="57">
        <v>855</v>
      </c>
      <c r="D66" s="57">
        <v>85516</v>
      </c>
      <c r="E66" s="64" t="s">
        <v>32</v>
      </c>
      <c r="F66" s="169">
        <f>G66+H66</f>
        <v>1006431</v>
      </c>
      <c r="G66" s="169">
        <v>1006431</v>
      </c>
      <c r="H66" s="169"/>
      <c r="I66" s="207"/>
      <c r="J66" s="207"/>
      <c r="K66" s="210"/>
      <c r="L66" s="210"/>
      <c r="M66" s="213"/>
      <c r="N66" s="210"/>
      <c r="O66" s="210"/>
      <c r="P66" s="210"/>
    </row>
    <row r="67" spans="1:16" s="8" customFormat="1" ht="25.5" customHeight="1">
      <c r="A67" s="59" t="s">
        <v>467</v>
      </c>
      <c r="B67" s="35" t="s">
        <v>466</v>
      </c>
      <c r="C67" s="68"/>
      <c r="D67" s="69"/>
      <c r="E67" s="58"/>
      <c r="F67" s="171">
        <f t="shared" ref="F67:F70" si="5">G67</f>
        <v>2986101</v>
      </c>
      <c r="G67" s="171">
        <f>SUM(G68:G70)</f>
        <v>2986101</v>
      </c>
      <c r="H67" s="171"/>
      <c r="I67" s="207"/>
      <c r="J67" s="207"/>
      <c r="K67" s="210"/>
      <c r="L67" s="210"/>
      <c r="M67" s="213"/>
      <c r="N67" s="210"/>
      <c r="O67" s="210"/>
      <c r="P67" s="210"/>
    </row>
    <row r="68" spans="1:16" s="56" customFormat="1" ht="25.5" customHeight="1">
      <c r="A68" s="61"/>
      <c r="B68" s="45" t="s">
        <v>465</v>
      </c>
      <c r="C68" s="70">
        <v>855</v>
      </c>
      <c r="D68" s="71">
        <v>85516</v>
      </c>
      <c r="E68" s="62" t="s">
        <v>32</v>
      </c>
      <c r="F68" s="172">
        <f t="shared" si="5"/>
        <v>1950558</v>
      </c>
      <c r="G68" s="172">
        <v>1950558</v>
      </c>
      <c r="H68" s="172"/>
      <c r="I68" s="208"/>
      <c r="J68" s="208"/>
      <c r="K68" s="211"/>
      <c r="L68" s="211"/>
      <c r="M68" s="214"/>
      <c r="N68" s="211"/>
      <c r="O68" s="211"/>
      <c r="P68" s="211"/>
    </row>
    <row r="69" spans="1:16" s="56" customFormat="1" ht="25.5" customHeight="1">
      <c r="A69" s="61"/>
      <c r="B69" s="45" t="s">
        <v>463</v>
      </c>
      <c r="C69" s="70">
        <v>855</v>
      </c>
      <c r="D69" s="71">
        <v>85516</v>
      </c>
      <c r="E69" s="62" t="s">
        <v>32</v>
      </c>
      <c r="F69" s="172">
        <f t="shared" si="5"/>
        <v>123106</v>
      </c>
      <c r="G69" s="172">
        <v>123106</v>
      </c>
      <c r="H69" s="172"/>
      <c r="I69" s="208"/>
      <c r="J69" s="208"/>
      <c r="K69" s="211"/>
      <c r="L69" s="211"/>
      <c r="M69" s="214"/>
      <c r="N69" s="211"/>
      <c r="O69" s="211"/>
      <c r="P69" s="211"/>
    </row>
    <row r="70" spans="1:16" s="8" customFormat="1" ht="25.5" customHeight="1">
      <c r="A70" s="63"/>
      <c r="B70" s="39" t="s">
        <v>462</v>
      </c>
      <c r="C70" s="235">
        <v>855</v>
      </c>
      <c r="D70" s="236">
        <v>85516</v>
      </c>
      <c r="E70" s="64" t="s">
        <v>32</v>
      </c>
      <c r="F70" s="174">
        <f t="shared" si="5"/>
        <v>912437</v>
      </c>
      <c r="G70" s="174">
        <v>912437</v>
      </c>
      <c r="H70" s="174"/>
      <c r="I70" s="207"/>
      <c r="J70" s="207"/>
      <c r="K70" s="210"/>
      <c r="L70" s="210"/>
      <c r="M70" s="213"/>
      <c r="N70" s="210"/>
      <c r="O70" s="210"/>
      <c r="P70" s="210"/>
    </row>
    <row r="71" spans="1:16" s="8" customFormat="1" ht="25.5" customHeight="1">
      <c r="A71" s="61" t="s">
        <v>667</v>
      </c>
      <c r="B71" s="67" t="s">
        <v>464</v>
      </c>
      <c r="C71" s="70"/>
      <c r="D71" s="71"/>
      <c r="E71" s="62"/>
      <c r="F71" s="172">
        <f t="shared" ref="F71:F113" si="6">G71+H71</f>
        <v>3520757</v>
      </c>
      <c r="G71" s="172">
        <f>SUM(G72:G74)</f>
        <v>3520757</v>
      </c>
      <c r="H71" s="172"/>
      <c r="I71" s="207"/>
      <c r="J71" s="207"/>
      <c r="K71" s="210"/>
      <c r="L71" s="210"/>
      <c r="M71" s="213"/>
      <c r="N71" s="210"/>
      <c r="O71" s="210"/>
      <c r="P71" s="210"/>
    </row>
    <row r="72" spans="1:16" s="8" customFormat="1" ht="25.5" customHeight="1">
      <c r="A72" s="61"/>
      <c r="B72" s="45" t="s">
        <v>465</v>
      </c>
      <c r="C72" s="70">
        <v>855</v>
      </c>
      <c r="D72" s="71">
        <v>85516</v>
      </c>
      <c r="E72" s="62" t="s">
        <v>32</v>
      </c>
      <c r="F72" s="170">
        <f t="shared" si="6"/>
        <v>2282649</v>
      </c>
      <c r="G72" s="172">
        <v>2282649</v>
      </c>
      <c r="H72" s="172"/>
      <c r="I72" s="207"/>
      <c r="J72" s="207"/>
      <c r="K72" s="210"/>
      <c r="L72" s="210"/>
      <c r="M72" s="213"/>
      <c r="N72" s="210"/>
      <c r="O72" s="210"/>
      <c r="P72" s="210"/>
    </row>
    <row r="73" spans="1:16" s="56" customFormat="1" ht="25.5" customHeight="1">
      <c r="A73" s="61"/>
      <c r="B73" s="45" t="s">
        <v>463</v>
      </c>
      <c r="C73" s="55">
        <v>855</v>
      </c>
      <c r="D73" s="55">
        <v>85516</v>
      </c>
      <c r="E73" s="62" t="s">
        <v>32</v>
      </c>
      <c r="F73" s="170">
        <f t="shared" si="6"/>
        <v>147187</v>
      </c>
      <c r="G73" s="172">
        <v>147187</v>
      </c>
      <c r="H73" s="172"/>
      <c r="I73" s="208"/>
      <c r="J73" s="208"/>
      <c r="K73" s="211"/>
      <c r="L73" s="211"/>
      <c r="M73" s="214"/>
      <c r="N73" s="211"/>
      <c r="O73" s="211"/>
      <c r="P73" s="211"/>
    </row>
    <row r="74" spans="1:16" s="8" customFormat="1" ht="25.5" customHeight="1">
      <c r="A74" s="63"/>
      <c r="B74" s="39" t="s">
        <v>462</v>
      </c>
      <c r="C74" s="57">
        <v>855</v>
      </c>
      <c r="D74" s="57">
        <v>85516</v>
      </c>
      <c r="E74" s="64" t="s">
        <v>32</v>
      </c>
      <c r="F74" s="169">
        <f t="shared" si="6"/>
        <v>1090921</v>
      </c>
      <c r="G74" s="174">
        <v>1090921</v>
      </c>
      <c r="H74" s="174"/>
      <c r="I74" s="207"/>
      <c r="J74" s="207"/>
      <c r="K74" s="210"/>
      <c r="L74" s="210"/>
      <c r="M74" s="213"/>
      <c r="N74" s="210"/>
      <c r="O74" s="210"/>
      <c r="P74" s="210"/>
    </row>
    <row r="75" spans="1:16" s="8" customFormat="1" ht="24" customHeight="1">
      <c r="A75" s="61" t="s">
        <v>668</v>
      </c>
      <c r="B75" s="67" t="s">
        <v>516</v>
      </c>
      <c r="C75" s="70"/>
      <c r="D75" s="71"/>
      <c r="E75" s="62"/>
      <c r="F75" s="172">
        <f t="shared" ref="F75:F78" si="7">G75+H75</f>
        <v>1500000</v>
      </c>
      <c r="G75" s="172">
        <f>SUM(G76:G78)</f>
        <v>1500000</v>
      </c>
      <c r="H75" s="172"/>
      <c r="I75" s="207"/>
      <c r="J75" s="207"/>
      <c r="K75" s="210"/>
      <c r="L75" s="210"/>
      <c r="M75" s="213"/>
      <c r="N75" s="210"/>
      <c r="O75" s="210"/>
      <c r="P75" s="210"/>
    </row>
    <row r="76" spans="1:16" s="8" customFormat="1" ht="24" customHeight="1">
      <c r="A76" s="61"/>
      <c r="B76" s="45" t="s">
        <v>465</v>
      </c>
      <c r="C76" s="70">
        <v>855</v>
      </c>
      <c r="D76" s="71">
        <v>85516</v>
      </c>
      <c r="E76" s="62" t="s">
        <v>32</v>
      </c>
      <c r="F76" s="170">
        <f t="shared" si="7"/>
        <v>904021</v>
      </c>
      <c r="G76" s="172">
        <v>904021</v>
      </c>
      <c r="H76" s="172"/>
      <c r="I76" s="207"/>
      <c r="J76" s="207"/>
      <c r="K76" s="210"/>
      <c r="L76" s="210"/>
      <c r="M76" s="213"/>
      <c r="N76" s="210"/>
      <c r="O76" s="210"/>
      <c r="P76" s="210"/>
    </row>
    <row r="77" spans="1:16" s="56" customFormat="1" ht="24" customHeight="1">
      <c r="A77" s="61"/>
      <c r="B77" s="45" t="s">
        <v>463</v>
      </c>
      <c r="C77" s="55">
        <v>855</v>
      </c>
      <c r="D77" s="55">
        <v>85516</v>
      </c>
      <c r="E77" s="62" t="s">
        <v>32</v>
      </c>
      <c r="F77" s="170">
        <f t="shared" si="7"/>
        <v>70850</v>
      </c>
      <c r="G77" s="172">
        <v>70850</v>
      </c>
      <c r="H77" s="172"/>
      <c r="I77" s="208"/>
      <c r="J77" s="208"/>
      <c r="K77" s="211"/>
      <c r="L77" s="211"/>
      <c r="M77" s="214"/>
      <c r="N77" s="211"/>
      <c r="O77" s="211"/>
      <c r="P77" s="211"/>
    </row>
    <row r="78" spans="1:16" s="8" customFormat="1" ht="24" customHeight="1">
      <c r="A78" s="63"/>
      <c r="B78" s="39" t="s">
        <v>462</v>
      </c>
      <c r="C78" s="57">
        <v>855</v>
      </c>
      <c r="D78" s="57">
        <v>85516</v>
      </c>
      <c r="E78" s="64" t="s">
        <v>32</v>
      </c>
      <c r="F78" s="169">
        <f t="shared" si="7"/>
        <v>525129</v>
      </c>
      <c r="G78" s="174">
        <v>525129</v>
      </c>
      <c r="H78" s="174"/>
      <c r="I78" s="207"/>
      <c r="J78" s="207"/>
      <c r="K78" s="210"/>
      <c r="L78" s="210"/>
      <c r="M78" s="213"/>
      <c r="N78" s="210"/>
      <c r="O78" s="210"/>
      <c r="P78" s="210"/>
    </row>
    <row r="79" spans="1:16" s="8" customFormat="1" ht="24" customHeight="1">
      <c r="A79" s="36" t="s">
        <v>674</v>
      </c>
      <c r="B79" s="237" t="s">
        <v>675</v>
      </c>
      <c r="C79" s="96"/>
      <c r="D79" s="96"/>
      <c r="E79" s="238"/>
      <c r="F79" s="239">
        <f>G79+H79</f>
        <v>50000</v>
      </c>
      <c r="G79" s="240">
        <f>G80+G81</f>
        <v>50000</v>
      </c>
      <c r="H79" s="172"/>
      <c r="I79" s="207"/>
      <c r="J79" s="207"/>
      <c r="K79" s="210"/>
      <c r="L79" s="210"/>
      <c r="M79" s="213"/>
      <c r="N79" s="210"/>
      <c r="O79" s="210"/>
      <c r="P79" s="210"/>
    </row>
    <row r="80" spans="1:16" s="8" customFormat="1" ht="24" customHeight="1">
      <c r="A80" s="99"/>
      <c r="B80" s="241" t="s">
        <v>671</v>
      </c>
      <c r="C80" s="55">
        <v>855</v>
      </c>
      <c r="D80" s="55">
        <v>85516</v>
      </c>
      <c r="E80" s="242" t="s">
        <v>672</v>
      </c>
      <c r="F80" s="239">
        <f t="shared" ref="F80:F81" si="8">G80+H80</f>
        <v>8740</v>
      </c>
      <c r="G80" s="243">
        <v>8740</v>
      </c>
      <c r="H80" s="172"/>
      <c r="I80" s="207"/>
      <c r="J80" s="207"/>
      <c r="K80" s="210"/>
      <c r="L80" s="210"/>
      <c r="M80" s="213"/>
      <c r="N80" s="210"/>
      <c r="O80" s="210"/>
      <c r="P80" s="210"/>
    </row>
    <row r="81" spans="1:16" s="8" customFormat="1" ht="24" customHeight="1">
      <c r="A81" s="40"/>
      <c r="B81" s="244" t="s">
        <v>673</v>
      </c>
      <c r="C81" s="57">
        <v>855</v>
      </c>
      <c r="D81" s="57">
        <v>85516</v>
      </c>
      <c r="E81" s="245" t="s">
        <v>672</v>
      </c>
      <c r="F81" s="246">
        <f t="shared" si="8"/>
        <v>41260</v>
      </c>
      <c r="G81" s="247">
        <v>41260</v>
      </c>
      <c r="H81" s="174"/>
      <c r="I81" s="207"/>
      <c r="J81" s="207"/>
      <c r="K81" s="210"/>
      <c r="L81" s="210"/>
      <c r="M81" s="213"/>
      <c r="N81" s="210"/>
      <c r="O81" s="210"/>
      <c r="P81" s="210"/>
    </row>
    <row r="82" spans="1:16" s="8" customFormat="1" ht="24" customHeight="1">
      <c r="A82" s="36" t="s">
        <v>676</v>
      </c>
      <c r="B82" s="237" t="s">
        <v>677</v>
      </c>
      <c r="C82" s="96"/>
      <c r="D82" s="96"/>
      <c r="E82" s="238"/>
      <c r="F82" s="239">
        <f>G82+H82</f>
        <v>50000</v>
      </c>
      <c r="G82" s="240">
        <f>G83+G84</f>
        <v>50000</v>
      </c>
      <c r="H82" s="172"/>
      <c r="I82" s="207"/>
      <c r="J82" s="207"/>
      <c r="K82" s="210"/>
      <c r="L82" s="210"/>
      <c r="M82" s="213"/>
      <c r="N82" s="210"/>
      <c r="O82" s="210"/>
      <c r="P82" s="210"/>
    </row>
    <row r="83" spans="1:16" s="8" customFormat="1" ht="24" customHeight="1">
      <c r="A83" s="99"/>
      <c r="B83" s="241" t="s">
        <v>671</v>
      </c>
      <c r="C83" s="55">
        <v>855</v>
      </c>
      <c r="D83" s="55">
        <v>85516</v>
      </c>
      <c r="E83" s="242" t="s">
        <v>672</v>
      </c>
      <c r="F83" s="239">
        <f t="shared" ref="F83:F84" si="9">G83+H83</f>
        <v>8740</v>
      </c>
      <c r="G83" s="243">
        <v>8740</v>
      </c>
      <c r="H83" s="172"/>
      <c r="I83" s="207"/>
      <c r="J83" s="207"/>
      <c r="K83" s="210"/>
      <c r="L83" s="210"/>
      <c r="M83" s="213"/>
      <c r="N83" s="210"/>
      <c r="O83" s="210"/>
      <c r="P83" s="210"/>
    </row>
    <row r="84" spans="1:16" s="8" customFormat="1" ht="24" customHeight="1">
      <c r="A84" s="40"/>
      <c r="B84" s="244" t="s">
        <v>673</v>
      </c>
      <c r="C84" s="57">
        <v>855</v>
      </c>
      <c r="D84" s="57">
        <v>85516</v>
      </c>
      <c r="E84" s="245" t="s">
        <v>672</v>
      </c>
      <c r="F84" s="246">
        <f t="shared" si="9"/>
        <v>41260</v>
      </c>
      <c r="G84" s="247">
        <v>41260</v>
      </c>
      <c r="H84" s="174"/>
      <c r="I84" s="207"/>
      <c r="J84" s="207"/>
      <c r="K84" s="210"/>
      <c r="L84" s="210"/>
      <c r="M84" s="213"/>
      <c r="N84" s="210"/>
      <c r="O84" s="210"/>
      <c r="P84" s="210"/>
    </row>
    <row r="85" spans="1:16" s="8" customFormat="1" ht="24" customHeight="1">
      <c r="A85" s="36" t="s">
        <v>678</v>
      </c>
      <c r="B85" s="237" t="s">
        <v>679</v>
      </c>
      <c r="C85" s="96"/>
      <c r="D85" s="96"/>
      <c r="E85" s="238"/>
      <c r="F85" s="239">
        <f>G85+H85</f>
        <v>50000</v>
      </c>
      <c r="G85" s="240">
        <f>G86+G87</f>
        <v>50000</v>
      </c>
      <c r="H85" s="172"/>
      <c r="I85" s="207"/>
      <c r="J85" s="207"/>
      <c r="K85" s="210"/>
      <c r="L85" s="210"/>
      <c r="M85" s="213"/>
      <c r="N85" s="210"/>
      <c r="O85" s="210"/>
      <c r="P85" s="210"/>
    </row>
    <row r="86" spans="1:16" s="8" customFormat="1" ht="24" customHeight="1">
      <c r="A86" s="99"/>
      <c r="B86" s="241" t="s">
        <v>671</v>
      </c>
      <c r="C86" s="55">
        <v>855</v>
      </c>
      <c r="D86" s="55">
        <v>85516</v>
      </c>
      <c r="E86" s="242" t="s">
        <v>672</v>
      </c>
      <c r="F86" s="239">
        <f t="shared" ref="F86:F87" si="10">G86+H86</f>
        <v>8740</v>
      </c>
      <c r="G86" s="243">
        <v>8740</v>
      </c>
      <c r="H86" s="172"/>
      <c r="I86" s="207"/>
      <c r="J86" s="207"/>
      <c r="K86" s="210"/>
      <c r="L86" s="210"/>
      <c r="M86" s="213"/>
      <c r="N86" s="210"/>
      <c r="O86" s="210"/>
      <c r="P86" s="210"/>
    </row>
    <row r="87" spans="1:16" s="8" customFormat="1" ht="24" customHeight="1">
      <c r="A87" s="40"/>
      <c r="B87" s="244" t="s">
        <v>673</v>
      </c>
      <c r="C87" s="57">
        <v>855</v>
      </c>
      <c r="D87" s="57">
        <v>85516</v>
      </c>
      <c r="E87" s="245" t="s">
        <v>672</v>
      </c>
      <c r="F87" s="246">
        <f t="shared" si="10"/>
        <v>41260</v>
      </c>
      <c r="G87" s="247">
        <v>41260</v>
      </c>
      <c r="H87" s="174"/>
      <c r="I87" s="207"/>
      <c r="J87" s="207"/>
      <c r="K87" s="210"/>
      <c r="L87" s="210"/>
      <c r="M87" s="213"/>
      <c r="N87" s="210"/>
      <c r="O87" s="210"/>
      <c r="P87" s="210"/>
    </row>
    <row r="88" spans="1:16" s="8" customFormat="1" ht="30" customHeight="1">
      <c r="A88" s="36" t="s">
        <v>680</v>
      </c>
      <c r="B88" s="237" t="s">
        <v>681</v>
      </c>
      <c r="C88" s="96"/>
      <c r="D88" s="96"/>
      <c r="E88" s="238"/>
      <c r="F88" s="239">
        <f>G88+H88</f>
        <v>100000</v>
      </c>
      <c r="G88" s="240">
        <f>G89+G90</f>
        <v>100000</v>
      </c>
      <c r="H88" s="172"/>
      <c r="I88" s="207"/>
      <c r="J88" s="207"/>
      <c r="K88" s="210"/>
      <c r="L88" s="210"/>
      <c r="M88" s="213"/>
      <c r="N88" s="210"/>
      <c r="O88" s="210"/>
      <c r="P88" s="210"/>
    </row>
    <row r="89" spans="1:16" s="8" customFormat="1" ht="30.75" customHeight="1">
      <c r="A89" s="99"/>
      <c r="B89" s="241" t="s">
        <v>671</v>
      </c>
      <c r="C89" s="55">
        <v>855</v>
      </c>
      <c r="D89" s="55">
        <v>85516</v>
      </c>
      <c r="E89" s="242" t="s">
        <v>672</v>
      </c>
      <c r="F89" s="239">
        <f t="shared" ref="F89:F90" si="11">G89+H89</f>
        <v>17480</v>
      </c>
      <c r="G89" s="243">
        <v>17480</v>
      </c>
      <c r="H89" s="172"/>
      <c r="I89" s="207"/>
      <c r="J89" s="207"/>
      <c r="K89" s="210"/>
      <c r="L89" s="210"/>
      <c r="M89" s="213"/>
      <c r="N89" s="210"/>
      <c r="O89" s="210"/>
      <c r="P89" s="210"/>
    </row>
    <row r="90" spans="1:16" s="8" customFormat="1" ht="32.25" customHeight="1">
      <c r="A90" s="40"/>
      <c r="B90" s="244" t="s">
        <v>673</v>
      </c>
      <c r="C90" s="57">
        <v>855</v>
      </c>
      <c r="D90" s="57">
        <v>85516</v>
      </c>
      <c r="E90" s="245" t="s">
        <v>672</v>
      </c>
      <c r="F90" s="246">
        <f t="shared" si="11"/>
        <v>82520</v>
      </c>
      <c r="G90" s="247">
        <v>82520</v>
      </c>
      <c r="H90" s="174"/>
      <c r="I90" s="207"/>
      <c r="J90" s="207"/>
      <c r="K90" s="210"/>
      <c r="L90" s="210"/>
      <c r="M90" s="213"/>
      <c r="N90" s="210"/>
      <c r="O90" s="210"/>
      <c r="P90" s="210"/>
    </row>
    <row r="91" spans="1:16" s="8" customFormat="1" ht="24" customHeight="1">
      <c r="A91" s="36" t="s">
        <v>684</v>
      </c>
      <c r="B91" s="237" t="s">
        <v>685</v>
      </c>
      <c r="C91" s="96"/>
      <c r="D91" s="96"/>
      <c r="E91" s="238"/>
      <c r="F91" s="239">
        <f>G91+H91</f>
        <v>100000</v>
      </c>
      <c r="G91" s="240">
        <f>G92+G93</f>
        <v>100000</v>
      </c>
      <c r="H91" s="172"/>
      <c r="I91" s="207"/>
      <c r="J91" s="207"/>
      <c r="K91" s="210"/>
      <c r="L91" s="210"/>
      <c r="M91" s="213"/>
      <c r="N91" s="210"/>
      <c r="O91" s="210"/>
      <c r="P91" s="210"/>
    </row>
    <row r="92" spans="1:16" s="8" customFormat="1" ht="24" customHeight="1">
      <c r="A92" s="99"/>
      <c r="B92" s="241" t="s">
        <v>671</v>
      </c>
      <c r="C92" s="55">
        <v>855</v>
      </c>
      <c r="D92" s="55">
        <v>85516</v>
      </c>
      <c r="E92" s="242" t="s">
        <v>672</v>
      </c>
      <c r="F92" s="239">
        <f t="shared" ref="F92:F93" si="12">G92+H92</f>
        <v>17480</v>
      </c>
      <c r="G92" s="243">
        <v>17480</v>
      </c>
      <c r="H92" s="172"/>
      <c r="I92" s="207"/>
      <c r="J92" s="207"/>
      <c r="K92" s="210"/>
      <c r="L92" s="210"/>
      <c r="M92" s="213"/>
      <c r="N92" s="210"/>
      <c r="O92" s="210"/>
      <c r="P92" s="210"/>
    </row>
    <row r="93" spans="1:16" s="8" customFormat="1" ht="24" customHeight="1">
      <c r="A93" s="40"/>
      <c r="B93" s="244" t="s">
        <v>673</v>
      </c>
      <c r="C93" s="57">
        <v>855</v>
      </c>
      <c r="D93" s="57">
        <v>85516</v>
      </c>
      <c r="E93" s="245" t="s">
        <v>672</v>
      </c>
      <c r="F93" s="246">
        <f t="shared" si="12"/>
        <v>82520</v>
      </c>
      <c r="G93" s="247">
        <v>82520</v>
      </c>
      <c r="H93" s="174"/>
      <c r="I93" s="207"/>
      <c r="J93" s="207"/>
      <c r="K93" s="210"/>
      <c r="L93" s="210"/>
      <c r="M93" s="213"/>
      <c r="N93" s="210"/>
      <c r="O93" s="210"/>
      <c r="P93" s="210"/>
    </row>
    <row r="94" spans="1:16" s="8" customFormat="1" ht="24" customHeight="1">
      <c r="A94" s="36" t="s">
        <v>682</v>
      </c>
      <c r="B94" s="237" t="s">
        <v>683</v>
      </c>
      <c r="C94" s="96"/>
      <c r="D94" s="96"/>
      <c r="E94" s="238"/>
      <c r="F94" s="239">
        <f>G94+H94</f>
        <v>50000</v>
      </c>
      <c r="G94" s="240">
        <f>G95+G96</f>
        <v>50000</v>
      </c>
      <c r="H94" s="172"/>
      <c r="I94" s="207"/>
      <c r="J94" s="207"/>
      <c r="K94" s="210"/>
      <c r="L94" s="210"/>
      <c r="M94" s="213"/>
      <c r="N94" s="210"/>
      <c r="O94" s="210"/>
      <c r="P94" s="210"/>
    </row>
    <row r="95" spans="1:16" s="8" customFormat="1" ht="24" customHeight="1">
      <c r="A95" s="99"/>
      <c r="B95" s="241" t="s">
        <v>671</v>
      </c>
      <c r="C95" s="55">
        <v>855</v>
      </c>
      <c r="D95" s="55">
        <v>85516</v>
      </c>
      <c r="E95" s="242" t="s">
        <v>672</v>
      </c>
      <c r="F95" s="239">
        <f t="shared" ref="F95:F98" si="13">G95+H95</f>
        <v>8740</v>
      </c>
      <c r="G95" s="243">
        <v>8740</v>
      </c>
      <c r="H95" s="172"/>
      <c r="I95" s="207"/>
      <c r="J95" s="207"/>
      <c r="K95" s="210"/>
      <c r="L95" s="210"/>
      <c r="M95" s="213"/>
      <c r="N95" s="210"/>
      <c r="O95" s="210"/>
      <c r="P95" s="210"/>
    </row>
    <row r="96" spans="1:16" s="8" customFormat="1" ht="24" customHeight="1">
      <c r="A96" s="40"/>
      <c r="B96" s="244" t="s">
        <v>673</v>
      </c>
      <c r="C96" s="57">
        <v>855</v>
      </c>
      <c r="D96" s="57">
        <v>85516</v>
      </c>
      <c r="E96" s="245" t="s">
        <v>672</v>
      </c>
      <c r="F96" s="246">
        <f t="shared" si="13"/>
        <v>41260</v>
      </c>
      <c r="G96" s="247">
        <v>41260</v>
      </c>
      <c r="H96" s="174"/>
      <c r="I96" s="207"/>
      <c r="J96" s="207"/>
      <c r="K96" s="210"/>
      <c r="L96" s="210"/>
      <c r="M96" s="213"/>
      <c r="N96" s="210"/>
      <c r="O96" s="210"/>
      <c r="P96" s="210"/>
    </row>
    <row r="97" spans="1:16" s="8" customFormat="1" ht="24" customHeight="1">
      <c r="A97" s="59" t="s">
        <v>699</v>
      </c>
      <c r="B97" s="35" t="s">
        <v>689</v>
      </c>
      <c r="C97" s="68"/>
      <c r="D97" s="69"/>
      <c r="E97" s="58"/>
      <c r="F97" s="170">
        <f t="shared" si="13"/>
        <v>77301</v>
      </c>
      <c r="G97" s="171">
        <f>SUM(G98:G98)</f>
        <v>77301</v>
      </c>
      <c r="H97" s="168"/>
      <c r="I97" s="207"/>
      <c r="J97" s="207"/>
      <c r="K97" s="210"/>
      <c r="L97" s="210"/>
      <c r="M97" s="213"/>
      <c r="N97" s="210"/>
      <c r="O97" s="210"/>
      <c r="P97" s="210"/>
    </row>
    <row r="98" spans="1:16" s="8" customFormat="1" ht="24" customHeight="1">
      <c r="A98" s="61"/>
      <c r="B98" s="45" t="s">
        <v>465</v>
      </c>
      <c r="C98" s="55">
        <v>855</v>
      </c>
      <c r="D98" s="55">
        <v>85516</v>
      </c>
      <c r="E98" s="62" t="s">
        <v>32</v>
      </c>
      <c r="F98" s="169">
        <f t="shared" si="13"/>
        <v>77301</v>
      </c>
      <c r="G98" s="172">
        <v>77301</v>
      </c>
      <c r="H98" s="170"/>
      <c r="I98" s="207"/>
      <c r="J98" s="207"/>
      <c r="K98" s="210"/>
      <c r="L98" s="210"/>
      <c r="M98" s="213"/>
      <c r="N98" s="210"/>
      <c r="O98" s="210"/>
      <c r="P98" s="210"/>
    </row>
    <row r="99" spans="1:16" s="8" customFormat="1" ht="24" customHeight="1">
      <c r="A99" s="59" t="s">
        <v>700</v>
      </c>
      <c r="B99" s="35" t="s">
        <v>690</v>
      </c>
      <c r="C99" s="68"/>
      <c r="D99" s="69"/>
      <c r="E99" s="58"/>
      <c r="F99" s="170">
        <f t="shared" ref="F99:F100" si="14">G99+H99</f>
        <v>77301</v>
      </c>
      <c r="G99" s="171">
        <f>SUM(G100:G100)</f>
        <v>77301</v>
      </c>
      <c r="H99" s="168"/>
      <c r="I99" s="207"/>
      <c r="J99" s="207"/>
      <c r="K99" s="210"/>
      <c r="L99" s="210"/>
      <c r="M99" s="213"/>
      <c r="N99" s="210"/>
      <c r="O99" s="210"/>
      <c r="P99" s="210"/>
    </row>
    <row r="100" spans="1:16" s="8" customFormat="1" ht="24" customHeight="1">
      <c r="A100" s="63"/>
      <c r="B100" s="39" t="s">
        <v>465</v>
      </c>
      <c r="C100" s="57">
        <v>855</v>
      </c>
      <c r="D100" s="57">
        <v>85516</v>
      </c>
      <c r="E100" s="64" t="s">
        <v>32</v>
      </c>
      <c r="F100" s="169">
        <f t="shared" si="14"/>
        <v>77301</v>
      </c>
      <c r="G100" s="174">
        <v>77301</v>
      </c>
      <c r="H100" s="169"/>
      <c r="I100" s="207"/>
      <c r="J100" s="207"/>
      <c r="K100" s="210"/>
      <c r="L100" s="210"/>
      <c r="M100" s="213"/>
      <c r="N100" s="210"/>
      <c r="O100" s="210"/>
      <c r="P100" s="210"/>
    </row>
    <row r="101" spans="1:16" s="8" customFormat="1" ht="24" customHeight="1">
      <c r="A101" s="59" t="s">
        <v>701</v>
      </c>
      <c r="B101" s="35" t="s">
        <v>691</v>
      </c>
      <c r="C101" s="68"/>
      <c r="D101" s="69"/>
      <c r="E101" s="58"/>
      <c r="F101" s="170">
        <f t="shared" ref="F101:F102" si="15">G101+H101</f>
        <v>77301</v>
      </c>
      <c r="G101" s="171">
        <f>SUM(G102:G102)</f>
        <v>77301</v>
      </c>
      <c r="H101" s="168"/>
      <c r="I101" s="207"/>
      <c r="J101" s="207"/>
      <c r="K101" s="210"/>
      <c r="L101" s="210"/>
      <c r="M101" s="213"/>
      <c r="N101" s="210"/>
      <c r="O101" s="210"/>
      <c r="P101" s="210"/>
    </row>
    <row r="102" spans="1:16" s="8" customFormat="1" ht="24" customHeight="1">
      <c r="A102" s="61"/>
      <c r="B102" s="45" t="s">
        <v>465</v>
      </c>
      <c r="C102" s="55">
        <v>855</v>
      </c>
      <c r="D102" s="55">
        <v>85516</v>
      </c>
      <c r="E102" s="62" t="s">
        <v>32</v>
      </c>
      <c r="F102" s="170">
        <f t="shared" si="15"/>
        <v>77301</v>
      </c>
      <c r="G102" s="172">
        <v>77301</v>
      </c>
      <c r="H102" s="170"/>
      <c r="I102" s="207"/>
      <c r="J102" s="207"/>
      <c r="K102" s="210"/>
      <c r="L102" s="210"/>
      <c r="M102" s="213"/>
      <c r="N102" s="210"/>
      <c r="O102" s="210"/>
      <c r="P102" s="210"/>
    </row>
    <row r="103" spans="1:16" s="8" customFormat="1" ht="24" customHeight="1">
      <c r="A103" s="12"/>
      <c r="B103" s="27" t="s">
        <v>461</v>
      </c>
      <c r="C103" s="50"/>
      <c r="D103" s="50"/>
      <c r="E103" s="51"/>
      <c r="F103" s="163">
        <f t="shared" si="6"/>
        <v>2814242</v>
      </c>
      <c r="G103" s="163">
        <f>SUM(G104:G105)</f>
        <v>0</v>
      </c>
      <c r="H103" s="163">
        <f>SUM(H104:H106)</f>
        <v>2814242</v>
      </c>
      <c r="I103" s="207"/>
      <c r="J103" s="207"/>
      <c r="K103" s="210"/>
      <c r="L103" s="210"/>
      <c r="M103" s="213"/>
      <c r="N103" s="210"/>
      <c r="O103" s="210"/>
      <c r="P103" s="210"/>
    </row>
    <row r="104" spans="1:16" s="8" customFormat="1" ht="24" customHeight="1">
      <c r="A104" s="34" t="s">
        <v>460</v>
      </c>
      <c r="B104" s="35" t="s">
        <v>459</v>
      </c>
      <c r="C104" s="53">
        <v>853</v>
      </c>
      <c r="D104" s="53">
        <v>85395</v>
      </c>
      <c r="E104" s="58" t="s">
        <v>24</v>
      </c>
      <c r="F104" s="168">
        <f t="shared" si="6"/>
        <v>500000</v>
      </c>
      <c r="G104" s="168"/>
      <c r="H104" s="168">
        <f>190000+310000</f>
        <v>500000</v>
      </c>
      <c r="I104" s="207"/>
      <c r="J104" s="207"/>
      <c r="K104" s="210"/>
      <c r="L104" s="210"/>
      <c r="M104" s="213"/>
      <c r="N104" s="210"/>
      <c r="O104" s="210"/>
      <c r="P104" s="210"/>
    </row>
    <row r="105" spans="1:16" s="8" customFormat="1" ht="24" customHeight="1">
      <c r="A105" s="59" t="s">
        <v>458</v>
      </c>
      <c r="B105" s="35" t="s">
        <v>457</v>
      </c>
      <c r="C105" s="68">
        <v>853</v>
      </c>
      <c r="D105" s="69">
        <v>85395</v>
      </c>
      <c r="E105" s="58" t="s">
        <v>25</v>
      </c>
      <c r="F105" s="168">
        <f t="shared" si="6"/>
        <v>1100000</v>
      </c>
      <c r="G105" s="171"/>
      <c r="H105" s="168">
        <v>1100000</v>
      </c>
      <c r="I105" s="207"/>
      <c r="J105" s="207"/>
      <c r="K105" s="210"/>
      <c r="L105" s="210"/>
      <c r="M105" s="213"/>
      <c r="N105" s="210"/>
      <c r="O105" s="210"/>
      <c r="P105" s="210"/>
    </row>
    <row r="106" spans="1:16" s="8" customFormat="1" ht="24" customHeight="1">
      <c r="A106" s="59" t="s">
        <v>702</v>
      </c>
      <c r="B106" s="35" t="s">
        <v>703</v>
      </c>
      <c r="C106" s="68">
        <v>853</v>
      </c>
      <c r="D106" s="69">
        <v>85395</v>
      </c>
      <c r="E106" s="58" t="s">
        <v>46</v>
      </c>
      <c r="F106" s="168">
        <f t="shared" si="6"/>
        <v>1214242</v>
      </c>
      <c r="G106" s="171"/>
      <c r="H106" s="168">
        <v>1214242</v>
      </c>
      <c r="I106" s="207"/>
      <c r="J106" s="207"/>
      <c r="K106" s="210"/>
      <c r="L106" s="210"/>
      <c r="M106" s="213"/>
      <c r="N106" s="210"/>
      <c r="O106" s="210"/>
      <c r="P106" s="210"/>
    </row>
    <row r="107" spans="1:16" s="8" customFormat="1" ht="24" customHeight="1">
      <c r="A107" s="75"/>
      <c r="B107" s="27" t="s">
        <v>456</v>
      </c>
      <c r="C107" s="50"/>
      <c r="D107" s="50"/>
      <c r="E107" s="51"/>
      <c r="F107" s="163">
        <f t="shared" si="6"/>
        <v>621500</v>
      </c>
      <c r="G107" s="163">
        <f>G108</f>
        <v>621500</v>
      </c>
      <c r="H107" s="163">
        <f>H108</f>
        <v>0</v>
      </c>
      <c r="I107" s="207"/>
      <c r="J107" s="207"/>
      <c r="K107" s="210"/>
      <c r="L107" s="210"/>
      <c r="M107" s="213"/>
      <c r="N107" s="210"/>
      <c r="O107" s="210"/>
      <c r="P107" s="210"/>
    </row>
    <row r="108" spans="1:16" s="8" customFormat="1" ht="24" customHeight="1">
      <c r="A108" s="12"/>
      <c r="B108" s="27" t="s">
        <v>455</v>
      </c>
      <c r="C108" s="28"/>
      <c r="D108" s="28"/>
      <c r="E108" s="29"/>
      <c r="F108" s="175">
        <f t="shared" si="6"/>
        <v>621500</v>
      </c>
      <c r="G108" s="163">
        <f>G109+G110+G112+G114+G116+G118+G120</f>
        <v>621500</v>
      </c>
      <c r="H108" s="163">
        <f>H109+H110+H112+H114+H116+H118+H120</f>
        <v>0</v>
      </c>
      <c r="I108" s="207"/>
      <c r="J108" s="207"/>
      <c r="K108" s="210"/>
      <c r="L108" s="210"/>
      <c r="M108" s="213"/>
      <c r="N108" s="210"/>
      <c r="O108" s="210"/>
      <c r="P108" s="210"/>
    </row>
    <row r="109" spans="1:16" s="8" customFormat="1" ht="24" customHeight="1">
      <c r="A109" s="30" t="s">
        <v>454</v>
      </c>
      <c r="B109" s="31" t="s">
        <v>453</v>
      </c>
      <c r="C109" s="47">
        <v>754</v>
      </c>
      <c r="D109" s="47">
        <v>75412</v>
      </c>
      <c r="E109" s="52" t="s">
        <v>32</v>
      </c>
      <c r="F109" s="167">
        <f t="shared" si="6"/>
        <v>150000</v>
      </c>
      <c r="G109" s="167">
        <v>150000</v>
      </c>
      <c r="H109" s="167"/>
      <c r="I109" s="207"/>
      <c r="J109" s="207"/>
      <c r="K109" s="210"/>
      <c r="L109" s="210"/>
      <c r="M109" s="213"/>
      <c r="N109" s="210"/>
      <c r="O109" s="210"/>
      <c r="P109" s="210"/>
    </row>
    <row r="110" spans="1:16" s="8" customFormat="1" ht="24" customHeight="1">
      <c r="A110" s="34" t="s">
        <v>521</v>
      </c>
      <c r="B110" s="77" t="s">
        <v>522</v>
      </c>
      <c r="C110" s="37"/>
      <c r="D110" s="37"/>
      <c r="E110" s="76"/>
      <c r="F110" s="168">
        <f t="shared" si="6"/>
        <v>60000</v>
      </c>
      <c r="G110" s="171">
        <f>SUM(G111)</f>
        <v>60000</v>
      </c>
      <c r="H110" s="171"/>
      <c r="I110" s="207"/>
      <c r="J110" s="207"/>
      <c r="K110" s="210"/>
      <c r="L110" s="210"/>
      <c r="M110" s="213"/>
      <c r="N110" s="210"/>
      <c r="O110" s="210"/>
      <c r="P110" s="210"/>
    </row>
    <row r="111" spans="1:16" s="8" customFormat="1" ht="24" customHeight="1">
      <c r="A111" s="38"/>
      <c r="B111" s="39" t="s">
        <v>517</v>
      </c>
      <c r="C111" s="41">
        <v>754</v>
      </c>
      <c r="D111" s="41">
        <v>75495</v>
      </c>
      <c r="E111" s="80" t="s">
        <v>452</v>
      </c>
      <c r="F111" s="169">
        <f t="shared" si="6"/>
        <v>60000</v>
      </c>
      <c r="G111" s="174">
        <v>60000</v>
      </c>
      <c r="H111" s="174"/>
      <c r="I111" s="207"/>
      <c r="J111" s="207"/>
      <c r="K111" s="210"/>
      <c r="L111" s="210"/>
      <c r="M111" s="213"/>
      <c r="N111" s="210"/>
      <c r="O111" s="210"/>
      <c r="P111" s="210"/>
    </row>
    <row r="112" spans="1:16" s="8" customFormat="1" ht="24" customHeight="1">
      <c r="A112" s="34" t="s">
        <v>524</v>
      </c>
      <c r="B112" s="77" t="s">
        <v>525</v>
      </c>
      <c r="C112" s="37"/>
      <c r="D112" s="37"/>
      <c r="E112" s="76"/>
      <c r="F112" s="168">
        <f t="shared" si="6"/>
        <v>100000</v>
      </c>
      <c r="G112" s="171">
        <f>SUM(G113)</f>
        <v>100000</v>
      </c>
      <c r="H112" s="171"/>
      <c r="I112" s="207"/>
      <c r="J112" s="207"/>
      <c r="K112" s="210"/>
      <c r="L112" s="210"/>
      <c r="M112" s="213"/>
      <c r="N112" s="210"/>
      <c r="O112" s="210"/>
      <c r="P112" s="210"/>
    </row>
    <row r="113" spans="1:16" s="8" customFormat="1" ht="24" customHeight="1">
      <c r="A113" s="38"/>
      <c r="B113" s="39" t="s">
        <v>517</v>
      </c>
      <c r="C113" s="41">
        <v>754</v>
      </c>
      <c r="D113" s="41">
        <v>75412</v>
      </c>
      <c r="E113" s="80" t="s">
        <v>452</v>
      </c>
      <c r="F113" s="169">
        <f t="shared" si="6"/>
        <v>100000</v>
      </c>
      <c r="G113" s="174">
        <v>100000</v>
      </c>
      <c r="H113" s="174"/>
      <c r="I113" s="207"/>
      <c r="J113" s="207"/>
      <c r="K113" s="210"/>
      <c r="L113" s="210"/>
      <c r="M113" s="213"/>
      <c r="N113" s="210"/>
      <c r="O113" s="210"/>
      <c r="P113" s="210"/>
    </row>
    <row r="114" spans="1:16" s="8" customFormat="1" ht="24" customHeight="1">
      <c r="A114" s="34" t="s">
        <v>518</v>
      </c>
      <c r="B114" s="77" t="s">
        <v>519</v>
      </c>
      <c r="C114" s="37"/>
      <c r="D114" s="37"/>
      <c r="E114" s="76"/>
      <c r="F114" s="168">
        <f t="shared" ref="F114:F121" si="16">G114+H114</f>
        <v>11500</v>
      </c>
      <c r="G114" s="171">
        <f>SUM(G115)</f>
        <v>11500</v>
      </c>
      <c r="H114" s="171"/>
      <c r="I114" s="207"/>
      <c r="J114" s="207"/>
      <c r="K114" s="210"/>
      <c r="L114" s="210"/>
      <c r="M114" s="213"/>
      <c r="N114" s="210"/>
      <c r="O114" s="210"/>
      <c r="P114" s="210"/>
    </row>
    <row r="115" spans="1:16" s="8" customFormat="1" ht="24" customHeight="1">
      <c r="A115" s="38"/>
      <c r="B115" s="39" t="s">
        <v>520</v>
      </c>
      <c r="C115" s="41">
        <v>754</v>
      </c>
      <c r="D115" s="41">
        <v>75412</v>
      </c>
      <c r="E115" s="80" t="s">
        <v>452</v>
      </c>
      <c r="F115" s="169">
        <f t="shared" si="16"/>
        <v>11500</v>
      </c>
      <c r="G115" s="174">
        <v>11500</v>
      </c>
      <c r="H115" s="174"/>
      <c r="I115" s="207"/>
      <c r="J115" s="207"/>
      <c r="K115" s="210"/>
      <c r="L115" s="210"/>
      <c r="M115" s="213"/>
      <c r="N115" s="210"/>
      <c r="O115" s="210"/>
      <c r="P115" s="210"/>
    </row>
    <row r="116" spans="1:16" s="8" customFormat="1" ht="24" customHeight="1">
      <c r="A116" s="34" t="s">
        <v>527</v>
      </c>
      <c r="B116" s="77" t="s">
        <v>528</v>
      </c>
      <c r="C116" s="37"/>
      <c r="D116" s="37"/>
      <c r="E116" s="76"/>
      <c r="F116" s="168">
        <f t="shared" si="16"/>
        <v>175000</v>
      </c>
      <c r="G116" s="171">
        <f>SUM(G117)</f>
        <v>175000</v>
      </c>
      <c r="H116" s="171"/>
      <c r="I116" s="207"/>
      <c r="J116" s="207"/>
      <c r="K116" s="210"/>
      <c r="L116" s="210"/>
      <c r="M116" s="213"/>
      <c r="N116" s="210"/>
      <c r="O116" s="210"/>
      <c r="P116" s="210"/>
    </row>
    <row r="117" spans="1:16" s="8" customFormat="1" ht="24" customHeight="1">
      <c r="A117" s="38"/>
      <c r="B117" s="39" t="s">
        <v>517</v>
      </c>
      <c r="C117" s="41">
        <v>754</v>
      </c>
      <c r="D117" s="41">
        <v>75412</v>
      </c>
      <c r="E117" s="80" t="s">
        <v>452</v>
      </c>
      <c r="F117" s="169">
        <f t="shared" si="16"/>
        <v>175000</v>
      </c>
      <c r="G117" s="174">
        <v>175000</v>
      </c>
      <c r="H117" s="174"/>
      <c r="I117" s="207"/>
      <c r="J117" s="207"/>
      <c r="K117" s="210"/>
      <c r="L117" s="210"/>
      <c r="M117" s="213"/>
      <c r="N117" s="210"/>
      <c r="O117" s="210"/>
      <c r="P117" s="210"/>
    </row>
    <row r="118" spans="1:16" s="8" customFormat="1" ht="24" customHeight="1">
      <c r="A118" s="34" t="s">
        <v>523</v>
      </c>
      <c r="B118" s="77" t="s">
        <v>553</v>
      </c>
      <c r="C118" s="37"/>
      <c r="D118" s="37"/>
      <c r="E118" s="76"/>
      <c r="F118" s="168">
        <f t="shared" si="16"/>
        <v>110000</v>
      </c>
      <c r="G118" s="171">
        <f>SUM(G119)</f>
        <v>110000</v>
      </c>
      <c r="H118" s="171"/>
      <c r="I118" s="207"/>
      <c r="J118" s="207"/>
      <c r="K118" s="210"/>
      <c r="L118" s="210"/>
      <c r="M118" s="213"/>
      <c r="N118" s="210"/>
      <c r="O118" s="210"/>
      <c r="P118" s="210"/>
    </row>
    <row r="119" spans="1:16" s="8" customFormat="1" ht="24" customHeight="1">
      <c r="A119" s="38"/>
      <c r="B119" s="39" t="s">
        <v>517</v>
      </c>
      <c r="C119" s="41">
        <v>754</v>
      </c>
      <c r="D119" s="41">
        <v>75412</v>
      </c>
      <c r="E119" s="80" t="s">
        <v>452</v>
      </c>
      <c r="F119" s="169">
        <f t="shared" si="16"/>
        <v>110000</v>
      </c>
      <c r="G119" s="174">
        <v>110000</v>
      </c>
      <c r="H119" s="174"/>
      <c r="I119" s="207"/>
      <c r="J119" s="207"/>
      <c r="K119" s="210"/>
      <c r="L119" s="210"/>
      <c r="M119" s="213"/>
      <c r="N119" s="210"/>
      <c r="O119" s="210"/>
      <c r="P119" s="210"/>
    </row>
    <row r="120" spans="1:16" s="8" customFormat="1" ht="24" customHeight="1">
      <c r="A120" s="34" t="s">
        <v>526</v>
      </c>
      <c r="B120" s="77" t="s">
        <v>525</v>
      </c>
      <c r="C120" s="37"/>
      <c r="D120" s="37"/>
      <c r="E120" s="76"/>
      <c r="F120" s="168">
        <f t="shared" si="16"/>
        <v>15000</v>
      </c>
      <c r="G120" s="171">
        <f>SUM(G121)</f>
        <v>15000</v>
      </c>
      <c r="H120" s="171"/>
      <c r="I120" s="207"/>
      <c r="J120" s="207"/>
      <c r="K120" s="210"/>
      <c r="L120" s="210"/>
      <c r="M120" s="213"/>
      <c r="N120" s="210"/>
      <c r="O120" s="210"/>
      <c r="P120" s="210"/>
    </row>
    <row r="121" spans="1:16" s="8" customFormat="1" ht="24" customHeight="1">
      <c r="A121" s="38"/>
      <c r="B121" s="39" t="s">
        <v>517</v>
      </c>
      <c r="C121" s="41">
        <v>754</v>
      </c>
      <c r="D121" s="41">
        <v>75412</v>
      </c>
      <c r="E121" s="80" t="s">
        <v>452</v>
      </c>
      <c r="F121" s="169">
        <f t="shared" si="16"/>
        <v>15000</v>
      </c>
      <c r="G121" s="174">
        <v>15000</v>
      </c>
      <c r="H121" s="174"/>
      <c r="I121" s="207"/>
      <c r="J121" s="207"/>
      <c r="K121" s="210"/>
      <c r="L121" s="210"/>
      <c r="M121" s="213"/>
      <c r="N121" s="210"/>
      <c r="O121" s="210"/>
      <c r="P121" s="210"/>
    </row>
    <row r="122" spans="1:16" s="8" customFormat="1" ht="24" customHeight="1">
      <c r="A122" s="12"/>
      <c r="B122" s="27" t="s">
        <v>451</v>
      </c>
      <c r="C122" s="28"/>
      <c r="D122" s="28"/>
      <c r="E122" s="29"/>
      <c r="F122" s="163">
        <f t="shared" ref="F122:F130" si="17">G122+H122</f>
        <v>357031753</v>
      </c>
      <c r="G122" s="176">
        <f>G123+G125+G135+G137+G264+G269</f>
        <v>290747913</v>
      </c>
      <c r="H122" s="176">
        <f>H123+H125+H135+H137+H264+H269</f>
        <v>66283840</v>
      </c>
      <c r="I122" s="207"/>
      <c r="J122" s="207"/>
      <c r="K122" s="210"/>
      <c r="L122" s="210"/>
      <c r="M122" s="213"/>
      <c r="N122" s="210"/>
      <c r="O122" s="210"/>
      <c r="P122" s="210"/>
    </row>
    <row r="123" spans="1:16" s="8" customFormat="1" ht="24" customHeight="1">
      <c r="A123" s="82"/>
      <c r="B123" s="83" t="s">
        <v>450</v>
      </c>
      <c r="C123" s="83"/>
      <c r="D123" s="83"/>
      <c r="E123" s="84"/>
      <c r="F123" s="177">
        <f t="shared" si="17"/>
        <v>2500</v>
      </c>
      <c r="G123" s="177">
        <f>SUM(G124:G124)</f>
        <v>0</v>
      </c>
      <c r="H123" s="177">
        <f>SUM(H124:H124)</f>
        <v>2500</v>
      </c>
      <c r="I123" s="207"/>
      <c r="J123" s="207"/>
      <c r="K123" s="210"/>
      <c r="L123" s="210"/>
      <c r="M123" s="213"/>
      <c r="N123" s="210"/>
      <c r="O123" s="210"/>
      <c r="P123" s="210"/>
    </row>
    <row r="124" spans="1:16" s="8" customFormat="1" ht="24" customHeight="1">
      <c r="A124" s="89" t="s">
        <v>449</v>
      </c>
      <c r="B124" s="86" t="s">
        <v>448</v>
      </c>
      <c r="C124" s="87">
        <v>600</v>
      </c>
      <c r="D124" s="87">
        <v>60015</v>
      </c>
      <c r="E124" s="88" t="s">
        <v>275</v>
      </c>
      <c r="F124" s="178">
        <f t="shared" si="17"/>
        <v>2500</v>
      </c>
      <c r="G124" s="177"/>
      <c r="H124" s="178">
        <v>2500</v>
      </c>
      <c r="I124" s="207"/>
      <c r="J124" s="207"/>
      <c r="K124" s="210"/>
      <c r="L124" s="210"/>
      <c r="M124" s="213"/>
      <c r="N124" s="210"/>
      <c r="O124" s="210"/>
      <c r="P124" s="210"/>
    </row>
    <row r="125" spans="1:16" s="8" customFormat="1" ht="24" customHeight="1">
      <c r="A125" s="90"/>
      <c r="B125" s="91" t="s">
        <v>447</v>
      </c>
      <c r="C125" s="92"/>
      <c r="D125" s="92"/>
      <c r="E125" s="93"/>
      <c r="F125" s="179">
        <f t="shared" si="17"/>
        <v>112166381</v>
      </c>
      <c r="G125" s="179">
        <f>G126+G127+G128+G130+G131+G134</f>
        <v>111166381</v>
      </c>
      <c r="H125" s="179">
        <f>H126+H127+H128+H130+H131+H134</f>
        <v>1000000</v>
      </c>
      <c r="I125" s="207"/>
      <c r="J125" s="207"/>
      <c r="K125" s="210"/>
      <c r="L125" s="210"/>
      <c r="M125" s="213"/>
      <c r="N125" s="210"/>
      <c r="O125" s="210"/>
      <c r="P125" s="210"/>
    </row>
    <row r="126" spans="1:16" s="8" customFormat="1" ht="24" customHeight="1">
      <c r="A126" s="85" t="s">
        <v>446</v>
      </c>
      <c r="B126" s="86" t="s">
        <v>445</v>
      </c>
      <c r="C126" s="87">
        <v>600</v>
      </c>
      <c r="D126" s="87">
        <v>60016</v>
      </c>
      <c r="E126" s="88" t="s">
        <v>32</v>
      </c>
      <c r="F126" s="178">
        <f t="shared" si="17"/>
        <v>742059</v>
      </c>
      <c r="G126" s="178">
        <v>742059</v>
      </c>
      <c r="H126" s="178"/>
      <c r="I126" s="207"/>
      <c r="J126" s="207"/>
      <c r="K126" s="210"/>
      <c r="L126" s="210"/>
      <c r="M126" s="213"/>
      <c r="N126" s="210"/>
      <c r="O126" s="210"/>
      <c r="P126" s="210"/>
    </row>
    <row r="127" spans="1:16" s="8" customFormat="1" ht="24" customHeight="1">
      <c r="A127" s="94" t="s">
        <v>444</v>
      </c>
      <c r="B127" s="95" t="s">
        <v>18</v>
      </c>
      <c r="C127" s="87">
        <v>600</v>
      </c>
      <c r="D127" s="87">
        <v>60016</v>
      </c>
      <c r="E127" s="88" t="s">
        <v>143</v>
      </c>
      <c r="F127" s="180">
        <f t="shared" si="17"/>
        <v>1595700</v>
      </c>
      <c r="G127" s="180">
        <v>1595700</v>
      </c>
      <c r="H127" s="180"/>
      <c r="I127" s="207"/>
      <c r="J127" s="207"/>
      <c r="K127" s="210"/>
      <c r="L127" s="210"/>
      <c r="M127" s="213"/>
      <c r="N127" s="210"/>
      <c r="O127" s="210"/>
      <c r="P127" s="210"/>
    </row>
    <row r="128" spans="1:16" s="8" customFormat="1" ht="36">
      <c r="A128" s="94" t="s">
        <v>443</v>
      </c>
      <c r="B128" s="95" t="s">
        <v>442</v>
      </c>
      <c r="C128" s="99"/>
      <c r="D128" s="99"/>
      <c r="E128" s="100"/>
      <c r="F128" s="180">
        <f t="shared" si="17"/>
        <v>15000000</v>
      </c>
      <c r="G128" s="180">
        <f>G129</f>
        <v>15000000</v>
      </c>
      <c r="H128" s="180"/>
      <c r="I128" s="207"/>
      <c r="J128" s="207"/>
      <c r="K128" s="210"/>
      <c r="L128" s="210"/>
      <c r="M128" s="213"/>
      <c r="N128" s="210"/>
      <c r="O128" s="210"/>
      <c r="P128" s="210"/>
    </row>
    <row r="129" spans="1:16" s="8" customFormat="1" ht="24" customHeight="1">
      <c r="A129" s="104"/>
      <c r="B129" s="39" t="s">
        <v>28</v>
      </c>
      <c r="C129" s="105">
        <v>600</v>
      </c>
      <c r="D129" s="105">
        <v>60016</v>
      </c>
      <c r="E129" s="106" t="s">
        <v>32</v>
      </c>
      <c r="F129" s="182">
        <f t="shared" ref="F129" si="18">G129+H129</f>
        <v>15000000</v>
      </c>
      <c r="G129" s="182">
        <f>20000000-380000-4620000</f>
        <v>15000000</v>
      </c>
      <c r="H129" s="182"/>
      <c r="I129" s="207"/>
      <c r="J129" s="207"/>
      <c r="K129" s="210"/>
      <c r="L129" s="210"/>
      <c r="M129" s="213"/>
      <c r="N129" s="210"/>
      <c r="O129" s="210"/>
      <c r="P129" s="210"/>
    </row>
    <row r="130" spans="1:16" s="8" customFormat="1" ht="24" customHeight="1">
      <c r="A130" s="101" t="s">
        <v>441</v>
      </c>
      <c r="B130" s="86" t="s">
        <v>17</v>
      </c>
      <c r="C130" s="87">
        <v>600</v>
      </c>
      <c r="D130" s="87">
        <v>60016</v>
      </c>
      <c r="E130" s="101" t="s">
        <v>32</v>
      </c>
      <c r="F130" s="178">
        <f t="shared" si="17"/>
        <v>2234090</v>
      </c>
      <c r="G130" s="178">
        <v>2234090</v>
      </c>
      <c r="H130" s="178"/>
      <c r="I130" s="207"/>
      <c r="J130" s="207"/>
      <c r="K130" s="210"/>
      <c r="L130" s="210"/>
      <c r="M130" s="213"/>
      <c r="N130" s="210"/>
      <c r="O130" s="210"/>
      <c r="P130" s="210"/>
    </row>
    <row r="131" spans="1:16" s="8" customFormat="1" ht="24" customHeight="1">
      <c r="A131" s="98" t="s">
        <v>440</v>
      </c>
      <c r="B131" s="102" t="s">
        <v>439</v>
      </c>
      <c r="C131" s="99"/>
      <c r="D131" s="99"/>
      <c r="E131" s="100"/>
      <c r="F131" s="181">
        <f t="shared" ref="F131:F145" si="19">G131+H131</f>
        <v>91594532</v>
      </c>
      <c r="G131" s="181">
        <f>SUM(G132:G133)</f>
        <v>91594532</v>
      </c>
      <c r="H131" s="181"/>
      <c r="I131" s="207"/>
      <c r="J131" s="207"/>
      <c r="K131" s="210"/>
      <c r="L131" s="210"/>
      <c r="M131" s="213"/>
      <c r="N131" s="210"/>
      <c r="O131" s="210"/>
      <c r="P131" s="210"/>
    </row>
    <row r="132" spans="1:16" s="8" customFormat="1" ht="24" customHeight="1">
      <c r="A132" s="98"/>
      <c r="B132" s="45" t="s">
        <v>28</v>
      </c>
      <c r="C132" s="99">
        <v>600</v>
      </c>
      <c r="D132" s="99">
        <v>60016</v>
      </c>
      <c r="E132" s="100" t="s">
        <v>143</v>
      </c>
      <c r="F132" s="181">
        <f t="shared" ref="F132" si="20">G132+H132</f>
        <v>13341532</v>
      </c>
      <c r="G132" s="181">
        <f>10977565+2363967</f>
        <v>13341532</v>
      </c>
      <c r="H132" s="181"/>
      <c r="I132" s="207"/>
      <c r="J132" s="207"/>
      <c r="K132" s="210"/>
      <c r="L132" s="210"/>
      <c r="M132" s="213"/>
      <c r="N132" s="210"/>
      <c r="O132" s="210"/>
      <c r="P132" s="210"/>
    </row>
    <row r="133" spans="1:16" s="8" customFormat="1" ht="24" customHeight="1">
      <c r="A133" s="104"/>
      <c r="B133" s="39" t="s">
        <v>344</v>
      </c>
      <c r="C133" s="105">
        <v>600</v>
      </c>
      <c r="D133" s="105">
        <v>60016</v>
      </c>
      <c r="E133" s="106" t="s">
        <v>143</v>
      </c>
      <c r="F133" s="182">
        <f t="shared" si="19"/>
        <v>78253000</v>
      </c>
      <c r="G133" s="182">
        <v>78253000</v>
      </c>
      <c r="H133" s="182"/>
      <c r="I133" s="207"/>
      <c r="J133" s="207"/>
      <c r="K133" s="210"/>
      <c r="L133" s="210"/>
      <c r="M133" s="213"/>
      <c r="N133" s="210"/>
      <c r="O133" s="210"/>
      <c r="P133" s="210"/>
    </row>
    <row r="134" spans="1:16" s="8" customFormat="1" ht="24" customHeight="1">
      <c r="A134" s="98" t="s">
        <v>529</v>
      </c>
      <c r="B134" s="48" t="s">
        <v>530</v>
      </c>
      <c r="C134" s="99">
        <v>600</v>
      </c>
      <c r="D134" s="99">
        <v>60015</v>
      </c>
      <c r="E134" s="100" t="s">
        <v>32</v>
      </c>
      <c r="F134" s="181">
        <f t="shared" ref="F134" si="21">G134+H134</f>
        <v>1000000</v>
      </c>
      <c r="G134" s="181"/>
      <c r="H134" s="181">
        <v>1000000</v>
      </c>
      <c r="I134" s="207"/>
      <c r="J134" s="207"/>
      <c r="K134" s="210"/>
      <c r="L134" s="210"/>
      <c r="M134" s="213"/>
      <c r="N134" s="210"/>
      <c r="O134" s="210"/>
      <c r="P134" s="210"/>
    </row>
    <row r="135" spans="1:16" s="8" customFormat="1" ht="24" customHeight="1">
      <c r="A135" s="82"/>
      <c r="B135" s="83" t="s">
        <v>438</v>
      </c>
      <c r="C135" s="107"/>
      <c r="D135" s="107"/>
      <c r="E135" s="108"/>
      <c r="F135" s="177">
        <f t="shared" si="19"/>
        <v>2188988</v>
      </c>
      <c r="G135" s="177">
        <f>G136</f>
        <v>2188988</v>
      </c>
      <c r="H135" s="177">
        <f>H136</f>
        <v>0</v>
      </c>
      <c r="I135" s="207"/>
      <c r="J135" s="207"/>
      <c r="K135" s="210"/>
      <c r="L135" s="210"/>
      <c r="M135" s="213"/>
      <c r="N135" s="210"/>
      <c r="O135" s="210"/>
      <c r="P135" s="210"/>
    </row>
    <row r="136" spans="1:16" s="8" customFormat="1" ht="24" customHeight="1">
      <c r="A136" s="85" t="s">
        <v>437</v>
      </c>
      <c r="B136" s="86" t="s">
        <v>436</v>
      </c>
      <c r="C136" s="87">
        <v>600</v>
      </c>
      <c r="D136" s="87">
        <v>60016</v>
      </c>
      <c r="E136" s="88" t="s">
        <v>143</v>
      </c>
      <c r="F136" s="178">
        <f t="shared" si="19"/>
        <v>2188988</v>
      </c>
      <c r="G136" s="178">
        <v>2188988</v>
      </c>
      <c r="H136" s="178"/>
      <c r="I136" s="207"/>
      <c r="J136" s="207"/>
      <c r="K136" s="210"/>
      <c r="L136" s="210"/>
      <c r="M136" s="213"/>
      <c r="N136" s="210"/>
      <c r="O136" s="210"/>
      <c r="P136" s="210"/>
    </row>
    <row r="137" spans="1:16" s="8" customFormat="1" ht="24" customHeight="1">
      <c r="A137" s="12"/>
      <c r="B137" s="27" t="s">
        <v>435</v>
      </c>
      <c r="C137" s="28"/>
      <c r="D137" s="28"/>
      <c r="E137" s="29"/>
      <c r="F137" s="163">
        <f t="shared" si="19"/>
        <v>239678678</v>
      </c>
      <c r="G137" s="176">
        <f>SUM(G138:G142,G144:G150,G152:G155,G157,G159,G161,G163,G164,G166,G167,G169:G171,G173:G178,G180,G182,G184,G185,G187:G206,G209:G215,G217:G226,G228,G230:G240,G243:G248,G250,G252,G254,G256,G258,G260,G262)</f>
        <v>174397338</v>
      </c>
      <c r="H137" s="176">
        <f>SUM(H138:H142,H144:H150,H152:H155,H157,H159,H161,H163,H164,H166,H167,H169:H171,H173:H178,H180,H182,H184,H185,H187:H206,H209:H215,H217:H226,H228,H230:H240,H243:H248,H250,H252,H254,H256,H258,H260,H262)</f>
        <v>65281340</v>
      </c>
      <c r="I137" s="207"/>
      <c r="J137" s="207"/>
      <c r="K137" s="210"/>
      <c r="L137" s="210"/>
      <c r="M137" s="213"/>
      <c r="N137" s="210"/>
      <c r="O137" s="210"/>
      <c r="P137" s="210"/>
    </row>
    <row r="138" spans="1:16" s="8" customFormat="1" ht="24" customHeight="1">
      <c r="A138" s="89" t="s">
        <v>434</v>
      </c>
      <c r="B138" s="86" t="s">
        <v>433</v>
      </c>
      <c r="C138" s="87">
        <v>600</v>
      </c>
      <c r="D138" s="87">
        <v>60015</v>
      </c>
      <c r="E138" s="88" t="s">
        <v>32</v>
      </c>
      <c r="F138" s="178">
        <f t="shared" si="19"/>
        <v>1965540</v>
      </c>
      <c r="G138" s="178"/>
      <c r="H138" s="178">
        <v>1965540</v>
      </c>
      <c r="I138" s="207"/>
      <c r="J138" s="207"/>
      <c r="K138" s="210"/>
      <c r="L138" s="210"/>
      <c r="M138" s="213"/>
      <c r="N138" s="210"/>
      <c r="O138" s="210"/>
      <c r="P138" s="210"/>
    </row>
    <row r="139" spans="1:16" s="8" customFormat="1" ht="24" customHeight="1">
      <c r="A139" s="89" t="s">
        <v>432</v>
      </c>
      <c r="B139" s="86" t="s">
        <v>431</v>
      </c>
      <c r="C139" s="87">
        <v>600</v>
      </c>
      <c r="D139" s="87">
        <v>60015</v>
      </c>
      <c r="E139" s="88" t="s">
        <v>32</v>
      </c>
      <c r="F139" s="178">
        <f t="shared" si="19"/>
        <v>1875750</v>
      </c>
      <c r="G139" s="178"/>
      <c r="H139" s="178">
        <v>1875750</v>
      </c>
      <c r="I139" s="207"/>
      <c r="J139" s="207"/>
      <c r="K139" s="210"/>
      <c r="L139" s="210"/>
      <c r="M139" s="213"/>
      <c r="N139" s="210"/>
      <c r="O139" s="210"/>
      <c r="P139" s="210"/>
    </row>
    <row r="140" spans="1:16" s="8" customFormat="1" ht="24" customHeight="1">
      <c r="A140" s="87" t="s">
        <v>745</v>
      </c>
      <c r="B140" s="86" t="s">
        <v>746</v>
      </c>
      <c r="C140" s="87">
        <v>600</v>
      </c>
      <c r="D140" s="87">
        <v>60015</v>
      </c>
      <c r="E140" s="88" t="s">
        <v>143</v>
      </c>
      <c r="F140" s="182">
        <f>G140+H140</f>
        <v>350000</v>
      </c>
      <c r="G140" s="182"/>
      <c r="H140" s="182">
        <v>350000</v>
      </c>
      <c r="I140" s="207"/>
      <c r="J140" s="207"/>
      <c r="K140" s="219"/>
      <c r="L140" s="219"/>
      <c r="M140" s="205"/>
      <c r="N140" s="219"/>
      <c r="O140" s="219"/>
      <c r="P140" s="219"/>
    </row>
    <row r="141" spans="1:16" s="8" customFormat="1" ht="24" customHeight="1">
      <c r="A141" s="85" t="s">
        <v>430</v>
      </c>
      <c r="B141" s="86" t="s">
        <v>16</v>
      </c>
      <c r="C141" s="87">
        <v>600</v>
      </c>
      <c r="D141" s="87">
        <v>60015</v>
      </c>
      <c r="E141" s="88" t="s">
        <v>32</v>
      </c>
      <c r="F141" s="178">
        <f t="shared" si="19"/>
        <v>41475471</v>
      </c>
      <c r="G141" s="178"/>
      <c r="H141" s="178">
        <f>43351221-1875750</f>
        <v>41475471</v>
      </c>
      <c r="I141" s="207"/>
      <c r="J141" s="207"/>
      <c r="K141" s="210"/>
      <c r="L141" s="210"/>
      <c r="M141" s="213"/>
      <c r="N141" s="210"/>
      <c r="O141" s="210"/>
      <c r="P141" s="210"/>
    </row>
    <row r="142" spans="1:16" s="8" customFormat="1" ht="24" customHeight="1">
      <c r="A142" s="94" t="s">
        <v>429</v>
      </c>
      <c r="B142" s="95" t="s">
        <v>15</v>
      </c>
      <c r="C142" s="96"/>
      <c r="D142" s="96"/>
      <c r="E142" s="97"/>
      <c r="F142" s="180">
        <f t="shared" si="19"/>
        <v>15000000</v>
      </c>
      <c r="G142" s="180"/>
      <c r="H142" s="180">
        <f>SUM(H143:H143)</f>
        <v>15000000</v>
      </c>
      <c r="I142" s="207"/>
      <c r="J142" s="207"/>
      <c r="K142" s="210"/>
      <c r="L142" s="210"/>
      <c r="M142" s="213"/>
      <c r="N142" s="210"/>
      <c r="O142" s="210"/>
      <c r="P142" s="210"/>
    </row>
    <row r="143" spans="1:16" s="8" customFormat="1" ht="24" customHeight="1">
      <c r="A143" s="98"/>
      <c r="B143" s="45" t="s">
        <v>28</v>
      </c>
      <c r="C143" s="99">
        <v>600</v>
      </c>
      <c r="D143" s="99">
        <v>60015</v>
      </c>
      <c r="E143" s="100" t="s">
        <v>32</v>
      </c>
      <c r="F143" s="181">
        <f t="shared" si="19"/>
        <v>15000000</v>
      </c>
      <c r="G143" s="181"/>
      <c r="H143" s="181">
        <v>15000000</v>
      </c>
      <c r="I143" s="207"/>
      <c r="J143" s="207"/>
      <c r="K143" s="210"/>
      <c r="L143" s="210"/>
      <c r="M143" s="213"/>
      <c r="N143" s="210"/>
      <c r="O143" s="210"/>
      <c r="P143" s="210"/>
    </row>
    <row r="144" spans="1:16" s="8" customFormat="1" ht="24" customHeight="1">
      <c r="A144" s="85" t="s">
        <v>428</v>
      </c>
      <c r="B144" s="86" t="s">
        <v>427</v>
      </c>
      <c r="C144" s="87">
        <v>600</v>
      </c>
      <c r="D144" s="87">
        <v>60016</v>
      </c>
      <c r="E144" s="88" t="s">
        <v>143</v>
      </c>
      <c r="F144" s="178">
        <f t="shared" si="19"/>
        <v>984000</v>
      </c>
      <c r="G144" s="178">
        <v>984000</v>
      </c>
      <c r="H144" s="178"/>
      <c r="I144" s="207"/>
      <c r="J144" s="207"/>
      <c r="K144" s="210"/>
      <c r="L144" s="210"/>
      <c r="M144" s="213"/>
      <c r="N144" s="210"/>
      <c r="O144" s="210"/>
      <c r="P144" s="210"/>
    </row>
    <row r="145" spans="1:16" s="8" customFormat="1" ht="24" customHeight="1">
      <c r="A145" s="94" t="s">
        <v>704</v>
      </c>
      <c r="B145" s="95" t="s">
        <v>705</v>
      </c>
      <c r="C145" s="96">
        <v>600</v>
      </c>
      <c r="D145" s="96">
        <v>60015</v>
      </c>
      <c r="E145" s="97" t="s">
        <v>143</v>
      </c>
      <c r="F145" s="178">
        <f t="shared" si="19"/>
        <v>196800</v>
      </c>
      <c r="G145" s="180"/>
      <c r="H145" s="180">
        <v>196800</v>
      </c>
      <c r="I145" s="207"/>
      <c r="J145" s="207"/>
      <c r="K145" s="210"/>
      <c r="L145" s="210"/>
      <c r="M145" s="213"/>
      <c r="N145" s="210"/>
      <c r="O145" s="210"/>
      <c r="P145" s="210"/>
    </row>
    <row r="146" spans="1:16" s="8" customFormat="1" ht="24" customHeight="1">
      <c r="A146" s="34" t="s">
        <v>426</v>
      </c>
      <c r="B146" s="35" t="s">
        <v>425</v>
      </c>
      <c r="C146" s="36">
        <v>600</v>
      </c>
      <c r="D146" s="36">
        <v>60015</v>
      </c>
      <c r="E146" s="76" t="s">
        <v>143</v>
      </c>
      <c r="F146" s="168">
        <f t="shared" ref="F146:F147" si="22">G146+H146</f>
        <v>320000</v>
      </c>
      <c r="G146" s="171"/>
      <c r="H146" s="171">
        <v>320000</v>
      </c>
      <c r="I146" s="207"/>
      <c r="J146" s="207"/>
      <c r="K146" s="210"/>
      <c r="L146" s="210"/>
      <c r="M146" s="213"/>
      <c r="N146" s="210"/>
      <c r="O146" s="210"/>
      <c r="P146" s="210"/>
    </row>
    <row r="147" spans="1:16" s="8" customFormat="1" ht="24" customHeight="1">
      <c r="A147" s="30" t="s">
        <v>424</v>
      </c>
      <c r="B147" s="31" t="s">
        <v>423</v>
      </c>
      <c r="C147" s="72">
        <v>600</v>
      </c>
      <c r="D147" s="73">
        <v>60016</v>
      </c>
      <c r="E147" s="33" t="s">
        <v>32</v>
      </c>
      <c r="F147" s="167">
        <f t="shared" si="22"/>
        <v>196800</v>
      </c>
      <c r="G147" s="173">
        <v>196800</v>
      </c>
      <c r="H147" s="173"/>
      <c r="I147" s="207"/>
      <c r="J147" s="207"/>
      <c r="K147" s="210"/>
      <c r="L147" s="210"/>
      <c r="M147" s="213"/>
      <c r="N147" s="210"/>
      <c r="O147" s="210"/>
      <c r="P147" s="210"/>
    </row>
    <row r="148" spans="1:16" s="8" customFormat="1" ht="24" customHeight="1">
      <c r="A148" s="65" t="s">
        <v>422</v>
      </c>
      <c r="B148" s="31" t="s">
        <v>421</v>
      </c>
      <c r="C148" s="72">
        <v>600</v>
      </c>
      <c r="D148" s="73">
        <v>60015</v>
      </c>
      <c r="E148" s="52" t="s">
        <v>143</v>
      </c>
      <c r="F148" s="173">
        <f>+G148+H148</f>
        <v>279825</v>
      </c>
      <c r="G148" s="173"/>
      <c r="H148" s="173">
        <v>279825</v>
      </c>
      <c r="I148" s="207"/>
      <c r="J148" s="207"/>
      <c r="K148" s="210"/>
      <c r="L148" s="210"/>
      <c r="M148" s="213"/>
      <c r="N148" s="210"/>
      <c r="O148" s="210"/>
      <c r="P148" s="210"/>
    </row>
    <row r="149" spans="1:16" s="8" customFormat="1" ht="24" customHeight="1">
      <c r="A149" s="59" t="s">
        <v>531</v>
      </c>
      <c r="B149" s="35" t="s">
        <v>532</v>
      </c>
      <c r="C149" s="68">
        <v>600</v>
      </c>
      <c r="D149" s="69">
        <v>60016</v>
      </c>
      <c r="E149" s="58" t="s">
        <v>143</v>
      </c>
      <c r="F149" s="171">
        <f>G149+H149</f>
        <v>4200000</v>
      </c>
      <c r="G149" s="171">
        <v>4200000</v>
      </c>
      <c r="H149" s="171"/>
      <c r="I149" s="207"/>
      <c r="J149" s="207"/>
      <c r="K149" s="210"/>
      <c r="L149" s="210"/>
      <c r="M149" s="213"/>
      <c r="N149" s="210"/>
      <c r="O149" s="210"/>
      <c r="P149" s="210"/>
    </row>
    <row r="150" spans="1:16" s="8" customFormat="1" ht="24" customHeight="1">
      <c r="A150" s="34" t="s">
        <v>551</v>
      </c>
      <c r="B150" s="60" t="s">
        <v>552</v>
      </c>
      <c r="C150" s="37"/>
      <c r="D150" s="37"/>
      <c r="E150" s="76"/>
      <c r="F150" s="168">
        <f t="shared" ref="F150:F151" si="23">G150+H150</f>
        <v>229000</v>
      </c>
      <c r="G150" s="171">
        <f>SUM(G151)</f>
        <v>229000</v>
      </c>
      <c r="H150" s="171"/>
      <c r="I150" s="207"/>
      <c r="J150" s="207"/>
      <c r="K150" s="210"/>
      <c r="L150" s="210"/>
      <c r="M150" s="213"/>
      <c r="N150" s="210"/>
      <c r="O150" s="210"/>
      <c r="P150" s="210"/>
    </row>
    <row r="151" spans="1:16" s="8" customFormat="1" ht="24" customHeight="1">
      <c r="A151" s="38"/>
      <c r="B151" s="39" t="s">
        <v>26</v>
      </c>
      <c r="C151" s="41">
        <v>600</v>
      </c>
      <c r="D151" s="41">
        <v>60095</v>
      </c>
      <c r="E151" s="80" t="s">
        <v>282</v>
      </c>
      <c r="F151" s="169">
        <f t="shared" si="23"/>
        <v>229000</v>
      </c>
      <c r="G151" s="174">
        <v>229000</v>
      </c>
      <c r="H151" s="174"/>
      <c r="I151" s="270"/>
      <c r="J151" s="207"/>
      <c r="K151" s="210"/>
      <c r="L151" s="210"/>
      <c r="M151" s="213"/>
      <c r="N151" s="210"/>
      <c r="O151" s="210"/>
      <c r="P151" s="210"/>
    </row>
    <row r="152" spans="1:16" s="8" customFormat="1" ht="24" customHeight="1">
      <c r="A152" s="59" t="s">
        <v>420</v>
      </c>
      <c r="B152" s="35" t="s">
        <v>419</v>
      </c>
      <c r="C152" s="68">
        <v>600</v>
      </c>
      <c r="D152" s="69">
        <v>60016</v>
      </c>
      <c r="E152" s="58" t="s">
        <v>143</v>
      </c>
      <c r="F152" s="171">
        <f>+G152+H152</f>
        <v>118000</v>
      </c>
      <c r="G152" s="171">
        <v>118000</v>
      </c>
      <c r="H152" s="171"/>
      <c r="I152" s="207"/>
      <c r="J152" s="207"/>
      <c r="K152" s="210"/>
      <c r="L152" s="210"/>
      <c r="M152" s="213"/>
      <c r="N152" s="210"/>
      <c r="O152" s="210"/>
      <c r="P152" s="210"/>
    </row>
    <row r="153" spans="1:16" s="8" customFormat="1" ht="24" customHeight="1">
      <c r="A153" s="30" t="s">
        <v>418</v>
      </c>
      <c r="B153" s="31" t="s">
        <v>417</v>
      </c>
      <c r="C153" s="32">
        <v>600</v>
      </c>
      <c r="D153" s="32">
        <v>60016</v>
      </c>
      <c r="E153" s="52" t="s">
        <v>143</v>
      </c>
      <c r="F153" s="167">
        <f t="shared" ref="F153:F162" si="24">G153+H153</f>
        <v>250000</v>
      </c>
      <c r="G153" s="173">
        <f>180942+242405-173347</f>
        <v>250000</v>
      </c>
      <c r="H153" s="173"/>
      <c r="I153" s="207"/>
      <c r="J153" s="207"/>
      <c r="K153" s="210"/>
      <c r="L153" s="210"/>
      <c r="M153" s="213"/>
      <c r="N153" s="210"/>
      <c r="O153" s="210"/>
      <c r="P153" s="210"/>
    </row>
    <row r="154" spans="1:16" s="8" customFormat="1" ht="24" customHeight="1">
      <c r="A154" s="34" t="s">
        <v>533</v>
      </c>
      <c r="B154" s="35" t="s">
        <v>534</v>
      </c>
      <c r="C154" s="36">
        <v>600</v>
      </c>
      <c r="D154" s="36">
        <v>60095</v>
      </c>
      <c r="E154" s="58" t="s">
        <v>282</v>
      </c>
      <c r="F154" s="168">
        <f t="shared" si="24"/>
        <v>800000</v>
      </c>
      <c r="G154" s="171">
        <v>800000</v>
      </c>
      <c r="H154" s="171"/>
      <c r="I154" s="207"/>
      <c r="J154" s="207"/>
      <c r="K154" s="210"/>
      <c r="L154" s="210"/>
      <c r="M154" s="213"/>
      <c r="N154" s="210"/>
      <c r="O154" s="210"/>
      <c r="P154" s="210"/>
    </row>
    <row r="155" spans="1:16" s="8" customFormat="1" ht="24" customHeight="1">
      <c r="A155" s="34" t="s">
        <v>541</v>
      </c>
      <c r="B155" s="77" t="s">
        <v>542</v>
      </c>
      <c r="C155" s="37"/>
      <c r="D155" s="37"/>
      <c r="E155" s="76"/>
      <c r="F155" s="168">
        <f t="shared" si="24"/>
        <v>55000</v>
      </c>
      <c r="G155" s="171">
        <f>SUM(G156)</f>
        <v>55000</v>
      </c>
      <c r="H155" s="171"/>
      <c r="I155" s="207"/>
      <c r="J155" s="207"/>
      <c r="K155" s="210"/>
      <c r="L155" s="210"/>
      <c r="M155" s="213"/>
      <c r="N155" s="210"/>
      <c r="O155" s="210"/>
      <c r="P155" s="210"/>
    </row>
    <row r="156" spans="1:16" s="8" customFormat="1" ht="24" customHeight="1">
      <c r="A156" s="38"/>
      <c r="B156" s="39" t="s">
        <v>517</v>
      </c>
      <c r="C156" s="41">
        <v>600</v>
      </c>
      <c r="D156" s="41">
        <v>60016</v>
      </c>
      <c r="E156" s="80" t="s">
        <v>143</v>
      </c>
      <c r="F156" s="169">
        <f t="shared" si="24"/>
        <v>55000</v>
      </c>
      <c r="G156" s="174">
        <v>55000</v>
      </c>
      <c r="H156" s="174"/>
      <c r="I156" s="207"/>
      <c r="J156" s="207"/>
      <c r="K156" s="210"/>
      <c r="L156" s="210"/>
      <c r="M156" s="213"/>
      <c r="N156" s="210"/>
      <c r="O156" s="210"/>
      <c r="P156" s="210"/>
    </row>
    <row r="157" spans="1:16" s="8" customFormat="1" ht="24" customHeight="1">
      <c r="A157" s="34" t="s">
        <v>543</v>
      </c>
      <c r="B157" s="77" t="s">
        <v>544</v>
      </c>
      <c r="C157" s="37"/>
      <c r="D157" s="37"/>
      <c r="E157" s="76"/>
      <c r="F157" s="168">
        <f t="shared" si="24"/>
        <v>85000</v>
      </c>
      <c r="G157" s="171">
        <f>SUM(G158)</f>
        <v>85000</v>
      </c>
      <c r="H157" s="171"/>
      <c r="I157" s="207"/>
      <c r="J157" s="207"/>
      <c r="K157" s="210"/>
      <c r="L157" s="210"/>
      <c r="M157" s="213"/>
      <c r="N157" s="210"/>
      <c r="O157" s="210"/>
      <c r="P157" s="210"/>
    </row>
    <row r="158" spans="1:16" s="8" customFormat="1" ht="24" customHeight="1">
      <c r="A158" s="38"/>
      <c r="B158" s="39" t="s">
        <v>517</v>
      </c>
      <c r="C158" s="41">
        <v>600</v>
      </c>
      <c r="D158" s="41">
        <v>60016</v>
      </c>
      <c r="E158" s="80" t="s">
        <v>143</v>
      </c>
      <c r="F158" s="169">
        <f t="shared" si="24"/>
        <v>85000</v>
      </c>
      <c r="G158" s="174">
        <v>85000</v>
      </c>
      <c r="H158" s="174"/>
      <c r="I158" s="207"/>
      <c r="J158" s="207"/>
      <c r="K158" s="210"/>
      <c r="L158" s="210"/>
      <c r="M158" s="213"/>
      <c r="N158" s="210"/>
      <c r="O158" s="210"/>
      <c r="P158" s="210"/>
    </row>
    <row r="159" spans="1:16" s="8" customFormat="1" ht="24" customHeight="1">
      <c r="A159" s="34" t="s">
        <v>545</v>
      </c>
      <c r="B159" s="77" t="s">
        <v>546</v>
      </c>
      <c r="C159" s="37"/>
      <c r="D159" s="37"/>
      <c r="E159" s="76"/>
      <c r="F159" s="168">
        <f t="shared" si="24"/>
        <v>65000</v>
      </c>
      <c r="G159" s="171">
        <f>SUM(G160)</f>
        <v>65000</v>
      </c>
      <c r="H159" s="171"/>
      <c r="I159" s="207"/>
      <c r="J159" s="207"/>
      <c r="K159" s="210"/>
      <c r="L159" s="210"/>
      <c r="M159" s="213"/>
      <c r="N159" s="210"/>
      <c r="O159" s="210"/>
      <c r="P159" s="210"/>
    </row>
    <row r="160" spans="1:16" s="8" customFormat="1" ht="24" customHeight="1">
      <c r="A160" s="38"/>
      <c r="B160" s="39" t="s">
        <v>517</v>
      </c>
      <c r="C160" s="41">
        <v>900</v>
      </c>
      <c r="D160" s="41">
        <v>90015</v>
      </c>
      <c r="E160" s="80" t="s">
        <v>143</v>
      </c>
      <c r="F160" s="169">
        <f t="shared" si="24"/>
        <v>65000</v>
      </c>
      <c r="G160" s="174">
        <v>65000</v>
      </c>
      <c r="H160" s="174"/>
      <c r="I160" s="207"/>
      <c r="J160" s="207"/>
      <c r="K160" s="210"/>
      <c r="L160" s="210"/>
      <c r="M160" s="213"/>
      <c r="N160" s="210"/>
      <c r="O160" s="210"/>
      <c r="P160" s="210"/>
    </row>
    <row r="161" spans="1:16" s="8" customFormat="1" ht="24" customHeight="1">
      <c r="A161" s="34" t="s">
        <v>547</v>
      </c>
      <c r="B161" s="77" t="s">
        <v>548</v>
      </c>
      <c r="C161" s="37"/>
      <c r="D161" s="37"/>
      <c r="E161" s="76"/>
      <c r="F161" s="168">
        <f t="shared" si="24"/>
        <v>430000</v>
      </c>
      <c r="G161" s="171">
        <f>SUM(G162)</f>
        <v>430000</v>
      </c>
      <c r="H161" s="171"/>
      <c r="I161" s="207"/>
      <c r="J161" s="207"/>
      <c r="K161" s="210"/>
      <c r="L161" s="210"/>
      <c r="M161" s="213"/>
      <c r="N161" s="210"/>
      <c r="O161" s="210"/>
      <c r="P161" s="210"/>
    </row>
    <row r="162" spans="1:16" s="8" customFormat="1" ht="24" customHeight="1">
      <c r="A162" s="38"/>
      <c r="B162" s="39" t="s">
        <v>517</v>
      </c>
      <c r="C162" s="41">
        <v>900</v>
      </c>
      <c r="D162" s="41">
        <v>90015</v>
      </c>
      <c r="E162" s="80" t="s">
        <v>143</v>
      </c>
      <c r="F162" s="169">
        <f t="shared" si="24"/>
        <v>430000</v>
      </c>
      <c r="G162" s="174">
        <v>430000</v>
      </c>
      <c r="H162" s="174"/>
      <c r="I162" s="207"/>
      <c r="J162" s="207"/>
      <c r="K162" s="210"/>
      <c r="L162" s="210"/>
      <c r="M162" s="213"/>
      <c r="N162" s="210"/>
      <c r="O162" s="210"/>
      <c r="P162" s="210"/>
    </row>
    <row r="163" spans="1:16" s="8" customFormat="1" ht="24" customHeight="1">
      <c r="A163" s="30" t="s">
        <v>416</v>
      </c>
      <c r="B163" s="46" t="s">
        <v>415</v>
      </c>
      <c r="C163" s="32">
        <v>600</v>
      </c>
      <c r="D163" s="32">
        <v>60016</v>
      </c>
      <c r="E163" s="52" t="s">
        <v>143</v>
      </c>
      <c r="F163" s="167">
        <f>G163</f>
        <v>134993</v>
      </c>
      <c r="G163" s="167">
        <v>134993</v>
      </c>
      <c r="H163" s="173"/>
      <c r="I163" s="207"/>
      <c r="J163" s="207"/>
      <c r="K163" s="210"/>
      <c r="L163" s="210"/>
      <c r="M163" s="213"/>
      <c r="N163" s="210"/>
      <c r="O163" s="210"/>
      <c r="P163" s="210"/>
    </row>
    <row r="164" spans="1:16" s="8" customFormat="1" ht="24" customHeight="1">
      <c r="A164" s="34" t="s">
        <v>414</v>
      </c>
      <c r="B164" s="77" t="s">
        <v>413</v>
      </c>
      <c r="C164" s="37"/>
      <c r="D164" s="37"/>
      <c r="E164" s="76"/>
      <c r="F164" s="168">
        <f>G164+H164</f>
        <v>574000</v>
      </c>
      <c r="G164" s="171">
        <f>G165</f>
        <v>574000</v>
      </c>
      <c r="H164" s="171"/>
      <c r="I164" s="207"/>
      <c r="J164" s="207"/>
      <c r="K164" s="210"/>
      <c r="L164" s="210"/>
      <c r="M164" s="213"/>
      <c r="N164" s="210"/>
      <c r="O164" s="210"/>
      <c r="P164" s="210"/>
    </row>
    <row r="165" spans="1:16" s="8" customFormat="1" ht="24" customHeight="1">
      <c r="A165" s="38"/>
      <c r="B165" s="39" t="s">
        <v>212</v>
      </c>
      <c r="C165" s="41">
        <v>600</v>
      </c>
      <c r="D165" s="41">
        <v>60016</v>
      </c>
      <c r="E165" s="80" t="s">
        <v>143</v>
      </c>
      <c r="F165" s="169">
        <f>G165+H165</f>
        <v>574000</v>
      </c>
      <c r="G165" s="174">
        <v>574000</v>
      </c>
      <c r="H165" s="174"/>
      <c r="I165" s="207"/>
      <c r="J165" s="207"/>
      <c r="K165" s="210"/>
      <c r="L165" s="210"/>
      <c r="M165" s="213"/>
      <c r="N165" s="210"/>
      <c r="O165" s="210"/>
      <c r="P165" s="210"/>
    </row>
    <row r="166" spans="1:16" s="8" customFormat="1" ht="24" customHeight="1">
      <c r="A166" s="30" t="s">
        <v>412</v>
      </c>
      <c r="B166" s="112" t="s">
        <v>411</v>
      </c>
      <c r="C166" s="47">
        <v>600</v>
      </c>
      <c r="D166" s="47">
        <v>60017</v>
      </c>
      <c r="E166" s="33" t="s">
        <v>143</v>
      </c>
      <c r="F166" s="167">
        <f>G166</f>
        <v>181165</v>
      </c>
      <c r="G166" s="173">
        <v>181165</v>
      </c>
      <c r="H166" s="173"/>
      <c r="I166" s="207"/>
      <c r="J166" s="207"/>
      <c r="K166" s="210"/>
      <c r="L166" s="210"/>
      <c r="M166" s="213"/>
      <c r="N166" s="210"/>
      <c r="O166" s="210"/>
      <c r="P166" s="210"/>
    </row>
    <row r="167" spans="1:16" s="8" customFormat="1" ht="24" customHeight="1">
      <c r="A167" s="34" t="s">
        <v>549</v>
      </c>
      <c r="B167" s="77" t="s">
        <v>550</v>
      </c>
      <c r="C167" s="37"/>
      <c r="D167" s="37"/>
      <c r="E167" s="76"/>
      <c r="F167" s="168">
        <f t="shared" ref="F167:F168" si="25">G167+H167</f>
        <v>65000</v>
      </c>
      <c r="G167" s="171">
        <f>SUM(G168)</f>
        <v>0</v>
      </c>
      <c r="H167" s="171">
        <f>SUM(H168)</f>
        <v>65000</v>
      </c>
      <c r="I167" s="207"/>
      <c r="J167" s="207"/>
      <c r="K167" s="210"/>
      <c r="L167" s="210"/>
      <c r="M167" s="213"/>
      <c r="N167" s="210"/>
      <c r="O167" s="210"/>
      <c r="P167" s="210"/>
    </row>
    <row r="168" spans="1:16" s="8" customFormat="1" ht="24" customHeight="1">
      <c r="A168" s="38"/>
      <c r="B168" s="39" t="s">
        <v>517</v>
      </c>
      <c r="C168" s="41">
        <v>600</v>
      </c>
      <c r="D168" s="41">
        <v>60015</v>
      </c>
      <c r="E168" s="80" t="s">
        <v>143</v>
      </c>
      <c r="F168" s="169">
        <f t="shared" si="25"/>
        <v>65000</v>
      </c>
      <c r="G168" s="174"/>
      <c r="H168" s="174">
        <v>65000</v>
      </c>
      <c r="I168" s="207"/>
      <c r="J168" s="207"/>
      <c r="K168" s="210"/>
      <c r="L168" s="210"/>
      <c r="M168" s="213"/>
      <c r="N168" s="210"/>
      <c r="O168" s="210"/>
      <c r="P168" s="210"/>
    </row>
    <row r="169" spans="1:16" s="8" customFormat="1" ht="24" customHeight="1">
      <c r="A169" s="38" t="s">
        <v>410</v>
      </c>
      <c r="B169" s="115" t="s">
        <v>409</v>
      </c>
      <c r="C169" s="41">
        <v>600</v>
      </c>
      <c r="D169" s="41">
        <v>60017</v>
      </c>
      <c r="E169" s="80" t="s">
        <v>143</v>
      </c>
      <c r="F169" s="169">
        <f>G169</f>
        <v>194340</v>
      </c>
      <c r="G169" s="174">
        <v>194340</v>
      </c>
      <c r="H169" s="174"/>
      <c r="I169" s="207"/>
      <c r="J169" s="207"/>
      <c r="K169" s="210"/>
      <c r="L169" s="210"/>
      <c r="M169" s="213"/>
      <c r="N169" s="210"/>
      <c r="O169" s="210"/>
      <c r="P169" s="210"/>
    </row>
    <row r="170" spans="1:16" s="8" customFormat="1" ht="24" customHeight="1">
      <c r="A170" s="44" t="s">
        <v>733</v>
      </c>
      <c r="B170" s="220" t="s">
        <v>734</v>
      </c>
      <c r="C170" s="43">
        <v>600</v>
      </c>
      <c r="D170" s="43">
        <v>60016</v>
      </c>
      <c r="E170" s="114" t="s">
        <v>143</v>
      </c>
      <c r="F170" s="169">
        <f>G170</f>
        <v>199000</v>
      </c>
      <c r="G170" s="172">
        <v>199000</v>
      </c>
      <c r="H170" s="172"/>
      <c r="I170" s="207"/>
      <c r="J170" s="207"/>
      <c r="K170" s="210"/>
      <c r="L170" s="210"/>
      <c r="M170" s="213"/>
      <c r="N170" s="210"/>
      <c r="O170" s="210"/>
      <c r="P170" s="210"/>
    </row>
    <row r="171" spans="1:16" s="8" customFormat="1" ht="24" customHeight="1">
      <c r="A171" s="34" t="s">
        <v>408</v>
      </c>
      <c r="B171" s="77" t="s">
        <v>407</v>
      </c>
      <c r="C171" s="37"/>
      <c r="D171" s="37"/>
      <c r="E171" s="76"/>
      <c r="F171" s="168">
        <f t="shared" ref="F171:F172" si="26">G171+H171</f>
        <v>1000000</v>
      </c>
      <c r="G171" s="171">
        <f>SUM(G172)</f>
        <v>1000000</v>
      </c>
      <c r="H171" s="171"/>
      <c r="I171" s="207"/>
      <c r="J171" s="207"/>
      <c r="K171" s="210"/>
      <c r="L171" s="210"/>
      <c r="M171" s="213"/>
      <c r="N171" s="210"/>
      <c r="O171" s="210"/>
      <c r="P171" s="210"/>
    </row>
    <row r="172" spans="1:16" s="8" customFormat="1" ht="24" customHeight="1">
      <c r="A172" s="44"/>
      <c r="B172" s="45" t="s">
        <v>212</v>
      </c>
      <c r="C172" s="43">
        <v>600</v>
      </c>
      <c r="D172" s="43">
        <v>60016</v>
      </c>
      <c r="E172" s="114" t="s">
        <v>143</v>
      </c>
      <c r="F172" s="170">
        <f t="shared" si="26"/>
        <v>1000000</v>
      </c>
      <c r="G172" s="172">
        <v>1000000</v>
      </c>
      <c r="H172" s="172"/>
      <c r="I172" s="207"/>
      <c r="J172" s="207"/>
      <c r="K172" s="210"/>
      <c r="L172" s="210"/>
      <c r="M172" s="213"/>
      <c r="N172" s="210"/>
      <c r="O172" s="210"/>
      <c r="P172" s="210"/>
    </row>
    <row r="173" spans="1:16" s="8" customFormat="1" ht="24" customHeight="1">
      <c r="A173" s="30" t="s">
        <v>406</v>
      </c>
      <c r="B173" s="112" t="s">
        <v>405</v>
      </c>
      <c r="C173" s="47">
        <v>900</v>
      </c>
      <c r="D173" s="47">
        <v>90015</v>
      </c>
      <c r="E173" s="33" t="s">
        <v>143</v>
      </c>
      <c r="F173" s="167">
        <f>G173</f>
        <v>49200</v>
      </c>
      <c r="G173" s="173">
        <v>49200</v>
      </c>
      <c r="H173" s="173"/>
      <c r="I173" s="207"/>
      <c r="J173" s="207"/>
      <c r="K173" s="210"/>
      <c r="L173" s="210"/>
      <c r="M173" s="213"/>
      <c r="N173" s="210"/>
      <c r="O173" s="210"/>
      <c r="P173" s="210"/>
    </row>
    <row r="174" spans="1:16" s="274" customFormat="1" ht="24" customHeight="1">
      <c r="A174" s="34" t="s">
        <v>720</v>
      </c>
      <c r="B174" s="77" t="s">
        <v>708</v>
      </c>
      <c r="C174" s="37">
        <v>600</v>
      </c>
      <c r="D174" s="37">
        <v>60017</v>
      </c>
      <c r="E174" s="33" t="s">
        <v>143</v>
      </c>
      <c r="F174" s="191">
        <f t="shared" ref="F174" si="27">G174+H174</f>
        <v>200000</v>
      </c>
      <c r="G174" s="187">
        <v>200000</v>
      </c>
      <c r="H174" s="187"/>
      <c r="I174" s="271"/>
      <c r="J174" s="271"/>
      <c r="K174" s="272"/>
      <c r="L174" s="272"/>
      <c r="M174" s="273"/>
      <c r="N174" s="272"/>
      <c r="O174" s="272"/>
      <c r="P174" s="272"/>
    </row>
    <row r="175" spans="1:16" s="8" customFormat="1" ht="24" customHeight="1">
      <c r="A175" s="117" t="s">
        <v>404</v>
      </c>
      <c r="B175" s="46" t="s">
        <v>403</v>
      </c>
      <c r="C175" s="32">
        <v>600</v>
      </c>
      <c r="D175" s="32">
        <v>60016</v>
      </c>
      <c r="E175" s="52" t="s">
        <v>143</v>
      </c>
      <c r="F175" s="167">
        <f t="shared" ref="F175:F183" si="28">G175+H175</f>
        <v>6183270</v>
      </c>
      <c r="G175" s="173">
        <v>6183270</v>
      </c>
      <c r="H175" s="173"/>
      <c r="I175" s="207"/>
      <c r="J175" s="207"/>
      <c r="K175" s="210"/>
      <c r="L175" s="210"/>
      <c r="M175" s="213"/>
      <c r="N175" s="210"/>
      <c r="O175" s="210"/>
      <c r="P175" s="210"/>
    </row>
    <row r="176" spans="1:16" s="274" customFormat="1" ht="24" customHeight="1">
      <c r="A176" s="34" t="s">
        <v>721</v>
      </c>
      <c r="B176" s="77" t="s">
        <v>709</v>
      </c>
      <c r="C176" s="37">
        <v>600</v>
      </c>
      <c r="D176" s="37">
        <v>60017</v>
      </c>
      <c r="E176" s="33" t="s">
        <v>143</v>
      </c>
      <c r="F176" s="191">
        <f t="shared" si="28"/>
        <v>350000</v>
      </c>
      <c r="G176" s="187">
        <v>350000</v>
      </c>
      <c r="H176" s="187"/>
      <c r="I176" s="271"/>
      <c r="J176" s="271"/>
      <c r="K176" s="272"/>
      <c r="L176" s="272"/>
      <c r="M176" s="273"/>
      <c r="N176" s="272"/>
      <c r="O176" s="272"/>
      <c r="P176" s="272"/>
    </row>
    <row r="177" spans="1:16" s="274" customFormat="1" ht="24" customHeight="1">
      <c r="A177" s="32" t="s">
        <v>749</v>
      </c>
      <c r="B177" s="112" t="s">
        <v>732</v>
      </c>
      <c r="C177" s="47">
        <v>600</v>
      </c>
      <c r="D177" s="47">
        <v>60095</v>
      </c>
      <c r="E177" s="81" t="s">
        <v>32</v>
      </c>
      <c r="F177" s="191">
        <f t="shared" si="28"/>
        <v>120000</v>
      </c>
      <c r="G177" s="190">
        <v>120000</v>
      </c>
      <c r="H177" s="190"/>
      <c r="I177" s="271"/>
      <c r="J177" s="271"/>
      <c r="K177" s="272"/>
      <c r="L177" s="272"/>
      <c r="M177" s="273"/>
      <c r="N177" s="272"/>
      <c r="O177" s="272"/>
      <c r="P177" s="272"/>
    </row>
    <row r="178" spans="1:16" s="8" customFormat="1" ht="24" customHeight="1">
      <c r="A178" s="44" t="s">
        <v>402</v>
      </c>
      <c r="B178" s="67" t="s">
        <v>401</v>
      </c>
      <c r="C178" s="42"/>
      <c r="D178" s="113"/>
      <c r="E178" s="114"/>
      <c r="F178" s="170">
        <f t="shared" si="28"/>
        <v>2000000</v>
      </c>
      <c r="G178" s="172"/>
      <c r="H178" s="172">
        <f>H179</f>
        <v>2000000</v>
      </c>
      <c r="I178" s="207"/>
      <c r="J178" s="207"/>
      <c r="K178" s="210"/>
      <c r="L178" s="210"/>
      <c r="M178" s="213"/>
      <c r="N178" s="210"/>
      <c r="O178" s="210"/>
      <c r="P178" s="210"/>
    </row>
    <row r="179" spans="1:16" s="8" customFormat="1" ht="24" customHeight="1">
      <c r="A179" s="38"/>
      <c r="B179" s="111" t="s">
        <v>236</v>
      </c>
      <c r="C179" s="40">
        <v>600</v>
      </c>
      <c r="D179" s="40">
        <v>60015</v>
      </c>
      <c r="E179" s="80" t="s">
        <v>143</v>
      </c>
      <c r="F179" s="169">
        <f t="shared" si="28"/>
        <v>2000000</v>
      </c>
      <c r="G179" s="174"/>
      <c r="H179" s="174">
        <v>2000000</v>
      </c>
      <c r="I179" s="207"/>
      <c r="J179" s="207"/>
      <c r="K179" s="210"/>
      <c r="L179" s="210"/>
      <c r="M179" s="213"/>
      <c r="N179" s="210"/>
      <c r="O179" s="210"/>
      <c r="P179" s="210"/>
    </row>
    <row r="180" spans="1:16" s="8" customFormat="1" ht="24" customHeight="1">
      <c r="A180" s="44" t="s">
        <v>400</v>
      </c>
      <c r="B180" s="67" t="s">
        <v>399</v>
      </c>
      <c r="C180" s="42"/>
      <c r="D180" s="113"/>
      <c r="E180" s="114"/>
      <c r="F180" s="168">
        <f t="shared" si="28"/>
        <v>250000</v>
      </c>
      <c r="G180" s="172">
        <f>G181</f>
        <v>250000</v>
      </c>
      <c r="H180" s="172"/>
      <c r="I180" s="207"/>
      <c r="J180" s="207"/>
      <c r="K180" s="210"/>
      <c r="L180" s="210"/>
      <c r="M180" s="213"/>
      <c r="N180" s="210"/>
      <c r="O180" s="210"/>
      <c r="P180" s="210"/>
    </row>
    <row r="181" spans="1:16" s="8" customFormat="1" ht="24" customHeight="1">
      <c r="A181" s="44"/>
      <c r="B181" s="118" t="s">
        <v>236</v>
      </c>
      <c r="C181" s="42">
        <v>600</v>
      </c>
      <c r="D181" s="42">
        <v>60016</v>
      </c>
      <c r="E181" s="114" t="s">
        <v>143</v>
      </c>
      <c r="F181" s="170">
        <f t="shared" si="28"/>
        <v>250000</v>
      </c>
      <c r="G181" s="172">
        <v>250000</v>
      </c>
      <c r="H181" s="172"/>
      <c r="I181" s="207"/>
      <c r="J181" s="207"/>
      <c r="K181" s="210"/>
      <c r="L181" s="210"/>
      <c r="M181" s="213"/>
      <c r="N181" s="210"/>
      <c r="O181" s="210"/>
      <c r="P181" s="210"/>
    </row>
    <row r="182" spans="1:16" s="274" customFormat="1" ht="24" customHeight="1">
      <c r="A182" s="34" t="s">
        <v>398</v>
      </c>
      <c r="B182" s="35" t="s">
        <v>397</v>
      </c>
      <c r="C182" s="36"/>
      <c r="D182" s="78"/>
      <c r="E182" s="76"/>
      <c r="F182" s="186">
        <f t="shared" si="28"/>
        <v>460000</v>
      </c>
      <c r="G182" s="187">
        <f>G183</f>
        <v>0</v>
      </c>
      <c r="H182" s="187">
        <f>H183</f>
        <v>460000</v>
      </c>
      <c r="I182" s="271"/>
      <c r="J182" s="271"/>
      <c r="K182" s="272"/>
      <c r="L182" s="272"/>
      <c r="M182" s="273"/>
      <c r="N182" s="272"/>
      <c r="O182" s="272"/>
      <c r="P182" s="272"/>
    </row>
    <row r="183" spans="1:16" s="274" customFormat="1" ht="24" customHeight="1">
      <c r="A183" s="38"/>
      <c r="B183" s="111" t="s">
        <v>236</v>
      </c>
      <c r="C183" s="40">
        <v>600</v>
      </c>
      <c r="D183" s="40">
        <v>60015</v>
      </c>
      <c r="E183" s="80" t="s">
        <v>143</v>
      </c>
      <c r="F183" s="188">
        <f t="shared" si="28"/>
        <v>460000</v>
      </c>
      <c r="G183" s="189"/>
      <c r="H183" s="189">
        <v>460000</v>
      </c>
      <c r="I183" s="271"/>
      <c r="J183" s="271"/>
      <c r="K183" s="272"/>
      <c r="L183" s="272"/>
      <c r="M183" s="273"/>
      <c r="N183" s="272"/>
      <c r="O183" s="272"/>
      <c r="P183" s="272"/>
    </row>
    <row r="184" spans="1:16" s="274" customFormat="1" ht="24" customHeight="1">
      <c r="A184" s="30" t="s">
        <v>396</v>
      </c>
      <c r="B184" s="119" t="s">
        <v>395</v>
      </c>
      <c r="C184" s="47">
        <v>600</v>
      </c>
      <c r="D184" s="47">
        <v>60016</v>
      </c>
      <c r="E184" s="33" t="s">
        <v>143</v>
      </c>
      <c r="F184" s="167">
        <f>G184</f>
        <v>1000000</v>
      </c>
      <c r="G184" s="190">
        <v>1000000</v>
      </c>
      <c r="H184" s="190"/>
      <c r="I184" s="271"/>
      <c r="J184" s="271"/>
      <c r="K184" s="272"/>
      <c r="L184" s="272"/>
      <c r="M184" s="273"/>
      <c r="N184" s="272"/>
      <c r="O184" s="272"/>
      <c r="P184" s="272"/>
    </row>
    <row r="185" spans="1:16" s="8" customFormat="1" ht="24" customHeight="1">
      <c r="A185" s="44" t="s">
        <v>394</v>
      </c>
      <c r="B185" s="67" t="s">
        <v>393</v>
      </c>
      <c r="C185" s="42"/>
      <c r="D185" s="42"/>
      <c r="E185" s="114"/>
      <c r="F185" s="170">
        <f t="shared" ref="F185:F189" si="29">G185+H185</f>
        <v>1437520</v>
      </c>
      <c r="G185" s="172">
        <f>SUM(G186:G186)</f>
        <v>1437520</v>
      </c>
      <c r="H185" s="172"/>
      <c r="I185" s="207"/>
      <c r="J185" s="207"/>
      <c r="K185" s="210"/>
      <c r="L185" s="210"/>
      <c r="M185" s="213"/>
      <c r="N185" s="210"/>
      <c r="O185" s="210"/>
      <c r="P185" s="210"/>
    </row>
    <row r="186" spans="1:16" s="8" customFormat="1" ht="24" customHeight="1">
      <c r="A186" s="120"/>
      <c r="B186" s="39" t="s">
        <v>392</v>
      </c>
      <c r="C186" s="40">
        <v>600</v>
      </c>
      <c r="D186" s="40">
        <v>60020</v>
      </c>
      <c r="E186" s="80" t="s">
        <v>282</v>
      </c>
      <c r="F186" s="169">
        <f t="shared" si="29"/>
        <v>1437520</v>
      </c>
      <c r="G186" s="174">
        <v>1437520</v>
      </c>
      <c r="H186" s="174"/>
      <c r="I186" s="207"/>
      <c r="J186" s="207"/>
      <c r="K186" s="210"/>
      <c r="L186" s="210"/>
      <c r="M186" s="213"/>
      <c r="N186" s="210"/>
      <c r="O186" s="210"/>
      <c r="P186" s="210"/>
    </row>
    <row r="187" spans="1:16" s="8" customFormat="1" ht="24" customHeight="1">
      <c r="A187" s="30" t="s">
        <v>391</v>
      </c>
      <c r="B187" s="112" t="s">
        <v>390</v>
      </c>
      <c r="C187" s="47">
        <v>600</v>
      </c>
      <c r="D187" s="47">
        <v>60016</v>
      </c>
      <c r="E187" s="33" t="s">
        <v>143</v>
      </c>
      <c r="F187" s="167">
        <f t="shared" si="29"/>
        <v>386657</v>
      </c>
      <c r="G187" s="173">
        <v>386657</v>
      </c>
      <c r="H187" s="173"/>
      <c r="I187" s="207"/>
      <c r="J187" s="207"/>
      <c r="K187" s="210"/>
      <c r="L187" s="210"/>
      <c r="M187" s="213"/>
      <c r="N187" s="210"/>
      <c r="O187" s="210"/>
      <c r="P187" s="210"/>
    </row>
    <row r="188" spans="1:16" s="8" customFormat="1" ht="24" customHeight="1">
      <c r="A188" s="30" t="s">
        <v>389</v>
      </c>
      <c r="B188" s="112" t="s">
        <v>388</v>
      </c>
      <c r="C188" s="47">
        <v>600</v>
      </c>
      <c r="D188" s="47">
        <v>60016</v>
      </c>
      <c r="E188" s="33" t="s">
        <v>143</v>
      </c>
      <c r="F188" s="167">
        <f t="shared" si="29"/>
        <v>229887</v>
      </c>
      <c r="G188" s="173">
        <v>229887</v>
      </c>
      <c r="H188" s="173"/>
      <c r="I188" s="207"/>
      <c r="J188" s="207"/>
      <c r="K188" s="210"/>
      <c r="L188" s="210"/>
      <c r="M188" s="213"/>
      <c r="N188" s="210"/>
      <c r="O188" s="210"/>
      <c r="P188" s="210"/>
    </row>
    <row r="189" spans="1:16" s="8" customFormat="1" ht="24" customHeight="1">
      <c r="A189" s="38" t="s">
        <v>387</v>
      </c>
      <c r="B189" s="115" t="s">
        <v>386</v>
      </c>
      <c r="C189" s="41">
        <v>600</v>
      </c>
      <c r="D189" s="41">
        <v>60016</v>
      </c>
      <c r="E189" s="80" t="s">
        <v>143</v>
      </c>
      <c r="F189" s="169">
        <f t="shared" si="29"/>
        <v>44157</v>
      </c>
      <c r="G189" s="174">
        <v>44157</v>
      </c>
      <c r="H189" s="174"/>
      <c r="I189" s="207"/>
      <c r="J189" s="207"/>
      <c r="K189" s="210"/>
      <c r="L189" s="210"/>
      <c r="M189" s="213"/>
      <c r="N189" s="210"/>
      <c r="O189" s="210"/>
      <c r="P189" s="210"/>
    </row>
    <row r="190" spans="1:16" s="274" customFormat="1" ht="24" customHeight="1">
      <c r="A190" s="121" t="s">
        <v>385</v>
      </c>
      <c r="B190" s="112" t="s">
        <v>384</v>
      </c>
      <c r="C190" s="47">
        <v>600</v>
      </c>
      <c r="D190" s="47">
        <v>60016</v>
      </c>
      <c r="E190" s="33" t="s">
        <v>143</v>
      </c>
      <c r="F190" s="191">
        <f>G190</f>
        <v>421216</v>
      </c>
      <c r="G190" s="190">
        <v>421216</v>
      </c>
      <c r="H190" s="190"/>
      <c r="I190" s="271"/>
      <c r="J190" s="271"/>
      <c r="K190" s="272"/>
      <c r="L190" s="272"/>
      <c r="M190" s="273"/>
      <c r="N190" s="272"/>
      <c r="O190" s="272"/>
      <c r="P190" s="272"/>
    </row>
    <row r="191" spans="1:16" s="8" customFormat="1" ht="24" customHeight="1">
      <c r="A191" s="30" t="s">
        <v>383</v>
      </c>
      <c r="B191" s="112" t="s">
        <v>382</v>
      </c>
      <c r="C191" s="47">
        <v>600</v>
      </c>
      <c r="D191" s="47">
        <v>60016</v>
      </c>
      <c r="E191" s="33" t="s">
        <v>143</v>
      </c>
      <c r="F191" s="167">
        <f t="shared" ref="F191:F193" si="30">G191+H191</f>
        <v>49446</v>
      </c>
      <c r="G191" s="173">
        <v>49446</v>
      </c>
      <c r="H191" s="173"/>
      <c r="I191" s="207"/>
      <c r="J191" s="207"/>
      <c r="K191" s="210"/>
      <c r="L191" s="210"/>
      <c r="M191" s="213"/>
      <c r="N191" s="210"/>
      <c r="O191" s="210"/>
      <c r="P191" s="210"/>
    </row>
    <row r="192" spans="1:16" s="8" customFormat="1" ht="24" customHeight="1">
      <c r="A192" s="30" t="s">
        <v>381</v>
      </c>
      <c r="B192" s="112" t="s">
        <v>380</v>
      </c>
      <c r="C192" s="47">
        <v>900</v>
      </c>
      <c r="D192" s="47">
        <v>90015</v>
      </c>
      <c r="E192" s="33" t="s">
        <v>143</v>
      </c>
      <c r="F192" s="167">
        <f t="shared" si="30"/>
        <v>78123</v>
      </c>
      <c r="G192" s="173">
        <v>78123</v>
      </c>
      <c r="H192" s="173"/>
      <c r="I192" s="207"/>
      <c r="J192" s="207"/>
      <c r="K192" s="210"/>
      <c r="L192" s="210"/>
      <c r="M192" s="213"/>
      <c r="N192" s="210"/>
      <c r="O192" s="210"/>
      <c r="P192" s="210"/>
    </row>
    <row r="193" spans="1:16" s="8" customFormat="1" ht="24" customHeight="1">
      <c r="A193" s="38" t="s">
        <v>379</v>
      </c>
      <c r="B193" s="115" t="s">
        <v>378</v>
      </c>
      <c r="C193" s="41">
        <v>900</v>
      </c>
      <c r="D193" s="41">
        <v>90015</v>
      </c>
      <c r="E193" s="80" t="s">
        <v>143</v>
      </c>
      <c r="F193" s="167">
        <f t="shared" si="30"/>
        <v>48328</v>
      </c>
      <c r="G193" s="174">
        <v>48328</v>
      </c>
      <c r="H193" s="174"/>
      <c r="I193" s="207"/>
      <c r="J193" s="207"/>
      <c r="K193" s="210"/>
      <c r="L193" s="210"/>
      <c r="M193" s="213"/>
      <c r="N193" s="210"/>
      <c r="O193" s="210"/>
      <c r="P193" s="210"/>
    </row>
    <row r="194" spans="1:16" s="8" customFormat="1" ht="24" customHeight="1">
      <c r="A194" s="30" t="s">
        <v>377</v>
      </c>
      <c r="B194" s="112" t="s">
        <v>376</v>
      </c>
      <c r="C194" s="47">
        <v>600</v>
      </c>
      <c r="D194" s="47">
        <v>60016</v>
      </c>
      <c r="E194" s="33" t="s">
        <v>143</v>
      </c>
      <c r="F194" s="167">
        <f>G194</f>
        <v>393663</v>
      </c>
      <c r="G194" s="173">
        <f>150000+243663</f>
        <v>393663</v>
      </c>
      <c r="H194" s="173"/>
      <c r="I194" s="207"/>
      <c r="J194" s="207"/>
      <c r="K194" s="210"/>
      <c r="L194" s="210"/>
      <c r="M194" s="213"/>
      <c r="N194" s="210"/>
      <c r="O194" s="210"/>
      <c r="P194" s="210"/>
    </row>
    <row r="195" spans="1:16" s="8" customFormat="1" ht="24" customHeight="1">
      <c r="A195" s="30" t="s">
        <v>375</v>
      </c>
      <c r="B195" s="112" t="s">
        <v>374</v>
      </c>
      <c r="C195" s="47">
        <v>600</v>
      </c>
      <c r="D195" s="47">
        <v>60016</v>
      </c>
      <c r="E195" s="33" t="s">
        <v>32</v>
      </c>
      <c r="F195" s="167">
        <f>G195</f>
        <v>329997</v>
      </c>
      <c r="G195" s="173">
        <v>329997</v>
      </c>
      <c r="H195" s="173"/>
      <c r="I195" s="207"/>
      <c r="J195" s="207"/>
      <c r="K195" s="210"/>
      <c r="L195" s="210"/>
      <c r="M195" s="213"/>
      <c r="N195" s="210"/>
      <c r="O195" s="210"/>
      <c r="P195" s="210"/>
    </row>
    <row r="196" spans="1:16" s="8" customFormat="1" ht="24" customHeight="1">
      <c r="A196" s="30" t="s">
        <v>373</v>
      </c>
      <c r="B196" s="46" t="s">
        <v>372</v>
      </c>
      <c r="C196" s="32">
        <v>600</v>
      </c>
      <c r="D196" s="32">
        <v>60016</v>
      </c>
      <c r="E196" s="33" t="s">
        <v>32</v>
      </c>
      <c r="F196" s="167">
        <f t="shared" ref="F196:F199" si="31">G196+H196</f>
        <v>51000000</v>
      </c>
      <c r="G196" s="192">
        <v>51000000</v>
      </c>
      <c r="H196" s="173"/>
      <c r="I196" s="207"/>
      <c r="J196" s="207"/>
      <c r="K196" s="210"/>
      <c r="L196" s="210"/>
      <c r="M196" s="213"/>
      <c r="N196" s="210"/>
      <c r="O196" s="210"/>
      <c r="P196" s="210"/>
    </row>
    <row r="197" spans="1:16" s="8" customFormat="1" ht="24" customHeight="1">
      <c r="A197" s="34" t="s">
        <v>371</v>
      </c>
      <c r="B197" s="60" t="s">
        <v>370</v>
      </c>
      <c r="C197" s="32">
        <v>600</v>
      </c>
      <c r="D197" s="32">
        <v>60016</v>
      </c>
      <c r="E197" s="33" t="s">
        <v>143</v>
      </c>
      <c r="F197" s="167">
        <f t="shared" si="31"/>
        <v>97785</v>
      </c>
      <c r="G197" s="192">
        <v>97785</v>
      </c>
      <c r="H197" s="173"/>
      <c r="I197" s="207"/>
      <c r="J197" s="207"/>
      <c r="K197" s="210"/>
      <c r="L197" s="210"/>
      <c r="M197" s="213"/>
      <c r="N197" s="210"/>
      <c r="O197" s="210"/>
      <c r="P197" s="210"/>
    </row>
    <row r="198" spans="1:16" s="8" customFormat="1" ht="24" customHeight="1">
      <c r="A198" s="30" t="s">
        <v>369</v>
      </c>
      <c r="B198" s="46" t="s">
        <v>368</v>
      </c>
      <c r="C198" s="40">
        <v>600</v>
      </c>
      <c r="D198" s="40">
        <v>60016</v>
      </c>
      <c r="E198" s="80" t="s">
        <v>143</v>
      </c>
      <c r="F198" s="169">
        <f t="shared" si="31"/>
        <v>1075266</v>
      </c>
      <c r="G198" s="248">
        <f>775266+300000</f>
        <v>1075266</v>
      </c>
      <c r="H198" s="174"/>
      <c r="I198" s="207"/>
      <c r="J198" s="207"/>
      <c r="K198" s="210"/>
      <c r="L198" s="210"/>
      <c r="M198" s="213"/>
      <c r="N198" s="210"/>
      <c r="O198" s="210"/>
      <c r="P198" s="210"/>
    </row>
    <row r="199" spans="1:16" s="8" customFormat="1" ht="24" customHeight="1">
      <c r="A199" s="30" t="s">
        <v>367</v>
      </c>
      <c r="B199" s="46" t="s">
        <v>366</v>
      </c>
      <c r="C199" s="32">
        <v>600</v>
      </c>
      <c r="D199" s="32">
        <v>60016</v>
      </c>
      <c r="E199" s="33" t="s">
        <v>32</v>
      </c>
      <c r="F199" s="167">
        <f t="shared" si="31"/>
        <v>8361989</v>
      </c>
      <c r="G199" s="173">
        <v>8361989</v>
      </c>
      <c r="H199" s="173"/>
      <c r="I199" s="207"/>
      <c r="J199" s="207"/>
      <c r="K199" s="210"/>
      <c r="L199" s="210"/>
      <c r="M199" s="213"/>
      <c r="N199" s="210"/>
      <c r="O199" s="210"/>
      <c r="P199" s="210"/>
    </row>
    <row r="200" spans="1:16" s="8" customFormat="1" ht="24" customHeight="1">
      <c r="A200" s="104" t="s">
        <v>535</v>
      </c>
      <c r="B200" s="221" t="s">
        <v>536</v>
      </c>
      <c r="C200" s="105">
        <v>600</v>
      </c>
      <c r="D200" s="105">
        <v>60016</v>
      </c>
      <c r="E200" s="33" t="s">
        <v>143</v>
      </c>
      <c r="F200" s="169">
        <f>G200+H200</f>
        <v>301350</v>
      </c>
      <c r="G200" s="182">
        <v>301350</v>
      </c>
      <c r="H200" s="182"/>
      <c r="I200" s="207"/>
      <c r="J200" s="207"/>
      <c r="K200" s="210"/>
      <c r="L200" s="210"/>
      <c r="M200" s="213"/>
      <c r="N200" s="210"/>
      <c r="O200" s="210"/>
      <c r="P200" s="210"/>
    </row>
    <row r="201" spans="1:16" s="8" customFormat="1" ht="24" customHeight="1">
      <c r="A201" s="104" t="s">
        <v>735</v>
      </c>
      <c r="B201" s="221" t="s">
        <v>736</v>
      </c>
      <c r="C201" s="99">
        <v>600</v>
      </c>
      <c r="D201" s="99">
        <v>60016</v>
      </c>
      <c r="E201" s="33" t="s">
        <v>143</v>
      </c>
      <c r="F201" s="169">
        <f>G201+H201</f>
        <v>87800</v>
      </c>
      <c r="G201" s="182">
        <v>87800</v>
      </c>
      <c r="H201" s="182"/>
      <c r="I201" s="207"/>
      <c r="J201" s="207"/>
      <c r="K201" s="210"/>
      <c r="L201" s="210"/>
      <c r="M201" s="213"/>
      <c r="N201" s="210"/>
      <c r="O201" s="210"/>
      <c r="P201" s="210"/>
    </row>
    <row r="202" spans="1:16" s="8" customFormat="1" ht="24" customHeight="1">
      <c r="A202" s="30" t="s">
        <v>365</v>
      </c>
      <c r="B202" s="112" t="s">
        <v>364</v>
      </c>
      <c r="C202" s="87">
        <v>600</v>
      </c>
      <c r="D202" s="87">
        <v>60016</v>
      </c>
      <c r="E202" s="33" t="s">
        <v>143</v>
      </c>
      <c r="F202" s="167">
        <f t="shared" ref="F202:F215" si="32">G202+H202</f>
        <v>156000</v>
      </c>
      <c r="G202" s="173">
        <v>156000</v>
      </c>
      <c r="H202" s="173"/>
      <c r="I202" s="207"/>
      <c r="J202" s="207"/>
      <c r="K202" s="210"/>
      <c r="L202" s="210"/>
      <c r="M202" s="213"/>
      <c r="N202" s="210"/>
      <c r="O202" s="210"/>
      <c r="P202" s="210"/>
    </row>
    <row r="203" spans="1:16" s="8" customFormat="1" ht="24" customHeight="1">
      <c r="A203" s="30" t="s">
        <v>363</v>
      </c>
      <c r="B203" s="46" t="s">
        <v>362</v>
      </c>
      <c r="C203" s="32">
        <v>600</v>
      </c>
      <c r="D203" s="32">
        <v>60016</v>
      </c>
      <c r="E203" s="33" t="s">
        <v>143</v>
      </c>
      <c r="F203" s="167">
        <f t="shared" si="32"/>
        <v>528905</v>
      </c>
      <c r="G203" s="173">
        <f>248005+280900</f>
        <v>528905</v>
      </c>
      <c r="H203" s="173"/>
      <c r="I203" s="207"/>
      <c r="J203" s="207"/>
      <c r="K203" s="210"/>
      <c r="L203" s="210"/>
      <c r="M203" s="213"/>
      <c r="N203" s="210"/>
      <c r="O203" s="210"/>
      <c r="P203" s="210"/>
    </row>
    <row r="204" spans="1:16" s="8" customFormat="1" ht="24" customHeight="1">
      <c r="A204" s="30" t="s">
        <v>361</v>
      </c>
      <c r="B204" s="31" t="s">
        <v>360</v>
      </c>
      <c r="C204" s="32">
        <v>600</v>
      </c>
      <c r="D204" s="32">
        <v>60016</v>
      </c>
      <c r="E204" s="33" t="s">
        <v>143</v>
      </c>
      <c r="F204" s="167">
        <f t="shared" si="32"/>
        <v>6500000</v>
      </c>
      <c r="G204" s="173">
        <v>6500000</v>
      </c>
      <c r="H204" s="173"/>
      <c r="I204" s="207"/>
      <c r="J204" s="207"/>
      <c r="K204" s="210"/>
      <c r="L204" s="210"/>
      <c r="M204" s="213"/>
      <c r="N204" s="210"/>
      <c r="O204" s="210"/>
      <c r="P204" s="210"/>
    </row>
    <row r="205" spans="1:16" s="8" customFormat="1" ht="24" customHeight="1">
      <c r="A205" s="34" t="s">
        <v>737</v>
      </c>
      <c r="B205" s="35" t="s">
        <v>738</v>
      </c>
      <c r="C205" s="36">
        <v>600</v>
      </c>
      <c r="D205" s="36">
        <v>60016</v>
      </c>
      <c r="E205" s="76" t="s">
        <v>143</v>
      </c>
      <c r="F205" s="167">
        <f t="shared" si="32"/>
        <v>78000</v>
      </c>
      <c r="G205" s="171">
        <v>78000</v>
      </c>
      <c r="H205" s="171"/>
      <c r="I205" s="207"/>
      <c r="J205" s="207"/>
      <c r="K205" s="210"/>
      <c r="L205" s="210"/>
      <c r="M205" s="213"/>
      <c r="N205" s="210"/>
      <c r="O205" s="210"/>
      <c r="P205" s="210"/>
    </row>
    <row r="206" spans="1:16" s="8" customFormat="1" ht="24" customHeight="1">
      <c r="A206" s="34" t="s">
        <v>359</v>
      </c>
      <c r="B206" s="124" t="s">
        <v>358</v>
      </c>
      <c r="C206" s="36"/>
      <c r="D206" s="36"/>
      <c r="E206" s="76"/>
      <c r="F206" s="168">
        <f t="shared" si="32"/>
        <v>24987572</v>
      </c>
      <c r="G206" s="171">
        <f>SUM(G207:G208)</f>
        <v>24987572</v>
      </c>
      <c r="H206" s="171"/>
      <c r="I206" s="207"/>
      <c r="J206" s="207"/>
      <c r="K206" s="210"/>
      <c r="L206" s="210"/>
      <c r="M206" s="213"/>
      <c r="N206" s="210"/>
      <c r="O206" s="210"/>
      <c r="P206" s="210"/>
    </row>
    <row r="207" spans="1:16" s="56" customFormat="1" ht="24" customHeight="1">
      <c r="A207" s="44"/>
      <c r="B207" s="125" t="s">
        <v>28</v>
      </c>
      <c r="C207" s="42">
        <v>600</v>
      </c>
      <c r="D207" s="42">
        <v>60016</v>
      </c>
      <c r="E207" s="114" t="s">
        <v>143</v>
      </c>
      <c r="F207" s="170">
        <f t="shared" si="32"/>
        <v>7000000</v>
      </c>
      <c r="G207" s="172">
        <v>7000000</v>
      </c>
      <c r="H207" s="172"/>
      <c r="I207" s="208"/>
      <c r="J207" s="208"/>
      <c r="K207" s="211"/>
      <c r="L207" s="211"/>
      <c r="M207" s="214"/>
      <c r="N207" s="211"/>
      <c r="O207" s="211"/>
      <c r="P207" s="211"/>
    </row>
    <row r="208" spans="1:16" s="8" customFormat="1" ht="24" customHeight="1">
      <c r="A208" s="38"/>
      <c r="B208" s="126" t="s">
        <v>357</v>
      </c>
      <c r="C208" s="40">
        <v>600</v>
      </c>
      <c r="D208" s="40">
        <v>60016</v>
      </c>
      <c r="E208" s="80" t="s">
        <v>143</v>
      </c>
      <c r="F208" s="169">
        <f t="shared" si="32"/>
        <v>17987572</v>
      </c>
      <c r="G208" s="248">
        <f>16500000+1487572</f>
        <v>17987572</v>
      </c>
      <c r="H208" s="174"/>
      <c r="I208" s="207"/>
      <c r="J208" s="207"/>
      <c r="K208" s="210"/>
      <c r="L208" s="210"/>
      <c r="M208" s="213"/>
      <c r="N208" s="210"/>
      <c r="O208" s="210"/>
      <c r="P208" s="210"/>
    </row>
    <row r="209" spans="1:16" s="8" customFormat="1" ht="24" customHeight="1">
      <c r="A209" s="30" t="s">
        <v>356</v>
      </c>
      <c r="B209" s="127" t="s">
        <v>355</v>
      </c>
      <c r="C209" s="32">
        <v>600</v>
      </c>
      <c r="D209" s="32">
        <v>60015</v>
      </c>
      <c r="E209" s="33" t="s">
        <v>143</v>
      </c>
      <c r="F209" s="167">
        <f t="shared" si="32"/>
        <v>95202</v>
      </c>
      <c r="G209" s="192"/>
      <c r="H209" s="173">
        <v>95202</v>
      </c>
      <c r="I209" s="207"/>
      <c r="J209" s="207"/>
      <c r="K209" s="210"/>
      <c r="L209" s="210"/>
      <c r="M209" s="213"/>
      <c r="N209" s="210"/>
      <c r="O209" s="210"/>
      <c r="P209" s="210"/>
    </row>
    <row r="210" spans="1:16" s="8" customFormat="1" ht="24" customHeight="1">
      <c r="A210" s="30" t="s">
        <v>354</v>
      </c>
      <c r="B210" s="127" t="s">
        <v>353</v>
      </c>
      <c r="C210" s="32">
        <v>600</v>
      </c>
      <c r="D210" s="32">
        <v>60015</v>
      </c>
      <c r="E210" s="33" t="s">
        <v>143</v>
      </c>
      <c r="F210" s="167">
        <f t="shared" si="32"/>
        <v>15000</v>
      </c>
      <c r="G210" s="173"/>
      <c r="H210" s="173">
        <v>15000</v>
      </c>
      <c r="I210" s="207"/>
      <c r="J210" s="207"/>
      <c r="K210" s="210"/>
      <c r="L210" s="210"/>
      <c r="M210" s="213"/>
      <c r="N210" s="210"/>
      <c r="O210" s="210"/>
      <c r="P210" s="210"/>
    </row>
    <row r="211" spans="1:16" s="8" customFormat="1" ht="24" customHeight="1">
      <c r="A211" s="34" t="s">
        <v>352</v>
      </c>
      <c r="B211" s="35" t="s">
        <v>351</v>
      </c>
      <c r="C211" s="42">
        <v>600</v>
      </c>
      <c r="D211" s="42">
        <v>60016</v>
      </c>
      <c r="E211" s="114" t="s">
        <v>32</v>
      </c>
      <c r="F211" s="168">
        <f t="shared" si="32"/>
        <v>43296</v>
      </c>
      <c r="G211" s="171">
        <v>43296</v>
      </c>
      <c r="H211" s="171"/>
      <c r="I211" s="207"/>
      <c r="J211" s="207"/>
      <c r="K211" s="210"/>
      <c r="L211" s="210"/>
      <c r="M211" s="213"/>
      <c r="N211" s="210"/>
      <c r="O211" s="210"/>
      <c r="P211" s="210"/>
    </row>
    <row r="212" spans="1:16" s="8" customFormat="1" ht="24" customHeight="1">
      <c r="A212" s="34" t="s">
        <v>350</v>
      </c>
      <c r="B212" s="35" t="s">
        <v>349</v>
      </c>
      <c r="C212" s="36">
        <v>600</v>
      </c>
      <c r="D212" s="36">
        <v>60016</v>
      </c>
      <c r="E212" s="76" t="s">
        <v>143</v>
      </c>
      <c r="F212" s="168">
        <f t="shared" si="32"/>
        <v>289173</v>
      </c>
      <c r="G212" s="171">
        <v>289173</v>
      </c>
      <c r="H212" s="171"/>
      <c r="I212" s="207"/>
      <c r="J212" s="207"/>
      <c r="K212" s="210"/>
      <c r="L212" s="210"/>
      <c r="M212" s="213"/>
      <c r="N212" s="210"/>
      <c r="O212" s="210"/>
      <c r="P212" s="210"/>
    </row>
    <row r="213" spans="1:16" s="8" customFormat="1" ht="24" customHeight="1">
      <c r="A213" s="34" t="s">
        <v>706</v>
      </c>
      <c r="B213" s="35" t="s">
        <v>707</v>
      </c>
      <c r="C213" s="36">
        <v>600</v>
      </c>
      <c r="D213" s="36">
        <v>60017</v>
      </c>
      <c r="E213" s="76" t="s">
        <v>143</v>
      </c>
      <c r="F213" s="168">
        <f t="shared" si="32"/>
        <v>650000</v>
      </c>
      <c r="G213" s="171">
        <f>600000+50000</f>
        <v>650000</v>
      </c>
      <c r="H213" s="171"/>
      <c r="I213" s="207"/>
      <c r="J213" s="207"/>
      <c r="K213" s="210"/>
      <c r="L213" s="210"/>
      <c r="M213" s="213"/>
      <c r="N213" s="210"/>
      <c r="O213" s="210"/>
      <c r="P213" s="210"/>
    </row>
    <row r="214" spans="1:16" s="274" customFormat="1" ht="41.25" customHeight="1">
      <c r="A214" s="30" t="s">
        <v>348</v>
      </c>
      <c r="B214" s="31" t="s">
        <v>347</v>
      </c>
      <c r="C214" s="32">
        <v>600</v>
      </c>
      <c r="D214" s="32">
        <v>60016</v>
      </c>
      <c r="E214" s="33" t="s">
        <v>143</v>
      </c>
      <c r="F214" s="191">
        <f t="shared" si="32"/>
        <v>5500000</v>
      </c>
      <c r="G214" s="190">
        <v>5500000</v>
      </c>
      <c r="H214" s="190"/>
      <c r="I214" s="271"/>
      <c r="J214" s="271"/>
      <c r="K214" s="272"/>
      <c r="L214" s="272"/>
      <c r="M214" s="273"/>
      <c r="N214" s="272"/>
      <c r="O214" s="272"/>
      <c r="P214" s="272"/>
    </row>
    <row r="215" spans="1:16" s="8" customFormat="1" ht="24" customHeight="1">
      <c r="A215" s="34" t="s">
        <v>346</v>
      </c>
      <c r="B215" s="124" t="s">
        <v>345</v>
      </c>
      <c r="C215" s="36"/>
      <c r="D215" s="36"/>
      <c r="E215" s="76"/>
      <c r="F215" s="168">
        <f t="shared" si="32"/>
        <v>22059811</v>
      </c>
      <c r="G215" s="171">
        <f>SUM(G216:G216)</f>
        <v>22059811</v>
      </c>
      <c r="H215" s="171"/>
      <c r="I215" s="207"/>
      <c r="J215" s="207"/>
      <c r="K215" s="210"/>
      <c r="L215" s="210"/>
      <c r="M215" s="213"/>
      <c r="N215" s="210"/>
      <c r="O215" s="210"/>
      <c r="P215" s="210"/>
    </row>
    <row r="216" spans="1:16" s="8" customFormat="1" ht="24" customHeight="1">
      <c r="A216" s="38"/>
      <c r="B216" s="39" t="s">
        <v>28</v>
      </c>
      <c r="C216" s="40">
        <v>600</v>
      </c>
      <c r="D216" s="40">
        <v>60016</v>
      </c>
      <c r="E216" s="80" t="s">
        <v>143</v>
      </c>
      <c r="F216" s="169">
        <f>G216</f>
        <v>22059811</v>
      </c>
      <c r="G216" s="174">
        <f>20541510+1518301</f>
        <v>22059811</v>
      </c>
      <c r="H216" s="174"/>
      <c r="I216" s="207"/>
      <c r="J216" s="207"/>
      <c r="K216" s="210"/>
      <c r="L216" s="210"/>
      <c r="M216" s="213"/>
      <c r="N216" s="210"/>
      <c r="O216" s="210"/>
      <c r="P216" s="210"/>
    </row>
    <row r="217" spans="1:16" s="8" customFormat="1" ht="24" customHeight="1">
      <c r="A217" s="38" t="s">
        <v>343</v>
      </c>
      <c r="B217" s="66" t="s">
        <v>342</v>
      </c>
      <c r="C217" s="40">
        <v>600</v>
      </c>
      <c r="D217" s="40">
        <v>60016</v>
      </c>
      <c r="E217" s="80" t="s">
        <v>143</v>
      </c>
      <c r="F217" s="167">
        <f t="shared" ref="F217:F234" si="33">G217+H217</f>
        <v>230010</v>
      </c>
      <c r="G217" s="173">
        <v>230010</v>
      </c>
      <c r="H217" s="173"/>
      <c r="I217" s="207"/>
      <c r="J217" s="207"/>
      <c r="K217" s="210"/>
      <c r="L217" s="210"/>
      <c r="M217" s="213"/>
      <c r="N217" s="210"/>
      <c r="O217" s="210"/>
      <c r="P217" s="210"/>
    </row>
    <row r="218" spans="1:16" s="8" customFormat="1" ht="24" customHeight="1">
      <c r="A218" s="38" t="s">
        <v>537</v>
      </c>
      <c r="B218" s="66" t="s">
        <v>538</v>
      </c>
      <c r="C218" s="40">
        <v>600</v>
      </c>
      <c r="D218" s="40">
        <v>60095</v>
      </c>
      <c r="E218" s="80" t="s">
        <v>32</v>
      </c>
      <c r="F218" s="167">
        <f t="shared" si="33"/>
        <v>1749060</v>
      </c>
      <c r="G218" s="173">
        <v>1749060</v>
      </c>
      <c r="H218" s="173"/>
      <c r="I218" s="207"/>
      <c r="J218" s="207"/>
      <c r="K218" s="210"/>
      <c r="L218" s="210"/>
      <c r="M218" s="213"/>
      <c r="N218" s="210"/>
      <c r="O218" s="210"/>
      <c r="P218" s="210"/>
    </row>
    <row r="219" spans="1:16" s="8" customFormat="1" ht="24" customHeight="1">
      <c r="A219" s="38" t="s">
        <v>341</v>
      </c>
      <c r="B219" s="66" t="s">
        <v>340</v>
      </c>
      <c r="C219" s="40">
        <v>600</v>
      </c>
      <c r="D219" s="40">
        <v>60015</v>
      </c>
      <c r="E219" s="80" t="s">
        <v>143</v>
      </c>
      <c r="F219" s="167">
        <f t="shared" si="33"/>
        <v>147882</v>
      </c>
      <c r="G219" s="173"/>
      <c r="H219" s="173">
        <v>147882</v>
      </c>
      <c r="I219" s="207"/>
      <c r="J219" s="207"/>
      <c r="K219" s="210"/>
      <c r="L219" s="210"/>
      <c r="M219" s="213"/>
      <c r="N219" s="210"/>
      <c r="O219" s="210"/>
      <c r="P219" s="210"/>
    </row>
    <row r="220" spans="1:16" s="8" customFormat="1" ht="24" customHeight="1">
      <c r="A220" s="30" t="s">
        <v>339</v>
      </c>
      <c r="B220" s="31" t="s">
        <v>338</v>
      </c>
      <c r="C220" s="32">
        <v>600</v>
      </c>
      <c r="D220" s="32">
        <v>60016</v>
      </c>
      <c r="E220" s="33" t="s">
        <v>143</v>
      </c>
      <c r="F220" s="167">
        <f t="shared" si="33"/>
        <v>321100</v>
      </c>
      <c r="G220" s="173">
        <v>321100</v>
      </c>
      <c r="H220" s="173"/>
      <c r="I220" s="207"/>
      <c r="J220" s="207"/>
      <c r="K220" s="210"/>
      <c r="L220" s="210"/>
      <c r="M220" s="213"/>
      <c r="N220" s="210"/>
      <c r="O220" s="210"/>
      <c r="P220" s="210"/>
    </row>
    <row r="221" spans="1:16" s="8" customFormat="1" ht="24" customHeight="1">
      <c r="A221" s="130" t="s">
        <v>337</v>
      </c>
      <c r="B221" s="35" t="s">
        <v>336</v>
      </c>
      <c r="C221" s="36">
        <v>600</v>
      </c>
      <c r="D221" s="36">
        <v>60016</v>
      </c>
      <c r="E221" s="76" t="s">
        <v>143</v>
      </c>
      <c r="F221" s="168">
        <f t="shared" si="33"/>
        <v>1000000</v>
      </c>
      <c r="G221" s="171">
        <v>1000000</v>
      </c>
      <c r="H221" s="171"/>
      <c r="I221" s="207"/>
      <c r="J221" s="207"/>
      <c r="K221" s="210"/>
      <c r="L221" s="210"/>
      <c r="M221" s="213"/>
      <c r="N221" s="210"/>
      <c r="O221" s="210"/>
      <c r="P221" s="210"/>
    </row>
    <row r="222" spans="1:16" s="8" customFormat="1" ht="24" customHeight="1">
      <c r="A222" s="85" t="s">
        <v>335</v>
      </c>
      <c r="B222" s="86" t="s">
        <v>334</v>
      </c>
      <c r="C222" s="87">
        <v>600</v>
      </c>
      <c r="D222" s="87">
        <v>60016</v>
      </c>
      <c r="E222" s="128" t="s">
        <v>143</v>
      </c>
      <c r="F222" s="167">
        <f t="shared" si="33"/>
        <v>3729210</v>
      </c>
      <c r="G222" s="178">
        <f>3729210+1862242-1862242</f>
        <v>3729210</v>
      </c>
      <c r="H222" s="178"/>
      <c r="I222" s="207"/>
      <c r="J222" s="207"/>
      <c r="K222" s="210"/>
      <c r="L222" s="210"/>
      <c r="M222" s="213"/>
      <c r="N222" s="210"/>
      <c r="O222" s="210"/>
      <c r="P222" s="210"/>
    </row>
    <row r="223" spans="1:16" s="8" customFormat="1" ht="24" customHeight="1">
      <c r="A223" s="130" t="s">
        <v>333</v>
      </c>
      <c r="B223" s="67" t="s">
        <v>332</v>
      </c>
      <c r="C223" s="40">
        <v>600</v>
      </c>
      <c r="D223" s="40">
        <v>60016</v>
      </c>
      <c r="E223" s="80" t="s">
        <v>143</v>
      </c>
      <c r="F223" s="169">
        <f t="shared" ref="F223" si="34">G223+H223</f>
        <v>2240315</v>
      </c>
      <c r="G223" s="174">
        <v>2240315</v>
      </c>
      <c r="H223" s="172"/>
      <c r="I223" s="207"/>
      <c r="J223" s="207"/>
      <c r="K223" s="210"/>
      <c r="L223" s="210"/>
      <c r="M223" s="213"/>
      <c r="N223" s="210"/>
      <c r="O223" s="210"/>
      <c r="P223" s="210"/>
    </row>
    <row r="224" spans="1:16" s="8" customFormat="1" ht="24" customHeight="1">
      <c r="A224" s="130" t="s">
        <v>331</v>
      </c>
      <c r="B224" s="35" t="s">
        <v>330</v>
      </c>
      <c r="C224" s="36">
        <v>600</v>
      </c>
      <c r="D224" s="36">
        <v>60016</v>
      </c>
      <c r="E224" s="76" t="s">
        <v>143</v>
      </c>
      <c r="F224" s="168">
        <f t="shared" si="33"/>
        <v>577500</v>
      </c>
      <c r="G224" s="171">
        <f>567500+360000-350000</f>
        <v>577500</v>
      </c>
      <c r="H224" s="171"/>
      <c r="I224" s="207"/>
      <c r="J224" s="207"/>
      <c r="K224" s="210"/>
      <c r="L224" s="210"/>
      <c r="M224" s="213"/>
      <c r="N224" s="210"/>
      <c r="O224" s="210"/>
      <c r="P224" s="210"/>
    </row>
    <row r="225" spans="1:16" s="274" customFormat="1" ht="24" customHeight="1">
      <c r="A225" s="215" t="s">
        <v>329</v>
      </c>
      <c r="B225" s="31" t="s">
        <v>328</v>
      </c>
      <c r="C225" s="32">
        <v>600</v>
      </c>
      <c r="D225" s="32">
        <v>60016</v>
      </c>
      <c r="E225" s="33" t="s">
        <v>143</v>
      </c>
      <c r="F225" s="191">
        <f t="shared" si="33"/>
        <v>1000000</v>
      </c>
      <c r="G225" s="190">
        <v>1000000</v>
      </c>
      <c r="H225" s="190"/>
      <c r="I225" s="271"/>
      <c r="J225" s="271"/>
      <c r="K225" s="272"/>
      <c r="L225" s="272"/>
      <c r="M225" s="273"/>
      <c r="N225" s="272"/>
      <c r="O225" s="272"/>
      <c r="P225" s="272"/>
    </row>
    <row r="226" spans="1:16" s="8" customFormat="1" ht="24" customHeight="1">
      <c r="A226" s="131" t="s">
        <v>327</v>
      </c>
      <c r="B226" s="67" t="s">
        <v>326</v>
      </c>
      <c r="C226" s="36"/>
      <c r="D226" s="36"/>
      <c r="E226" s="76"/>
      <c r="F226" s="168">
        <f t="shared" si="33"/>
        <v>200000</v>
      </c>
      <c r="G226" s="171">
        <f>G227</f>
        <v>200000</v>
      </c>
      <c r="H226" s="171"/>
      <c r="I226" s="207"/>
      <c r="J226" s="207"/>
      <c r="K226" s="210"/>
      <c r="L226" s="210"/>
      <c r="M226" s="213"/>
      <c r="N226" s="210"/>
      <c r="O226" s="210"/>
      <c r="P226" s="210"/>
    </row>
    <row r="227" spans="1:16" s="8" customFormat="1" ht="24" customHeight="1">
      <c r="A227" s="38"/>
      <c r="B227" s="111" t="s">
        <v>323</v>
      </c>
      <c r="C227" s="41">
        <v>600</v>
      </c>
      <c r="D227" s="41">
        <v>60016</v>
      </c>
      <c r="E227" s="80" t="s">
        <v>143</v>
      </c>
      <c r="F227" s="169">
        <f t="shared" si="33"/>
        <v>200000</v>
      </c>
      <c r="G227" s="174">
        <v>200000</v>
      </c>
      <c r="H227" s="174"/>
      <c r="I227" s="207"/>
      <c r="J227" s="207"/>
      <c r="K227" s="210"/>
      <c r="L227" s="210"/>
      <c r="M227" s="213"/>
      <c r="N227" s="210"/>
      <c r="O227" s="210"/>
      <c r="P227" s="210"/>
    </row>
    <row r="228" spans="1:16" s="8" customFormat="1" ht="24" customHeight="1">
      <c r="A228" s="131" t="s">
        <v>325</v>
      </c>
      <c r="B228" s="133" t="s">
        <v>324</v>
      </c>
      <c r="C228" s="42"/>
      <c r="D228" s="42"/>
      <c r="E228" s="114"/>
      <c r="F228" s="170">
        <f t="shared" si="33"/>
        <v>350000</v>
      </c>
      <c r="G228" s="172">
        <f>G229</f>
        <v>0</v>
      </c>
      <c r="H228" s="172">
        <f>H229</f>
        <v>350000</v>
      </c>
      <c r="I228" s="207"/>
      <c r="J228" s="207"/>
      <c r="K228" s="210"/>
      <c r="L228" s="210"/>
      <c r="M228" s="213"/>
      <c r="N228" s="210"/>
      <c r="O228" s="210"/>
      <c r="P228" s="210"/>
    </row>
    <row r="229" spans="1:16" s="8" customFormat="1" ht="24" customHeight="1">
      <c r="A229" s="38"/>
      <c r="B229" s="111" t="s">
        <v>323</v>
      </c>
      <c r="C229" s="41">
        <v>600</v>
      </c>
      <c r="D229" s="41">
        <v>60015</v>
      </c>
      <c r="E229" s="80" t="s">
        <v>143</v>
      </c>
      <c r="F229" s="169">
        <f t="shared" si="33"/>
        <v>350000</v>
      </c>
      <c r="G229" s="174"/>
      <c r="H229" s="174">
        <v>350000</v>
      </c>
      <c r="I229" s="207"/>
      <c r="J229" s="207"/>
      <c r="K229" s="210"/>
      <c r="L229" s="210"/>
      <c r="M229" s="213"/>
      <c r="N229" s="210"/>
      <c r="O229" s="210"/>
      <c r="P229" s="210"/>
    </row>
    <row r="230" spans="1:16" s="8" customFormat="1" ht="24" customHeight="1">
      <c r="A230" s="30" t="s">
        <v>322</v>
      </c>
      <c r="B230" s="112" t="s">
        <v>321</v>
      </c>
      <c r="C230" s="47">
        <v>600</v>
      </c>
      <c r="D230" s="47">
        <v>60016</v>
      </c>
      <c r="E230" s="33" t="s">
        <v>143</v>
      </c>
      <c r="F230" s="167">
        <f t="shared" si="33"/>
        <v>1475128</v>
      </c>
      <c r="G230" s="173">
        <f>1455128+20000</f>
        <v>1475128</v>
      </c>
      <c r="H230" s="173"/>
      <c r="I230" s="207"/>
      <c r="J230" s="207"/>
      <c r="K230" s="210"/>
      <c r="L230" s="210"/>
      <c r="M230" s="213"/>
      <c r="N230" s="210"/>
      <c r="O230" s="210"/>
      <c r="P230" s="210"/>
    </row>
    <row r="231" spans="1:16" s="8" customFormat="1" ht="24" customHeight="1">
      <c r="A231" s="30" t="s">
        <v>320</v>
      </c>
      <c r="B231" s="112" t="s">
        <v>319</v>
      </c>
      <c r="C231" s="47">
        <v>600</v>
      </c>
      <c r="D231" s="47">
        <v>60016</v>
      </c>
      <c r="E231" s="33" t="s">
        <v>143</v>
      </c>
      <c r="F231" s="167">
        <f t="shared" si="33"/>
        <v>720000</v>
      </c>
      <c r="G231" s="173">
        <v>720000</v>
      </c>
      <c r="H231" s="173"/>
      <c r="I231" s="207"/>
      <c r="J231" s="207"/>
      <c r="K231" s="210"/>
      <c r="L231" s="210"/>
      <c r="M231" s="213"/>
      <c r="N231" s="210"/>
      <c r="O231" s="210"/>
      <c r="P231" s="210"/>
    </row>
    <row r="232" spans="1:16" s="274" customFormat="1" ht="24" customHeight="1">
      <c r="A232" s="34" t="s">
        <v>318</v>
      </c>
      <c r="B232" s="77" t="s">
        <v>317</v>
      </c>
      <c r="C232" s="37">
        <v>600</v>
      </c>
      <c r="D232" s="37">
        <v>60016</v>
      </c>
      <c r="E232" s="76" t="s">
        <v>143</v>
      </c>
      <c r="F232" s="186">
        <f t="shared" si="33"/>
        <v>2704030</v>
      </c>
      <c r="G232" s="187">
        <f>1300000+1404030</f>
        <v>2704030</v>
      </c>
      <c r="H232" s="187"/>
      <c r="I232" s="271"/>
      <c r="J232" s="271"/>
      <c r="K232" s="272"/>
      <c r="L232" s="272"/>
      <c r="M232" s="273"/>
      <c r="N232" s="272"/>
      <c r="O232" s="272"/>
      <c r="P232" s="272"/>
    </row>
    <row r="233" spans="1:16" s="8" customFormat="1" ht="24" customHeight="1">
      <c r="A233" s="34" t="s">
        <v>316</v>
      </c>
      <c r="B233" s="77" t="s">
        <v>315</v>
      </c>
      <c r="C233" s="37">
        <v>600</v>
      </c>
      <c r="D233" s="37">
        <v>60016</v>
      </c>
      <c r="E233" s="76" t="s">
        <v>143</v>
      </c>
      <c r="F233" s="167">
        <f t="shared" si="33"/>
        <v>348090</v>
      </c>
      <c r="G233" s="171">
        <v>348090</v>
      </c>
      <c r="H233" s="171"/>
      <c r="I233" s="207"/>
      <c r="J233" s="207"/>
      <c r="K233" s="210"/>
      <c r="L233" s="210"/>
      <c r="M233" s="213"/>
      <c r="N233" s="210"/>
      <c r="O233" s="210"/>
      <c r="P233" s="210"/>
    </row>
    <row r="234" spans="1:16" s="8" customFormat="1" ht="24" customHeight="1">
      <c r="A234" s="30" t="s">
        <v>314</v>
      </c>
      <c r="B234" s="112" t="s">
        <v>313</v>
      </c>
      <c r="C234" s="47">
        <v>600</v>
      </c>
      <c r="D234" s="47">
        <v>60016</v>
      </c>
      <c r="E234" s="33" t="s">
        <v>143</v>
      </c>
      <c r="F234" s="167">
        <f t="shared" si="33"/>
        <v>194340</v>
      </c>
      <c r="G234" s="173">
        <f>58302+136038</f>
        <v>194340</v>
      </c>
      <c r="H234" s="173"/>
      <c r="I234" s="207"/>
      <c r="J234" s="207"/>
      <c r="K234" s="210"/>
      <c r="L234" s="210"/>
      <c r="M234" s="213"/>
      <c r="N234" s="210"/>
      <c r="O234" s="210"/>
      <c r="P234" s="210"/>
    </row>
    <row r="235" spans="1:16" s="8" customFormat="1" ht="24" customHeight="1">
      <c r="A235" s="30" t="s">
        <v>312</v>
      </c>
      <c r="B235" s="112" t="s">
        <v>311</v>
      </c>
      <c r="C235" s="47">
        <v>600</v>
      </c>
      <c r="D235" s="47">
        <v>60016</v>
      </c>
      <c r="E235" s="33" t="s">
        <v>143</v>
      </c>
      <c r="F235" s="167">
        <f t="shared" ref="F235:F256" si="35">G235+H235</f>
        <v>38967</v>
      </c>
      <c r="G235" s="173">
        <v>38967</v>
      </c>
      <c r="H235" s="173"/>
      <c r="I235" s="207"/>
      <c r="J235" s="207"/>
      <c r="K235" s="210"/>
      <c r="L235" s="210"/>
      <c r="M235" s="213"/>
      <c r="N235" s="210"/>
      <c r="O235" s="210"/>
      <c r="P235" s="210"/>
    </row>
    <row r="236" spans="1:16" s="8" customFormat="1" ht="24" customHeight="1">
      <c r="A236" s="132" t="s">
        <v>310</v>
      </c>
      <c r="B236" s="134" t="s">
        <v>309</v>
      </c>
      <c r="C236" s="42">
        <v>600</v>
      </c>
      <c r="D236" s="42">
        <v>60016</v>
      </c>
      <c r="E236" s="137" t="s">
        <v>143</v>
      </c>
      <c r="F236" s="170">
        <f t="shared" ref="F236" si="36">G236+H236</f>
        <v>6000000</v>
      </c>
      <c r="G236" s="172">
        <v>6000000</v>
      </c>
      <c r="H236" s="171"/>
      <c r="I236" s="207"/>
      <c r="J236" s="207"/>
      <c r="K236" s="210"/>
      <c r="L236" s="210"/>
      <c r="M236" s="213"/>
      <c r="N236" s="210"/>
      <c r="O236" s="210"/>
      <c r="P236" s="210"/>
    </row>
    <row r="237" spans="1:16" s="8" customFormat="1" ht="24" customHeight="1">
      <c r="A237" s="30" t="s">
        <v>308</v>
      </c>
      <c r="B237" s="112" t="s">
        <v>307</v>
      </c>
      <c r="C237" s="47">
        <v>600</v>
      </c>
      <c r="D237" s="47">
        <v>60016</v>
      </c>
      <c r="E237" s="33" t="s">
        <v>143</v>
      </c>
      <c r="F237" s="167">
        <f t="shared" si="35"/>
        <v>1100000</v>
      </c>
      <c r="G237" s="173">
        <v>1100000</v>
      </c>
      <c r="H237" s="173"/>
      <c r="I237" s="207"/>
      <c r="J237" s="207"/>
      <c r="K237" s="210"/>
      <c r="L237" s="210"/>
      <c r="M237" s="213"/>
      <c r="N237" s="210"/>
      <c r="O237" s="210"/>
      <c r="P237" s="210"/>
    </row>
    <row r="238" spans="1:16" s="8" customFormat="1" ht="24" customHeight="1">
      <c r="A238" s="34" t="s">
        <v>739</v>
      </c>
      <c r="B238" s="77" t="s">
        <v>740</v>
      </c>
      <c r="C238" s="37">
        <v>600</v>
      </c>
      <c r="D238" s="37">
        <v>60016</v>
      </c>
      <c r="E238" s="76" t="s">
        <v>143</v>
      </c>
      <c r="F238" s="167">
        <f t="shared" si="35"/>
        <v>98769</v>
      </c>
      <c r="G238" s="171">
        <v>98769</v>
      </c>
      <c r="H238" s="171"/>
      <c r="I238" s="207"/>
      <c r="J238" s="207"/>
      <c r="K238" s="210"/>
      <c r="L238" s="210"/>
      <c r="M238" s="213"/>
      <c r="N238" s="210"/>
      <c r="O238" s="210"/>
      <c r="P238" s="210"/>
    </row>
    <row r="239" spans="1:16" s="8" customFormat="1" ht="24" customHeight="1">
      <c r="A239" s="34" t="s">
        <v>539</v>
      </c>
      <c r="B239" s="77" t="s">
        <v>540</v>
      </c>
      <c r="C239" s="37">
        <v>600</v>
      </c>
      <c r="D239" s="37">
        <v>60016</v>
      </c>
      <c r="E239" s="76" t="s">
        <v>143</v>
      </c>
      <c r="F239" s="168">
        <f>G239+H239</f>
        <v>900000</v>
      </c>
      <c r="G239" s="171">
        <v>900000</v>
      </c>
      <c r="H239" s="171"/>
      <c r="I239" s="207"/>
      <c r="J239" s="207"/>
      <c r="K239" s="210"/>
      <c r="L239" s="210"/>
      <c r="M239" s="213"/>
      <c r="N239" s="210"/>
      <c r="O239" s="210"/>
      <c r="P239" s="210"/>
    </row>
    <row r="240" spans="1:16" s="8" customFormat="1" ht="24" customHeight="1">
      <c r="A240" s="34" t="s">
        <v>306</v>
      </c>
      <c r="B240" s="77" t="s">
        <v>305</v>
      </c>
      <c r="C240" s="37"/>
      <c r="D240" s="37"/>
      <c r="E240" s="76"/>
      <c r="F240" s="168">
        <f>G240+H240</f>
        <v>4400000</v>
      </c>
      <c r="G240" s="171">
        <f>SUM(G241:G242)</f>
        <v>4400000</v>
      </c>
      <c r="H240" s="171"/>
      <c r="I240" s="207"/>
      <c r="J240" s="207"/>
      <c r="K240" s="210"/>
      <c r="L240" s="210"/>
      <c r="M240" s="213"/>
      <c r="N240" s="210"/>
      <c r="O240" s="210"/>
      <c r="P240" s="210"/>
    </row>
    <row r="241" spans="1:16" s="56" customFormat="1" ht="24" customHeight="1">
      <c r="A241" s="44"/>
      <c r="B241" s="118" t="s">
        <v>28</v>
      </c>
      <c r="C241" s="43">
        <v>600</v>
      </c>
      <c r="D241" s="43">
        <v>60016</v>
      </c>
      <c r="E241" s="114" t="s">
        <v>143</v>
      </c>
      <c r="F241" s="170">
        <f>G241+H241</f>
        <v>500000</v>
      </c>
      <c r="G241" s="172">
        <v>500000</v>
      </c>
      <c r="H241" s="172"/>
      <c r="I241" s="208"/>
      <c r="J241" s="208"/>
      <c r="K241" s="211"/>
      <c r="L241" s="211"/>
      <c r="M241" s="214"/>
      <c r="N241" s="211"/>
      <c r="O241" s="211"/>
      <c r="P241" s="211"/>
    </row>
    <row r="242" spans="1:16" s="8" customFormat="1" ht="24" customHeight="1">
      <c r="A242" s="38"/>
      <c r="B242" s="111" t="s">
        <v>53</v>
      </c>
      <c r="C242" s="41">
        <v>600</v>
      </c>
      <c r="D242" s="41">
        <v>60016</v>
      </c>
      <c r="E242" s="80" t="s">
        <v>143</v>
      </c>
      <c r="F242" s="169">
        <f>G242+H242</f>
        <v>3900000</v>
      </c>
      <c r="G242" s="174">
        <v>3900000</v>
      </c>
      <c r="H242" s="174"/>
      <c r="I242" s="207"/>
      <c r="J242" s="207"/>
      <c r="K242" s="210"/>
      <c r="L242" s="210"/>
      <c r="M242" s="213"/>
      <c r="N242" s="210"/>
      <c r="O242" s="210"/>
      <c r="P242" s="210"/>
    </row>
    <row r="243" spans="1:16" s="8" customFormat="1" ht="24" customHeight="1">
      <c r="A243" s="30" t="s">
        <v>304</v>
      </c>
      <c r="B243" s="112" t="s">
        <v>303</v>
      </c>
      <c r="C243" s="47">
        <v>600</v>
      </c>
      <c r="D243" s="47">
        <v>60016</v>
      </c>
      <c r="E243" s="33" t="s">
        <v>143</v>
      </c>
      <c r="F243" s="167">
        <f t="shared" si="35"/>
        <v>196810</v>
      </c>
      <c r="G243" s="173">
        <f>196810</f>
        <v>196810</v>
      </c>
      <c r="H243" s="173"/>
      <c r="I243" s="207"/>
      <c r="J243" s="207"/>
      <c r="K243" s="210"/>
      <c r="L243" s="210"/>
      <c r="M243" s="213"/>
      <c r="N243" s="210"/>
      <c r="O243" s="210"/>
      <c r="P243" s="210"/>
    </row>
    <row r="244" spans="1:16" s="8" customFormat="1" ht="24" customHeight="1">
      <c r="A244" s="30" t="s">
        <v>302</v>
      </c>
      <c r="B244" s="112" t="s">
        <v>301</v>
      </c>
      <c r="C244" s="47">
        <v>600</v>
      </c>
      <c r="D244" s="47">
        <v>60016</v>
      </c>
      <c r="E244" s="33" t="s">
        <v>143</v>
      </c>
      <c r="F244" s="167">
        <f t="shared" si="35"/>
        <v>308100</v>
      </c>
      <c r="G244" s="173">
        <v>308100</v>
      </c>
      <c r="H244" s="173"/>
      <c r="I244" s="207"/>
      <c r="J244" s="207"/>
      <c r="K244" s="210"/>
      <c r="L244" s="210"/>
      <c r="M244" s="213"/>
      <c r="N244" s="210"/>
      <c r="O244" s="210"/>
      <c r="P244" s="210"/>
    </row>
    <row r="245" spans="1:16" s="8" customFormat="1" ht="24" customHeight="1">
      <c r="A245" s="30" t="s">
        <v>741</v>
      </c>
      <c r="B245" s="112" t="s">
        <v>742</v>
      </c>
      <c r="C245" s="47">
        <v>600</v>
      </c>
      <c r="D245" s="47">
        <v>60016</v>
      </c>
      <c r="E245" s="33" t="s">
        <v>143</v>
      </c>
      <c r="F245" s="167">
        <f t="shared" si="35"/>
        <v>51000</v>
      </c>
      <c r="G245" s="173">
        <v>51000</v>
      </c>
      <c r="H245" s="173"/>
      <c r="I245" s="207"/>
      <c r="J245" s="207"/>
      <c r="K245" s="210"/>
      <c r="L245" s="210"/>
      <c r="M245" s="213"/>
      <c r="N245" s="210"/>
      <c r="O245" s="210"/>
      <c r="P245" s="210"/>
    </row>
    <row r="246" spans="1:16" s="274" customFormat="1" ht="24" customHeight="1">
      <c r="A246" s="30" t="s">
        <v>300</v>
      </c>
      <c r="B246" s="112" t="s">
        <v>299</v>
      </c>
      <c r="C246" s="47">
        <v>600</v>
      </c>
      <c r="D246" s="47">
        <v>60016</v>
      </c>
      <c r="E246" s="33" t="s">
        <v>143</v>
      </c>
      <c r="F246" s="191">
        <f t="shared" si="35"/>
        <v>50000</v>
      </c>
      <c r="G246" s="190">
        <f>100000-50000</f>
        <v>50000</v>
      </c>
      <c r="H246" s="190"/>
      <c r="I246" s="271"/>
      <c r="J246" s="271"/>
      <c r="K246" s="272"/>
      <c r="L246" s="272"/>
      <c r="M246" s="273"/>
      <c r="N246" s="272"/>
      <c r="O246" s="272"/>
      <c r="P246" s="272"/>
    </row>
    <row r="247" spans="1:16" s="274" customFormat="1" ht="24" customHeight="1">
      <c r="A247" s="34" t="s">
        <v>743</v>
      </c>
      <c r="B247" s="77" t="s">
        <v>744</v>
      </c>
      <c r="C247" s="37">
        <v>600</v>
      </c>
      <c r="D247" s="37">
        <v>60015</v>
      </c>
      <c r="E247" s="33" t="s">
        <v>143</v>
      </c>
      <c r="F247" s="191">
        <f t="shared" si="35"/>
        <v>84870</v>
      </c>
      <c r="G247" s="187"/>
      <c r="H247" s="187">
        <v>84870</v>
      </c>
      <c r="I247" s="271"/>
      <c r="J247" s="271"/>
      <c r="K247" s="272"/>
      <c r="L247" s="272"/>
      <c r="M247" s="273"/>
      <c r="N247" s="272"/>
      <c r="O247" s="272"/>
      <c r="P247" s="272"/>
    </row>
    <row r="248" spans="1:16" s="8" customFormat="1" ht="24" customHeight="1">
      <c r="A248" s="34" t="s">
        <v>298</v>
      </c>
      <c r="B248" s="77" t="s">
        <v>297</v>
      </c>
      <c r="C248" s="37"/>
      <c r="D248" s="37"/>
      <c r="E248" s="76"/>
      <c r="F248" s="168">
        <f t="shared" si="35"/>
        <v>150000</v>
      </c>
      <c r="G248" s="171">
        <f>SUM(G249)</f>
        <v>150000</v>
      </c>
      <c r="H248" s="171"/>
      <c r="I248" s="207"/>
      <c r="J248" s="207"/>
      <c r="K248" s="210"/>
      <c r="L248" s="210"/>
      <c r="M248" s="213"/>
      <c r="N248" s="210"/>
      <c r="O248" s="210"/>
      <c r="P248" s="210"/>
    </row>
    <row r="249" spans="1:16" s="8" customFormat="1" ht="24" customHeight="1">
      <c r="A249" s="38"/>
      <c r="B249" s="39" t="s">
        <v>68</v>
      </c>
      <c r="C249" s="41">
        <v>600</v>
      </c>
      <c r="D249" s="41">
        <v>60016</v>
      </c>
      <c r="E249" s="80" t="s">
        <v>143</v>
      </c>
      <c r="F249" s="169">
        <f t="shared" si="35"/>
        <v>150000</v>
      </c>
      <c r="G249" s="174">
        <v>150000</v>
      </c>
      <c r="H249" s="174"/>
      <c r="I249" s="207"/>
      <c r="J249" s="207"/>
      <c r="K249" s="210"/>
      <c r="L249" s="210"/>
      <c r="M249" s="213"/>
      <c r="N249" s="210"/>
      <c r="O249" s="210"/>
      <c r="P249" s="210"/>
    </row>
    <row r="250" spans="1:16" s="8" customFormat="1" ht="24" customHeight="1">
      <c r="A250" s="34" t="s">
        <v>296</v>
      </c>
      <c r="B250" s="77" t="s">
        <v>295</v>
      </c>
      <c r="C250" s="37"/>
      <c r="D250" s="37"/>
      <c r="E250" s="76"/>
      <c r="F250" s="168">
        <f t="shared" si="35"/>
        <v>300000</v>
      </c>
      <c r="G250" s="171">
        <f>SUM(G251)</f>
        <v>300000</v>
      </c>
      <c r="H250" s="171"/>
      <c r="I250" s="207"/>
      <c r="J250" s="207"/>
      <c r="K250" s="210"/>
      <c r="L250" s="210"/>
      <c r="M250" s="213"/>
      <c r="N250" s="210"/>
      <c r="O250" s="210"/>
      <c r="P250" s="210"/>
    </row>
    <row r="251" spans="1:16" s="8" customFormat="1" ht="24" customHeight="1">
      <c r="A251" s="38"/>
      <c r="B251" s="39" t="s">
        <v>68</v>
      </c>
      <c r="C251" s="41">
        <v>600</v>
      </c>
      <c r="D251" s="41">
        <v>60095</v>
      </c>
      <c r="E251" s="80" t="s">
        <v>143</v>
      </c>
      <c r="F251" s="169">
        <f t="shared" si="35"/>
        <v>300000</v>
      </c>
      <c r="G251" s="174">
        <v>300000</v>
      </c>
      <c r="H251" s="174"/>
      <c r="I251" s="207"/>
      <c r="J251" s="207"/>
      <c r="K251" s="210"/>
      <c r="L251" s="210"/>
      <c r="M251" s="213"/>
      <c r="N251" s="210"/>
      <c r="O251" s="210"/>
      <c r="P251" s="210"/>
    </row>
    <row r="252" spans="1:16" s="8" customFormat="1" ht="24" customHeight="1">
      <c r="A252" s="34" t="s">
        <v>294</v>
      </c>
      <c r="B252" s="77" t="s">
        <v>293</v>
      </c>
      <c r="C252" s="37"/>
      <c r="D252" s="37"/>
      <c r="E252" s="76"/>
      <c r="F252" s="168">
        <f t="shared" si="35"/>
        <v>150000</v>
      </c>
      <c r="G252" s="171">
        <f>SUM(G253)</f>
        <v>150000</v>
      </c>
      <c r="H252" s="171"/>
      <c r="I252" s="207"/>
      <c r="J252" s="207"/>
      <c r="K252" s="210"/>
      <c r="L252" s="210"/>
      <c r="M252" s="213"/>
      <c r="N252" s="210"/>
      <c r="O252" s="210"/>
      <c r="P252" s="210"/>
    </row>
    <row r="253" spans="1:16" s="8" customFormat="1" ht="24" customHeight="1">
      <c r="A253" s="38"/>
      <c r="B253" s="39" t="s">
        <v>51</v>
      </c>
      <c r="C253" s="41">
        <v>600</v>
      </c>
      <c r="D253" s="41">
        <v>60016</v>
      </c>
      <c r="E253" s="80" t="s">
        <v>143</v>
      </c>
      <c r="F253" s="169">
        <f t="shared" si="35"/>
        <v>150000</v>
      </c>
      <c r="G253" s="174">
        <v>150000</v>
      </c>
      <c r="H253" s="174"/>
      <c r="I253" s="207"/>
      <c r="J253" s="207"/>
      <c r="K253" s="210"/>
      <c r="L253" s="210"/>
      <c r="M253" s="213"/>
      <c r="N253" s="210"/>
      <c r="O253" s="210"/>
      <c r="P253" s="210"/>
    </row>
    <row r="254" spans="1:16" s="8" customFormat="1" ht="24" customHeight="1">
      <c r="A254" s="34" t="s">
        <v>292</v>
      </c>
      <c r="B254" s="77" t="s">
        <v>291</v>
      </c>
      <c r="C254" s="37"/>
      <c r="D254" s="37"/>
      <c r="E254" s="76"/>
      <c r="F254" s="168">
        <f t="shared" si="35"/>
        <v>480000</v>
      </c>
      <c r="G254" s="171">
        <f>SUM(G255)</f>
        <v>480000</v>
      </c>
      <c r="H254" s="171"/>
      <c r="I254" s="207"/>
      <c r="J254" s="207"/>
      <c r="K254" s="210"/>
      <c r="L254" s="210"/>
      <c r="M254" s="213"/>
      <c r="N254" s="210"/>
      <c r="O254" s="210"/>
      <c r="P254" s="210"/>
    </row>
    <row r="255" spans="1:16" s="8" customFormat="1" ht="24" customHeight="1">
      <c r="A255" s="38"/>
      <c r="B255" s="39" t="s">
        <v>51</v>
      </c>
      <c r="C255" s="41">
        <v>600</v>
      </c>
      <c r="D255" s="41">
        <v>60016</v>
      </c>
      <c r="E255" s="80" t="s">
        <v>143</v>
      </c>
      <c r="F255" s="169">
        <f t="shared" si="35"/>
        <v>480000</v>
      </c>
      <c r="G255" s="174">
        <v>480000</v>
      </c>
      <c r="H255" s="174"/>
      <c r="I255" s="207"/>
      <c r="J255" s="207"/>
      <c r="K255" s="210"/>
      <c r="L255" s="210"/>
      <c r="M255" s="213"/>
      <c r="N255" s="210"/>
      <c r="O255" s="210"/>
      <c r="P255" s="210"/>
    </row>
    <row r="256" spans="1:16" s="8" customFormat="1" ht="24" customHeight="1">
      <c r="A256" s="34" t="s">
        <v>290</v>
      </c>
      <c r="B256" s="77" t="s">
        <v>289</v>
      </c>
      <c r="C256" s="37"/>
      <c r="D256" s="37"/>
      <c r="E256" s="76"/>
      <c r="F256" s="168">
        <f t="shared" si="35"/>
        <v>290200</v>
      </c>
      <c r="G256" s="171">
        <f>SUM(G257)</f>
        <v>290200</v>
      </c>
      <c r="H256" s="171"/>
      <c r="I256" s="207"/>
      <c r="J256" s="207"/>
      <c r="K256" s="210"/>
      <c r="L256" s="210"/>
      <c r="M256" s="213"/>
      <c r="N256" s="210"/>
      <c r="O256" s="210"/>
      <c r="P256" s="210"/>
    </row>
    <row r="257" spans="1:16" s="8" customFormat="1" ht="24" customHeight="1">
      <c r="A257" s="38"/>
      <c r="B257" s="39" t="s">
        <v>51</v>
      </c>
      <c r="C257" s="41">
        <v>600</v>
      </c>
      <c r="D257" s="41">
        <v>60016</v>
      </c>
      <c r="E257" s="80" t="s">
        <v>143</v>
      </c>
      <c r="F257" s="169">
        <f t="shared" ref="F257:F278" si="37">G257+H257</f>
        <v>290200</v>
      </c>
      <c r="G257" s="174">
        <v>290200</v>
      </c>
      <c r="H257" s="174"/>
      <c r="I257" s="207"/>
      <c r="J257" s="207"/>
      <c r="K257" s="210"/>
      <c r="L257" s="210"/>
      <c r="M257" s="213"/>
      <c r="N257" s="210"/>
      <c r="O257" s="210"/>
      <c r="P257" s="210"/>
    </row>
    <row r="258" spans="1:16" s="8" customFormat="1" ht="24" customHeight="1">
      <c r="A258" s="34" t="s">
        <v>288</v>
      </c>
      <c r="B258" s="77" t="s">
        <v>287</v>
      </c>
      <c r="C258" s="37"/>
      <c r="D258" s="37"/>
      <c r="E258" s="76"/>
      <c r="F258" s="168">
        <f t="shared" si="37"/>
        <v>320000</v>
      </c>
      <c r="G258" s="171">
        <f>SUM(G259)</f>
        <v>320000</v>
      </c>
      <c r="H258" s="171"/>
      <c r="I258" s="207"/>
      <c r="J258" s="207"/>
      <c r="K258" s="210"/>
      <c r="L258" s="210"/>
      <c r="M258" s="213"/>
      <c r="N258" s="210"/>
      <c r="O258" s="210"/>
      <c r="P258" s="210"/>
    </row>
    <row r="259" spans="1:16" s="8" customFormat="1" ht="24" customHeight="1">
      <c r="A259" s="38"/>
      <c r="B259" s="39" t="s">
        <v>51</v>
      </c>
      <c r="C259" s="41">
        <v>900</v>
      </c>
      <c r="D259" s="41">
        <v>90015</v>
      </c>
      <c r="E259" s="80" t="s">
        <v>143</v>
      </c>
      <c r="F259" s="169">
        <f t="shared" si="37"/>
        <v>320000</v>
      </c>
      <c r="G259" s="174">
        <v>320000</v>
      </c>
      <c r="H259" s="174"/>
      <c r="I259" s="207"/>
      <c r="J259" s="207"/>
      <c r="K259" s="210"/>
      <c r="L259" s="210"/>
      <c r="M259" s="213"/>
      <c r="N259" s="210"/>
      <c r="O259" s="210"/>
      <c r="P259" s="210"/>
    </row>
    <row r="260" spans="1:16" s="8" customFormat="1" ht="24" customHeight="1">
      <c r="A260" s="34" t="s">
        <v>286</v>
      </c>
      <c r="B260" s="77" t="s">
        <v>285</v>
      </c>
      <c r="C260" s="37"/>
      <c r="D260" s="37"/>
      <c r="E260" s="76"/>
      <c r="F260" s="168">
        <f t="shared" si="37"/>
        <v>600000</v>
      </c>
      <c r="G260" s="171">
        <f>SUM(G261)</f>
        <v>0</v>
      </c>
      <c r="H260" s="171">
        <f>SUM(H261)</f>
        <v>600000</v>
      </c>
      <c r="I260" s="207"/>
      <c r="J260" s="207"/>
      <c r="K260" s="210"/>
      <c r="L260" s="210"/>
      <c r="M260" s="213"/>
      <c r="N260" s="210"/>
      <c r="O260" s="210"/>
      <c r="P260" s="210"/>
    </row>
    <row r="261" spans="1:16" s="56" customFormat="1" ht="24" customHeight="1">
      <c r="A261" s="44"/>
      <c r="B261" s="45" t="s">
        <v>51</v>
      </c>
      <c r="C261" s="43">
        <v>600</v>
      </c>
      <c r="D261" s="43">
        <v>60015</v>
      </c>
      <c r="E261" s="114" t="s">
        <v>143</v>
      </c>
      <c r="F261" s="170">
        <f t="shared" si="37"/>
        <v>600000</v>
      </c>
      <c r="G261" s="172"/>
      <c r="H261" s="172">
        <v>600000</v>
      </c>
      <c r="I261" s="208"/>
      <c r="J261" s="208"/>
      <c r="K261" s="211"/>
      <c r="L261" s="211"/>
      <c r="M261" s="214"/>
      <c r="N261" s="211"/>
      <c r="O261" s="211"/>
      <c r="P261" s="211"/>
    </row>
    <row r="262" spans="1:16" s="8" customFormat="1" ht="24" customHeight="1">
      <c r="A262" s="34" t="s">
        <v>284</v>
      </c>
      <c r="B262" s="77" t="s">
        <v>283</v>
      </c>
      <c r="C262" s="37"/>
      <c r="D262" s="37"/>
      <c r="E262" s="76"/>
      <c r="F262" s="168">
        <f t="shared" si="37"/>
        <v>90000</v>
      </c>
      <c r="G262" s="171">
        <f>SUM(G263)</f>
        <v>90000</v>
      </c>
      <c r="H262" s="171"/>
      <c r="I262" s="207"/>
      <c r="J262" s="207"/>
      <c r="K262" s="210"/>
      <c r="L262" s="210"/>
      <c r="M262" s="213"/>
      <c r="N262" s="210"/>
      <c r="O262" s="210"/>
      <c r="P262" s="210"/>
    </row>
    <row r="263" spans="1:16" s="8" customFormat="1" ht="24" customHeight="1">
      <c r="A263" s="38"/>
      <c r="B263" s="39" t="s">
        <v>51</v>
      </c>
      <c r="C263" s="41">
        <v>900</v>
      </c>
      <c r="D263" s="41">
        <v>90015</v>
      </c>
      <c r="E263" s="80" t="s">
        <v>143</v>
      </c>
      <c r="F263" s="169">
        <f t="shared" si="37"/>
        <v>90000</v>
      </c>
      <c r="G263" s="174">
        <v>90000</v>
      </c>
      <c r="H263" s="174"/>
      <c r="I263" s="207"/>
      <c r="J263" s="207"/>
      <c r="K263" s="210"/>
      <c r="L263" s="210"/>
      <c r="M263" s="213"/>
      <c r="N263" s="210"/>
      <c r="O263" s="210"/>
      <c r="P263" s="210"/>
    </row>
    <row r="264" spans="1:16" s="8" customFormat="1" ht="24" customHeight="1">
      <c r="A264" s="85"/>
      <c r="B264" s="138" t="s">
        <v>281</v>
      </c>
      <c r="C264" s="87"/>
      <c r="D264" s="87"/>
      <c r="E264" s="128"/>
      <c r="F264" s="177">
        <f t="shared" si="37"/>
        <v>634392</v>
      </c>
      <c r="G264" s="177">
        <f>G265</f>
        <v>634392</v>
      </c>
      <c r="H264" s="177">
        <f>H265</f>
        <v>0</v>
      </c>
      <c r="I264" s="207"/>
      <c r="J264" s="207"/>
      <c r="K264" s="210"/>
      <c r="L264" s="210"/>
      <c r="M264" s="213"/>
      <c r="N264" s="210"/>
      <c r="O264" s="210"/>
      <c r="P264" s="210"/>
    </row>
    <row r="265" spans="1:16" s="8" customFormat="1" ht="24" customHeight="1">
      <c r="A265" s="94" t="s">
        <v>280</v>
      </c>
      <c r="B265" s="95" t="s">
        <v>279</v>
      </c>
      <c r="C265" s="96"/>
      <c r="D265" s="96"/>
      <c r="E265" s="109"/>
      <c r="F265" s="180">
        <f t="shared" si="37"/>
        <v>634392</v>
      </c>
      <c r="G265" s="180">
        <f>G267+G268+G266</f>
        <v>634392</v>
      </c>
      <c r="H265" s="180"/>
      <c r="I265" s="207"/>
      <c r="J265" s="207"/>
      <c r="K265" s="210"/>
      <c r="L265" s="210"/>
      <c r="M265" s="213"/>
      <c r="N265" s="210"/>
      <c r="O265" s="210"/>
      <c r="P265" s="210"/>
    </row>
    <row r="266" spans="1:16" s="8" customFormat="1" ht="24" customHeight="1">
      <c r="A266" s="98"/>
      <c r="B266" s="102"/>
      <c r="C266" s="99">
        <v>600</v>
      </c>
      <c r="D266" s="99">
        <v>60016</v>
      </c>
      <c r="E266" s="103" t="s">
        <v>32</v>
      </c>
      <c r="F266" s="181">
        <f t="shared" si="37"/>
        <v>334390</v>
      </c>
      <c r="G266" s="181">
        <v>334390</v>
      </c>
      <c r="H266" s="181"/>
      <c r="I266" s="207"/>
      <c r="J266" s="207"/>
      <c r="K266" s="210"/>
      <c r="L266" s="210"/>
      <c r="M266" s="213"/>
      <c r="N266" s="210"/>
      <c r="O266" s="210"/>
      <c r="P266" s="210"/>
    </row>
    <row r="267" spans="1:16" s="8" customFormat="1" ht="24" customHeight="1">
      <c r="A267" s="98"/>
      <c r="B267" s="45" t="s">
        <v>28</v>
      </c>
      <c r="C267" s="99">
        <v>600</v>
      </c>
      <c r="D267" s="99">
        <v>60016</v>
      </c>
      <c r="E267" s="103" t="s">
        <v>32</v>
      </c>
      <c r="F267" s="181">
        <f t="shared" si="37"/>
        <v>178050</v>
      </c>
      <c r="G267" s="181">
        <v>178050</v>
      </c>
      <c r="H267" s="181"/>
      <c r="I267" s="207"/>
      <c r="J267" s="207"/>
      <c r="K267" s="210"/>
      <c r="L267" s="210"/>
      <c r="M267" s="213"/>
      <c r="N267" s="210"/>
      <c r="O267" s="210"/>
      <c r="P267" s="210"/>
    </row>
    <row r="268" spans="1:16" s="8" customFormat="1" ht="24" customHeight="1">
      <c r="A268" s="104"/>
      <c r="B268" s="39" t="s">
        <v>26</v>
      </c>
      <c r="C268" s="105">
        <v>600</v>
      </c>
      <c r="D268" s="105">
        <v>60016</v>
      </c>
      <c r="E268" s="122" t="s">
        <v>32</v>
      </c>
      <c r="F268" s="182">
        <f t="shared" si="37"/>
        <v>121952</v>
      </c>
      <c r="G268" s="182">
        <v>121952</v>
      </c>
      <c r="H268" s="182"/>
      <c r="I268" s="207"/>
      <c r="J268" s="207"/>
      <c r="K268" s="210"/>
      <c r="L268" s="210"/>
      <c r="M268" s="213"/>
      <c r="N268" s="210"/>
      <c r="O268" s="210"/>
      <c r="P268" s="210"/>
    </row>
    <row r="269" spans="1:16" s="8" customFormat="1" ht="24" customHeight="1">
      <c r="A269" s="85"/>
      <c r="B269" s="138" t="s">
        <v>278</v>
      </c>
      <c r="C269" s="87"/>
      <c r="D269" s="87"/>
      <c r="E269" s="128"/>
      <c r="F269" s="193">
        <f t="shared" si="37"/>
        <v>2360814</v>
      </c>
      <c r="G269" s="177">
        <f>G270</f>
        <v>2360814</v>
      </c>
      <c r="H269" s="177">
        <f>H270</f>
        <v>0</v>
      </c>
      <c r="I269" s="207"/>
      <c r="J269" s="207"/>
      <c r="K269" s="210"/>
      <c r="L269" s="210"/>
      <c r="M269" s="213"/>
      <c r="N269" s="210"/>
      <c r="O269" s="210"/>
      <c r="P269" s="210"/>
    </row>
    <row r="270" spans="1:16" s="8" customFormat="1" ht="24" customHeight="1">
      <c r="A270" s="94" t="s">
        <v>277</v>
      </c>
      <c r="B270" s="95" t="s">
        <v>276</v>
      </c>
      <c r="C270" s="96">
        <v>600</v>
      </c>
      <c r="D270" s="96">
        <v>60095</v>
      </c>
      <c r="E270" s="97" t="s">
        <v>275</v>
      </c>
      <c r="F270" s="180">
        <f t="shared" si="37"/>
        <v>2360814</v>
      </c>
      <c r="G270" s="180">
        <f>2200000+160814</f>
        <v>2360814</v>
      </c>
      <c r="H270" s="194"/>
      <c r="I270" s="207"/>
      <c r="J270" s="207"/>
      <c r="K270" s="210"/>
      <c r="L270" s="210"/>
      <c r="M270" s="213"/>
      <c r="N270" s="210"/>
      <c r="O270" s="210"/>
      <c r="P270" s="210"/>
    </row>
    <row r="271" spans="1:16" s="8" customFormat="1" ht="24" customHeight="1">
      <c r="A271" s="12"/>
      <c r="B271" s="27" t="s">
        <v>274</v>
      </c>
      <c r="C271" s="28"/>
      <c r="D271" s="28"/>
      <c r="E271" s="29"/>
      <c r="F271" s="163">
        <f t="shared" si="37"/>
        <v>6576207</v>
      </c>
      <c r="G271" s="176">
        <f>G272+G280</f>
        <v>6576207</v>
      </c>
      <c r="H271" s="176"/>
      <c r="I271" s="207"/>
      <c r="J271" s="207"/>
      <c r="K271" s="210"/>
      <c r="L271" s="210"/>
      <c r="M271" s="213"/>
      <c r="N271" s="210"/>
      <c r="O271" s="210"/>
      <c r="P271" s="210"/>
    </row>
    <row r="272" spans="1:16" s="8" customFormat="1" ht="24" customHeight="1">
      <c r="A272" s="12"/>
      <c r="B272" s="27" t="s">
        <v>273</v>
      </c>
      <c r="C272" s="28"/>
      <c r="D272" s="28"/>
      <c r="E272" s="29"/>
      <c r="F272" s="163">
        <f t="shared" si="37"/>
        <v>6266207</v>
      </c>
      <c r="G272" s="176">
        <f>G273+G277+G276</f>
        <v>6266207</v>
      </c>
      <c r="H272" s="176">
        <f>H273+H277</f>
        <v>0</v>
      </c>
      <c r="I272" s="207"/>
      <c r="J272" s="207"/>
      <c r="K272" s="210"/>
      <c r="L272" s="210"/>
      <c r="M272" s="213"/>
      <c r="N272" s="210"/>
      <c r="O272" s="210"/>
      <c r="P272" s="210"/>
    </row>
    <row r="273" spans="1:16" s="8" customFormat="1" ht="24" customHeight="1">
      <c r="A273" s="34" t="s">
        <v>554</v>
      </c>
      <c r="B273" s="35" t="s">
        <v>555</v>
      </c>
      <c r="C273" s="36"/>
      <c r="D273" s="36"/>
      <c r="E273" s="76"/>
      <c r="F273" s="180">
        <f t="shared" si="37"/>
        <v>5083650</v>
      </c>
      <c r="G273" s="171">
        <f>G274+G275</f>
        <v>5083650</v>
      </c>
      <c r="H273" s="171"/>
      <c r="I273" s="207"/>
      <c r="J273" s="207"/>
      <c r="K273" s="210"/>
      <c r="L273" s="210"/>
      <c r="M273" s="213"/>
      <c r="N273" s="210"/>
      <c r="O273" s="210"/>
      <c r="P273" s="210"/>
    </row>
    <row r="274" spans="1:16" s="56" customFormat="1" ht="24" customHeight="1">
      <c r="A274" s="249"/>
      <c r="B274" s="45" t="s">
        <v>28</v>
      </c>
      <c r="C274" s="42">
        <v>710</v>
      </c>
      <c r="D274" s="42">
        <v>71035</v>
      </c>
      <c r="E274" s="137" t="s">
        <v>32</v>
      </c>
      <c r="F274" s="181">
        <f t="shared" si="37"/>
        <v>150000</v>
      </c>
      <c r="G274" s="172">
        <v>150000</v>
      </c>
      <c r="H274" s="250"/>
      <c r="I274" s="208"/>
      <c r="J274" s="208"/>
      <c r="K274" s="211"/>
      <c r="L274" s="211"/>
      <c r="M274" s="214"/>
      <c r="N274" s="211"/>
      <c r="O274" s="211"/>
      <c r="P274" s="211"/>
    </row>
    <row r="275" spans="1:16" s="8" customFormat="1" ht="24" customHeight="1">
      <c r="A275" s="18"/>
      <c r="B275" s="39" t="s">
        <v>392</v>
      </c>
      <c r="C275" s="40">
        <v>710</v>
      </c>
      <c r="D275" s="40">
        <v>71035</v>
      </c>
      <c r="E275" s="251" t="s">
        <v>32</v>
      </c>
      <c r="F275" s="182">
        <f t="shared" si="37"/>
        <v>4933650</v>
      </c>
      <c r="G275" s="174">
        <v>4933650</v>
      </c>
      <c r="H275" s="202"/>
      <c r="I275" s="207"/>
      <c r="J275" s="207"/>
      <c r="K275" s="210"/>
      <c r="L275" s="210"/>
      <c r="M275" s="213"/>
      <c r="N275" s="210"/>
      <c r="O275" s="210"/>
      <c r="P275" s="210"/>
    </row>
    <row r="276" spans="1:16" s="8" customFormat="1" ht="24" customHeight="1">
      <c r="A276" s="32" t="s">
        <v>718</v>
      </c>
      <c r="B276" s="46" t="s">
        <v>719</v>
      </c>
      <c r="C276" s="32">
        <v>710</v>
      </c>
      <c r="D276" s="32">
        <v>71035</v>
      </c>
      <c r="E276" s="218" t="s">
        <v>270</v>
      </c>
      <c r="F276" s="178">
        <f t="shared" si="37"/>
        <v>20000</v>
      </c>
      <c r="G276" s="173">
        <v>20000</v>
      </c>
      <c r="H276" s="176"/>
      <c r="I276" s="207"/>
      <c r="J276" s="207"/>
      <c r="K276" s="210"/>
      <c r="L276" s="210"/>
      <c r="M276" s="213"/>
      <c r="N276" s="210"/>
      <c r="O276" s="210"/>
      <c r="P276" s="210"/>
    </row>
    <row r="277" spans="1:16" s="8" customFormat="1" ht="24" customHeight="1">
      <c r="A277" s="132" t="s">
        <v>272</v>
      </c>
      <c r="B277" s="35" t="s">
        <v>271</v>
      </c>
      <c r="C277" s="36"/>
      <c r="D277" s="36"/>
      <c r="E277" s="135"/>
      <c r="F277" s="168">
        <f t="shared" si="37"/>
        <v>1162557</v>
      </c>
      <c r="G277" s="171">
        <f>G278+G279</f>
        <v>1162557</v>
      </c>
      <c r="H277" s="171"/>
      <c r="I277" s="207"/>
      <c r="J277" s="207"/>
      <c r="K277" s="210"/>
      <c r="L277" s="210"/>
      <c r="M277" s="213"/>
      <c r="N277" s="210"/>
      <c r="O277" s="210"/>
      <c r="P277" s="210"/>
    </row>
    <row r="278" spans="1:16" s="56" customFormat="1" ht="24" customHeight="1">
      <c r="A278" s="136"/>
      <c r="B278" s="45" t="s">
        <v>28</v>
      </c>
      <c r="C278" s="42">
        <v>710</v>
      </c>
      <c r="D278" s="42">
        <v>71035</v>
      </c>
      <c r="E278" s="137" t="s">
        <v>270</v>
      </c>
      <c r="F278" s="170">
        <f t="shared" si="37"/>
        <v>900000</v>
      </c>
      <c r="G278" s="172">
        <v>900000</v>
      </c>
      <c r="H278" s="172"/>
      <c r="I278" s="208"/>
      <c r="J278" s="208"/>
      <c r="K278" s="211"/>
      <c r="L278" s="211"/>
      <c r="M278" s="214"/>
      <c r="N278" s="211"/>
      <c r="O278" s="211"/>
      <c r="P278" s="211"/>
    </row>
    <row r="279" spans="1:16" s="8" customFormat="1" ht="24" customHeight="1">
      <c r="A279" s="136"/>
      <c r="B279" s="45" t="s">
        <v>59</v>
      </c>
      <c r="C279" s="42">
        <v>710</v>
      </c>
      <c r="D279" s="42">
        <v>71035</v>
      </c>
      <c r="E279" s="137" t="s">
        <v>270</v>
      </c>
      <c r="F279" s="170">
        <f t="shared" ref="F279:F292" si="38">G279+H279</f>
        <v>262557</v>
      </c>
      <c r="G279" s="172">
        <v>262557</v>
      </c>
      <c r="H279" s="172"/>
      <c r="I279" s="207"/>
      <c r="J279" s="207"/>
      <c r="K279" s="210"/>
      <c r="L279" s="210"/>
      <c r="M279" s="213"/>
      <c r="N279" s="210"/>
      <c r="O279" s="210"/>
      <c r="P279" s="210"/>
    </row>
    <row r="280" spans="1:16" s="8" customFormat="1" ht="24" customHeight="1">
      <c r="A280" s="139"/>
      <c r="B280" s="27" t="s">
        <v>269</v>
      </c>
      <c r="C280" s="28"/>
      <c r="D280" s="28"/>
      <c r="E280" s="140"/>
      <c r="F280" s="163">
        <f t="shared" si="38"/>
        <v>310000</v>
      </c>
      <c r="G280" s="176">
        <f>G281+G283+G285+G288+G287</f>
        <v>310000</v>
      </c>
      <c r="H280" s="176">
        <f>H281+H283+H285+H288</f>
        <v>0</v>
      </c>
      <c r="I280" s="207"/>
      <c r="J280" s="207"/>
      <c r="K280" s="210"/>
      <c r="L280" s="210"/>
      <c r="M280" s="213"/>
      <c r="N280" s="210"/>
      <c r="O280" s="210"/>
      <c r="P280" s="210"/>
    </row>
    <row r="281" spans="1:16" s="8" customFormat="1" ht="24" customHeight="1">
      <c r="A281" s="130" t="s">
        <v>268</v>
      </c>
      <c r="B281" s="35" t="s">
        <v>267</v>
      </c>
      <c r="C281" s="36"/>
      <c r="D281" s="36"/>
      <c r="E281" s="76"/>
      <c r="F281" s="168">
        <f t="shared" si="38"/>
        <v>50000</v>
      </c>
      <c r="G281" s="171">
        <f>G282</f>
        <v>50000</v>
      </c>
      <c r="H281" s="171"/>
      <c r="I281" s="207"/>
      <c r="J281" s="207"/>
      <c r="K281" s="210"/>
      <c r="L281" s="210"/>
      <c r="M281" s="213"/>
      <c r="N281" s="210"/>
      <c r="O281" s="210"/>
      <c r="P281" s="210"/>
    </row>
    <row r="282" spans="1:16" s="8" customFormat="1" ht="24" customHeight="1">
      <c r="A282" s="38"/>
      <c r="B282" s="111" t="s">
        <v>212</v>
      </c>
      <c r="C282" s="41">
        <v>900</v>
      </c>
      <c r="D282" s="41">
        <v>90095</v>
      </c>
      <c r="E282" s="80" t="s">
        <v>143</v>
      </c>
      <c r="F282" s="169">
        <f t="shared" si="38"/>
        <v>50000</v>
      </c>
      <c r="G282" s="174">
        <v>50000</v>
      </c>
      <c r="H282" s="174"/>
      <c r="I282" s="207"/>
      <c r="J282" s="207"/>
      <c r="K282" s="210"/>
      <c r="L282" s="210"/>
      <c r="M282" s="213"/>
      <c r="N282" s="210"/>
      <c r="O282" s="210"/>
      <c r="P282" s="210"/>
    </row>
    <row r="283" spans="1:16" s="8" customFormat="1" ht="24" customHeight="1">
      <c r="A283" s="130" t="s">
        <v>266</v>
      </c>
      <c r="B283" s="35" t="s">
        <v>265</v>
      </c>
      <c r="C283" s="36"/>
      <c r="D283" s="36"/>
      <c r="E283" s="76"/>
      <c r="F283" s="168">
        <f t="shared" si="38"/>
        <v>50000</v>
      </c>
      <c r="G283" s="171">
        <f>G284</f>
        <v>50000</v>
      </c>
      <c r="H283" s="171"/>
      <c r="I283" s="207"/>
      <c r="J283" s="207"/>
      <c r="K283" s="210"/>
      <c r="L283" s="210"/>
      <c r="M283" s="213"/>
      <c r="N283" s="210"/>
      <c r="O283" s="210"/>
      <c r="P283" s="210"/>
    </row>
    <row r="284" spans="1:16" s="8" customFormat="1" ht="24" customHeight="1">
      <c r="A284" s="38"/>
      <c r="B284" s="111" t="s">
        <v>212</v>
      </c>
      <c r="C284" s="41">
        <v>900</v>
      </c>
      <c r="D284" s="41">
        <v>90095</v>
      </c>
      <c r="E284" s="80" t="s">
        <v>143</v>
      </c>
      <c r="F284" s="169">
        <f t="shared" si="38"/>
        <v>50000</v>
      </c>
      <c r="G284" s="174">
        <v>50000</v>
      </c>
      <c r="H284" s="174"/>
      <c r="I284" s="207"/>
      <c r="J284" s="207"/>
      <c r="K284" s="210"/>
      <c r="L284" s="210"/>
      <c r="M284" s="213"/>
      <c r="N284" s="210"/>
      <c r="O284" s="210"/>
      <c r="P284" s="210"/>
    </row>
    <row r="285" spans="1:16" s="8" customFormat="1" ht="24" customHeight="1">
      <c r="A285" s="130" t="s">
        <v>264</v>
      </c>
      <c r="B285" s="35" t="s">
        <v>263</v>
      </c>
      <c r="C285" s="36"/>
      <c r="D285" s="36"/>
      <c r="E285" s="76"/>
      <c r="F285" s="168">
        <f t="shared" si="38"/>
        <v>50000</v>
      </c>
      <c r="G285" s="171">
        <f>G286</f>
        <v>50000</v>
      </c>
      <c r="H285" s="171"/>
      <c r="I285" s="207"/>
      <c r="J285" s="207"/>
      <c r="K285" s="210"/>
      <c r="L285" s="210"/>
      <c r="M285" s="213"/>
      <c r="N285" s="210"/>
      <c r="O285" s="210"/>
      <c r="P285" s="210"/>
    </row>
    <row r="286" spans="1:16" s="8" customFormat="1" ht="24" customHeight="1">
      <c r="A286" s="38"/>
      <c r="B286" s="111" t="s">
        <v>212</v>
      </c>
      <c r="C286" s="41">
        <v>900</v>
      </c>
      <c r="D286" s="41">
        <v>90095</v>
      </c>
      <c r="E286" s="80" t="s">
        <v>143</v>
      </c>
      <c r="F286" s="169">
        <f t="shared" si="38"/>
        <v>50000</v>
      </c>
      <c r="G286" s="174">
        <v>50000</v>
      </c>
      <c r="H286" s="174"/>
      <c r="I286" s="207"/>
      <c r="J286" s="207"/>
      <c r="K286" s="210"/>
      <c r="L286" s="210"/>
      <c r="M286" s="213"/>
      <c r="N286" s="210"/>
      <c r="O286" s="210"/>
      <c r="P286" s="210"/>
    </row>
    <row r="287" spans="1:16" s="8" customFormat="1" ht="24" customHeight="1">
      <c r="A287" s="34" t="s">
        <v>666</v>
      </c>
      <c r="B287" s="60" t="s">
        <v>661</v>
      </c>
      <c r="C287" s="78">
        <v>750</v>
      </c>
      <c r="D287" s="78">
        <v>75075</v>
      </c>
      <c r="E287" s="76" t="s">
        <v>662</v>
      </c>
      <c r="F287" s="168">
        <f>G287+H287</f>
        <v>60000</v>
      </c>
      <c r="G287" s="171">
        <v>60000</v>
      </c>
      <c r="H287" s="171"/>
      <c r="I287" s="207"/>
      <c r="J287" s="207"/>
      <c r="K287" s="210"/>
      <c r="L287" s="210"/>
      <c r="M287" s="213"/>
      <c r="N287" s="210"/>
      <c r="O287" s="210"/>
      <c r="P287" s="210"/>
    </row>
    <row r="288" spans="1:16" s="8" customFormat="1" ht="24" customHeight="1">
      <c r="A288" s="34" t="s">
        <v>262</v>
      </c>
      <c r="B288" s="77" t="s">
        <v>261</v>
      </c>
      <c r="C288" s="37"/>
      <c r="D288" s="37"/>
      <c r="E288" s="76"/>
      <c r="F288" s="168">
        <f t="shared" si="38"/>
        <v>100000</v>
      </c>
      <c r="G288" s="171">
        <f>SUM(G289)</f>
        <v>100000</v>
      </c>
      <c r="H288" s="171"/>
      <c r="I288" s="207"/>
      <c r="J288" s="207"/>
      <c r="K288" s="210"/>
      <c r="L288" s="210"/>
      <c r="M288" s="213"/>
      <c r="N288" s="210"/>
      <c r="O288" s="210"/>
      <c r="P288" s="210"/>
    </row>
    <row r="289" spans="1:16" s="8" customFormat="1" ht="24" customHeight="1">
      <c r="A289" s="38"/>
      <c r="B289" s="39" t="s">
        <v>51</v>
      </c>
      <c r="C289" s="41">
        <v>630</v>
      </c>
      <c r="D289" s="41">
        <v>63095</v>
      </c>
      <c r="E289" s="80" t="s">
        <v>1</v>
      </c>
      <c r="F289" s="169">
        <f t="shared" si="38"/>
        <v>100000</v>
      </c>
      <c r="G289" s="174">
        <v>100000</v>
      </c>
      <c r="H289" s="174"/>
      <c r="I289" s="207"/>
      <c r="J289" s="207"/>
      <c r="K289" s="210"/>
      <c r="L289" s="210"/>
      <c r="M289" s="213"/>
      <c r="N289" s="210"/>
      <c r="O289" s="210"/>
      <c r="P289" s="210"/>
    </row>
    <row r="290" spans="1:16" s="8" customFormat="1" ht="24" customHeight="1">
      <c r="A290" s="12"/>
      <c r="B290" s="27" t="s">
        <v>260</v>
      </c>
      <c r="C290" s="28"/>
      <c r="D290" s="28"/>
      <c r="E290" s="29"/>
      <c r="F290" s="163">
        <f t="shared" si="38"/>
        <v>99015451</v>
      </c>
      <c r="G290" s="176">
        <f>G291+G460</f>
        <v>98979951</v>
      </c>
      <c r="H290" s="176">
        <f>H291+H460</f>
        <v>35500</v>
      </c>
      <c r="I290" s="207"/>
      <c r="J290" s="207"/>
      <c r="K290" s="210"/>
      <c r="L290" s="210"/>
      <c r="M290" s="213"/>
      <c r="N290" s="210"/>
      <c r="O290" s="210"/>
      <c r="P290" s="210"/>
    </row>
    <row r="291" spans="1:16" s="8" customFormat="1" ht="24" customHeight="1">
      <c r="A291" s="12"/>
      <c r="B291" s="27" t="s">
        <v>259</v>
      </c>
      <c r="C291" s="28"/>
      <c r="D291" s="28"/>
      <c r="E291" s="29"/>
      <c r="F291" s="163">
        <f t="shared" si="38"/>
        <v>86246171</v>
      </c>
      <c r="G291" s="176">
        <f>SUM(G292:G294,G298,G301,G302,G304,G305,G307,G309,G311,G313,G315,G317,G318,G320,G322,G324,G325,G327,G329,G331,G333,G335,G337,G339,G340,G342,G344,G346,G348,G350,G352,G354,G356,G358,G360,G362,G364,G366,G367:G372,G373,G375,G377,G378,G380,G382,G384,G386,G390,G392,G393,G395,G396,G397,G399,G400,G402,G404,G406,G408,,G410,G412,G414,G416,G418,G420,G422,G424,G426,G428,G430,G432,G434,G436,G438,G440,G442,G444,G446,G448,G450,G452,G454,G456,G458)</f>
        <v>86210671</v>
      </c>
      <c r="H291" s="176">
        <f>SUM(H292:H294,H298,H301,H302,H304,H305,H307,H309,H311,H313,H315,H317,H318,H320,H322,H324,H325,H327,H329,H331,H333,H335,H337,H339,H340,H342,H344,H346,H348,H350,H352,H354,H356,H358,H360,H362,H364,H366,H367:H372,H373,H375,H377,H378,H380,H382,H384,H386,H390,H392,H393,H395,H396,H397,H399,H400,H402,H404,H406,H408,,H410,H412,H414,H416,H418,H420,H422,H424,H426,H428,H430,H432,H434,H436,H438,H440,H442,H444,H446,H448,H450,H452,H454,H456,H458)</f>
        <v>35500</v>
      </c>
      <c r="I291" s="207"/>
      <c r="J291" s="207"/>
      <c r="K291" s="210"/>
      <c r="L291" s="210"/>
      <c r="M291" s="213"/>
      <c r="N291" s="210"/>
      <c r="O291" s="210"/>
      <c r="P291" s="210"/>
    </row>
    <row r="292" spans="1:16" s="8" customFormat="1" ht="24" customHeight="1">
      <c r="A292" s="32" t="s">
        <v>258</v>
      </c>
      <c r="B292" s="31" t="s">
        <v>751</v>
      </c>
      <c r="C292" s="32">
        <v>900</v>
      </c>
      <c r="D292" s="32">
        <v>90005</v>
      </c>
      <c r="E292" s="81" t="s">
        <v>0</v>
      </c>
      <c r="F292" s="191">
        <f t="shared" si="38"/>
        <v>1799729</v>
      </c>
      <c r="G292" s="173">
        <v>1799729</v>
      </c>
      <c r="H292" s="173"/>
      <c r="I292" s="207"/>
      <c r="J292" s="207"/>
      <c r="K292" s="210"/>
      <c r="L292" s="210"/>
      <c r="M292" s="213"/>
      <c r="N292" s="210"/>
      <c r="O292" s="210"/>
      <c r="P292" s="210"/>
    </row>
    <row r="293" spans="1:16" s="8" customFormat="1" ht="24" customHeight="1">
      <c r="A293" s="32" t="s">
        <v>257</v>
      </c>
      <c r="B293" s="31" t="s">
        <v>256</v>
      </c>
      <c r="C293" s="32">
        <v>900</v>
      </c>
      <c r="D293" s="32">
        <v>90095</v>
      </c>
      <c r="E293" s="81" t="s">
        <v>0</v>
      </c>
      <c r="F293" s="167">
        <f t="shared" ref="F293:F346" si="39">G293+H293</f>
        <v>380253</v>
      </c>
      <c r="G293" s="173">
        <v>380253</v>
      </c>
      <c r="H293" s="173"/>
      <c r="I293" s="207"/>
      <c r="J293" s="207"/>
      <c r="K293" s="210"/>
      <c r="L293" s="210"/>
      <c r="M293" s="213"/>
      <c r="N293" s="210"/>
      <c r="O293" s="210"/>
      <c r="P293" s="210"/>
    </row>
    <row r="294" spans="1:16" s="56" customFormat="1" ht="24" customHeight="1">
      <c r="A294" s="36" t="s">
        <v>556</v>
      </c>
      <c r="B294" s="35" t="s">
        <v>557</v>
      </c>
      <c r="C294" s="36"/>
      <c r="D294" s="36"/>
      <c r="E294" s="78"/>
      <c r="F294" s="168">
        <f t="shared" si="39"/>
        <v>323000</v>
      </c>
      <c r="G294" s="171">
        <f>SUM(G295:G297)</f>
        <v>323000</v>
      </c>
      <c r="H294" s="171"/>
      <c r="I294" s="208"/>
      <c r="J294" s="208"/>
      <c r="K294" s="211"/>
      <c r="L294" s="211"/>
      <c r="M294" s="214"/>
      <c r="N294" s="211"/>
      <c r="O294" s="211"/>
      <c r="P294" s="211"/>
    </row>
    <row r="295" spans="1:16" s="56" customFormat="1" ht="24" customHeight="1">
      <c r="A295" s="42"/>
      <c r="B295" s="45" t="s">
        <v>60</v>
      </c>
      <c r="C295" s="42">
        <v>900</v>
      </c>
      <c r="D295" s="42">
        <v>90004</v>
      </c>
      <c r="E295" s="113" t="s">
        <v>1</v>
      </c>
      <c r="F295" s="170">
        <f t="shared" si="39"/>
        <v>16150</v>
      </c>
      <c r="G295" s="172">
        <v>16150</v>
      </c>
      <c r="H295" s="172"/>
      <c r="I295" s="208"/>
      <c r="J295" s="208"/>
      <c r="K295" s="211"/>
      <c r="L295" s="211"/>
      <c r="M295" s="214"/>
      <c r="N295" s="211"/>
      <c r="O295" s="211"/>
      <c r="P295" s="211"/>
    </row>
    <row r="296" spans="1:16" s="56" customFormat="1" ht="24" customHeight="1">
      <c r="A296" s="42"/>
      <c r="B296" s="45" t="s">
        <v>27</v>
      </c>
      <c r="C296" s="42">
        <v>900</v>
      </c>
      <c r="D296" s="42">
        <v>90004</v>
      </c>
      <c r="E296" s="113" t="s">
        <v>1</v>
      </c>
      <c r="F296" s="170">
        <f t="shared" si="39"/>
        <v>48450</v>
      </c>
      <c r="G296" s="172">
        <v>48450</v>
      </c>
      <c r="H296" s="172"/>
      <c r="I296" s="252"/>
      <c r="J296" s="208"/>
      <c r="K296" s="211"/>
      <c r="L296" s="211"/>
      <c r="M296" s="214"/>
      <c r="N296" s="211"/>
      <c r="O296" s="211"/>
      <c r="P296" s="211"/>
    </row>
    <row r="297" spans="1:16" s="56" customFormat="1" ht="24" customHeight="1">
      <c r="A297" s="40"/>
      <c r="B297" s="39" t="s">
        <v>26</v>
      </c>
      <c r="C297" s="40">
        <v>900</v>
      </c>
      <c r="D297" s="40">
        <v>90004</v>
      </c>
      <c r="E297" s="79" t="s">
        <v>1</v>
      </c>
      <c r="F297" s="169">
        <f t="shared" si="39"/>
        <v>258400</v>
      </c>
      <c r="G297" s="174">
        <v>258400</v>
      </c>
      <c r="H297" s="174"/>
      <c r="I297" s="252"/>
      <c r="J297" s="208"/>
      <c r="K297" s="211"/>
      <c r="L297" s="211"/>
      <c r="M297" s="214"/>
      <c r="N297" s="211"/>
      <c r="O297" s="211"/>
      <c r="P297" s="211"/>
    </row>
    <row r="298" spans="1:16" s="8" customFormat="1" ht="24" customHeight="1">
      <c r="A298" s="59" t="s">
        <v>255</v>
      </c>
      <c r="B298" s="60" t="s">
        <v>254</v>
      </c>
      <c r="C298" s="78"/>
      <c r="D298" s="78"/>
      <c r="E298" s="76"/>
      <c r="F298" s="171">
        <f t="shared" si="39"/>
        <v>24523306</v>
      </c>
      <c r="G298" s="171">
        <f>SUM(G299:G300)</f>
        <v>24523306</v>
      </c>
      <c r="H298" s="171"/>
      <c r="I298" s="207"/>
      <c r="J298" s="207"/>
      <c r="K298" s="210"/>
      <c r="L298" s="210"/>
      <c r="M298" s="213"/>
      <c r="N298" s="210"/>
      <c r="O298" s="210"/>
      <c r="P298" s="210"/>
    </row>
    <row r="299" spans="1:16" s="8" customFormat="1" ht="24" customHeight="1">
      <c r="A299" s="61"/>
      <c r="B299" s="45" t="s">
        <v>60</v>
      </c>
      <c r="C299" s="113">
        <v>900</v>
      </c>
      <c r="D299" s="113">
        <v>90005</v>
      </c>
      <c r="E299" s="114" t="s">
        <v>144</v>
      </c>
      <c r="F299" s="172">
        <f t="shared" si="39"/>
        <v>7602225</v>
      </c>
      <c r="G299" s="172">
        <v>7602225</v>
      </c>
      <c r="H299" s="172"/>
      <c r="I299" s="207"/>
      <c r="J299" s="207"/>
      <c r="K299" s="210"/>
      <c r="L299" s="210"/>
      <c r="M299" s="213"/>
      <c r="N299" s="210"/>
      <c r="O299" s="210"/>
      <c r="P299" s="210"/>
    </row>
    <row r="300" spans="1:16" s="8" customFormat="1" ht="24" customHeight="1">
      <c r="A300" s="63"/>
      <c r="B300" s="39" t="s">
        <v>253</v>
      </c>
      <c r="C300" s="79">
        <v>900</v>
      </c>
      <c r="D300" s="79">
        <v>90005</v>
      </c>
      <c r="E300" s="80" t="s">
        <v>144</v>
      </c>
      <c r="F300" s="174">
        <f t="shared" si="39"/>
        <v>16921081</v>
      </c>
      <c r="G300" s="174">
        <v>16921081</v>
      </c>
      <c r="H300" s="174"/>
      <c r="I300" s="207"/>
      <c r="J300" s="207"/>
      <c r="K300" s="210"/>
      <c r="L300" s="210"/>
      <c r="M300" s="213"/>
      <c r="N300" s="210"/>
      <c r="O300" s="210"/>
      <c r="P300" s="210"/>
    </row>
    <row r="301" spans="1:16" s="8" customFormat="1" ht="24" customHeight="1">
      <c r="A301" s="65" t="s">
        <v>252</v>
      </c>
      <c r="B301" s="46" t="s">
        <v>251</v>
      </c>
      <c r="C301" s="81">
        <v>900</v>
      </c>
      <c r="D301" s="81">
        <v>90095</v>
      </c>
      <c r="E301" s="33" t="s">
        <v>1</v>
      </c>
      <c r="F301" s="167">
        <f t="shared" si="39"/>
        <v>40000</v>
      </c>
      <c r="G301" s="173">
        <v>40000</v>
      </c>
      <c r="H301" s="173"/>
      <c r="I301" s="207"/>
      <c r="J301" s="207"/>
      <c r="K301" s="210"/>
      <c r="L301" s="210"/>
      <c r="M301" s="213"/>
      <c r="N301" s="210"/>
      <c r="O301" s="210"/>
      <c r="P301" s="210"/>
    </row>
    <row r="302" spans="1:16" s="8" customFormat="1" ht="24" customHeight="1">
      <c r="A302" s="61" t="s">
        <v>250</v>
      </c>
      <c r="B302" s="48" t="s">
        <v>249</v>
      </c>
      <c r="C302" s="113"/>
      <c r="D302" s="113"/>
      <c r="E302" s="114"/>
      <c r="F302" s="170">
        <f t="shared" si="39"/>
        <v>710000</v>
      </c>
      <c r="G302" s="172">
        <f>G303</f>
        <v>710000</v>
      </c>
      <c r="H302" s="172"/>
      <c r="I302" s="207"/>
      <c r="J302" s="207"/>
      <c r="K302" s="210"/>
      <c r="L302" s="210"/>
      <c r="M302" s="213"/>
      <c r="N302" s="210"/>
      <c r="O302" s="210"/>
      <c r="P302" s="210"/>
    </row>
    <row r="303" spans="1:16" s="56" customFormat="1" ht="24" customHeight="1">
      <c r="A303" s="63"/>
      <c r="B303" s="39" t="s">
        <v>212</v>
      </c>
      <c r="C303" s="79">
        <v>900</v>
      </c>
      <c r="D303" s="79">
        <v>90004</v>
      </c>
      <c r="E303" s="80" t="s">
        <v>1</v>
      </c>
      <c r="F303" s="169">
        <f t="shared" si="39"/>
        <v>710000</v>
      </c>
      <c r="G303" s="174">
        <v>710000</v>
      </c>
      <c r="H303" s="174"/>
      <c r="I303" s="208"/>
      <c r="J303" s="208"/>
      <c r="K303" s="211"/>
      <c r="L303" s="211"/>
      <c r="M303" s="214"/>
      <c r="N303" s="211"/>
      <c r="O303" s="211"/>
      <c r="P303" s="211"/>
    </row>
    <row r="304" spans="1:16" s="56" customFormat="1" ht="24" customHeight="1">
      <c r="A304" s="65" t="s">
        <v>558</v>
      </c>
      <c r="B304" s="46" t="s">
        <v>559</v>
      </c>
      <c r="C304" s="81">
        <v>900</v>
      </c>
      <c r="D304" s="81">
        <v>90095</v>
      </c>
      <c r="E304" s="33" t="s">
        <v>32</v>
      </c>
      <c r="F304" s="167">
        <f>G304+H304</f>
        <v>300000</v>
      </c>
      <c r="G304" s="173">
        <v>300000</v>
      </c>
      <c r="H304" s="173"/>
      <c r="I304" s="208"/>
      <c r="J304" s="208"/>
      <c r="K304" s="211"/>
      <c r="L304" s="211"/>
      <c r="M304" s="214"/>
      <c r="N304" s="211"/>
      <c r="O304" s="211"/>
      <c r="P304" s="211"/>
    </row>
    <row r="305" spans="1:16" s="8" customFormat="1" ht="24" customHeight="1">
      <c r="A305" s="34" t="s">
        <v>566</v>
      </c>
      <c r="B305" s="77" t="s">
        <v>567</v>
      </c>
      <c r="C305" s="37"/>
      <c r="D305" s="37"/>
      <c r="E305" s="76"/>
      <c r="F305" s="168">
        <f t="shared" ref="F305:F316" si="40">G305+H305</f>
        <v>50000</v>
      </c>
      <c r="G305" s="171">
        <f>SUM(G306)</f>
        <v>50000</v>
      </c>
      <c r="H305" s="171"/>
      <c r="I305" s="207"/>
      <c r="J305" s="207"/>
      <c r="K305" s="210"/>
      <c r="L305" s="210"/>
      <c r="M305" s="213"/>
      <c r="N305" s="210"/>
      <c r="O305" s="210"/>
      <c r="P305" s="210"/>
    </row>
    <row r="306" spans="1:16" s="8" customFormat="1" ht="24" customHeight="1">
      <c r="A306" s="38"/>
      <c r="B306" s="39" t="s">
        <v>517</v>
      </c>
      <c r="C306" s="41">
        <v>900</v>
      </c>
      <c r="D306" s="41">
        <v>90004</v>
      </c>
      <c r="E306" s="80" t="s">
        <v>1</v>
      </c>
      <c r="F306" s="169">
        <f t="shared" si="40"/>
        <v>50000</v>
      </c>
      <c r="G306" s="174">
        <v>50000</v>
      </c>
      <c r="H306" s="174"/>
      <c r="I306" s="207"/>
      <c r="J306" s="207"/>
      <c r="K306" s="210"/>
      <c r="L306" s="210"/>
      <c r="M306" s="213"/>
      <c r="N306" s="210"/>
      <c r="O306" s="210"/>
      <c r="P306" s="210"/>
    </row>
    <row r="307" spans="1:16" s="8" customFormat="1" ht="24" customHeight="1">
      <c r="A307" s="34" t="s">
        <v>568</v>
      </c>
      <c r="B307" s="77" t="s">
        <v>569</v>
      </c>
      <c r="C307" s="37"/>
      <c r="D307" s="37"/>
      <c r="E307" s="76"/>
      <c r="F307" s="168">
        <f t="shared" si="40"/>
        <v>30000</v>
      </c>
      <c r="G307" s="171">
        <f>SUM(G308)</f>
        <v>30000</v>
      </c>
      <c r="H307" s="171"/>
      <c r="I307" s="207"/>
      <c r="J307" s="207"/>
      <c r="K307" s="210"/>
      <c r="L307" s="210"/>
      <c r="M307" s="213"/>
      <c r="N307" s="210"/>
      <c r="O307" s="210"/>
      <c r="P307" s="210"/>
    </row>
    <row r="308" spans="1:16" s="8" customFormat="1" ht="24" customHeight="1">
      <c r="A308" s="38"/>
      <c r="B308" s="39" t="s">
        <v>517</v>
      </c>
      <c r="C308" s="41">
        <v>900</v>
      </c>
      <c r="D308" s="41">
        <v>90095</v>
      </c>
      <c r="E308" s="80" t="s">
        <v>1</v>
      </c>
      <c r="F308" s="169">
        <f t="shared" si="40"/>
        <v>30000</v>
      </c>
      <c r="G308" s="174">
        <v>30000</v>
      </c>
      <c r="H308" s="174"/>
      <c r="I308" s="207"/>
      <c r="J308" s="207"/>
      <c r="K308" s="210"/>
      <c r="L308" s="210"/>
      <c r="M308" s="213"/>
      <c r="N308" s="210"/>
      <c r="O308" s="210"/>
      <c r="P308" s="210"/>
    </row>
    <row r="309" spans="1:16" s="8" customFormat="1" ht="24" customHeight="1">
      <c r="A309" s="34" t="s">
        <v>570</v>
      </c>
      <c r="B309" s="77" t="s">
        <v>571</v>
      </c>
      <c r="C309" s="37"/>
      <c r="D309" s="37"/>
      <c r="E309" s="76"/>
      <c r="F309" s="168">
        <f t="shared" si="40"/>
        <v>80000</v>
      </c>
      <c r="G309" s="171">
        <f>SUM(G310)</f>
        <v>80000</v>
      </c>
      <c r="H309" s="171"/>
      <c r="I309" s="207"/>
      <c r="J309" s="207"/>
      <c r="K309" s="210"/>
      <c r="L309" s="210"/>
      <c r="M309" s="213"/>
      <c r="N309" s="210"/>
      <c r="O309" s="210"/>
      <c r="P309" s="210"/>
    </row>
    <row r="310" spans="1:16" s="8" customFormat="1" ht="24" customHeight="1">
      <c r="A310" s="38"/>
      <c r="B310" s="39" t="s">
        <v>517</v>
      </c>
      <c r="C310" s="41">
        <v>900</v>
      </c>
      <c r="D310" s="41">
        <v>90095</v>
      </c>
      <c r="E310" s="80" t="s">
        <v>1</v>
      </c>
      <c r="F310" s="169">
        <f t="shared" si="40"/>
        <v>80000</v>
      </c>
      <c r="G310" s="174">
        <v>80000</v>
      </c>
      <c r="H310" s="174"/>
      <c r="I310" s="207"/>
      <c r="J310" s="207"/>
      <c r="K310" s="210"/>
      <c r="L310" s="210"/>
      <c r="M310" s="213"/>
      <c r="N310" s="210"/>
      <c r="O310" s="210"/>
      <c r="P310" s="210"/>
    </row>
    <row r="311" spans="1:16" s="8" customFormat="1" ht="24" customHeight="1">
      <c r="A311" s="34" t="s">
        <v>572</v>
      </c>
      <c r="B311" s="77" t="s">
        <v>573</v>
      </c>
      <c r="C311" s="37"/>
      <c r="D311" s="37"/>
      <c r="E311" s="76"/>
      <c r="F311" s="168">
        <f t="shared" si="40"/>
        <v>90000</v>
      </c>
      <c r="G311" s="171">
        <f>SUM(G312)</f>
        <v>90000</v>
      </c>
      <c r="H311" s="171"/>
      <c r="I311" s="207"/>
      <c r="J311" s="207"/>
      <c r="K311" s="210"/>
      <c r="L311" s="210"/>
      <c r="M311" s="213"/>
      <c r="N311" s="210"/>
      <c r="O311" s="210"/>
      <c r="P311" s="210"/>
    </row>
    <row r="312" spans="1:16" s="8" customFormat="1" ht="24" customHeight="1">
      <c r="A312" s="38"/>
      <c r="B312" s="39" t="s">
        <v>517</v>
      </c>
      <c r="C312" s="41">
        <v>900</v>
      </c>
      <c r="D312" s="41">
        <v>90095</v>
      </c>
      <c r="E312" s="80" t="s">
        <v>1</v>
      </c>
      <c r="F312" s="169">
        <f t="shared" si="40"/>
        <v>90000</v>
      </c>
      <c r="G312" s="174">
        <v>90000</v>
      </c>
      <c r="H312" s="174"/>
      <c r="I312" s="207"/>
      <c r="J312" s="207"/>
      <c r="K312" s="210"/>
      <c r="L312" s="210"/>
      <c r="M312" s="213"/>
      <c r="N312" s="210"/>
      <c r="O312" s="210"/>
      <c r="P312" s="210"/>
    </row>
    <row r="313" spans="1:16" s="8" customFormat="1" ht="24" customHeight="1">
      <c r="A313" s="34" t="s">
        <v>574</v>
      </c>
      <c r="B313" s="77" t="s">
        <v>575</v>
      </c>
      <c r="C313" s="37"/>
      <c r="D313" s="37"/>
      <c r="E313" s="76"/>
      <c r="F313" s="168">
        <f t="shared" si="40"/>
        <v>30000</v>
      </c>
      <c r="G313" s="171">
        <f>SUM(G314)</f>
        <v>30000</v>
      </c>
      <c r="H313" s="171"/>
      <c r="I313" s="207"/>
      <c r="J313" s="207"/>
      <c r="K313" s="210"/>
      <c r="L313" s="210"/>
      <c r="M313" s="213"/>
      <c r="N313" s="210"/>
      <c r="O313" s="210"/>
      <c r="P313" s="210"/>
    </row>
    <row r="314" spans="1:16" s="8" customFormat="1" ht="24" customHeight="1">
      <c r="A314" s="38"/>
      <c r="B314" s="39" t="s">
        <v>517</v>
      </c>
      <c r="C314" s="41">
        <v>900</v>
      </c>
      <c r="D314" s="41">
        <v>90095</v>
      </c>
      <c r="E314" s="80" t="s">
        <v>1</v>
      </c>
      <c r="F314" s="169">
        <f t="shared" si="40"/>
        <v>30000</v>
      </c>
      <c r="G314" s="174">
        <v>30000</v>
      </c>
      <c r="H314" s="174"/>
      <c r="I314" s="207"/>
      <c r="J314" s="207"/>
      <c r="K314" s="210"/>
      <c r="L314" s="210"/>
      <c r="M314" s="213"/>
      <c r="N314" s="210"/>
      <c r="O314" s="210"/>
      <c r="P314" s="210"/>
    </row>
    <row r="315" spans="1:16" s="8" customFormat="1" ht="24" customHeight="1">
      <c r="A315" s="34" t="s">
        <v>576</v>
      </c>
      <c r="B315" s="77" t="s">
        <v>577</v>
      </c>
      <c r="C315" s="37"/>
      <c r="D315" s="37"/>
      <c r="E315" s="76"/>
      <c r="F315" s="168">
        <f t="shared" si="40"/>
        <v>60000</v>
      </c>
      <c r="G315" s="171">
        <f>SUM(G316)</f>
        <v>60000</v>
      </c>
      <c r="H315" s="171"/>
      <c r="I315" s="207"/>
      <c r="J315" s="207"/>
      <c r="K315" s="210"/>
      <c r="L315" s="210"/>
      <c r="M315" s="213"/>
      <c r="N315" s="210"/>
      <c r="O315" s="210"/>
      <c r="P315" s="210"/>
    </row>
    <row r="316" spans="1:16" s="8" customFormat="1" ht="24" customHeight="1">
      <c r="A316" s="38"/>
      <c r="B316" s="39" t="s">
        <v>517</v>
      </c>
      <c r="C316" s="41">
        <v>900</v>
      </c>
      <c r="D316" s="41">
        <v>90095</v>
      </c>
      <c r="E316" s="80" t="s">
        <v>1</v>
      </c>
      <c r="F316" s="169">
        <f t="shared" si="40"/>
        <v>60000</v>
      </c>
      <c r="G316" s="174">
        <v>60000</v>
      </c>
      <c r="H316" s="174"/>
      <c r="I316" s="207"/>
      <c r="J316" s="207"/>
      <c r="K316" s="210"/>
      <c r="L316" s="210"/>
      <c r="M316" s="213"/>
      <c r="N316" s="210"/>
      <c r="O316" s="210"/>
      <c r="P316" s="210"/>
    </row>
    <row r="317" spans="1:16" s="8" customFormat="1" ht="24" customHeight="1">
      <c r="A317" s="65" t="s">
        <v>248</v>
      </c>
      <c r="B317" s="46" t="s">
        <v>247</v>
      </c>
      <c r="C317" s="81">
        <v>900</v>
      </c>
      <c r="D317" s="81">
        <v>90095</v>
      </c>
      <c r="E317" s="33" t="s">
        <v>1</v>
      </c>
      <c r="F317" s="167">
        <f t="shared" si="39"/>
        <v>4432329</v>
      </c>
      <c r="G317" s="173">
        <f>1432329+3000000</f>
        <v>4432329</v>
      </c>
      <c r="H317" s="173"/>
      <c r="I317" s="207"/>
      <c r="J317" s="207"/>
      <c r="K317" s="210"/>
      <c r="L317" s="210"/>
      <c r="M317" s="213"/>
      <c r="N317" s="210"/>
      <c r="O317" s="210"/>
      <c r="P317" s="210"/>
    </row>
    <row r="318" spans="1:16" s="8" customFormat="1" ht="21.75" customHeight="1">
      <c r="A318" s="34" t="s">
        <v>578</v>
      </c>
      <c r="B318" s="77" t="s">
        <v>579</v>
      </c>
      <c r="C318" s="37"/>
      <c r="D318" s="37"/>
      <c r="E318" s="76"/>
      <c r="F318" s="168">
        <f t="shared" si="39"/>
        <v>600000</v>
      </c>
      <c r="G318" s="171">
        <f>SUM(G319)</f>
        <v>600000</v>
      </c>
      <c r="H318" s="171"/>
      <c r="I318" s="207"/>
      <c r="J318" s="207"/>
      <c r="K318" s="210"/>
      <c r="L318" s="210"/>
      <c r="M318" s="213"/>
      <c r="N318" s="210"/>
      <c r="O318" s="210"/>
      <c r="P318" s="210"/>
    </row>
    <row r="319" spans="1:16" s="8" customFormat="1" ht="21.75" customHeight="1">
      <c r="A319" s="38"/>
      <c r="B319" s="39" t="s">
        <v>517</v>
      </c>
      <c r="C319" s="41">
        <v>900</v>
      </c>
      <c r="D319" s="41">
        <v>90095</v>
      </c>
      <c r="E319" s="80" t="s">
        <v>1</v>
      </c>
      <c r="F319" s="169">
        <f t="shared" si="39"/>
        <v>600000</v>
      </c>
      <c r="G319" s="174">
        <v>600000</v>
      </c>
      <c r="H319" s="174"/>
      <c r="I319" s="207"/>
      <c r="J319" s="207"/>
      <c r="K319" s="210"/>
      <c r="L319" s="210"/>
      <c r="M319" s="213"/>
      <c r="N319" s="210"/>
      <c r="O319" s="210"/>
      <c r="P319" s="210"/>
    </row>
    <row r="320" spans="1:16" s="8" customFormat="1" ht="21.75" customHeight="1">
      <c r="A320" s="34" t="s">
        <v>580</v>
      </c>
      <c r="B320" s="77" t="s">
        <v>581</v>
      </c>
      <c r="C320" s="37"/>
      <c r="D320" s="37"/>
      <c r="E320" s="76"/>
      <c r="F320" s="168">
        <f t="shared" si="39"/>
        <v>500000</v>
      </c>
      <c r="G320" s="171">
        <f>SUM(G321)</f>
        <v>500000</v>
      </c>
      <c r="H320" s="171"/>
      <c r="I320" s="207"/>
      <c r="J320" s="207"/>
      <c r="K320" s="210"/>
      <c r="L320" s="210"/>
      <c r="M320" s="213"/>
      <c r="N320" s="210"/>
      <c r="O320" s="210"/>
      <c r="P320" s="210"/>
    </row>
    <row r="321" spans="1:16" s="8" customFormat="1" ht="21.75" customHeight="1">
      <c r="A321" s="38"/>
      <c r="B321" s="39" t="s">
        <v>517</v>
      </c>
      <c r="C321" s="41">
        <v>900</v>
      </c>
      <c r="D321" s="41">
        <v>90004</v>
      </c>
      <c r="E321" s="80" t="s">
        <v>1</v>
      </c>
      <c r="F321" s="169">
        <f t="shared" si="39"/>
        <v>500000</v>
      </c>
      <c r="G321" s="174">
        <v>500000</v>
      </c>
      <c r="H321" s="174"/>
      <c r="I321" s="207"/>
      <c r="J321" s="207"/>
      <c r="K321" s="210"/>
      <c r="L321" s="210"/>
      <c r="M321" s="213"/>
      <c r="N321" s="210"/>
      <c r="O321" s="210"/>
      <c r="P321" s="210"/>
    </row>
    <row r="322" spans="1:16" s="8" customFormat="1" ht="21.75" customHeight="1">
      <c r="A322" s="34" t="s">
        <v>582</v>
      </c>
      <c r="B322" s="77" t="s">
        <v>583</v>
      </c>
      <c r="C322" s="37"/>
      <c r="D322" s="37"/>
      <c r="E322" s="76"/>
      <c r="F322" s="168">
        <f t="shared" si="39"/>
        <v>45000</v>
      </c>
      <c r="G322" s="171">
        <f>SUM(G323)</f>
        <v>45000</v>
      </c>
      <c r="H322" s="171"/>
      <c r="I322" s="207"/>
      <c r="J322" s="207"/>
      <c r="K322" s="210"/>
      <c r="L322" s="210"/>
      <c r="M322" s="213"/>
      <c r="N322" s="210"/>
      <c r="O322" s="210"/>
      <c r="P322" s="210"/>
    </row>
    <row r="323" spans="1:16" s="8" customFormat="1" ht="21.75" customHeight="1">
      <c r="A323" s="38"/>
      <c r="B323" s="39" t="s">
        <v>517</v>
      </c>
      <c r="C323" s="41">
        <v>900</v>
      </c>
      <c r="D323" s="41">
        <v>90004</v>
      </c>
      <c r="E323" s="80" t="s">
        <v>1</v>
      </c>
      <c r="F323" s="169">
        <f t="shared" si="39"/>
        <v>45000</v>
      </c>
      <c r="G323" s="174">
        <v>45000</v>
      </c>
      <c r="H323" s="174"/>
      <c r="I323" s="207"/>
      <c r="J323" s="207"/>
      <c r="K323" s="210"/>
      <c r="L323" s="210"/>
      <c r="M323" s="213"/>
      <c r="N323" s="210"/>
      <c r="O323" s="210"/>
      <c r="P323" s="210"/>
    </row>
    <row r="324" spans="1:16" s="8" customFormat="1" ht="21.75" customHeight="1">
      <c r="A324" s="59" t="s">
        <v>716</v>
      </c>
      <c r="B324" s="60" t="s">
        <v>717</v>
      </c>
      <c r="C324" s="81">
        <v>900</v>
      </c>
      <c r="D324" s="78">
        <v>90004</v>
      </c>
      <c r="E324" s="76" t="s">
        <v>1</v>
      </c>
      <c r="F324" s="167">
        <f t="shared" si="39"/>
        <v>250000</v>
      </c>
      <c r="G324" s="171">
        <v>250000</v>
      </c>
      <c r="H324" s="171"/>
      <c r="I324" s="207"/>
      <c r="J324" s="207"/>
      <c r="K324" s="210"/>
      <c r="L324" s="210"/>
      <c r="M324" s="213"/>
      <c r="N324" s="210"/>
      <c r="O324" s="210"/>
      <c r="P324" s="210"/>
    </row>
    <row r="325" spans="1:16" s="8" customFormat="1" ht="21.75" customHeight="1">
      <c r="A325" s="34" t="s">
        <v>584</v>
      </c>
      <c r="B325" s="77" t="s">
        <v>585</v>
      </c>
      <c r="C325" s="37"/>
      <c r="D325" s="37"/>
      <c r="E325" s="76"/>
      <c r="F325" s="168">
        <f t="shared" si="39"/>
        <v>350000</v>
      </c>
      <c r="G325" s="171">
        <f>SUM(G326)</f>
        <v>350000</v>
      </c>
      <c r="H325" s="171"/>
      <c r="I325" s="207"/>
      <c r="J325" s="207"/>
      <c r="K325" s="210"/>
      <c r="L325" s="210"/>
      <c r="M325" s="213"/>
      <c r="N325" s="210"/>
      <c r="O325" s="210"/>
      <c r="P325" s="210"/>
    </row>
    <row r="326" spans="1:16" s="8" customFormat="1" ht="21.75" customHeight="1">
      <c r="A326" s="38"/>
      <c r="B326" s="39" t="s">
        <v>517</v>
      </c>
      <c r="C326" s="41">
        <v>900</v>
      </c>
      <c r="D326" s="41">
        <v>90004</v>
      </c>
      <c r="E326" s="80" t="s">
        <v>1</v>
      </c>
      <c r="F326" s="169">
        <f t="shared" si="39"/>
        <v>350000</v>
      </c>
      <c r="G326" s="174">
        <v>350000</v>
      </c>
      <c r="H326" s="174"/>
      <c r="I326" s="207"/>
      <c r="J326" s="207"/>
      <c r="K326" s="210"/>
      <c r="L326" s="210"/>
      <c r="M326" s="213"/>
      <c r="N326" s="210"/>
      <c r="O326" s="210"/>
      <c r="P326" s="210"/>
    </row>
    <row r="327" spans="1:16" s="56" customFormat="1" ht="21.75" customHeight="1">
      <c r="A327" s="34" t="s">
        <v>624</v>
      </c>
      <c r="B327" s="77" t="s">
        <v>625</v>
      </c>
      <c r="C327" s="37"/>
      <c r="D327" s="37"/>
      <c r="E327" s="76"/>
      <c r="F327" s="168">
        <f t="shared" si="39"/>
        <v>70000</v>
      </c>
      <c r="G327" s="171">
        <f>SUM(G328)</f>
        <v>70000</v>
      </c>
      <c r="H327" s="171"/>
      <c r="I327" s="208"/>
      <c r="J327" s="208"/>
      <c r="K327" s="211"/>
      <c r="L327" s="211"/>
      <c r="M327" s="214"/>
      <c r="N327" s="211"/>
      <c r="O327" s="211"/>
      <c r="P327" s="211"/>
    </row>
    <row r="328" spans="1:16" s="56" customFormat="1" ht="21.75" customHeight="1">
      <c r="A328" s="38"/>
      <c r="B328" s="39" t="s">
        <v>517</v>
      </c>
      <c r="C328" s="41">
        <v>900</v>
      </c>
      <c r="D328" s="41">
        <v>90095</v>
      </c>
      <c r="E328" s="80" t="s">
        <v>0</v>
      </c>
      <c r="F328" s="169">
        <f t="shared" si="39"/>
        <v>70000</v>
      </c>
      <c r="G328" s="174">
        <v>70000</v>
      </c>
      <c r="H328" s="174"/>
      <c r="I328" s="208"/>
      <c r="J328" s="208"/>
      <c r="K328" s="211"/>
      <c r="L328" s="211"/>
      <c r="M328" s="214"/>
      <c r="N328" s="211"/>
      <c r="O328" s="211"/>
      <c r="P328" s="211"/>
    </row>
    <row r="329" spans="1:16" s="8" customFormat="1" ht="24" customHeight="1">
      <c r="A329" s="34" t="s">
        <v>588</v>
      </c>
      <c r="B329" s="77" t="s">
        <v>589</v>
      </c>
      <c r="C329" s="37"/>
      <c r="D329" s="37"/>
      <c r="E329" s="76"/>
      <c r="F329" s="168">
        <f t="shared" si="39"/>
        <v>35000</v>
      </c>
      <c r="G329" s="171">
        <f>SUM(G330)</f>
        <v>35000</v>
      </c>
      <c r="H329" s="171"/>
      <c r="I329" s="207"/>
      <c r="J329" s="207"/>
      <c r="K329" s="210"/>
      <c r="L329" s="210"/>
      <c r="M329" s="213"/>
      <c r="N329" s="210"/>
      <c r="O329" s="210"/>
      <c r="P329" s="210"/>
    </row>
    <row r="330" spans="1:16" s="8" customFormat="1" ht="24" customHeight="1">
      <c r="A330" s="38"/>
      <c r="B330" s="39" t="s">
        <v>517</v>
      </c>
      <c r="C330" s="41">
        <v>900</v>
      </c>
      <c r="D330" s="41">
        <v>90004</v>
      </c>
      <c r="E330" s="80" t="s">
        <v>1</v>
      </c>
      <c r="F330" s="169">
        <f t="shared" si="39"/>
        <v>35000</v>
      </c>
      <c r="G330" s="174">
        <v>35000</v>
      </c>
      <c r="H330" s="174"/>
      <c r="I330" s="207"/>
      <c r="J330" s="207"/>
      <c r="K330" s="210"/>
      <c r="L330" s="210"/>
      <c r="M330" s="213"/>
      <c r="N330" s="210"/>
      <c r="O330" s="210"/>
      <c r="P330" s="210"/>
    </row>
    <row r="331" spans="1:16" s="8" customFormat="1" ht="24" customHeight="1">
      <c r="A331" s="34" t="s">
        <v>564</v>
      </c>
      <c r="B331" s="77" t="s">
        <v>565</v>
      </c>
      <c r="C331" s="37"/>
      <c r="D331" s="37"/>
      <c r="E331" s="76"/>
      <c r="F331" s="168">
        <f t="shared" si="39"/>
        <v>35500</v>
      </c>
      <c r="G331" s="171">
        <f>SUM(G332)</f>
        <v>0</v>
      </c>
      <c r="H331" s="171">
        <f>H332</f>
        <v>35500</v>
      </c>
      <c r="I331" s="207"/>
      <c r="J331" s="207"/>
      <c r="K331" s="210"/>
      <c r="L331" s="210"/>
      <c r="M331" s="213"/>
      <c r="N331" s="210"/>
      <c r="O331" s="210"/>
      <c r="P331" s="210"/>
    </row>
    <row r="332" spans="1:16" s="8" customFormat="1" ht="24" customHeight="1">
      <c r="A332" s="38"/>
      <c r="B332" s="39" t="s">
        <v>517</v>
      </c>
      <c r="C332" s="41">
        <v>854</v>
      </c>
      <c r="D332" s="41">
        <v>85495</v>
      </c>
      <c r="E332" s="80" t="s">
        <v>46</v>
      </c>
      <c r="F332" s="169">
        <f t="shared" si="39"/>
        <v>35500</v>
      </c>
      <c r="G332" s="174"/>
      <c r="H332" s="174">
        <v>35500</v>
      </c>
      <c r="I332" s="207"/>
      <c r="J332" s="207"/>
      <c r="K332" s="210"/>
      <c r="L332" s="210"/>
      <c r="M332" s="213"/>
      <c r="N332" s="210"/>
      <c r="O332" s="210"/>
      <c r="P332" s="210"/>
    </row>
    <row r="333" spans="1:16" s="8" customFormat="1" ht="24" customHeight="1">
      <c r="A333" s="34" t="s">
        <v>592</v>
      </c>
      <c r="B333" s="77" t="s">
        <v>593</v>
      </c>
      <c r="C333" s="37"/>
      <c r="D333" s="37"/>
      <c r="E333" s="76"/>
      <c r="F333" s="168">
        <f t="shared" si="39"/>
        <v>575025</v>
      </c>
      <c r="G333" s="171">
        <f>SUM(G334)</f>
        <v>575025</v>
      </c>
      <c r="H333" s="171"/>
      <c r="I333" s="207"/>
      <c r="J333" s="207"/>
      <c r="K333" s="210"/>
      <c r="L333" s="210"/>
      <c r="M333" s="213"/>
      <c r="N333" s="210"/>
      <c r="O333" s="210"/>
      <c r="P333" s="210"/>
    </row>
    <row r="334" spans="1:16" s="8" customFormat="1" ht="24" customHeight="1">
      <c r="A334" s="38"/>
      <c r="B334" s="39" t="s">
        <v>517</v>
      </c>
      <c r="C334" s="41">
        <v>900</v>
      </c>
      <c r="D334" s="41">
        <v>90004</v>
      </c>
      <c r="E334" s="80" t="s">
        <v>1</v>
      </c>
      <c r="F334" s="169">
        <f t="shared" si="39"/>
        <v>575025</v>
      </c>
      <c r="G334" s="174">
        <v>575025</v>
      </c>
      <c r="H334" s="174"/>
      <c r="I334" s="207"/>
      <c r="J334" s="207"/>
      <c r="K334" s="210"/>
      <c r="L334" s="210"/>
      <c r="M334" s="213"/>
      <c r="N334" s="210"/>
      <c r="O334" s="210"/>
      <c r="P334" s="210"/>
    </row>
    <row r="335" spans="1:16" s="8" customFormat="1" ht="24" customHeight="1">
      <c r="A335" s="34" t="s">
        <v>594</v>
      </c>
      <c r="B335" s="77" t="s">
        <v>595</v>
      </c>
      <c r="C335" s="37"/>
      <c r="D335" s="37"/>
      <c r="E335" s="76"/>
      <c r="F335" s="168">
        <f t="shared" si="39"/>
        <v>70000</v>
      </c>
      <c r="G335" s="171">
        <f>SUM(G336)</f>
        <v>70000</v>
      </c>
      <c r="H335" s="171"/>
      <c r="I335" s="207"/>
      <c r="J335" s="207"/>
      <c r="K335" s="210"/>
      <c r="L335" s="210"/>
      <c r="M335" s="213"/>
      <c r="N335" s="210"/>
      <c r="O335" s="210"/>
      <c r="P335" s="210"/>
    </row>
    <row r="336" spans="1:16" s="8" customFormat="1" ht="24" customHeight="1">
      <c r="A336" s="38"/>
      <c r="B336" s="39" t="s">
        <v>517</v>
      </c>
      <c r="C336" s="41">
        <v>900</v>
      </c>
      <c r="D336" s="41">
        <v>90004</v>
      </c>
      <c r="E336" s="80" t="s">
        <v>1</v>
      </c>
      <c r="F336" s="169">
        <f t="shared" si="39"/>
        <v>70000</v>
      </c>
      <c r="G336" s="174">
        <v>70000</v>
      </c>
      <c r="H336" s="174"/>
      <c r="I336" s="207"/>
      <c r="J336" s="207"/>
      <c r="K336" s="210"/>
      <c r="L336" s="210"/>
      <c r="M336" s="213"/>
      <c r="N336" s="210"/>
      <c r="O336" s="210"/>
      <c r="P336" s="210"/>
    </row>
    <row r="337" spans="1:16" s="8" customFormat="1" ht="24" customHeight="1">
      <c r="A337" s="34" t="s">
        <v>596</v>
      </c>
      <c r="B337" s="77" t="s">
        <v>597</v>
      </c>
      <c r="C337" s="37"/>
      <c r="D337" s="37"/>
      <c r="E337" s="76"/>
      <c r="F337" s="168">
        <f t="shared" si="39"/>
        <v>15000</v>
      </c>
      <c r="G337" s="171">
        <f>SUM(G338)</f>
        <v>15000</v>
      </c>
      <c r="H337" s="171"/>
      <c r="I337" s="207"/>
      <c r="J337" s="207"/>
      <c r="K337" s="210"/>
      <c r="L337" s="210"/>
      <c r="M337" s="213"/>
      <c r="N337" s="210"/>
      <c r="O337" s="210"/>
      <c r="P337" s="210"/>
    </row>
    <row r="338" spans="1:16" s="8" customFormat="1" ht="24" customHeight="1">
      <c r="A338" s="38"/>
      <c r="B338" s="39" t="s">
        <v>517</v>
      </c>
      <c r="C338" s="41">
        <v>900</v>
      </c>
      <c r="D338" s="41">
        <v>90004</v>
      </c>
      <c r="E338" s="80" t="s">
        <v>1</v>
      </c>
      <c r="F338" s="169">
        <f t="shared" si="39"/>
        <v>15000</v>
      </c>
      <c r="G338" s="174">
        <v>15000</v>
      </c>
      <c r="H338" s="174"/>
      <c r="I338" s="207"/>
      <c r="J338" s="207"/>
      <c r="K338" s="210"/>
      <c r="L338" s="210"/>
      <c r="M338" s="213"/>
      <c r="N338" s="210"/>
      <c r="O338" s="210"/>
      <c r="P338" s="210"/>
    </row>
    <row r="339" spans="1:16" s="56" customFormat="1" ht="24" customHeight="1">
      <c r="A339" s="38" t="s">
        <v>722</v>
      </c>
      <c r="B339" s="66" t="s">
        <v>710</v>
      </c>
      <c r="C339" s="41">
        <v>900</v>
      </c>
      <c r="D339" s="41">
        <v>90095</v>
      </c>
      <c r="E339" s="80" t="s">
        <v>1</v>
      </c>
      <c r="F339" s="169">
        <f t="shared" si="39"/>
        <v>1000000</v>
      </c>
      <c r="G339" s="174">
        <v>1000000</v>
      </c>
      <c r="H339" s="174"/>
      <c r="I339" s="208"/>
      <c r="J339" s="208"/>
      <c r="K339" s="211"/>
      <c r="L339" s="211"/>
      <c r="M339" s="214"/>
      <c r="N339" s="211"/>
      <c r="O339" s="211"/>
      <c r="P339" s="211"/>
    </row>
    <row r="340" spans="1:16" s="8" customFormat="1" ht="24" customHeight="1">
      <c r="A340" s="34" t="s">
        <v>602</v>
      </c>
      <c r="B340" s="77" t="s">
        <v>603</v>
      </c>
      <c r="C340" s="37"/>
      <c r="D340" s="37"/>
      <c r="E340" s="76"/>
      <c r="F340" s="168">
        <f t="shared" si="39"/>
        <v>333000</v>
      </c>
      <c r="G340" s="171">
        <f>SUM(G341)</f>
        <v>333000</v>
      </c>
      <c r="H340" s="171"/>
      <c r="I340" s="207"/>
      <c r="J340" s="207"/>
      <c r="K340" s="210"/>
      <c r="L340" s="210"/>
      <c r="M340" s="213"/>
      <c r="N340" s="210"/>
      <c r="O340" s="210"/>
      <c r="P340" s="210"/>
    </row>
    <row r="341" spans="1:16" s="8" customFormat="1" ht="24" customHeight="1">
      <c r="A341" s="38"/>
      <c r="B341" s="39" t="s">
        <v>517</v>
      </c>
      <c r="C341" s="41">
        <v>900</v>
      </c>
      <c r="D341" s="41">
        <v>90004</v>
      </c>
      <c r="E341" s="80" t="s">
        <v>1</v>
      </c>
      <c r="F341" s="169">
        <f t="shared" si="39"/>
        <v>333000</v>
      </c>
      <c r="G341" s="174">
        <v>333000</v>
      </c>
      <c r="H341" s="174"/>
      <c r="I341" s="207"/>
      <c r="J341" s="207"/>
      <c r="K341" s="210"/>
      <c r="L341" s="210"/>
      <c r="M341" s="213"/>
      <c r="N341" s="210"/>
      <c r="O341" s="210"/>
      <c r="P341" s="210"/>
    </row>
    <row r="342" spans="1:16" s="8" customFormat="1" ht="24" customHeight="1">
      <c r="A342" s="34" t="s">
        <v>600</v>
      </c>
      <c r="B342" s="77" t="s">
        <v>601</v>
      </c>
      <c r="C342" s="37"/>
      <c r="D342" s="37"/>
      <c r="E342" s="76"/>
      <c r="F342" s="168">
        <f t="shared" ref="F342:F345" si="41">G342+H342</f>
        <v>200000</v>
      </c>
      <c r="G342" s="171">
        <f>SUM(G343)</f>
        <v>200000</v>
      </c>
      <c r="H342" s="171"/>
      <c r="I342" s="207"/>
      <c r="J342" s="207"/>
      <c r="K342" s="210"/>
      <c r="L342" s="210"/>
      <c r="M342" s="213"/>
      <c r="N342" s="210"/>
      <c r="O342" s="210"/>
      <c r="P342" s="210"/>
    </row>
    <row r="343" spans="1:16" s="8" customFormat="1" ht="24" customHeight="1">
      <c r="A343" s="38"/>
      <c r="B343" s="39" t="s">
        <v>517</v>
      </c>
      <c r="C343" s="41">
        <v>900</v>
      </c>
      <c r="D343" s="41">
        <v>90004</v>
      </c>
      <c r="E343" s="80" t="s">
        <v>1</v>
      </c>
      <c r="F343" s="169">
        <f t="shared" si="41"/>
        <v>200000</v>
      </c>
      <c r="G343" s="174">
        <v>200000</v>
      </c>
      <c r="H343" s="174"/>
      <c r="I343" s="207"/>
      <c r="J343" s="207"/>
      <c r="K343" s="210"/>
      <c r="L343" s="210"/>
      <c r="M343" s="213"/>
      <c r="N343" s="210"/>
      <c r="O343" s="210"/>
      <c r="P343" s="210"/>
    </row>
    <row r="344" spans="1:16" s="8" customFormat="1" ht="24" customHeight="1">
      <c r="A344" s="34" t="s">
        <v>604</v>
      </c>
      <c r="B344" s="77" t="s">
        <v>605</v>
      </c>
      <c r="C344" s="37"/>
      <c r="D344" s="37"/>
      <c r="E344" s="76"/>
      <c r="F344" s="168">
        <f t="shared" si="41"/>
        <v>678720</v>
      </c>
      <c r="G344" s="171">
        <f>SUM(G345)</f>
        <v>678720</v>
      </c>
      <c r="H344" s="171"/>
      <c r="I344" s="207"/>
      <c r="J344" s="207"/>
      <c r="K344" s="210"/>
      <c r="L344" s="210"/>
      <c r="M344" s="213"/>
      <c r="N344" s="210"/>
      <c r="O344" s="210"/>
      <c r="P344" s="210"/>
    </row>
    <row r="345" spans="1:16" s="8" customFormat="1" ht="24" customHeight="1">
      <c r="A345" s="38"/>
      <c r="B345" s="39" t="s">
        <v>517</v>
      </c>
      <c r="C345" s="41">
        <v>900</v>
      </c>
      <c r="D345" s="41">
        <v>90004</v>
      </c>
      <c r="E345" s="80" t="s">
        <v>1</v>
      </c>
      <c r="F345" s="169">
        <f t="shared" si="41"/>
        <v>678720</v>
      </c>
      <c r="G345" s="174">
        <v>678720</v>
      </c>
      <c r="H345" s="174"/>
      <c r="I345" s="207"/>
      <c r="J345" s="207"/>
      <c r="K345" s="210"/>
      <c r="L345" s="210"/>
      <c r="M345" s="213"/>
      <c r="N345" s="210"/>
      <c r="O345" s="210"/>
      <c r="P345" s="210"/>
    </row>
    <row r="346" spans="1:16" s="8" customFormat="1" ht="24" customHeight="1">
      <c r="A346" s="34" t="s">
        <v>246</v>
      </c>
      <c r="B346" s="35" t="s">
        <v>245</v>
      </c>
      <c r="C346" s="42"/>
      <c r="D346" s="36"/>
      <c r="E346" s="76"/>
      <c r="F346" s="168">
        <f t="shared" si="39"/>
        <v>50000</v>
      </c>
      <c r="G346" s="171">
        <f>G347</f>
        <v>50000</v>
      </c>
      <c r="H346" s="171"/>
      <c r="I346" s="207"/>
      <c r="J346" s="207"/>
      <c r="K346" s="210"/>
      <c r="L346" s="210"/>
      <c r="M346" s="213"/>
      <c r="N346" s="210"/>
      <c r="O346" s="210"/>
      <c r="P346" s="210"/>
    </row>
    <row r="347" spans="1:16" s="8" customFormat="1" ht="24" customHeight="1">
      <c r="A347" s="38"/>
      <c r="B347" s="111" t="s">
        <v>2</v>
      </c>
      <c r="C347" s="40">
        <v>900</v>
      </c>
      <c r="D347" s="40">
        <v>90004</v>
      </c>
      <c r="E347" s="80" t="s">
        <v>1</v>
      </c>
      <c r="F347" s="169">
        <f t="shared" ref="F347:F363" si="42">G347+H347</f>
        <v>50000</v>
      </c>
      <c r="G347" s="174">
        <v>50000</v>
      </c>
      <c r="H347" s="174"/>
      <c r="I347" s="207"/>
      <c r="J347" s="207"/>
      <c r="K347" s="210"/>
      <c r="L347" s="210"/>
      <c r="M347" s="213"/>
      <c r="N347" s="210"/>
      <c r="O347" s="210"/>
      <c r="P347" s="210"/>
    </row>
    <row r="348" spans="1:16" s="56" customFormat="1" ht="23.25" customHeight="1">
      <c r="A348" s="34" t="s">
        <v>606</v>
      </c>
      <c r="B348" s="77" t="s">
        <v>607</v>
      </c>
      <c r="C348" s="37"/>
      <c r="D348" s="37"/>
      <c r="E348" s="76"/>
      <c r="F348" s="168">
        <f t="shared" si="42"/>
        <v>30000</v>
      </c>
      <c r="G348" s="171">
        <f>SUM(G349)</f>
        <v>30000</v>
      </c>
      <c r="H348" s="171"/>
      <c r="I348" s="208"/>
      <c r="J348" s="208"/>
      <c r="K348" s="211"/>
      <c r="L348" s="211"/>
      <c r="M348" s="214"/>
      <c r="N348" s="211"/>
      <c r="O348" s="211"/>
      <c r="P348" s="211"/>
    </row>
    <row r="349" spans="1:16" s="56" customFormat="1" ht="23.25" customHeight="1">
      <c r="A349" s="38"/>
      <c r="B349" s="39" t="s">
        <v>517</v>
      </c>
      <c r="C349" s="41">
        <v>900</v>
      </c>
      <c r="D349" s="41">
        <v>90095</v>
      </c>
      <c r="E349" s="80" t="s">
        <v>1</v>
      </c>
      <c r="F349" s="169">
        <f t="shared" si="42"/>
        <v>30000</v>
      </c>
      <c r="G349" s="174">
        <v>30000</v>
      </c>
      <c r="H349" s="174"/>
      <c r="I349" s="208"/>
      <c r="J349" s="208"/>
      <c r="K349" s="211"/>
      <c r="L349" s="211"/>
      <c r="M349" s="214"/>
      <c r="N349" s="211"/>
      <c r="O349" s="211"/>
      <c r="P349" s="211"/>
    </row>
    <row r="350" spans="1:16" s="56" customFormat="1" ht="23.25" customHeight="1">
      <c r="A350" s="34" t="s">
        <v>608</v>
      </c>
      <c r="B350" s="77" t="s">
        <v>609</v>
      </c>
      <c r="C350" s="37"/>
      <c r="D350" s="37"/>
      <c r="E350" s="76"/>
      <c r="F350" s="168">
        <f t="shared" si="42"/>
        <v>30000</v>
      </c>
      <c r="G350" s="171">
        <f>SUM(G351)</f>
        <v>30000</v>
      </c>
      <c r="H350" s="171"/>
      <c r="I350" s="208"/>
      <c r="J350" s="208"/>
      <c r="K350" s="211"/>
      <c r="L350" s="211"/>
      <c r="M350" s="214"/>
      <c r="N350" s="211"/>
      <c r="O350" s="211"/>
      <c r="P350" s="211"/>
    </row>
    <row r="351" spans="1:16" s="56" customFormat="1" ht="23.25" customHeight="1">
      <c r="A351" s="38"/>
      <c r="B351" s="39" t="s">
        <v>517</v>
      </c>
      <c r="C351" s="41">
        <v>900</v>
      </c>
      <c r="D351" s="41">
        <v>90004</v>
      </c>
      <c r="E351" s="80" t="s">
        <v>1</v>
      </c>
      <c r="F351" s="169">
        <f t="shared" si="42"/>
        <v>30000</v>
      </c>
      <c r="G351" s="174">
        <v>30000</v>
      </c>
      <c r="H351" s="174"/>
      <c r="I351" s="208"/>
      <c r="J351" s="208"/>
      <c r="K351" s="211"/>
      <c r="L351" s="211"/>
      <c r="M351" s="214"/>
      <c r="N351" s="211"/>
      <c r="O351" s="211"/>
      <c r="P351" s="211"/>
    </row>
    <row r="352" spans="1:16" s="56" customFormat="1" ht="23.25" customHeight="1">
      <c r="A352" s="34" t="s">
        <v>610</v>
      </c>
      <c r="B352" s="77" t="s">
        <v>611</v>
      </c>
      <c r="C352" s="37"/>
      <c r="D352" s="37"/>
      <c r="E352" s="76"/>
      <c r="F352" s="168">
        <f t="shared" si="42"/>
        <v>50000</v>
      </c>
      <c r="G352" s="171">
        <f>SUM(G353)</f>
        <v>50000</v>
      </c>
      <c r="H352" s="171"/>
      <c r="I352" s="208"/>
      <c r="J352" s="208"/>
      <c r="K352" s="211"/>
      <c r="L352" s="211"/>
      <c r="M352" s="214"/>
      <c r="N352" s="211"/>
      <c r="O352" s="211"/>
      <c r="P352" s="211"/>
    </row>
    <row r="353" spans="1:16" s="56" customFormat="1" ht="23.25" customHeight="1">
      <c r="A353" s="38"/>
      <c r="B353" s="39" t="s">
        <v>517</v>
      </c>
      <c r="C353" s="41">
        <v>900</v>
      </c>
      <c r="D353" s="41">
        <v>90004</v>
      </c>
      <c r="E353" s="80" t="s">
        <v>1</v>
      </c>
      <c r="F353" s="169">
        <f t="shared" si="42"/>
        <v>50000</v>
      </c>
      <c r="G353" s="174">
        <v>50000</v>
      </c>
      <c r="H353" s="174"/>
      <c r="I353" s="208"/>
      <c r="J353" s="208"/>
      <c r="K353" s="211"/>
      <c r="L353" s="211"/>
      <c r="M353" s="214"/>
      <c r="N353" s="211"/>
      <c r="O353" s="211"/>
      <c r="P353" s="211"/>
    </row>
    <row r="354" spans="1:16" s="56" customFormat="1" ht="23.25" customHeight="1">
      <c r="A354" s="34" t="s">
        <v>612</v>
      </c>
      <c r="B354" s="77" t="s">
        <v>613</v>
      </c>
      <c r="C354" s="37"/>
      <c r="D354" s="37"/>
      <c r="E354" s="76"/>
      <c r="F354" s="168">
        <f t="shared" si="42"/>
        <v>15000</v>
      </c>
      <c r="G354" s="171">
        <f>SUM(G355)</f>
        <v>15000</v>
      </c>
      <c r="H354" s="171"/>
      <c r="I354" s="208"/>
      <c r="J354" s="208"/>
      <c r="K354" s="211"/>
      <c r="L354" s="211"/>
      <c r="M354" s="214"/>
      <c r="N354" s="211"/>
      <c r="O354" s="211"/>
      <c r="P354" s="211"/>
    </row>
    <row r="355" spans="1:16" s="56" customFormat="1" ht="23.25" customHeight="1">
      <c r="A355" s="38"/>
      <c r="B355" s="39" t="s">
        <v>517</v>
      </c>
      <c r="C355" s="41">
        <v>900</v>
      </c>
      <c r="D355" s="41">
        <v>90095</v>
      </c>
      <c r="E355" s="80" t="s">
        <v>1</v>
      </c>
      <c r="F355" s="169">
        <f t="shared" si="42"/>
        <v>15000</v>
      </c>
      <c r="G355" s="174">
        <v>15000</v>
      </c>
      <c r="H355" s="174"/>
      <c r="I355" s="208"/>
      <c r="J355" s="208"/>
      <c r="K355" s="211"/>
      <c r="L355" s="211"/>
      <c r="M355" s="214"/>
      <c r="N355" s="211"/>
      <c r="O355" s="211"/>
      <c r="P355" s="211"/>
    </row>
    <row r="356" spans="1:16" s="56" customFormat="1" ht="23.25" customHeight="1">
      <c r="A356" s="34" t="s">
        <v>614</v>
      </c>
      <c r="B356" s="77" t="s">
        <v>615</v>
      </c>
      <c r="C356" s="37"/>
      <c r="D356" s="37"/>
      <c r="E356" s="76"/>
      <c r="F356" s="168">
        <f t="shared" si="42"/>
        <v>20000</v>
      </c>
      <c r="G356" s="171">
        <f>SUM(G357)</f>
        <v>20000</v>
      </c>
      <c r="H356" s="171"/>
      <c r="I356" s="208"/>
      <c r="J356" s="208"/>
      <c r="K356" s="211"/>
      <c r="L356" s="211"/>
      <c r="M356" s="214"/>
      <c r="N356" s="211"/>
      <c r="O356" s="211"/>
      <c r="P356" s="211"/>
    </row>
    <row r="357" spans="1:16" s="56" customFormat="1" ht="23.25" customHeight="1">
      <c r="A357" s="38"/>
      <c r="B357" s="39" t="s">
        <v>517</v>
      </c>
      <c r="C357" s="41">
        <v>900</v>
      </c>
      <c r="D357" s="41">
        <v>90095</v>
      </c>
      <c r="E357" s="80" t="s">
        <v>1</v>
      </c>
      <c r="F357" s="169">
        <f t="shared" si="42"/>
        <v>20000</v>
      </c>
      <c r="G357" s="174">
        <v>20000</v>
      </c>
      <c r="H357" s="174"/>
      <c r="I357" s="208"/>
      <c r="J357" s="208"/>
      <c r="K357" s="211"/>
      <c r="L357" s="211"/>
      <c r="M357" s="214"/>
      <c r="N357" s="211"/>
      <c r="O357" s="211"/>
      <c r="P357" s="211"/>
    </row>
    <row r="358" spans="1:16" s="56" customFormat="1" ht="23.25" customHeight="1">
      <c r="A358" s="34" t="s">
        <v>616</v>
      </c>
      <c r="B358" s="77" t="s">
        <v>617</v>
      </c>
      <c r="C358" s="37"/>
      <c r="D358" s="37"/>
      <c r="E358" s="76"/>
      <c r="F358" s="168">
        <f t="shared" si="42"/>
        <v>30000</v>
      </c>
      <c r="G358" s="171">
        <f>SUM(G359)</f>
        <v>30000</v>
      </c>
      <c r="H358" s="171"/>
      <c r="I358" s="208"/>
      <c r="J358" s="208"/>
      <c r="K358" s="211"/>
      <c r="L358" s="211"/>
      <c r="M358" s="214"/>
      <c r="N358" s="211"/>
      <c r="O358" s="211"/>
      <c r="P358" s="211"/>
    </row>
    <row r="359" spans="1:16" s="56" customFormat="1" ht="23.25" customHeight="1">
      <c r="A359" s="38"/>
      <c r="B359" s="39" t="s">
        <v>517</v>
      </c>
      <c r="C359" s="41">
        <v>900</v>
      </c>
      <c r="D359" s="41">
        <v>90004</v>
      </c>
      <c r="E359" s="80" t="s">
        <v>1</v>
      </c>
      <c r="F359" s="169">
        <f t="shared" si="42"/>
        <v>30000</v>
      </c>
      <c r="G359" s="174">
        <v>30000</v>
      </c>
      <c r="H359" s="174"/>
      <c r="I359" s="208"/>
      <c r="J359" s="208"/>
      <c r="K359" s="211"/>
      <c r="L359" s="211"/>
      <c r="M359" s="214"/>
      <c r="N359" s="211"/>
      <c r="O359" s="211"/>
      <c r="P359" s="211"/>
    </row>
    <row r="360" spans="1:16" s="56" customFormat="1" ht="23.25" customHeight="1">
      <c r="A360" s="34" t="s">
        <v>618</v>
      </c>
      <c r="B360" s="77" t="s">
        <v>619</v>
      </c>
      <c r="C360" s="37"/>
      <c r="D360" s="37"/>
      <c r="E360" s="76"/>
      <c r="F360" s="168">
        <f t="shared" si="42"/>
        <v>40000</v>
      </c>
      <c r="G360" s="171">
        <f>SUM(G361)</f>
        <v>40000</v>
      </c>
      <c r="H360" s="171"/>
      <c r="I360" s="208"/>
      <c r="J360" s="208"/>
      <c r="K360" s="211"/>
      <c r="L360" s="211"/>
      <c r="M360" s="214"/>
      <c r="N360" s="211"/>
      <c r="O360" s="211"/>
      <c r="P360" s="211"/>
    </row>
    <row r="361" spans="1:16" s="56" customFormat="1" ht="23.25" customHeight="1">
      <c r="A361" s="38"/>
      <c r="B361" s="39" t="s">
        <v>517</v>
      </c>
      <c r="C361" s="41">
        <v>900</v>
      </c>
      <c r="D361" s="41">
        <v>90004</v>
      </c>
      <c r="E361" s="80" t="s">
        <v>1</v>
      </c>
      <c r="F361" s="169">
        <f t="shared" si="42"/>
        <v>40000</v>
      </c>
      <c r="G361" s="174">
        <v>40000</v>
      </c>
      <c r="H361" s="174"/>
      <c r="I361" s="208"/>
      <c r="J361" s="208"/>
      <c r="K361" s="211"/>
      <c r="L361" s="211"/>
      <c r="M361" s="214"/>
      <c r="N361" s="211"/>
      <c r="O361" s="211"/>
      <c r="P361" s="211"/>
    </row>
    <row r="362" spans="1:16" s="56" customFormat="1" ht="23.25" customHeight="1">
      <c r="A362" s="34" t="s">
        <v>622</v>
      </c>
      <c r="B362" s="77" t="s">
        <v>623</v>
      </c>
      <c r="C362" s="37"/>
      <c r="D362" s="37"/>
      <c r="E362" s="76"/>
      <c r="F362" s="168">
        <f t="shared" si="42"/>
        <v>27300</v>
      </c>
      <c r="G362" s="171">
        <f>SUM(G363)</f>
        <v>27300</v>
      </c>
      <c r="H362" s="171"/>
      <c r="I362" s="208"/>
      <c r="J362" s="208"/>
      <c r="K362" s="211"/>
      <c r="L362" s="211"/>
      <c r="M362" s="214"/>
      <c r="N362" s="211"/>
      <c r="O362" s="211"/>
      <c r="P362" s="211"/>
    </row>
    <row r="363" spans="1:16" s="56" customFormat="1" ht="23.25" customHeight="1">
      <c r="A363" s="38"/>
      <c r="B363" s="39" t="s">
        <v>517</v>
      </c>
      <c r="C363" s="41">
        <v>900</v>
      </c>
      <c r="D363" s="41">
        <v>90095</v>
      </c>
      <c r="E363" s="80" t="s">
        <v>1</v>
      </c>
      <c r="F363" s="169">
        <f t="shared" si="42"/>
        <v>27300</v>
      </c>
      <c r="G363" s="174">
        <v>27300</v>
      </c>
      <c r="H363" s="174"/>
      <c r="I363" s="208"/>
      <c r="J363" s="208"/>
      <c r="K363" s="211"/>
      <c r="L363" s="211"/>
      <c r="M363" s="214"/>
      <c r="N363" s="211"/>
      <c r="O363" s="211"/>
      <c r="P363" s="211"/>
    </row>
    <row r="364" spans="1:16" s="56" customFormat="1" ht="24" customHeight="1">
      <c r="A364" s="34" t="s">
        <v>620</v>
      </c>
      <c r="B364" s="77" t="s">
        <v>621</v>
      </c>
      <c r="C364" s="37"/>
      <c r="D364" s="37"/>
      <c r="E364" s="76"/>
      <c r="F364" s="168">
        <f t="shared" ref="F364:F366" si="43">G364+H364</f>
        <v>30000</v>
      </c>
      <c r="G364" s="171">
        <f>SUM(G365)</f>
        <v>30000</v>
      </c>
      <c r="H364" s="171"/>
      <c r="I364" s="208"/>
      <c r="J364" s="208"/>
      <c r="K364" s="211"/>
      <c r="L364" s="211"/>
      <c r="M364" s="214"/>
      <c r="N364" s="211"/>
      <c r="O364" s="211"/>
      <c r="P364" s="211"/>
    </row>
    <row r="365" spans="1:16" s="56" customFormat="1" ht="24" customHeight="1">
      <c r="A365" s="38"/>
      <c r="B365" s="39" t="s">
        <v>517</v>
      </c>
      <c r="C365" s="41">
        <v>900</v>
      </c>
      <c r="D365" s="41">
        <v>90004</v>
      </c>
      <c r="E365" s="80" t="s">
        <v>1</v>
      </c>
      <c r="F365" s="169">
        <f t="shared" si="43"/>
        <v>30000</v>
      </c>
      <c r="G365" s="174">
        <v>30000</v>
      </c>
      <c r="H365" s="174"/>
      <c r="I365" s="208"/>
      <c r="J365" s="208"/>
      <c r="K365" s="211"/>
      <c r="L365" s="211"/>
      <c r="M365" s="214"/>
      <c r="N365" s="211"/>
      <c r="O365" s="211"/>
      <c r="P365" s="211"/>
    </row>
    <row r="366" spans="1:16" s="56" customFormat="1" ht="24" customHeight="1">
      <c r="A366" s="38" t="s">
        <v>663</v>
      </c>
      <c r="B366" s="66" t="s">
        <v>626</v>
      </c>
      <c r="C366" s="41">
        <v>900</v>
      </c>
      <c r="D366" s="41">
        <v>90095</v>
      </c>
      <c r="E366" s="80" t="s">
        <v>1</v>
      </c>
      <c r="F366" s="169">
        <f t="shared" si="43"/>
        <v>4200000</v>
      </c>
      <c r="G366" s="174">
        <v>4200000</v>
      </c>
      <c r="H366" s="174"/>
      <c r="I366" s="208"/>
      <c r="J366" s="208"/>
      <c r="K366" s="211"/>
      <c r="L366" s="211"/>
      <c r="M366" s="214"/>
      <c r="N366" s="211"/>
      <c r="O366" s="211"/>
      <c r="P366" s="211"/>
    </row>
    <row r="367" spans="1:16" s="8" customFormat="1" ht="24" customHeight="1">
      <c r="A367" s="44" t="s">
        <v>244</v>
      </c>
      <c r="B367" s="141" t="s">
        <v>243</v>
      </c>
      <c r="C367" s="42">
        <v>900</v>
      </c>
      <c r="D367" s="42">
        <v>90004</v>
      </c>
      <c r="E367" s="114" t="s">
        <v>1</v>
      </c>
      <c r="F367" s="168">
        <f t="shared" ref="F367:F371" si="44">G367+H367</f>
        <v>629079</v>
      </c>
      <c r="G367" s="171">
        <v>629079</v>
      </c>
      <c r="H367" s="171"/>
      <c r="I367" s="207"/>
      <c r="J367" s="207"/>
      <c r="K367" s="210"/>
      <c r="L367" s="210"/>
      <c r="M367" s="213"/>
      <c r="N367" s="210"/>
      <c r="O367" s="210"/>
      <c r="P367" s="210"/>
    </row>
    <row r="368" spans="1:16" s="8" customFormat="1" ht="24" customHeight="1">
      <c r="A368" s="30" t="s">
        <v>242</v>
      </c>
      <c r="B368" s="119" t="s">
        <v>241</v>
      </c>
      <c r="C368" s="32">
        <v>900</v>
      </c>
      <c r="D368" s="32">
        <v>90004</v>
      </c>
      <c r="E368" s="33" t="s">
        <v>1</v>
      </c>
      <c r="F368" s="167">
        <f t="shared" si="44"/>
        <v>351832</v>
      </c>
      <c r="G368" s="173">
        <f>325832+26000</f>
        <v>351832</v>
      </c>
      <c r="H368" s="173"/>
      <c r="I368" s="207"/>
      <c r="J368" s="207"/>
      <c r="K368" s="210"/>
      <c r="L368" s="210"/>
      <c r="M368" s="213"/>
      <c r="N368" s="210"/>
      <c r="O368" s="210"/>
      <c r="P368" s="210"/>
    </row>
    <row r="369" spans="1:16" s="8" customFormat="1" ht="24" customHeight="1">
      <c r="A369" s="32" t="s">
        <v>240</v>
      </c>
      <c r="B369" s="119" t="s">
        <v>239</v>
      </c>
      <c r="C369" s="32">
        <v>900</v>
      </c>
      <c r="D369" s="32">
        <v>90004</v>
      </c>
      <c r="E369" s="81" t="s">
        <v>1</v>
      </c>
      <c r="F369" s="167">
        <f t="shared" si="44"/>
        <v>500000</v>
      </c>
      <c r="G369" s="173">
        <v>500000</v>
      </c>
      <c r="H369" s="173"/>
      <c r="I369" s="207"/>
      <c r="J369" s="207"/>
      <c r="K369" s="210"/>
      <c r="L369" s="210"/>
      <c r="M369" s="213"/>
      <c r="N369" s="210"/>
      <c r="O369" s="210"/>
      <c r="P369" s="210"/>
    </row>
    <row r="370" spans="1:16" s="8" customFormat="1" ht="24" customHeight="1">
      <c r="A370" s="32" t="s">
        <v>238</v>
      </c>
      <c r="B370" s="119" t="s">
        <v>237</v>
      </c>
      <c r="C370" s="32">
        <v>900</v>
      </c>
      <c r="D370" s="32">
        <v>90004</v>
      </c>
      <c r="E370" s="81" t="s">
        <v>1</v>
      </c>
      <c r="F370" s="167">
        <f t="shared" si="44"/>
        <v>989323</v>
      </c>
      <c r="G370" s="173">
        <v>989323</v>
      </c>
      <c r="H370" s="173"/>
      <c r="I370" s="207"/>
      <c r="J370" s="207"/>
      <c r="K370" s="210"/>
      <c r="L370" s="210"/>
      <c r="M370" s="213"/>
      <c r="N370" s="210"/>
      <c r="O370" s="210"/>
      <c r="P370" s="210"/>
    </row>
    <row r="371" spans="1:16" s="8" customFormat="1" ht="24" customHeight="1">
      <c r="A371" s="30" t="s">
        <v>235</v>
      </c>
      <c r="B371" s="46" t="s">
        <v>234</v>
      </c>
      <c r="C371" s="47">
        <v>900</v>
      </c>
      <c r="D371" s="47">
        <v>90004</v>
      </c>
      <c r="E371" s="33" t="s">
        <v>1</v>
      </c>
      <c r="F371" s="167">
        <f t="shared" si="44"/>
        <v>3700000</v>
      </c>
      <c r="G371" s="173">
        <v>3700000</v>
      </c>
      <c r="H371" s="173"/>
      <c r="I371" s="207"/>
      <c r="J371" s="207"/>
      <c r="K371" s="210"/>
      <c r="L371" s="210"/>
      <c r="M371" s="213"/>
      <c r="N371" s="210"/>
      <c r="O371" s="210"/>
      <c r="P371" s="210"/>
    </row>
    <row r="372" spans="1:16" s="8" customFormat="1" ht="24" customHeight="1">
      <c r="A372" s="38" t="s">
        <v>233</v>
      </c>
      <c r="B372" s="66" t="s">
        <v>232</v>
      </c>
      <c r="C372" s="40">
        <v>900</v>
      </c>
      <c r="D372" s="40">
        <v>90005</v>
      </c>
      <c r="E372" s="80" t="s">
        <v>144</v>
      </c>
      <c r="F372" s="167">
        <f t="shared" ref="F372:F392" si="45">G372+H372</f>
        <v>100000</v>
      </c>
      <c r="G372" s="174">
        <v>100000</v>
      </c>
      <c r="H372" s="174"/>
      <c r="I372" s="207"/>
      <c r="J372" s="207"/>
      <c r="K372" s="210"/>
      <c r="L372" s="210"/>
      <c r="M372" s="213"/>
      <c r="N372" s="210"/>
      <c r="O372" s="210"/>
      <c r="P372" s="210"/>
    </row>
    <row r="373" spans="1:16" s="8" customFormat="1" ht="24" customHeight="1">
      <c r="A373" s="44" t="s">
        <v>231</v>
      </c>
      <c r="B373" s="67" t="s">
        <v>230</v>
      </c>
      <c r="C373" s="113"/>
      <c r="D373" s="113"/>
      <c r="E373" s="114"/>
      <c r="F373" s="170">
        <f t="shared" si="45"/>
        <v>2500000</v>
      </c>
      <c r="G373" s="172">
        <f>G374</f>
        <v>2500000</v>
      </c>
      <c r="H373" s="172"/>
      <c r="I373" s="207"/>
      <c r="J373" s="207"/>
      <c r="K373" s="210"/>
      <c r="L373" s="210"/>
      <c r="M373" s="213"/>
      <c r="N373" s="210"/>
      <c r="O373" s="210"/>
      <c r="P373" s="210"/>
    </row>
    <row r="374" spans="1:16" s="8" customFormat="1" ht="24" customHeight="1">
      <c r="A374" s="38"/>
      <c r="B374" s="111" t="s">
        <v>229</v>
      </c>
      <c r="C374" s="40">
        <v>900</v>
      </c>
      <c r="D374" s="40">
        <v>90095</v>
      </c>
      <c r="E374" s="80" t="s">
        <v>1</v>
      </c>
      <c r="F374" s="169">
        <f t="shared" si="45"/>
        <v>2500000</v>
      </c>
      <c r="G374" s="174">
        <v>2500000</v>
      </c>
      <c r="H374" s="174"/>
      <c r="I374" s="207"/>
      <c r="J374" s="207"/>
      <c r="K374" s="210"/>
      <c r="L374" s="210"/>
      <c r="M374" s="213"/>
      <c r="N374" s="210"/>
      <c r="O374" s="210"/>
      <c r="P374" s="210"/>
    </row>
    <row r="375" spans="1:16" s="8" customFormat="1" ht="24" customHeight="1">
      <c r="A375" s="44" t="s">
        <v>228</v>
      </c>
      <c r="B375" s="67" t="s">
        <v>227</v>
      </c>
      <c r="C375" s="42"/>
      <c r="D375" s="113"/>
      <c r="E375" s="114"/>
      <c r="F375" s="170">
        <f t="shared" si="45"/>
        <v>769000</v>
      </c>
      <c r="G375" s="172">
        <f>G376</f>
        <v>769000</v>
      </c>
      <c r="H375" s="172"/>
      <c r="I375" s="207"/>
      <c r="J375" s="207"/>
      <c r="K375" s="210"/>
      <c r="L375" s="210"/>
      <c r="M375" s="213"/>
      <c r="N375" s="210"/>
      <c r="O375" s="210"/>
      <c r="P375" s="210"/>
    </row>
    <row r="376" spans="1:16" s="8" customFormat="1" ht="25.5" customHeight="1">
      <c r="A376" s="44"/>
      <c r="B376" s="118" t="s">
        <v>212</v>
      </c>
      <c r="C376" s="42">
        <v>900</v>
      </c>
      <c r="D376" s="42">
        <v>90004</v>
      </c>
      <c r="E376" s="114" t="s">
        <v>1</v>
      </c>
      <c r="F376" s="170">
        <f t="shared" si="45"/>
        <v>769000</v>
      </c>
      <c r="G376" s="172">
        <v>769000</v>
      </c>
      <c r="H376" s="172"/>
      <c r="I376" s="207"/>
      <c r="J376" s="207"/>
      <c r="K376" s="210"/>
      <c r="L376" s="210"/>
      <c r="M376" s="213"/>
      <c r="N376" s="210"/>
      <c r="O376" s="210"/>
      <c r="P376" s="210"/>
    </row>
    <row r="377" spans="1:16" s="8" customFormat="1" ht="33" customHeight="1">
      <c r="A377" s="32" t="s">
        <v>226</v>
      </c>
      <c r="B377" s="119" t="s">
        <v>225</v>
      </c>
      <c r="C377" s="32">
        <v>900</v>
      </c>
      <c r="D377" s="32">
        <v>90095</v>
      </c>
      <c r="E377" s="33" t="s">
        <v>1</v>
      </c>
      <c r="F377" s="167">
        <f t="shared" si="45"/>
        <v>1989348</v>
      </c>
      <c r="G377" s="173">
        <v>1989348</v>
      </c>
      <c r="H377" s="173"/>
      <c r="I377" s="207"/>
      <c r="J377" s="207"/>
      <c r="K377" s="210"/>
      <c r="L377" s="210"/>
      <c r="M377" s="213"/>
      <c r="N377" s="210"/>
      <c r="O377" s="210"/>
      <c r="P377" s="210"/>
    </row>
    <row r="378" spans="1:16" s="8" customFormat="1" ht="25.5" customHeight="1">
      <c r="A378" s="44" t="s">
        <v>224</v>
      </c>
      <c r="B378" s="67" t="s">
        <v>223</v>
      </c>
      <c r="C378" s="42"/>
      <c r="D378" s="113"/>
      <c r="E378" s="114"/>
      <c r="F378" s="168">
        <f t="shared" si="45"/>
        <v>200000</v>
      </c>
      <c r="G378" s="172">
        <f>G379</f>
        <v>200000</v>
      </c>
      <c r="H378" s="172"/>
      <c r="I378" s="207"/>
      <c r="J378" s="207"/>
      <c r="K378" s="210"/>
      <c r="L378" s="210"/>
      <c r="M378" s="213"/>
      <c r="N378" s="210"/>
      <c r="O378" s="210"/>
      <c r="P378" s="210"/>
    </row>
    <row r="379" spans="1:16" s="8" customFormat="1" ht="25.5" customHeight="1">
      <c r="A379" s="38"/>
      <c r="B379" s="111" t="s">
        <v>212</v>
      </c>
      <c r="C379" s="40">
        <v>900</v>
      </c>
      <c r="D379" s="40">
        <v>90004</v>
      </c>
      <c r="E379" s="80" t="s">
        <v>1</v>
      </c>
      <c r="F379" s="169">
        <f t="shared" si="45"/>
        <v>200000</v>
      </c>
      <c r="G379" s="174">
        <v>200000</v>
      </c>
      <c r="H379" s="174"/>
      <c r="I379" s="207"/>
      <c r="J379" s="207"/>
      <c r="K379" s="210"/>
      <c r="L379" s="210"/>
      <c r="M379" s="213"/>
      <c r="N379" s="210"/>
      <c r="O379" s="210"/>
      <c r="P379" s="210"/>
    </row>
    <row r="380" spans="1:16" s="8" customFormat="1" ht="25.5" customHeight="1">
      <c r="A380" s="44" t="s">
        <v>222</v>
      </c>
      <c r="B380" s="67" t="s">
        <v>221</v>
      </c>
      <c r="C380" s="42"/>
      <c r="D380" s="113"/>
      <c r="E380" s="114"/>
      <c r="F380" s="168">
        <f t="shared" si="45"/>
        <v>600000</v>
      </c>
      <c r="G380" s="172">
        <f>G381</f>
        <v>600000</v>
      </c>
      <c r="H380" s="172"/>
      <c r="I380" s="207"/>
      <c r="J380" s="207"/>
      <c r="K380" s="210"/>
      <c r="L380" s="210"/>
      <c r="M380" s="213"/>
      <c r="N380" s="210"/>
      <c r="O380" s="210"/>
      <c r="P380" s="210"/>
    </row>
    <row r="381" spans="1:16" s="8" customFormat="1" ht="25.5" customHeight="1">
      <c r="A381" s="38"/>
      <c r="B381" s="111" t="s">
        <v>212</v>
      </c>
      <c r="C381" s="40">
        <v>900</v>
      </c>
      <c r="D381" s="40">
        <v>90095</v>
      </c>
      <c r="E381" s="80" t="s">
        <v>1</v>
      </c>
      <c r="F381" s="169">
        <f t="shared" si="45"/>
        <v>600000</v>
      </c>
      <c r="G381" s="174">
        <v>600000</v>
      </c>
      <c r="H381" s="174"/>
      <c r="I381" s="207"/>
      <c r="J381" s="207"/>
      <c r="K381" s="210"/>
      <c r="L381" s="210"/>
      <c r="M381" s="213"/>
      <c r="N381" s="210"/>
      <c r="O381" s="210"/>
      <c r="P381" s="210"/>
    </row>
    <row r="382" spans="1:16" s="8" customFormat="1" ht="24" customHeight="1">
      <c r="A382" s="44" t="s">
        <v>220</v>
      </c>
      <c r="B382" s="67" t="s">
        <v>219</v>
      </c>
      <c r="C382" s="42"/>
      <c r="D382" s="113"/>
      <c r="E382" s="114"/>
      <c r="F382" s="170">
        <f t="shared" si="45"/>
        <v>480000</v>
      </c>
      <c r="G382" s="172">
        <f>G383</f>
        <v>480000</v>
      </c>
      <c r="H382" s="172"/>
      <c r="I382" s="207"/>
      <c r="J382" s="207"/>
      <c r="K382" s="210"/>
      <c r="L382" s="210"/>
      <c r="M382" s="213"/>
      <c r="N382" s="210"/>
      <c r="O382" s="210"/>
      <c r="P382" s="210"/>
    </row>
    <row r="383" spans="1:16" s="8" customFormat="1" ht="24" customHeight="1">
      <c r="A383" s="38"/>
      <c r="B383" s="111" t="s">
        <v>212</v>
      </c>
      <c r="C383" s="40">
        <v>900</v>
      </c>
      <c r="D383" s="40">
        <v>90095</v>
      </c>
      <c r="E383" s="80" t="s">
        <v>1</v>
      </c>
      <c r="F383" s="169">
        <f t="shared" si="45"/>
        <v>480000</v>
      </c>
      <c r="G383" s="174">
        <v>480000</v>
      </c>
      <c r="H383" s="174"/>
      <c r="I383" s="207"/>
      <c r="J383" s="207"/>
      <c r="K383" s="210"/>
      <c r="L383" s="210"/>
      <c r="M383" s="213"/>
      <c r="N383" s="210"/>
      <c r="O383" s="210"/>
      <c r="P383" s="210"/>
    </row>
    <row r="384" spans="1:16" s="8" customFormat="1" ht="24" customHeight="1">
      <c r="A384" s="44" t="s">
        <v>218</v>
      </c>
      <c r="B384" s="67" t="s">
        <v>217</v>
      </c>
      <c r="C384" s="42"/>
      <c r="D384" s="113"/>
      <c r="E384" s="114"/>
      <c r="F384" s="170">
        <f t="shared" si="45"/>
        <v>350000</v>
      </c>
      <c r="G384" s="172">
        <f>G385</f>
        <v>350000</v>
      </c>
      <c r="H384" s="172"/>
      <c r="I384" s="207"/>
      <c r="J384" s="207"/>
      <c r="K384" s="210"/>
      <c r="L384" s="210"/>
      <c r="M384" s="213"/>
      <c r="N384" s="210"/>
      <c r="O384" s="210"/>
      <c r="P384" s="210"/>
    </row>
    <row r="385" spans="1:16" s="8" customFormat="1" ht="24" customHeight="1">
      <c r="A385" s="38"/>
      <c r="B385" s="111" t="s">
        <v>212</v>
      </c>
      <c r="C385" s="40">
        <v>900</v>
      </c>
      <c r="D385" s="40">
        <v>90095</v>
      </c>
      <c r="E385" s="80" t="s">
        <v>1</v>
      </c>
      <c r="F385" s="169">
        <f t="shared" si="45"/>
        <v>350000</v>
      </c>
      <c r="G385" s="174">
        <v>350000</v>
      </c>
      <c r="H385" s="174"/>
      <c r="I385" s="207"/>
      <c r="J385" s="207"/>
      <c r="K385" s="210"/>
      <c r="L385" s="210"/>
      <c r="M385" s="213"/>
      <c r="N385" s="210"/>
      <c r="O385" s="210"/>
      <c r="P385" s="210"/>
    </row>
    <row r="386" spans="1:16" s="8" customFormat="1" ht="24" customHeight="1">
      <c r="A386" s="44" t="s">
        <v>216</v>
      </c>
      <c r="B386" s="141" t="s">
        <v>215</v>
      </c>
      <c r="C386" s="42"/>
      <c r="D386" s="42"/>
      <c r="E386" s="114"/>
      <c r="F386" s="170">
        <f t="shared" si="45"/>
        <v>3258455</v>
      </c>
      <c r="G386" s="195">
        <f>SUM(G387:G389)</f>
        <v>3258455</v>
      </c>
      <c r="H386" s="172"/>
      <c r="I386" s="207"/>
      <c r="J386" s="207"/>
      <c r="K386" s="210"/>
      <c r="L386" s="210"/>
      <c r="M386" s="213"/>
      <c r="N386" s="210"/>
      <c r="O386" s="210"/>
      <c r="P386" s="210"/>
    </row>
    <row r="387" spans="1:16" s="8" customFormat="1" ht="24" customHeight="1">
      <c r="A387" s="44"/>
      <c r="B387" s="118" t="s">
        <v>28</v>
      </c>
      <c r="C387" s="42">
        <v>900</v>
      </c>
      <c r="D387" s="42">
        <v>90005</v>
      </c>
      <c r="E387" s="114" t="s">
        <v>0</v>
      </c>
      <c r="F387" s="170">
        <f t="shared" si="45"/>
        <v>1212548</v>
      </c>
      <c r="G387" s="196">
        <v>1212548</v>
      </c>
      <c r="H387" s="172"/>
      <c r="I387" s="207"/>
      <c r="J387" s="207"/>
      <c r="K387" s="210"/>
      <c r="L387" s="210"/>
      <c r="M387" s="213"/>
      <c r="N387" s="210"/>
      <c r="O387" s="210"/>
      <c r="P387" s="210"/>
    </row>
    <row r="388" spans="1:16" s="8" customFormat="1" ht="24" customHeight="1">
      <c r="A388" s="44"/>
      <c r="B388" s="118" t="s">
        <v>253</v>
      </c>
      <c r="C388" s="42">
        <v>900</v>
      </c>
      <c r="D388" s="42">
        <v>90005</v>
      </c>
      <c r="E388" s="114" t="s">
        <v>0</v>
      </c>
      <c r="F388" s="170">
        <f t="shared" si="45"/>
        <v>833359</v>
      </c>
      <c r="G388" s="196">
        <v>833359</v>
      </c>
      <c r="H388" s="172"/>
      <c r="I388" s="207"/>
      <c r="J388" s="207"/>
      <c r="K388" s="210"/>
      <c r="L388" s="210"/>
      <c r="M388" s="213"/>
      <c r="N388" s="210"/>
      <c r="O388" s="210"/>
      <c r="P388" s="210"/>
    </row>
    <row r="389" spans="1:16" s="8" customFormat="1" ht="24" customHeight="1">
      <c r="A389" s="38"/>
      <c r="B389" s="111" t="s">
        <v>26</v>
      </c>
      <c r="C389" s="40">
        <v>900</v>
      </c>
      <c r="D389" s="40">
        <v>90005</v>
      </c>
      <c r="E389" s="80" t="s">
        <v>0</v>
      </c>
      <c r="F389" s="169">
        <f t="shared" si="45"/>
        <v>1212548</v>
      </c>
      <c r="G389" s="197">
        <v>1212548</v>
      </c>
      <c r="H389" s="174"/>
      <c r="I389" s="207"/>
      <c r="J389" s="207"/>
      <c r="K389" s="210"/>
      <c r="L389" s="210"/>
      <c r="M389" s="213"/>
      <c r="N389" s="210"/>
      <c r="O389" s="210"/>
      <c r="P389" s="210"/>
    </row>
    <row r="390" spans="1:16" s="8" customFormat="1" ht="24" customHeight="1">
      <c r="A390" s="44" t="s">
        <v>214</v>
      </c>
      <c r="B390" s="67" t="s">
        <v>213</v>
      </c>
      <c r="C390" s="42"/>
      <c r="D390" s="113"/>
      <c r="E390" s="114"/>
      <c r="F390" s="170">
        <f t="shared" si="45"/>
        <v>200000</v>
      </c>
      <c r="G390" s="172">
        <f>G391</f>
        <v>200000</v>
      </c>
      <c r="H390" s="172"/>
      <c r="I390" s="207"/>
      <c r="J390" s="207"/>
      <c r="K390" s="210"/>
      <c r="L390" s="210"/>
      <c r="M390" s="213"/>
      <c r="N390" s="210"/>
      <c r="O390" s="210"/>
      <c r="P390" s="210"/>
    </row>
    <row r="391" spans="1:16" s="8" customFormat="1" ht="24" customHeight="1">
      <c r="A391" s="38"/>
      <c r="B391" s="111" t="s">
        <v>212</v>
      </c>
      <c r="C391" s="40">
        <v>900</v>
      </c>
      <c r="D391" s="40">
        <v>90095</v>
      </c>
      <c r="E391" s="80" t="s">
        <v>1</v>
      </c>
      <c r="F391" s="169">
        <f t="shared" si="45"/>
        <v>200000</v>
      </c>
      <c r="G391" s="174">
        <v>200000</v>
      </c>
      <c r="H391" s="174"/>
      <c r="I391" s="207"/>
      <c r="J391" s="207"/>
      <c r="K391" s="210"/>
      <c r="L391" s="210"/>
      <c r="M391" s="213"/>
      <c r="N391" s="210"/>
      <c r="O391" s="210"/>
      <c r="P391" s="210"/>
    </row>
    <row r="392" spans="1:16" s="8" customFormat="1" ht="24" customHeight="1">
      <c r="A392" s="30" t="s">
        <v>211</v>
      </c>
      <c r="B392" s="31" t="s">
        <v>210</v>
      </c>
      <c r="C392" s="47">
        <v>900</v>
      </c>
      <c r="D392" s="47">
        <v>90004</v>
      </c>
      <c r="E392" s="33" t="s">
        <v>1</v>
      </c>
      <c r="F392" s="167">
        <f t="shared" si="45"/>
        <v>300000</v>
      </c>
      <c r="G392" s="173">
        <v>300000</v>
      </c>
      <c r="H392" s="173"/>
      <c r="I392" s="207"/>
      <c r="J392" s="207"/>
      <c r="K392" s="210"/>
      <c r="L392" s="210"/>
      <c r="M392" s="213"/>
      <c r="N392" s="210"/>
      <c r="O392" s="210"/>
      <c r="P392" s="210"/>
    </row>
    <row r="393" spans="1:16" s="274" customFormat="1" ht="24" customHeight="1">
      <c r="A393" s="34" t="s">
        <v>209</v>
      </c>
      <c r="B393" s="77" t="s">
        <v>752</v>
      </c>
      <c r="C393" s="36"/>
      <c r="D393" s="36"/>
      <c r="E393" s="76"/>
      <c r="F393" s="186">
        <f>G393</f>
        <v>200000</v>
      </c>
      <c r="G393" s="187">
        <f>G394</f>
        <v>200000</v>
      </c>
      <c r="H393" s="187"/>
      <c r="I393" s="271"/>
      <c r="J393" s="271"/>
      <c r="K393" s="272"/>
      <c r="L393" s="272"/>
      <c r="M393" s="273"/>
      <c r="N393" s="272"/>
      <c r="O393" s="272"/>
      <c r="P393" s="272"/>
    </row>
    <row r="394" spans="1:16" s="274" customFormat="1" ht="24" customHeight="1">
      <c r="A394" s="38"/>
      <c r="B394" s="45" t="s">
        <v>28</v>
      </c>
      <c r="C394" s="42">
        <v>900</v>
      </c>
      <c r="D394" s="42">
        <v>90005</v>
      </c>
      <c r="E394" s="114" t="s">
        <v>144</v>
      </c>
      <c r="F394" s="216">
        <f>G394</f>
        <v>200000</v>
      </c>
      <c r="G394" s="217">
        <f>500000-300000</f>
        <v>200000</v>
      </c>
      <c r="H394" s="217"/>
      <c r="I394" s="271"/>
      <c r="J394" s="271"/>
      <c r="K394" s="275"/>
      <c r="L394" s="275"/>
      <c r="M394" s="276"/>
      <c r="N394" s="275"/>
      <c r="O394" s="275"/>
      <c r="P394" s="275"/>
    </row>
    <row r="395" spans="1:16" s="8" customFormat="1" ht="24" customHeight="1">
      <c r="A395" s="30" t="s">
        <v>208</v>
      </c>
      <c r="B395" s="112" t="s">
        <v>207</v>
      </c>
      <c r="C395" s="32">
        <v>925</v>
      </c>
      <c r="D395" s="32">
        <v>92504</v>
      </c>
      <c r="E395" s="33" t="s">
        <v>32</v>
      </c>
      <c r="F395" s="167">
        <f t="shared" ref="F395:F398" si="46">G395+H395</f>
        <v>10162256</v>
      </c>
      <c r="G395" s="173">
        <v>10162256</v>
      </c>
      <c r="H395" s="173"/>
      <c r="I395" s="207"/>
      <c r="J395" s="207"/>
      <c r="K395" s="210"/>
      <c r="L395" s="210"/>
      <c r="M395" s="213"/>
      <c r="N395" s="210"/>
      <c r="O395" s="210"/>
      <c r="P395" s="210"/>
    </row>
    <row r="396" spans="1:16" s="8" customFormat="1" ht="24" customHeight="1">
      <c r="A396" s="30" t="s">
        <v>206</v>
      </c>
      <c r="B396" s="112" t="s">
        <v>205</v>
      </c>
      <c r="C396" s="32">
        <v>900</v>
      </c>
      <c r="D396" s="32">
        <v>90095</v>
      </c>
      <c r="E396" s="33" t="s">
        <v>1</v>
      </c>
      <c r="F396" s="167">
        <f t="shared" si="46"/>
        <v>1200000</v>
      </c>
      <c r="G396" s="173">
        <f>700000+500000</f>
        <v>1200000</v>
      </c>
      <c r="H396" s="173"/>
      <c r="I396" s="207"/>
      <c r="J396" s="207"/>
      <c r="K396" s="210"/>
      <c r="L396" s="210"/>
      <c r="M396" s="213"/>
      <c r="N396" s="210"/>
      <c r="O396" s="210"/>
      <c r="P396" s="210"/>
    </row>
    <row r="397" spans="1:16" s="8" customFormat="1" ht="26.25" customHeight="1">
      <c r="A397" s="34" t="s">
        <v>204</v>
      </c>
      <c r="B397" s="35" t="s">
        <v>203</v>
      </c>
      <c r="C397" s="53"/>
      <c r="D397" s="53"/>
      <c r="E397" s="76"/>
      <c r="F397" s="168">
        <f t="shared" si="46"/>
        <v>6000</v>
      </c>
      <c r="G397" s="171">
        <f>SUM(G398:G398)</f>
        <v>6000</v>
      </c>
      <c r="H397" s="171"/>
      <c r="I397" s="207"/>
      <c r="J397" s="207"/>
      <c r="K397" s="210"/>
      <c r="L397" s="210"/>
      <c r="M397" s="213"/>
      <c r="N397" s="210"/>
      <c r="O397" s="210"/>
      <c r="P397" s="210"/>
    </row>
    <row r="398" spans="1:16" s="8" customFormat="1" ht="24" customHeight="1">
      <c r="A398" s="38"/>
      <c r="B398" s="39" t="s">
        <v>26</v>
      </c>
      <c r="C398" s="40">
        <v>900</v>
      </c>
      <c r="D398" s="40">
        <v>90005</v>
      </c>
      <c r="E398" s="80" t="s">
        <v>24</v>
      </c>
      <c r="F398" s="169">
        <f t="shared" si="46"/>
        <v>6000</v>
      </c>
      <c r="G398" s="174">
        <v>6000</v>
      </c>
      <c r="H398" s="174"/>
      <c r="I398" s="207"/>
      <c r="J398" s="207"/>
      <c r="K398" s="210"/>
      <c r="L398" s="210"/>
      <c r="M398" s="213"/>
      <c r="N398" s="210"/>
      <c r="O398" s="210"/>
      <c r="P398" s="210"/>
    </row>
    <row r="399" spans="1:16" s="274" customFormat="1" ht="24" customHeight="1">
      <c r="A399" s="30" t="s">
        <v>202</v>
      </c>
      <c r="B399" s="31" t="s">
        <v>201</v>
      </c>
      <c r="C399" s="81">
        <v>900</v>
      </c>
      <c r="D399" s="81">
        <v>90095</v>
      </c>
      <c r="E399" s="33" t="s">
        <v>1</v>
      </c>
      <c r="F399" s="191">
        <f t="shared" ref="F399" si="47">G399</f>
        <v>1365851</v>
      </c>
      <c r="G399" s="190">
        <v>1365851</v>
      </c>
      <c r="H399" s="190"/>
      <c r="I399" s="271"/>
      <c r="J399" s="271"/>
      <c r="K399" s="272"/>
      <c r="L399" s="272"/>
      <c r="M399" s="273"/>
      <c r="N399" s="272"/>
      <c r="O399" s="272"/>
      <c r="P399" s="272"/>
    </row>
    <row r="400" spans="1:16" s="8" customFormat="1" ht="24" customHeight="1">
      <c r="A400" s="34" t="s">
        <v>200</v>
      </c>
      <c r="B400" s="77" t="s">
        <v>199</v>
      </c>
      <c r="C400" s="37"/>
      <c r="D400" s="37"/>
      <c r="E400" s="76"/>
      <c r="F400" s="168">
        <f t="shared" ref="F400:F419" si="48">G400+H400</f>
        <v>1270000</v>
      </c>
      <c r="G400" s="171">
        <f>SUM(G401)</f>
        <v>1270000</v>
      </c>
      <c r="H400" s="171"/>
      <c r="I400" s="207"/>
      <c r="J400" s="207"/>
      <c r="K400" s="210"/>
      <c r="L400" s="210"/>
      <c r="M400" s="213"/>
      <c r="N400" s="210"/>
      <c r="O400" s="210"/>
      <c r="P400" s="210"/>
    </row>
    <row r="401" spans="1:16" s="8" customFormat="1" ht="24" customHeight="1">
      <c r="A401" s="38"/>
      <c r="B401" s="39" t="s">
        <v>68</v>
      </c>
      <c r="C401" s="41">
        <v>921</v>
      </c>
      <c r="D401" s="41">
        <v>92120</v>
      </c>
      <c r="E401" s="80" t="s">
        <v>1</v>
      </c>
      <c r="F401" s="169">
        <f t="shared" si="48"/>
        <v>1270000</v>
      </c>
      <c r="G401" s="174">
        <v>1270000</v>
      </c>
      <c r="H401" s="174"/>
      <c r="I401" s="207"/>
      <c r="J401" s="207"/>
      <c r="K401" s="210"/>
      <c r="L401" s="210"/>
      <c r="M401" s="213"/>
      <c r="N401" s="210"/>
      <c r="O401" s="210"/>
      <c r="P401" s="210"/>
    </row>
    <row r="402" spans="1:16" s="8" customFormat="1" ht="24" customHeight="1">
      <c r="A402" s="34" t="s">
        <v>198</v>
      </c>
      <c r="B402" s="77" t="s">
        <v>197</v>
      </c>
      <c r="C402" s="37"/>
      <c r="D402" s="37"/>
      <c r="E402" s="76"/>
      <c r="F402" s="168">
        <f t="shared" si="48"/>
        <v>1000000</v>
      </c>
      <c r="G402" s="171">
        <f>SUM(G403)</f>
        <v>1000000</v>
      </c>
      <c r="H402" s="171"/>
      <c r="I402" s="207"/>
      <c r="J402" s="207"/>
      <c r="K402" s="210"/>
      <c r="L402" s="210"/>
      <c r="M402" s="213"/>
      <c r="N402" s="210"/>
      <c r="O402" s="210"/>
      <c r="P402" s="210"/>
    </row>
    <row r="403" spans="1:16" s="8" customFormat="1" ht="24" customHeight="1">
      <c r="A403" s="38"/>
      <c r="B403" s="39" t="s">
        <v>68</v>
      </c>
      <c r="C403" s="41">
        <v>900</v>
      </c>
      <c r="D403" s="41">
        <v>90004</v>
      </c>
      <c r="E403" s="80" t="s">
        <v>1</v>
      </c>
      <c r="F403" s="169">
        <f t="shared" si="48"/>
        <v>1000000</v>
      </c>
      <c r="G403" s="174">
        <v>1000000</v>
      </c>
      <c r="H403" s="174"/>
      <c r="I403" s="207"/>
      <c r="J403" s="207"/>
      <c r="K403" s="210"/>
      <c r="L403" s="210"/>
      <c r="M403" s="213"/>
      <c r="N403" s="210"/>
      <c r="O403" s="210"/>
      <c r="P403" s="210"/>
    </row>
    <row r="404" spans="1:16" s="8" customFormat="1" ht="24" customHeight="1">
      <c r="A404" s="34" t="s">
        <v>560</v>
      </c>
      <c r="B404" s="77" t="s">
        <v>561</v>
      </c>
      <c r="C404" s="37"/>
      <c r="D404" s="37"/>
      <c r="E404" s="76"/>
      <c r="F404" s="168">
        <f t="shared" ref="F404:F405" si="49">G404+H404</f>
        <v>100000</v>
      </c>
      <c r="G404" s="171">
        <f>SUM(G405)</f>
        <v>100000</v>
      </c>
      <c r="H404" s="171"/>
      <c r="I404" s="207"/>
      <c r="J404" s="207"/>
      <c r="K404" s="210"/>
      <c r="L404" s="210"/>
      <c r="M404" s="213"/>
      <c r="N404" s="210"/>
      <c r="O404" s="210"/>
      <c r="P404" s="210"/>
    </row>
    <row r="405" spans="1:16" s="8" customFormat="1" ht="24" customHeight="1">
      <c r="A405" s="38"/>
      <c r="B405" s="39" t="s">
        <v>68</v>
      </c>
      <c r="C405" s="41">
        <v>900</v>
      </c>
      <c r="D405" s="41">
        <v>90004</v>
      </c>
      <c r="E405" s="80" t="s">
        <v>1</v>
      </c>
      <c r="F405" s="169">
        <f t="shared" si="49"/>
        <v>100000</v>
      </c>
      <c r="G405" s="174">
        <v>100000</v>
      </c>
      <c r="H405" s="174"/>
      <c r="I405" s="207"/>
      <c r="J405" s="207"/>
      <c r="K405" s="210"/>
      <c r="L405" s="210"/>
      <c r="M405" s="213"/>
      <c r="N405" s="210"/>
      <c r="O405" s="210"/>
      <c r="P405" s="210"/>
    </row>
    <row r="406" spans="1:16" s="8" customFormat="1" ht="24" customHeight="1">
      <c r="A406" s="34" t="s">
        <v>196</v>
      </c>
      <c r="B406" s="77" t="s">
        <v>195</v>
      </c>
      <c r="C406" s="37"/>
      <c r="D406" s="37"/>
      <c r="E406" s="76"/>
      <c r="F406" s="168">
        <f t="shared" si="48"/>
        <v>454321</v>
      </c>
      <c r="G406" s="171">
        <f>SUM(G407)</f>
        <v>454321</v>
      </c>
      <c r="H406" s="171"/>
      <c r="I406" s="207"/>
      <c r="J406" s="207"/>
      <c r="K406" s="210"/>
      <c r="L406" s="210"/>
      <c r="M406" s="213"/>
      <c r="N406" s="210"/>
      <c r="O406" s="210"/>
      <c r="P406" s="210"/>
    </row>
    <row r="407" spans="1:16" s="8" customFormat="1" ht="24" customHeight="1">
      <c r="A407" s="38"/>
      <c r="B407" s="39" t="s">
        <v>51</v>
      </c>
      <c r="C407" s="41">
        <v>900</v>
      </c>
      <c r="D407" s="41">
        <v>90004</v>
      </c>
      <c r="E407" s="80" t="s">
        <v>1</v>
      </c>
      <c r="F407" s="169">
        <f t="shared" si="48"/>
        <v>454321</v>
      </c>
      <c r="G407" s="174">
        <v>454321</v>
      </c>
      <c r="H407" s="174"/>
      <c r="I407" s="207"/>
      <c r="J407" s="207"/>
      <c r="K407" s="210"/>
      <c r="L407" s="210"/>
      <c r="M407" s="213"/>
      <c r="N407" s="210"/>
      <c r="O407" s="210"/>
      <c r="P407" s="210"/>
    </row>
    <row r="408" spans="1:16" s="8" customFormat="1" ht="24" customHeight="1">
      <c r="A408" s="34" t="s">
        <v>194</v>
      </c>
      <c r="B408" s="77" t="s">
        <v>193</v>
      </c>
      <c r="C408" s="37"/>
      <c r="D408" s="37"/>
      <c r="E408" s="76"/>
      <c r="F408" s="168">
        <f t="shared" si="48"/>
        <v>181000</v>
      </c>
      <c r="G408" s="171">
        <f>SUM(G409)</f>
        <v>181000</v>
      </c>
      <c r="H408" s="171"/>
      <c r="I408" s="207"/>
      <c r="J408" s="207"/>
      <c r="K408" s="210"/>
      <c r="L408" s="210"/>
      <c r="M408" s="213"/>
      <c r="N408" s="210"/>
      <c r="O408" s="210"/>
      <c r="P408" s="210"/>
    </row>
    <row r="409" spans="1:16" s="8" customFormat="1" ht="24" customHeight="1">
      <c r="A409" s="44"/>
      <c r="B409" s="45" t="s">
        <v>51</v>
      </c>
      <c r="C409" s="43">
        <v>900</v>
      </c>
      <c r="D409" s="43">
        <v>90004</v>
      </c>
      <c r="E409" s="114" t="s">
        <v>1</v>
      </c>
      <c r="F409" s="170">
        <f t="shared" si="48"/>
        <v>181000</v>
      </c>
      <c r="G409" s="172">
        <v>181000</v>
      </c>
      <c r="H409" s="172"/>
      <c r="I409" s="207"/>
      <c r="J409" s="207"/>
      <c r="K409" s="210"/>
      <c r="L409" s="210"/>
      <c r="M409" s="213"/>
      <c r="N409" s="210"/>
      <c r="O409" s="210"/>
      <c r="P409" s="210"/>
    </row>
    <row r="410" spans="1:16" s="8" customFormat="1" ht="24" customHeight="1">
      <c r="A410" s="34" t="s">
        <v>192</v>
      </c>
      <c r="B410" s="77" t="s">
        <v>191</v>
      </c>
      <c r="C410" s="37"/>
      <c r="D410" s="37"/>
      <c r="E410" s="76"/>
      <c r="F410" s="168">
        <f t="shared" si="48"/>
        <v>546000</v>
      </c>
      <c r="G410" s="171">
        <f>SUM(G411)</f>
        <v>546000</v>
      </c>
      <c r="H410" s="171"/>
      <c r="I410" s="207"/>
      <c r="J410" s="207"/>
      <c r="K410" s="210"/>
      <c r="L410" s="210"/>
      <c r="M410" s="213"/>
      <c r="N410" s="210"/>
      <c r="O410" s="210"/>
      <c r="P410" s="210"/>
    </row>
    <row r="411" spans="1:16" s="8" customFormat="1" ht="24" customHeight="1">
      <c r="A411" s="38"/>
      <c r="B411" s="39" t="s">
        <v>51</v>
      </c>
      <c r="C411" s="41">
        <v>900</v>
      </c>
      <c r="D411" s="41">
        <v>90004</v>
      </c>
      <c r="E411" s="80" t="s">
        <v>1</v>
      </c>
      <c r="F411" s="169">
        <f t="shared" si="48"/>
        <v>546000</v>
      </c>
      <c r="G411" s="174">
        <v>546000</v>
      </c>
      <c r="H411" s="174"/>
      <c r="I411" s="207"/>
      <c r="J411" s="207"/>
      <c r="K411" s="210"/>
      <c r="L411" s="210"/>
      <c r="M411" s="213"/>
      <c r="N411" s="210"/>
      <c r="O411" s="210"/>
      <c r="P411" s="210"/>
    </row>
    <row r="412" spans="1:16" s="8" customFormat="1" ht="24" customHeight="1">
      <c r="A412" s="34" t="s">
        <v>190</v>
      </c>
      <c r="B412" s="77" t="s">
        <v>189</v>
      </c>
      <c r="C412" s="37"/>
      <c r="D412" s="37"/>
      <c r="E412" s="76"/>
      <c r="F412" s="168">
        <f t="shared" si="48"/>
        <v>240000</v>
      </c>
      <c r="G412" s="171">
        <f>SUM(G413)</f>
        <v>240000</v>
      </c>
      <c r="H412" s="171"/>
      <c r="I412" s="207"/>
      <c r="J412" s="207"/>
      <c r="K412" s="210"/>
      <c r="L412" s="210"/>
      <c r="M412" s="213"/>
      <c r="N412" s="210"/>
      <c r="O412" s="210"/>
      <c r="P412" s="210"/>
    </row>
    <row r="413" spans="1:16" s="8" customFormat="1" ht="24" customHeight="1">
      <c r="A413" s="38"/>
      <c r="B413" s="39" t="s">
        <v>51</v>
      </c>
      <c r="C413" s="41">
        <v>900</v>
      </c>
      <c r="D413" s="41">
        <v>90095</v>
      </c>
      <c r="E413" s="80" t="s">
        <v>1</v>
      </c>
      <c r="F413" s="169">
        <f t="shared" si="48"/>
        <v>240000</v>
      </c>
      <c r="G413" s="174">
        <v>240000</v>
      </c>
      <c r="H413" s="174"/>
      <c r="I413" s="207"/>
      <c r="J413" s="207"/>
      <c r="K413" s="210"/>
      <c r="L413" s="210"/>
      <c r="M413" s="213"/>
      <c r="N413" s="210"/>
      <c r="O413" s="210"/>
      <c r="P413" s="210"/>
    </row>
    <row r="414" spans="1:16" s="8" customFormat="1" ht="24" customHeight="1">
      <c r="A414" s="34" t="s">
        <v>188</v>
      </c>
      <c r="B414" s="77" t="s">
        <v>187</v>
      </c>
      <c r="C414" s="37"/>
      <c r="D414" s="37"/>
      <c r="E414" s="76"/>
      <c r="F414" s="168">
        <f t="shared" si="48"/>
        <v>100000</v>
      </c>
      <c r="G414" s="171">
        <f>SUM(G415)</f>
        <v>100000</v>
      </c>
      <c r="H414" s="171"/>
      <c r="I414" s="207"/>
      <c r="J414" s="207"/>
      <c r="K414" s="210"/>
      <c r="L414" s="210"/>
      <c r="M414" s="213"/>
      <c r="N414" s="210"/>
      <c r="O414" s="210"/>
      <c r="P414" s="210"/>
    </row>
    <row r="415" spans="1:16" s="8" customFormat="1" ht="24" customHeight="1">
      <c r="A415" s="38"/>
      <c r="B415" s="39" t="s">
        <v>51</v>
      </c>
      <c r="C415" s="41">
        <v>900</v>
      </c>
      <c r="D415" s="41">
        <v>90095</v>
      </c>
      <c r="E415" s="80" t="s">
        <v>1</v>
      </c>
      <c r="F415" s="169">
        <f t="shared" si="48"/>
        <v>100000</v>
      </c>
      <c r="G415" s="174">
        <v>100000</v>
      </c>
      <c r="H415" s="174"/>
      <c r="I415" s="207"/>
      <c r="J415" s="207"/>
      <c r="K415" s="210"/>
      <c r="L415" s="210"/>
      <c r="M415" s="213"/>
      <c r="N415" s="210"/>
      <c r="O415" s="210"/>
      <c r="P415" s="210"/>
    </row>
    <row r="416" spans="1:16" s="8" customFormat="1" ht="23.25" customHeight="1">
      <c r="A416" s="34" t="s">
        <v>186</v>
      </c>
      <c r="B416" s="77" t="s">
        <v>185</v>
      </c>
      <c r="C416" s="37"/>
      <c r="D416" s="37"/>
      <c r="E416" s="76"/>
      <c r="F416" s="168">
        <f t="shared" si="48"/>
        <v>115000</v>
      </c>
      <c r="G416" s="171">
        <f>SUM(G417)</f>
        <v>115000</v>
      </c>
      <c r="H416" s="171"/>
      <c r="I416" s="207"/>
      <c r="J416" s="207"/>
      <c r="K416" s="210"/>
      <c r="L416" s="210"/>
      <c r="M416" s="213"/>
      <c r="N416" s="210"/>
      <c r="O416" s="210"/>
      <c r="P416" s="210"/>
    </row>
    <row r="417" spans="1:16" s="8" customFormat="1" ht="23.25" customHeight="1">
      <c r="A417" s="38"/>
      <c r="B417" s="39" t="s">
        <v>51</v>
      </c>
      <c r="C417" s="41">
        <v>900</v>
      </c>
      <c r="D417" s="41">
        <v>90004</v>
      </c>
      <c r="E417" s="80" t="s">
        <v>1</v>
      </c>
      <c r="F417" s="169">
        <f t="shared" si="48"/>
        <v>115000</v>
      </c>
      <c r="G417" s="174">
        <v>115000</v>
      </c>
      <c r="H417" s="174"/>
      <c r="I417" s="207"/>
      <c r="J417" s="207"/>
      <c r="K417" s="210"/>
      <c r="L417" s="210"/>
      <c r="M417" s="213"/>
      <c r="N417" s="210"/>
      <c r="O417" s="210"/>
      <c r="P417" s="210"/>
    </row>
    <row r="418" spans="1:16" s="8" customFormat="1" ht="23.25" customHeight="1">
      <c r="A418" s="34" t="s">
        <v>184</v>
      </c>
      <c r="B418" s="77" t="s">
        <v>183</v>
      </c>
      <c r="C418" s="37"/>
      <c r="D418" s="37"/>
      <c r="E418" s="76"/>
      <c r="F418" s="168">
        <f t="shared" si="48"/>
        <v>880000</v>
      </c>
      <c r="G418" s="171">
        <f>SUM(G419)</f>
        <v>880000</v>
      </c>
      <c r="H418" s="171"/>
      <c r="I418" s="207"/>
      <c r="J418" s="207"/>
      <c r="K418" s="210"/>
      <c r="L418" s="210"/>
      <c r="M418" s="213"/>
      <c r="N418" s="210"/>
      <c r="O418" s="210"/>
      <c r="P418" s="210"/>
    </row>
    <row r="419" spans="1:16" s="8" customFormat="1" ht="23.25" customHeight="1">
      <c r="A419" s="38"/>
      <c r="B419" s="39" t="s">
        <v>51</v>
      </c>
      <c r="C419" s="41">
        <v>900</v>
      </c>
      <c r="D419" s="41">
        <v>90095</v>
      </c>
      <c r="E419" s="80" t="s">
        <v>1</v>
      </c>
      <c r="F419" s="169">
        <f t="shared" si="48"/>
        <v>880000</v>
      </c>
      <c r="G419" s="174">
        <v>880000</v>
      </c>
      <c r="H419" s="174"/>
      <c r="I419" s="207"/>
      <c r="J419" s="207"/>
      <c r="K419" s="210"/>
      <c r="L419" s="210"/>
      <c r="M419" s="213"/>
      <c r="N419" s="210"/>
      <c r="O419" s="210"/>
      <c r="P419" s="210"/>
    </row>
    <row r="420" spans="1:16" s="8" customFormat="1" ht="23.25" customHeight="1">
      <c r="A420" s="34" t="s">
        <v>182</v>
      </c>
      <c r="B420" s="77" t="s">
        <v>181</v>
      </c>
      <c r="C420" s="37"/>
      <c r="D420" s="37"/>
      <c r="E420" s="76"/>
      <c r="F420" s="168">
        <f t="shared" ref="F420:F439" si="50">G420+H420</f>
        <v>560000</v>
      </c>
      <c r="G420" s="171">
        <f>SUM(G421)</f>
        <v>560000</v>
      </c>
      <c r="H420" s="171"/>
      <c r="I420" s="207"/>
      <c r="J420" s="207"/>
      <c r="K420" s="210"/>
      <c r="L420" s="210"/>
      <c r="M420" s="213"/>
      <c r="N420" s="210"/>
      <c r="O420" s="210"/>
      <c r="P420" s="210"/>
    </row>
    <row r="421" spans="1:16" s="8" customFormat="1" ht="23.25" customHeight="1">
      <c r="A421" s="38"/>
      <c r="B421" s="39" t="s">
        <v>51</v>
      </c>
      <c r="C421" s="41">
        <v>900</v>
      </c>
      <c r="D421" s="41">
        <v>90004</v>
      </c>
      <c r="E421" s="80" t="s">
        <v>1</v>
      </c>
      <c r="F421" s="169">
        <f t="shared" si="50"/>
        <v>560000</v>
      </c>
      <c r="G421" s="174">
        <v>560000</v>
      </c>
      <c r="H421" s="174"/>
      <c r="I421" s="207"/>
      <c r="J421" s="207"/>
      <c r="K421" s="210"/>
      <c r="L421" s="210"/>
      <c r="M421" s="213"/>
      <c r="N421" s="210"/>
      <c r="O421" s="210"/>
      <c r="P421" s="210"/>
    </row>
    <row r="422" spans="1:16" s="8" customFormat="1" ht="23.25" customHeight="1">
      <c r="A422" s="34" t="s">
        <v>180</v>
      </c>
      <c r="B422" s="77" t="s">
        <v>179</v>
      </c>
      <c r="C422" s="37"/>
      <c r="D422" s="37"/>
      <c r="E422" s="76"/>
      <c r="F422" s="168">
        <f t="shared" si="50"/>
        <v>80000</v>
      </c>
      <c r="G422" s="171">
        <f>SUM(G423)</f>
        <v>80000</v>
      </c>
      <c r="H422" s="171"/>
      <c r="I422" s="207"/>
      <c r="J422" s="207"/>
      <c r="K422" s="210"/>
      <c r="L422" s="210"/>
      <c r="M422" s="213"/>
      <c r="N422" s="210"/>
      <c r="O422" s="210"/>
      <c r="P422" s="210"/>
    </row>
    <row r="423" spans="1:16" s="8" customFormat="1" ht="23.25" customHeight="1">
      <c r="A423" s="38"/>
      <c r="B423" s="39" t="s">
        <v>51</v>
      </c>
      <c r="C423" s="41">
        <v>900</v>
      </c>
      <c r="D423" s="41">
        <v>90095</v>
      </c>
      <c r="E423" s="80" t="s">
        <v>1</v>
      </c>
      <c r="F423" s="169">
        <f t="shared" si="50"/>
        <v>80000</v>
      </c>
      <c r="G423" s="174">
        <v>80000</v>
      </c>
      <c r="H423" s="174"/>
      <c r="I423" s="207"/>
      <c r="J423" s="207"/>
      <c r="K423" s="210"/>
      <c r="L423" s="210"/>
      <c r="M423" s="213"/>
      <c r="N423" s="210"/>
      <c r="O423" s="210"/>
      <c r="P423" s="210"/>
    </row>
    <row r="424" spans="1:16" s="8" customFormat="1" ht="23.25" customHeight="1">
      <c r="A424" s="34" t="s">
        <v>178</v>
      </c>
      <c r="B424" s="77" t="s">
        <v>177</v>
      </c>
      <c r="C424" s="37"/>
      <c r="D424" s="37"/>
      <c r="E424" s="76"/>
      <c r="F424" s="168">
        <f t="shared" si="50"/>
        <v>1500000</v>
      </c>
      <c r="G424" s="171">
        <f>SUM(G425)</f>
        <v>1500000</v>
      </c>
      <c r="H424" s="171"/>
      <c r="I424" s="207"/>
      <c r="J424" s="207"/>
      <c r="K424" s="210"/>
      <c r="L424" s="210"/>
      <c r="M424" s="213"/>
      <c r="N424" s="210"/>
      <c r="O424" s="210"/>
      <c r="P424" s="210"/>
    </row>
    <row r="425" spans="1:16" s="8" customFormat="1" ht="23.25" customHeight="1">
      <c r="A425" s="38"/>
      <c r="B425" s="39" t="s">
        <v>51</v>
      </c>
      <c r="C425" s="41">
        <v>900</v>
      </c>
      <c r="D425" s="41">
        <v>90004</v>
      </c>
      <c r="E425" s="80" t="s">
        <v>1</v>
      </c>
      <c r="F425" s="169">
        <f t="shared" si="50"/>
        <v>1500000</v>
      </c>
      <c r="G425" s="174">
        <v>1500000</v>
      </c>
      <c r="H425" s="174"/>
      <c r="I425" s="207"/>
      <c r="J425" s="207"/>
      <c r="K425" s="210"/>
      <c r="L425" s="210"/>
      <c r="M425" s="213"/>
      <c r="N425" s="210"/>
      <c r="O425" s="210"/>
      <c r="P425" s="210"/>
    </row>
    <row r="426" spans="1:16" s="8" customFormat="1" ht="23.25" customHeight="1">
      <c r="A426" s="34" t="s">
        <v>176</v>
      </c>
      <c r="B426" s="77" t="s">
        <v>175</v>
      </c>
      <c r="C426" s="37"/>
      <c r="D426" s="37"/>
      <c r="E426" s="76"/>
      <c r="F426" s="168">
        <f t="shared" si="50"/>
        <v>479000</v>
      </c>
      <c r="G426" s="171">
        <f>SUM(G427)</f>
        <v>479000</v>
      </c>
      <c r="H426" s="171"/>
      <c r="I426" s="207"/>
      <c r="J426" s="207"/>
      <c r="K426" s="210"/>
      <c r="L426" s="210"/>
      <c r="M426" s="213"/>
      <c r="N426" s="210"/>
      <c r="O426" s="210"/>
      <c r="P426" s="210"/>
    </row>
    <row r="427" spans="1:16" s="8" customFormat="1" ht="23.25" customHeight="1">
      <c r="A427" s="38"/>
      <c r="B427" s="39" t="s">
        <v>51</v>
      </c>
      <c r="C427" s="41">
        <v>900</v>
      </c>
      <c r="D427" s="41">
        <v>90004</v>
      </c>
      <c r="E427" s="80" t="s">
        <v>1</v>
      </c>
      <c r="F427" s="169">
        <f t="shared" si="50"/>
        <v>479000</v>
      </c>
      <c r="G427" s="174">
        <v>479000</v>
      </c>
      <c r="H427" s="174"/>
      <c r="I427" s="207"/>
      <c r="J427" s="207"/>
      <c r="K427" s="210"/>
      <c r="L427" s="210"/>
      <c r="M427" s="213"/>
      <c r="N427" s="210"/>
      <c r="O427" s="210"/>
      <c r="P427" s="210"/>
    </row>
    <row r="428" spans="1:16" s="8" customFormat="1" ht="23.25" customHeight="1">
      <c r="A428" s="34" t="s">
        <v>174</v>
      </c>
      <c r="B428" s="77" t="s">
        <v>173</v>
      </c>
      <c r="C428" s="37"/>
      <c r="D428" s="37"/>
      <c r="E428" s="76"/>
      <c r="F428" s="168">
        <f t="shared" si="50"/>
        <v>170000</v>
      </c>
      <c r="G428" s="171">
        <f>SUM(G429)</f>
        <v>170000</v>
      </c>
      <c r="H428" s="171"/>
      <c r="I428" s="207"/>
      <c r="J428" s="207"/>
      <c r="K428" s="210"/>
      <c r="L428" s="210"/>
      <c r="M428" s="213"/>
      <c r="N428" s="210"/>
      <c r="O428" s="210"/>
      <c r="P428" s="210"/>
    </row>
    <row r="429" spans="1:16" s="8" customFormat="1" ht="23.25" customHeight="1">
      <c r="A429" s="38"/>
      <c r="B429" s="39" t="s">
        <v>51</v>
      </c>
      <c r="C429" s="41">
        <v>900</v>
      </c>
      <c r="D429" s="41">
        <v>90004</v>
      </c>
      <c r="E429" s="80" t="s">
        <v>1</v>
      </c>
      <c r="F429" s="169">
        <f t="shared" si="50"/>
        <v>170000</v>
      </c>
      <c r="G429" s="174">
        <v>170000</v>
      </c>
      <c r="H429" s="174"/>
      <c r="I429" s="207"/>
      <c r="J429" s="207"/>
      <c r="K429" s="210"/>
      <c r="L429" s="210"/>
      <c r="M429" s="213"/>
      <c r="N429" s="210"/>
      <c r="O429" s="210"/>
      <c r="P429" s="210"/>
    </row>
    <row r="430" spans="1:16" s="8" customFormat="1" ht="23.25" customHeight="1">
      <c r="A430" s="34" t="s">
        <v>172</v>
      </c>
      <c r="B430" s="77" t="s">
        <v>171</v>
      </c>
      <c r="C430" s="37"/>
      <c r="D430" s="37"/>
      <c r="E430" s="76"/>
      <c r="F430" s="168">
        <f t="shared" si="50"/>
        <v>639464</v>
      </c>
      <c r="G430" s="171">
        <f>SUM(G431)</f>
        <v>639464</v>
      </c>
      <c r="H430" s="171"/>
      <c r="I430" s="207"/>
      <c r="J430" s="207"/>
      <c r="K430" s="210"/>
      <c r="L430" s="210"/>
      <c r="M430" s="213"/>
      <c r="N430" s="210"/>
      <c r="O430" s="210"/>
      <c r="P430" s="210"/>
    </row>
    <row r="431" spans="1:16" s="8" customFormat="1" ht="23.25" customHeight="1">
      <c r="A431" s="38"/>
      <c r="B431" s="39" t="s">
        <v>51</v>
      </c>
      <c r="C431" s="41">
        <v>900</v>
      </c>
      <c r="D431" s="41">
        <v>90095</v>
      </c>
      <c r="E431" s="80" t="s">
        <v>1</v>
      </c>
      <c r="F431" s="169">
        <f t="shared" si="50"/>
        <v>639464</v>
      </c>
      <c r="G431" s="174">
        <v>639464</v>
      </c>
      <c r="H431" s="174"/>
      <c r="I431" s="207"/>
      <c r="J431" s="207"/>
      <c r="K431" s="210"/>
      <c r="L431" s="210"/>
      <c r="M431" s="213"/>
      <c r="N431" s="210"/>
      <c r="O431" s="210"/>
      <c r="P431" s="210"/>
    </row>
    <row r="432" spans="1:16" s="8" customFormat="1" ht="24" customHeight="1">
      <c r="A432" s="34" t="s">
        <v>170</v>
      </c>
      <c r="B432" s="77" t="s">
        <v>169</v>
      </c>
      <c r="C432" s="37"/>
      <c r="D432" s="37"/>
      <c r="E432" s="76"/>
      <c r="F432" s="168">
        <f t="shared" si="50"/>
        <v>432500</v>
      </c>
      <c r="G432" s="171">
        <f>SUM(G433)</f>
        <v>432500</v>
      </c>
      <c r="H432" s="171"/>
      <c r="I432" s="207"/>
      <c r="J432" s="207"/>
      <c r="K432" s="210"/>
      <c r="L432" s="210"/>
      <c r="M432" s="213"/>
      <c r="N432" s="210"/>
      <c r="O432" s="210"/>
      <c r="P432" s="210"/>
    </row>
    <row r="433" spans="1:16" s="8" customFormat="1" ht="24" customHeight="1">
      <c r="A433" s="38"/>
      <c r="B433" s="39" t="s">
        <v>51</v>
      </c>
      <c r="C433" s="41">
        <v>900</v>
      </c>
      <c r="D433" s="41">
        <v>90004</v>
      </c>
      <c r="E433" s="80" t="s">
        <v>1</v>
      </c>
      <c r="F433" s="169">
        <f t="shared" si="50"/>
        <v>432500</v>
      </c>
      <c r="G433" s="174">
        <v>432500</v>
      </c>
      <c r="H433" s="174"/>
      <c r="I433" s="207"/>
      <c r="J433" s="207"/>
      <c r="K433" s="210"/>
      <c r="L433" s="210"/>
      <c r="M433" s="213"/>
      <c r="N433" s="210"/>
      <c r="O433" s="210"/>
      <c r="P433" s="210"/>
    </row>
    <row r="434" spans="1:16" s="8" customFormat="1" ht="23.25" customHeight="1">
      <c r="A434" s="34" t="s">
        <v>168</v>
      </c>
      <c r="B434" s="77" t="s">
        <v>167</v>
      </c>
      <c r="C434" s="37"/>
      <c r="D434" s="37"/>
      <c r="E434" s="76"/>
      <c r="F434" s="168">
        <f t="shared" si="50"/>
        <v>559580</v>
      </c>
      <c r="G434" s="171">
        <f>SUM(G435)</f>
        <v>559580</v>
      </c>
      <c r="H434" s="171"/>
      <c r="I434" s="207"/>
      <c r="J434" s="207"/>
      <c r="K434" s="210"/>
      <c r="L434" s="210"/>
      <c r="M434" s="213"/>
      <c r="N434" s="210"/>
      <c r="O434" s="210"/>
      <c r="P434" s="210"/>
    </row>
    <row r="435" spans="1:16" s="8" customFormat="1" ht="23.25" customHeight="1">
      <c r="A435" s="38"/>
      <c r="B435" s="39" t="s">
        <v>51</v>
      </c>
      <c r="C435" s="41">
        <v>900</v>
      </c>
      <c r="D435" s="41">
        <v>90095</v>
      </c>
      <c r="E435" s="80" t="s">
        <v>1</v>
      </c>
      <c r="F435" s="169">
        <f t="shared" si="50"/>
        <v>559580</v>
      </c>
      <c r="G435" s="174">
        <v>559580</v>
      </c>
      <c r="H435" s="174"/>
      <c r="I435" s="207"/>
      <c r="J435" s="207"/>
      <c r="K435" s="210"/>
      <c r="L435" s="210"/>
      <c r="M435" s="213"/>
      <c r="N435" s="210"/>
      <c r="O435" s="210"/>
      <c r="P435" s="210"/>
    </row>
    <row r="436" spans="1:16" s="8" customFormat="1" ht="23.25" customHeight="1">
      <c r="A436" s="34" t="s">
        <v>166</v>
      </c>
      <c r="B436" s="77" t="s">
        <v>165</v>
      </c>
      <c r="C436" s="37"/>
      <c r="D436" s="37"/>
      <c r="E436" s="76"/>
      <c r="F436" s="168">
        <f t="shared" si="50"/>
        <v>345000</v>
      </c>
      <c r="G436" s="171">
        <f>SUM(G437)</f>
        <v>345000</v>
      </c>
      <c r="H436" s="171"/>
      <c r="I436" s="207"/>
      <c r="J436" s="207"/>
      <c r="K436" s="210"/>
      <c r="L436" s="210"/>
      <c r="M436" s="213"/>
      <c r="N436" s="210"/>
      <c r="O436" s="210"/>
      <c r="P436" s="210"/>
    </row>
    <row r="437" spans="1:16" s="8" customFormat="1" ht="23.25" customHeight="1">
      <c r="A437" s="38"/>
      <c r="B437" s="39" t="s">
        <v>51</v>
      </c>
      <c r="C437" s="41">
        <v>900</v>
      </c>
      <c r="D437" s="41">
        <v>90095</v>
      </c>
      <c r="E437" s="80" t="s">
        <v>1</v>
      </c>
      <c r="F437" s="169">
        <f t="shared" si="50"/>
        <v>345000</v>
      </c>
      <c r="G437" s="174">
        <v>345000</v>
      </c>
      <c r="H437" s="174"/>
      <c r="I437" s="207"/>
      <c r="J437" s="207"/>
      <c r="K437" s="210"/>
      <c r="L437" s="210"/>
      <c r="M437" s="213"/>
      <c r="N437" s="210"/>
      <c r="O437" s="210"/>
      <c r="P437" s="210"/>
    </row>
    <row r="438" spans="1:16" s="8" customFormat="1" ht="23.25" customHeight="1">
      <c r="A438" s="34" t="s">
        <v>164</v>
      </c>
      <c r="B438" s="77" t="s">
        <v>163</v>
      </c>
      <c r="C438" s="37"/>
      <c r="D438" s="37"/>
      <c r="E438" s="76"/>
      <c r="F438" s="168">
        <f t="shared" si="50"/>
        <v>270000</v>
      </c>
      <c r="G438" s="171">
        <f>SUM(G439)</f>
        <v>270000</v>
      </c>
      <c r="H438" s="171"/>
      <c r="I438" s="207"/>
      <c r="J438" s="207"/>
      <c r="K438" s="210"/>
      <c r="L438" s="210"/>
      <c r="M438" s="213"/>
      <c r="N438" s="210"/>
      <c r="O438" s="210"/>
      <c r="P438" s="210"/>
    </row>
    <row r="439" spans="1:16" s="8" customFormat="1" ht="23.25" customHeight="1">
      <c r="A439" s="38"/>
      <c r="B439" s="39" t="s">
        <v>51</v>
      </c>
      <c r="C439" s="41">
        <v>900</v>
      </c>
      <c r="D439" s="41">
        <v>90004</v>
      </c>
      <c r="E439" s="80" t="s">
        <v>1</v>
      </c>
      <c r="F439" s="169">
        <f t="shared" si="50"/>
        <v>270000</v>
      </c>
      <c r="G439" s="174">
        <v>270000</v>
      </c>
      <c r="H439" s="174"/>
      <c r="I439" s="207"/>
      <c r="J439" s="207"/>
      <c r="K439" s="210"/>
      <c r="L439" s="210"/>
      <c r="M439" s="213"/>
      <c r="N439" s="210"/>
      <c r="O439" s="210"/>
      <c r="P439" s="210"/>
    </row>
    <row r="440" spans="1:16" s="8" customFormat="1" ht="23.25" customHeight="1">
      <c r="A440" s="34" t="s">
        <v>162</v>
      </c>
      <c r="B440" s="77" t="s">
        <v>161</v>
      </c>
      <c r="C440" s="37"/>
      <c r="D440" s="37"/>
      <c r="E440" s="76"/>
      <c r="F440" s="168">
        <f t="shared" ref="F440:F451" si="51">G440+H440</f>
        <v>220000</v>
      </c>
      <c r="G440" s="171">
        <f>SUM(G441)</f>
        <v>220000</v>
      </c>
      <c r="H440" s="171"/>
      <c r="I440" s="207"/>
      <c r="J440" s="207"/>
      <c r="K440" s="210"/>
      <c r="L440" s="210"/>
      <c r="M440" s="213"/>
      <c r="N440" s="210"/>
      <c r="O440" s="210"/>
      <c r="P440" s="210"/>
    </row>
    <row r="441" spans="1:16" s="8" customFormat="1" ht="23.25" customHeight="1">
      <c r="A441" s="38"/>
      <c r="B441" s="39" t="s">
        <v>51</v>
      </c>
      <c r="C441" s="41">
        <v>900</v>
      </c>
      <c r="D441" s="41">
        <v>90095</v>
      </c>
      <c r="E441" s="80" t="s">
        <v>1</v>
      </c>
      <c r="F441" s="169">
        <f t="shared" si="51"/>
        <v>220000</v>
      </c>
      <c r="G441" s="174">
        <v>220000</v>
      </c>
      <c r="H441" s="174"/>
      <c r="I441" s="207"/>
      <c r="J441" s="207"/>
      <c r="K441" s="210"/>
      <c r="L441" s="210"/>
      <c r="M441" s="213"/>
      <c r="N441" s="210"/>
      <c r="O441" s="210"/>
      <c r="P441" s="210"/>
    </row>
    <row r="442" spans="1:16" s="8" customFormat="1" ht="23.25" customHeight="1">
      <c r="A442" s="34" t="s">
        <v>160</v>
      </c>
      <c r="B442" s="77" t="s">
        <v>159</v>
      </c>
      <c r="C442" s="37"/>
      <c r="D442" s="37"/>
      <c r="E442" s="76"/>
      <c r="F442" s="168">
        <f t="shared" si="51"/>
        <v>1800000</v>
      </c>
      <c r="G442" s="171">
        <f>SUM(G443)</f>
        <v>1800000</v>
      </c>
      <c r="H442" s="171"/>
      <c r="I442" s="207"/>
      <c r="J442" s="207"/>
      <c r="K442" s="210"/>
      <c r="L442" s="210"/>
      <c r="M442" s="213"/>
      <c r="N442" s="210"/>
      <c r="O442" s="210"/>
      <c r="P442" s="210"/>
    </row>
    <row r="443" spans="1:16" s="8" customFormat="1" ht="23.25" customHeight="1">
      <c r="A443" s="38"/>
      <c r="B443" s="39" t="s">
        <v>51</v>
      </c>
      <c r="C443" s="41">
        <v>900</v>
      </c>
      <c r="D443" s="41">
        <v>90095</v>
      </c>
      <c r="E443" s="80" t="s">
        <v>1</v>
      </c>
      <c r="F443" s="169">
        <f t="shared" si="51"/>
        <v>1800000</v>
      </c>
      <c r="G443" s="174">
        <v>1800000</v>
      </c>
      <c r="H443" s="174"/>
      <c r="I443" s="207"/>
      <c r="J443" s="207"/>
      <c r="K443" s="210"/>
      <c r="L443" s="210"/>
      <c r="M443" s="213"/>
      <c r="N443" s="210"/>
      <c r="O443" s="210"/>
      <c r="P443" s="210"/>
    </row>
    <row r="444" spans="1:16" s="8" customFormat="1" ht="23.25" customHeight="1">
      <c r="A444" s="34" t="s">
        <v>158</v>
      </c>
      <c r="B444" s="77" t="s">
        <v>157</v>
      </c>
      <c r="C444" s="37"/>
      <c r="D444" s="37"/>
      <c r="E444" s="76"/>
      <c r="F444" s="168">
        <f t="shared" si="51"/>
        <v>520000</v>
      </c>
      <c r="G444" s="171">
        <f>SUM(G445)</f>
        <v>520000</v>
      </c>
      <c r="H444" s="171"/>
      <c r="I444" s="207"/>
      <c r="J444" s="207"/>
      <c r="K444" s="210"/>
      <c r="L444" s="210"/>
      <c r="M444" s="213"/>
      <c r="N444" s="210"/>
      <c r="O444" s="210"/>
      <c r="P444" s="210"/>
    </row>
    <row r="445" spans="1:16" s="8" customFormat="1" ht="23.25" customHeight="1">
      <c r="A445" s="38"/>
      <c r="B445" s="39" t="s">
        <v>51</v>
      </c>
      <c r="C445" s="41">
        <v>900</v>
      </c>
      <c r="D445" s="41">
        <v>90095</v>
      </c>
      <c r="E445" s="80" t="s">
        <v>1</v>
      </c>
      <c r="F445" s="169">
        <f t="shared" si="51"/>
        <v>520000</v>
      </c>
      <c r="G445" s="174">
        <v>520000</v>
      </c>
      <c r="H445" s="174"/>
      <c r="I445" s="207"/>
      <c r="J445" s="207"/>
      <c r="K445" s="210"/>
      <c r="L445" s="210"/>
      <c r="M445" s="213"/>
      <c r="N445" s="210"/>
      <c r="O445" s="210"/>
      <c r="P445" s="210"/>
    </row>
    <row r="446" spans="1:16" s="8" customFormat="1" ht="23.25" customHeight="1">
      <c r="A446" s="34" t="s">
        <v>156</v>
      </c>
      <c r="B446" s="77" t="s">
        <v>155</v>
      </c>
      <c r="C446" s="37"/>
      <c r="D446" s="37"/>
      <c r="E446" s="76"/>
      <c r="F446" s="168">
        <f t="shared" si="51"/>
        <v>1000000</v>
      </c>
      <c r="G446" s="171">
        <f>SUM(G447)</f>
        <v>1000000</v>
      </c>
      <c r="H446" s="171"/>
      <c r="I446" s="207"/>
      <c r="J446" s="207"/>
      <c r="K446" s="210"/>
      <c r="L446" s="210"/>
      <c r="M446" s="213"/>
      <c r="N446" s="210"/>
      <c r="O446" s="210"/>
      <c r="P446" s="210"/>
    </row>
    <row r="447" spans="1:16" s="8" customFormat="1" ht="23.25" customHeight="1">
      <c r="A447" s="38"/>
      <c r="B447" s="39" t="s">
        <v>51</v>
      </c>
      <c r="C447" s="41">
        <v>900</v>
      </c>
      <c r="D447" s="41">
        <v>90095</v>
      </c>
      <c r="E447" s="80" t="s">
        <v>1</v>
      </c>
      <c r="F447" s="169">
        <f t="shared" si="51"/>
        <v>1000000</v>
      </c>
      <c r="G447" s="174">
        <v>1000000</v>
      </c>
      <c r="H447" s="174"/>
      <c r="I447" s="207"/>
      <c r="J447" s="207"/>
      <c r="K447" s="210"/>
      <c r="L447" s="210"/>
      <c r="M447" s="213"/>
      <c r="N447" s="210"/>
      <c r="O447" s="210"/>
      <c r="P447" s="210"/>
    </row>
    <row r="448" spans="1:16" s="8" customFormat="1" ht="23.25" customHeight="1">
      <c r="A448" s="34" t="s">
        <v>154</v>
      </c>
      <c r="B448" s="77" t="s">
        <v>153</v>
      </c>
      <c r="C448" s="37"/>
      <c r="D448" s="37"/>
      <c r="E448" s="76"/>
      <c r="F448" s="168">
        <f t="shared" si="51"/>
        <v>240000</v>
      </c>
      <c r="G448" s="171">
        <f>SUM(G449)</f>
        <v>240000</v>
      </c>
      <c r="H448" s="171"/>
      <c r="I448" s="207"/>
      <c r="J448" s="207"/>
      <c r="K448" s="210"/>
      <c r="L448" s="210"/>
      <c r="M448" s="213"/>
      <c r="N448" s="210"/>
      <c r="O448" s="210"/>
      <c r="P448" s="210"/>
    </row>
    <row r="449" spans="1:16" s="8" customFormat="1" ht="23.25" customHeight="1">
      <c r="A449" s="38"/>
      <c r="B449" s="39" t="s">
        <v>51</v>
      </c>
      <c r="C449" s="41">
        <v>900</v>
      </c>
      <c r="D449" s="41">
        <v>90095</v>
      </c>
      <c r="E449" s="80" t="s">
        <v>1</v>
      </c>
      <c r="F449" s="169">
        <f t="shared" si="51"/>
        <v>240000</v>
      </c>
      <c r="G449" s="174">
        <v>240000</v>
      </c>
      <c r="H449" s="174"/>
      <c r="I449" s="207"/>
      <c r="J449" s="207"/>
      <c r="K449" s="210"/>
      <c r="L449" s="210"/>
      <c r="M449" s="213"/>
      <c r="N449" s="210"/>
      <c r="O449" s="210"/>
      <c r="P449" s="210"/>
    </row>
    <row r="450" spans="1:16" s="8" customFormat="1" ht="24" customHeight="1">
      <c r="A450" s="34" t="s">
        <v>152</v>
      </c>
      <c r="B450" s="77" t="s">
        <v>151</v>
      </c>
      <c r="C450" s="37"/>
      <c r="D450" s="37"/>
      <c r="E450" s="76"/>
      <c r="F450" s="168">
        <f t="shared" si="51"/>
        <v>220000</v>
      </c>
      <c r="G450" s="171">
        <f>SUM(G451)</f>
        <v>220000</v>
      </c>
      <c r="H450" s="171"/>
      <c r="I450" s="207"/>
      <c r="J450" s="207"/>
      <c r="K450" s="210"/>
      <c r="L450" s="210"/>
      <c r="M450" s="213"/>
      <c r="N450" s="210"/>
      <c r="O450" s="210"/>
      <c r="P450" s="210"/>
    </row>
    <row r="451" spans="1:16" s="8" customFormat="1" ht="24" customHeight="1">
      <c r="A451" s="38"/>
      <c r="B451" s="39" t="s">
        <v>51</v>
      </c>
      <c r="C451" s="41">
        <v>900</v>
      </c>
      <c r="D451" s="41">
        <v>90095</v>
      </c>
      <c r="E451" s="80" t="s">
        <v>1</v>
      </c>
      <c r="F451" s="169">
        <f t="shared" si="51"/>
        <v>220000</v>
      </c>
      <c r="G451" s="174">
        <v>220000</v>
      </c>
      <c r="H451" s="174"/>
      <c r="I451" s="207"/>
      <c r="J451" s="207"/>
      <c r="K451" s="210"/>
      <c r="L451" s="210"/>
      <c r="M451" s="213"/>
      <c r="N451" s="210"/>
      <c r="O451" s="210"/>
      <c r="P451" s="210"/>
    </row>
    <row r="452" spans="1:16" s="8" customFormat="1" ht="24" customHeight="1">
      <c r="A452" s="34" t="s">
        <v>562</v>
      </c>
      <c r="B452" s="77" t="s">
        <v>563</v>
      </c>
      <c r="C452" s="37"/>
      <c r="D452" s="37"/>
      <c r="E452" s="76"/>
      <c r="F452" s="168">
        <f t="shared" ref="F452:F461" si="52">G452+H452</f>
        <v>180000</v>
      </c>
      <c r="G452" s="171">
        <f>SUM(G453)</f>
        <v>180000</v>
      </c>
      <c r="H452" s="171"/>
      <c r="I452" s="207"/>
      <c r="J452" s="207"/>
      <c r="K452" s="210"/>
      <c r="L452" s="210"/>
      <c r="M452" s="213"/>
      <c r="N452" s="210"/>
      <c r="O452" s="210"/>
      <c r="P452" s="210"/>
    </row>
    <row r="453" spans="1:16" s="8" customFormat="1" ht="24" customHeight="1">
      <c r="A453" s="38"/>
      <c r="B453" s="39" t="s">
        <v>520</v>
      </c>
      <c r="C453" s="41">
        <v>900</v>
      </c>
      <c r="D453" s="41">
        <v>90013</v>
      </c>
      <c r="E453" s="80" t="s">
        <v>150</v>
      </c>
      <c r="F453" s="169">
        <f t="shared" si="52"/>
        <v>180000</v>
      </c>
      <c r="G453" s="174">
        <v>180000</v>
      </c>
      <c r="H453" s="174"/>
      <c r="I453" s="207"/>
      <c r="J453" s="207"/>
      <c r="K453" s="210"/>
      <c r="L453" s="210"/>
      <c r="M453" s="213"/>
      <c r="N453" s="210"/>
      <c r="O453" s="210"/>
      <c r="P453" s="210"/>
    </row>
    <row r="454" spans="1:16" s="8" customFormat="1" ht="24" customHeight="1">
      <c r="A454" s="34" t="s">
        <v>586</v>
      </c>
      <c r="B454" s="77" t="s">
        <v>587</v>
      </c>
      <c r="C454" s="37"/>
      <c r="D454" s="37"/>
      <c r="E454" s="76"/>
      <c r="F454" s="168">
        <f t="shared" si="52"/>
        <v>60000</v>
      </c>
      <c r="G454" s="171">
        <f>SUM(G455)</f>
        <v>60000</v>
      </c>
      <c r="H454" s="171"/>
      <c r="I454" s="207"/>
      <c r="J454" s="207"/>
      <c r="K454" s="210"/>
      <c r="L454" s="210"/>
      <c r="M454" s="213"/>
      <c r="N454" s="210"/>
      <c r="O454" s="210"/>
      <c r="P454" s="210"/>
    </row>
    <row r="455" spans="1:16" s="8" customFormat="1" ht="24" customHeight="1">
      <c r="A455" s="38"/>
      <c r="B455" s="39" t="s">
        <v>517</v>
      </c>
      <c r="C455" s="41">
        <v>900</v>
      </c>
      <c r="D455" s="41">
        <v>90095</v>
      </c>
      <c r="E455" s="80" t="s">
        <v>1</v>
      </c>
      <c r="F455" s="169">
        <f t="shared" si="52"/>
        <v>60000</v>
      </c>
      <c r="G455" s="174">
        <v>60000</v>
      </c>
      <c r="H455" s="174"/>
      <c r="I455" s="207"/>
      <c r="J455" s="207"/>
      <c r="K455" s="210"/>
      <c r="L455" s="210"/>
      <c r="M455" s="213"/>
      <c r="N455" s="210"/>
      <c r="O455" s="210"/>
      <c r="P455" s="210"/>
    </row>
    <row r="456" spans="1:16" s="8" customFormat="1" ht="24" customHeight="1">
      <c r="A456" s="34" t="s">
        <v>590</v>
      </c>
      <c r="B456" s="77" t="s">
        <v>591</v>
      </c>
      <c r="C456" s="37"/>
      <c r="D456" s="37"/>
      <c r="E456" s="76"/>
      <c r="F456" s="168">
        <f t="shared" si="52"/>
        <v>80000</v>
      </c>
      <c r="G456" s="171">
        <f>SUM(G457)</f>
        <v>80000</v>
      </c>
      <c r="H456" s="171"/>
      <c r="I456" s="207"/>
      <c r="J456" s="207"/>
      <c r="K456" s="210"/>
      <c r="L456" s="210"/>
      <c r="M456" s="213"/>
      <c r="N456" s="210"/>
      <c r="O456" s="210"/>
      <c r="P456" s="210"/>
    </row>
    <row r="457" spans="1:16" s="8" customFormat="1" ht="24" customHeight="1">
      <c r="A457" s="38"/>
      <c r="B457" s="39" t="s">
        <v>517</v>
      </c>
      <c r="C457" s="41">
        <v>900</v>
      </c>
      <c r="D457" s="41">
        <v>90095</v>
      </c>
      <c r="E457" s="80" t="s">
        <v>1</v>
      </c>
      <c r="F457" s="169">
        <f t="shared" si="52"/>
        <v>80000</v>
      </c>
      <c r="G457" s="174">
        <v>80000</v>
      </c>
      <c r="H457" s="174"/>
      <c r="I457" s="207"/>
      <c r="J457" s="207"/>
      <c r="K457" s="210"/>
      <c r="L457" s="210"/>
      <c r="M457" s="213"/>
      <c r="N457" s="210"/>
      <c r="O457" s="210"/>
      <c r="P457" s="210"/>
    </row>
    <row r="458" spans="1:16" s="8" customFormat="1" ht="24" customHeight="1">
      <c r="A458" s="34" t="s">
        <v>598</v>
      </c>
      <c r="B458" s="77" t="s">
        <v>599</v>
      </c>
      <c r="C458" s="37"/>
      <c r="D458" s="37"/>
      <c r="E458" s="76"/>
      <c r="F458" s="168">
        <f t="shared" si="52"/>
        <v>25000</v>
      </c>
      <c r="G458" s="171">
        <f>SUM(G459)</f>
        <v>25000</v>
      </c>
      <c r="H458" s="171"/>
      <c r="I458" s="207"/>
      <c r="J458" s="207"/>
      <c r="K458" s="210"/>
      <c r="L458" s="210"/>
      <c r="M458" s="213"/>
      <c r="N458" s="210"/>
      <c r="O458" s="210"/>
      <c r="P458" s="210"/>
    </row>
    <row r="459" spans="1:16" s="8" customFormat="1" ht="24" customHeight="1">
      <c r="A459" s="38"/>
      <c r="B459" s="39" t="s">
        <v>517</v>
      </c>
      <c r="C459" s="41">
        <v>900</v>
      </c>
      <c r="D459" s="41">
        <v>90095</v>
      </c>
      <c r="E459" s="80" t="s">
        <v>1</v>
      </c>
      <c r="F459" s="169">
        <f t="shared" si="52"/>
        <v>25000</v>
      </c>
      <c r="G459" s="174">
        <v>25000</v>
      </c>
      <c r="H459" s="174"/>
      <c r="I459" s="207"/>
      <c r="J459" s="207"/>
      <c r="K459" s="210"/>
      <c r="L459" s="210"/>
      <c r="M459" s="213"/>
      <c r="N459" s="210"/>
      <c r="O459" s="210"/>
      <c r="P459" s="210"/>
    </row>
    <row r="460" spans="1:16" s="8" customFormat="1" ht="24" customHeight="1">
      <c r="A460" s="12"/>
      <c r="B460" s="142" t="s">
        <v>149</v>
      </c>
      <c r="C460" s="143"/>
      <c r="D460" s="143"/>
      <c r="E460" s="29"/>
      <c r="F460" s="163">
        <f t="shared" si="52"/>
        <v>12769280</v>
      </c>
      <c r="G460" s="176">
        <f>SUM(G461,G462:G468,G470:G471)</f>
        <v>12769280</v>
      </c>
      <c r="H460" s="176">
        <f>SUM(H461,H462:H468,H470:H471)</f>
        <v>0</v>
      </c>
      <c r="I460" s="207"/>
      <c r="J460" s="207"/>
      <c r="K460" s="210"/>
      <c r="L460" s="210"/>
      <c r="M460" s="213"/>
      <c r="N460" s="210"/>
      <c r="O460" s="210"/>
      <c r="P460" s="210"/>
    </row>
    <row r="461" spans="1:16" s="8" customFormat="1" ht="24" customHeight="1">
      <c r="A461" s="30" t="s">
        <v>148</v>
      </c>
      <c r="B461" s="31" t="s">
        <v>147</v>
      </c>
      <c r="C461" s="81">
        <v>900</v>
      </c>
      <c r="D461" s="81">
        <v>90095</v>
      </c>
      <c r="E461" s="33" t="s">
        <v>0</v>
      </c>
      <c r="F461" s="167">
        <f t="shared" si="52"/>
        <v>2000000</v>
      </c>
      <c r="G461" s="173">
        <v>2000000</v>
      </c>
      <c r="H461" s="173"/>
      <c r="I461" s="207"/>
      <c r="J461" s="207"/>
      <c r="K461" s="210"/>
      <c r="L461" s="210"/>
      <c r="M461" s="213"/>
      <c r="N461" s="210"/>
      <c r="O461" s="210"/>
      <c r="P461" s="210"/>
    </row>
    <row r="462" spans="1:16" s="274" customFormat="1" ht="24" customHeight="1">
      <c r="A462" s="32" t="s">
        <v>146</v>
      </c>
      <c r="B462" s="31" t="s">
        <v>145</v>
      </c>
      <c r="C462" s="81">
        <v>900</v>
      </c>
      <c r="D462" s="81">
        <v>90001</v>
      </c>
      <c r="E462" s="33" t="s">
        <v>144</v>
      </c>
      <c r="F462" s="191">
        <f>G462</f>
        <v>200000</v>
      </c>
      <c r="G462" s="190">
        <v>200000</v>
      </c>
      <c r="H462" s="190"/>
      <c r="I462" s="271"/>
      <c r="J462" s="271"/>
      <c r="K462" s="272"/>
      <c r="L462" s="272"/>
      <c r="M462" s="273"/>
      <c r="N462" s="272"/>
      <c r="O462" s="272"/>
      <c r="P462" s="272"/>
    </row>
    <row r="463" spans="1:16" s="8" customFormat="1" ht="24" customHeight="1">
      <c r="A463" s="34" t="s">
        <v>142</v>
      </c>
      <c r="B463" s="35" t="s">
        <v>141</v>
      </c>
      <c r="C463" s="78">
        <v>900</v>
      </c>
      <c r="D463" s="78">
        <v>90095</v>
      </c>
      <c r="E463" s="76" t="s">
        <v>0</v>
      </c>
      <c r="F463" s="168">
        <f t="shared" ref="F463:F476" si="53">G463+H463</f>
        <v>2000000</v>
      </c>
      <c r="G463" s="171">
        <v>2000000</v>
      </c>
      <c r="H463" s="171"/>
      <c r="I463" s="207"/>
      <c r="J463" s="207"/>
      <c r="K463" s="210"/>
      <c r="L463" s="210"/>
      <c r="M463" s="213"/>
      <c r="N463" s="210"/>
      <c r="O463" s="210"/>
      <c r="P463" s="210"/>
    </row>
    <row r="464" spans="1:16" s="8" customFormat="1" ht="24" customHeight="1">
      <c r="A464" s="34" t="s">
        <v>140</v>
      </c>
      <c r="B464" s="35" t="s">
        <v>139</v>
      </c>
      <c r="C464" s="78">
        <v>900</v>
      </c>
      <c r="D464" s="78">
        <v>90095</v>
      </c>
      <c r="E464" s="76" t="s">
        <v>0</v>
      </c>
      <c r="F464" s="168">
        <f t="shared" si="53"/>
        <v>4000000</v>
      </c>
      <c r="G464" s="171">
        <v>4000000</v>
      </c>
      <c r="H464" s="171"/>
      <c r="I464" s="207"/>
      <c r="J464" s="207"/>
      <c r="K464" s="210"/>
      <c r="L464" s="210"/>
      <c r="M464" s="213"/>
      <c r="N464" s="210"/>
      <c r="O464" s="210"/>
      <c r="P464" s="210"/>
    </row>
    <row r="465" spans="1:16" s="8" customFormat="1" ht="24" customHeight="1">
      <c r="A465" s="34" t="s">
        <v>138</v>
      </c>
      <c r="B465" s="35" t="s">
        <v>137</v>
      </c>
      <c r="C465" s="81">
        <v>900</v>
      </c>
      <c r="D465" s="81">
        <v>90095</v>
      </c>
      <c r="E465" s="33" t="s">
        <v>0</v>
      </c>
      <c r="F465" s="167">
        <f t="shared" si="53"/>
        <v>1000000</v>
      </c>
      <c r="G465" s="171">
        <v>1000000</v>
      </c>
      <c r="H465" s="171"/>
      <c r="I465" s="207"/>
      <c r="J465" s="207"/>
      <c r="K465" s="210"/>
      <c r="L465" s="210"/>
      <c r="M465" s="213"/>
      <c r="N465" s="210"/>
      <c r="O465" s="210"/>
      <c r="P465" s="210"/>
    </row>
    <row r="466" spans="1:16" s="8" customFormat="1" ht="24" customHeight="1">
      <c r="A466" s="30" t="s">
        <v>136</v>
      </c>
      <c r="B466" s="31" t="s">
        <v>135</v>
      </c>
      <c r="C466" s="81">
        <v>900</v>
      </c>
      <c r="D466" s="81">
        <v>90095</v>
      </c>
      <c r="E466" s="33" t="s">
        <v>0</v>
      </c>
      <c r="F466" s="167">
        <f t="shared" si="53"/>
        <v>800000</v>
      </c>
      <c r="G466" s="173">
        <v>800000</v>
      </c>
      <c r="H466" s="173"/>
      <c r="I466" s="207"/>
      <c r="J466" s="207"/>
      <c r="K466" s="210"/>
      <c r="L466" s="210"/>
      <c r="M466" s="213"/>
      <c r="N466" s="210"/>
      <c r="O466" s="210"/>
      <c r="P466" s="210"/>
    </row>
    <row r="467" spans="1:16" s="8" customFormat="1" ht="24" customHeight="1">
      <c r="A467" s="34" t="s">
        <v>134</v>
      </c>
      <c r="B467" s="35" t="s">
        <v>133</v>
      </c>
      <c r="C467" s="81">
        <v>900</v>
      </c>
      <c r="D467" s="81">
        <v>90095</v>
      </c>
      <c r="E467" s="76" t="s">
        <v>0</v>
      </c>
      <c r="F467" s="168">
        <f t="shared" si="53"/>
        <v>480000</v>
      </c>
      <c r="G467" s="171">
        <v>480000</v>
      </c>
      <c r="H467" s="171"/>
      <c r="I467" s="207"/>
      <c r="J467" s="207"/>
      <c r="K467" s="210"/>
      <c r="L467" s="210"/>
      <c r="M467" s="213"/>
      <c r="N467" s="210"/>
      <c r="O467" s="210"/>
      <c r="P467" s="210"/>
    </row>
    <row r="468" spans="1:16" s="8" customFormat="1" ht="24" customHeight="1">
      <c r="A468" s="34" t="s">
        <v>132</v>
      </c>
      <c r="B468" s="77" t="s">
        <v>131</v>
      </c>
      <c r="C468" s="37"/>
      <c r="D468" s="37"/>
      <c r="E468" s="76"/>
      <c r="F468" s="168">
        <f t="shared" si="53"/>
        <v>357000</v>
      </c>
      <c r="G468" s="171">
        <f>SUM(G469)</f>
        <v>357000</v>
      </c>
      <c r="H468" s="171"/>
      <c r="I468" s="207"/>
      <c r="J468" s="207"/>
      <c r="K468" s="210"/>
      <c r="L468" s="210"/>
      <c r="M468" s="213"/>
      <c r="N468" s="210"/>
      <c r="O468" s="210"/>
      <c r="P468" s="210"/>
    </row>
    <row r="469" spans="1:16" s="8" customFormat="1" ht="24" customHeight="1">
      <c r="A469" s="38"/>
      <c r="B469" s="39" t="s">
        <v>51</v>
      </c>
      <c r="C469" s="41">
        <v>900</v>
      </c>
      <c r="D469" s="41">
        <v>90095</v>
      </c>
      <c r="E469" s="80" t="s">
        <v>1</v>
      </c>
      <c r="F469" s="169">
        <f t="shared" si="53"/>
        <v>357000</v>
      </c>
      <c r="G469" s="174">
        <v>357000</v>
      </c>
      <c r="H469" s="174"/>
      <c r="I469" s="207"/>
      <c r="J469" s="207"/>
      <c r="K469" s="210"/>
      <c r="L469" s="210"/>
      <c r="M469" s="213"/>
      <c r="N469" s="210"/>
      <c r="O469" s="210"/>
      <c r="P469" s="210"/>
    </row>
    <row r="470" spans="1:16" s="8" customFormat="1" ht="24" customHeight="1">
      <c r="A470" s="36" t="s">
        <v>130</v>
      </c>
      <c r="B470" s="60" t="s">
        <v>129</v>
      </c>
      <c r="C470" s="37">
        <v>900</v>
      </c>
      <c r="D470" s="37">
        <v>90095</v>
      </c>
      <c r="E470" s="76" t="s">
        <v>0</v>
      </c>
      <c r="F470" s="168">
        <f t="shared" si="53"/>
        <v>1462000</v>
      </c>
      <c r="G470" s="171">
        <v>1462000</v>
      </c>
      <c r="H470" s="171"/>
      <c r="I470" s="207"/>
      <c r="J470" s="207"/>
      <c r="K470" s="210"/>
      <c r="L470" s="210"/>
      <c r="M470" s="213"/>
      <c r="N470" s="210"/>
      <c r="O470" s="210"/>
      <c r="P470" s="210"/>
    </row>
    <row r="471" spans="1:16" s="8" customFormat="1" ht="24" customHeight="1">
      <c r="A471" s="32" t="s">
        <v>128</v>
      </c>
      <c r="B471" s="46" t="s">
        <v>127</v>
      </c>
      <c r="C471" s="81">
        <v>900</v>
      </c>
      <c r="D471" s="81">
        <v>90095</v>
      </c>
      <c r="E471" s="33" t="s">
        <v>0</v>
      </c>
      <c r="F471" s="167">
        <f t="shared" si="53"/>
        <v>470280</v>
      </c>
      <c r="G471" s="173">
        <v>470280</v>
      </c>
      <c r="H471" s="173"/>
      <c r="I471" s="207"/>
      <c r="J471" s="207"/>
      <c r="K471" s="210"/>
      <c r="L471" s="210"/>
      <c r="M471" s="213"/>
      <c r="N471" s="210"/>
      <c r="O471" s="210"/>
      <c r="P471" s="210"/>
    </row>
    <row r="472" spans="1:16" s="8" customFormat="1" ht="24" customHeight="1">
      <c r="A472" s="12"/>
      <c r="B472" s="27" t="s">
        <v>126</v>
      </c>
      <c r="C472" s="28"/>
      <c r="D472" s="28"/>
      <c r="E472" s="29"/>
      <c r="F472" s="163">
        <f t="shared" si="53"/>
        <v>400000</v>
      </c>
      <c r="G472" s="176">
        <f>G473</f>
        <v>400000</v>
      </c>
      <c r="H472" s="176"/>
      <c r="I472" s="207"/>
      <c r="J472" s="207"/>
      <c r="K472" s="210"/>
      <c r="L472" s="210"/>
      <c r="M472" s="213"/>
      <c r="N472" s="210"/>
      <c r="O472" s="210"/>
      <c r="P472" s="210"/>
    </row>
    <row r="473" spans="1:16" s="8" customFormat="1" ht="24" customHeight="1">
      <c r="A473" s="12"/>
      <c r="B473" s="27" t="s">
        <v>125</v>
      </c>
      <c r="C473" s="28"/>
      <c r="D473" s="28"/>
      <c r="E473" s="29"/>
      <c r="F473" s="163">
        <f t="shared" si="53"/>
        <v>400000</v>
      </c>
      <c r="G473" s="176">
        <f>G474</f>
        <v>400000</v>
      </c>
      <c r="H473" s="176"/>
      <c r="I473" s="207"/>
      <c r="J473" s="207"/>
      <c r="K473" s="210"/>
      <c r="L473" s="210"/>
      <c r="M473" s="213"/>
      <c r="N473" s="210"/>
      <c r="O473" s="210"/>
      <c r="P473" s="210"/>
    </row>
    <row r="474" spans="1:16" s="8" customFormat="1" ht="22.5" customHeight="1">
      <c r="A474" s="34" t="s">
        <v>697</v>
      </c>
      <c r="B474" s="35" t="s">
        <v>698</v>
      </c>
      <c r="C474" s="36"/>
      <c r="D474" s="36"/>
      <c r="E474" s="76"/>
      <c r="F474" s="168">
        <f t="shared" si="53"/>
        <v>400000</v>
      </c>
      <c r="G474" s="171">
        <f>SUM(G475:G476)</f>
        <v>400000</v>
      </c>
      <c r="H474" s="171"/>
      <c r="I474" s="207"/>
      <c r="J474" s="207"/>
      <c r="K474" s="210"/>
      <c r="L474" s="210"/>
      <c r="M474" s="213"/>
      <c r="N474" s="210"/>
      <c r="O474" s="210"/>
      <c r="P474" s="210"/>
    </row>
    <row r="475" spans="1:16" s="56" customFormat="1" ht="22.5" customHeight="1">
      <c r="A475" s="44"/>
      <c r="B475" s="67"/>
      <c r="C475" s="42">
        <v>700</v>
      </c>
      <c r="D475" s="42">
        <v>70005</v>
      </c>
      <c r="E475" s="114" t="s">
        <v>24</v>
      </c>
      <c r="F475" s="170">
        <f t="shared" si="53"/>
        <v>350000</v>
      </c>
      <c r="G475" s="172">
        <v>350000</v>
      </c>
      <c r="H475" s="172"/>
      <c r="I475" s="208"/>
      <c r="J475" s="208"/>
      <c r="K475" s="211"/>
      <c r="L475" s="211"/>
      <c r="M475" s="214"/>
      <c r="N475" s="211"/>
      <c r="O475" s="211"/>
      <c r="P475" s="211"/>
    </row>
    <row r="476" spans="1:16" s="8" customFormat="1" ht="22.5" customHeight="1">
      <c r="A476" s="38"/>
      <c r="B476" s="74"/>
      <c r="C476" s="40">
        <v>700</v>
      </c>
      <c r="D476" s="40">
        <v>70007</v>
      </c>
      <c r="E476" s="80" t="s">
        <v>24</v>
      </c>
      <c r="F476" s="169">
        <f t="shared" si="53"/>
        <v>50000</v>
      </c>
      <c r="G476" s="174">
        <v>50000</v>
      </c>
      <c r="H476" s="174"/>
      <c r="I476" s="207"/>
      <c r="J476" s="207"/>
      <c r="K476" s="210"/>
      <c r="L476" s="210"/>
      <c r="M476" s="213"/>
      <c r="N476" s="210"/>
      <c r="O476" s="210"/>
      <c r="P476" s="210"/>
    </row>
    <row r="477" spans="1:16" s="8" customFormat="1" ht="24" customHeight="1">
      <c r="A477" s="12"/>
      <c r="B477" s="27" t="s">
        <v>124</v>
      </c>
      <c r="C477" s="28"/>
      <c r="D477" s="28"/>
      <c r="E477" s="29"/>
      <c r="F477" s="163">
        <f t="shared" ref="F477:F478" si="54">G477+H477</f>
        <v>34067365</v>
      </c>
      <c r="G477" s="176">
        <f>G478</f>
        <v>30359800</v>
      </c>
      <c r="H477" s="176">
        <f>H478</f>
        <v>3707565</v>
      </c>
      <c r="I477" s="207"/>
      <c r="J477" s="207"/>
      <c r="K477" s="210"/>
      <c r="L477" s="210"/>
      <c r="M477" s="213"/>
      <c r="N477" s="210"/>
      <c r="O477" s="210"/>
      <c r="P477" s="210"/>
    </row>
    <row r="478" spans="1:16" s="8" customFormat="1" ht="24" customHeight="1">
      <c r="A478" s="12"/>
      <c r="B478" s="27" t="s">
        <v>123</v>
      </c>
      <c r="C478" s="28"/>
      <c r="D478" s="28"/>
      <c r="E478" s="29"/>
      <c r="F478" s="163">
        <f t="shared" si="54"/>
        <v>34067365</v>
      </c>
      <c r="G478" s="176">
        <f>SUM(G479:G480,G481,G483,G485,G487:G500)</f>
        <v>30359800</v>
      </c>
      <c r="H478" s="176">
        <f>SUM(H479:H480,H481,H483,H485,H487:H500)</f>
        <v>3707565</v>
      </c>
      <c r="I478" s="207"/>
      <c r="J478" s="207"/>
      <c r="K478" s="210"/>
      <c r="L478" s="210"/>
      <c r="M478" s="213"/>
      <c r="N478" s="210"/>
      <c r="O478" s="210"/>
      <c r="P478" s="210"/>
    </row>
    <row r="479" spans="1:16" s="8" customFormat="1" ht="24" customHeight="1">
      <c r="A479" s="38" t="s">
        <v>711</v>
      </c>
      <c r="B479" s="74" t="s">
        <v>712</v>
      </c>
      <c r="C479" s="40">
        <v>854</v>
      </c>
      <c r="D479" s="40">
        <v>85407</v>
      </c>
      <c r="E479" s="80" t="s">
        <v>46</v>
      </c>
      <c r="F479" s="169">
        <f t="shared" ref="F479:F486" si="55">G479+H479</f>
        <v>307565</v>
      </c>
      <c r="G479" s="202"/>
      <c r="H479" s="174">
        <v>307565</v>
      </c>
      <c r="I479" s="207"/>
      <c r="J479" s="207"/>
      <c r="K479" s="210"/>
      <c r="L479" s="210"/>
      <c r="M479" s="213"/>
      <c r="N479" s="210"/>
      <c r="O479" s="210"/>
      <c r="P479" s="210"/>
    </row>
    <row r="480" spans="1:16" s="56" customFormat="1" ht="29.25" customHeight="1">
      <c r="A480" s="38" t="s">
        <v>627</v>
      </c>
      <c r="B480" s="253" t="s">
        <v>628</v>
      </c>
      <c r="C480" s="40">
        <v>801</v>
      </c>
      <c r="D480" s="40">
        <v>80101</v>
      </c>
      <c r="E480" s="254" t="s">
        <v>95</v>
      </c>
      <c r="F480" s="169">
        <f t="shared" si="55"/>
        <v>5750000</v>
      </c>
      <c r="G480" s="197">
        <v>5750000</v>
      </c>
      <c r="H480" s="174"/>
      <c r="I480" s="208"/>
      <c r="J480" s="208"/>
      <c r="K480" s="211"/>
      <c r="L480" s="211"/>
      <c r="M480" s="214"/>
      <c r="N480" s="211"/>
      <c r="O480" s="211"/>
      <c r="P480" s="211"/>
    </row>
    <row r="481" spans="1:16" s="8" customFormat="1" ht="19.5" customHeight="1">
      <c r="A481" s="34" t="s">
        <v>633</v>
      </c>
      <c r="B481" s="77" t="s">
        <v>634</v>
      </c>
      <c r="C481" s="37"/>
      <c r="D481" s="37"/>
      <c r="E481" s="76"/>
      <c r="F481" s="168">
        <f t="shared" si="55"/>
        <v>40000</v>
      </c>
      <c r="G481" s="171">
        <f>SUM(G482)</f>
        <v>40000</v>
      </c>
      <c r="H481" s="171"/>
      <c r="I481" s="207"/>
      <c r="J481" s="207"/>
      <c r="K481" s="210"/>
      <c r="L481" s="210"/>
      <c r="M481" s="213"/>
      <c r="N481" s="210"/>
      <c r="O481" s="210"/>
      <c r="P481" s="210"/>
    </row>
    <row r="482" spans="1:16" s="8" customFormat="1" ht="19.5" customHeight="1">
      <c r="A482" s="38"/>
      <c r="B482" s="39" t="s">
        <v>517</v>
      </c>
      <c r="C482" s="41">
        <v>801</v>
      </c>
      <c r="D482" s="41">
        <v>80195</v>
      </c>
      <c r="E482" s="80" t="s">
        <v>98</v>
      </c>
      <c r="F482" s="169">
        <f t="shared" si="55"/>
        <v>40000</v>
      </c>
      <c r="G482" s="174">
        <v>40000</v>
      </c>
      <c r="H482" s="174"/>
      <c r="I482" s="207"/>
      <c r="J482" s="207"/>
      <c r="K482" s="210"/>
      <c r="L482" s="210"/>
      <c r="M482" s="213"/>
      <c r="N482" s="210"/>
      <c r="O482" s="210"/>
      <c r="P482" s="210"/>
    </row>
    <row r="483" spans="1:16" s="8" customFormat="1" ht="22.5" customHeight="1">
      <c r="A483" s="34" t="s">
        <v>635</v>
      </c>
      <c r="B483" s="77" t="s">
        <v>669</v>
      </c>
      <c r="C483" s="37"/>
      <c r="D483" s="37"/>
      <c r="E483" s="76"/>
      <c r="F483" s="168">
        <f t="shared" si="55"/>
        <v>140000</v>
      </c>
      <c r="G483" s="171">
        <f>SUM(G484)</f>
        <v>140000</v>
      </c>
      <c r="H483" s="171"/>
      <c r="I483" s="207"/>
      <c r="J483" s="207"/>
      <c r="K483" s="210"/>
      <c r="L483" s="210"/>
      <c r="M483" s="213"/>
      <c r="N483" s="210"/>
      <c r="O483" s="210"/>
      <c r="P483" s="210"/>
    </row>
    <row r="484" spans="1:16" s="8" customFormat="1" ht="22.5" customHeight="1">
      <c r="A484" s="38"/>
      <c r="B484" s="39" t="s">
        <v>517</v>
      </c>
      <c r="C484" s="41">
        <v>801</v>
      </c>
      <c r="D484" s="41">
        <v>80195</v>
      </c>
      <c r="E484" s="80" t="s">
        <v>636</v>
      </c>
      <c r="F484" s="169">
        <f t="shared" si="55"/>
        <v>140000</v>
      </c>
      <c r="G484" s="174">
        <v>140000</v>
      </c>
      <c r="H484" s="174"/>
      <c r="I484" s="207"/>
      <c r="J484" s="207"/>
      <c r="K484" s="210"/>
      <c r="L484" s="210"/>
      <c r="M484" s="213"/>
      <c r="N484" s="210"/>
      <c r="O484" s="210"/>
      <c r="P484" s="210"/>
    </row>
    <row r="485" spans="1:16" s="8" customFormat="1" ht="24.75" customHeight="1">
      <c r="A485" s="34" t="s">
        <v>631</v>
      </c>
      <c r="B485" s="77" t="s">
        <v>632</v>
      </c>
      <c r="C485" s="37"/>
      <c r="D485" s="37"/>
      <c r="E485" s="76"/>
      <c r="F485" s="168">
        <f t="shared" si="55"/>
        <v>150000</v>
      </c>
      <c r="G485" s="171">
        <f>SUM(G486)</f>
        <v>150000</v>
      </c>
      <c r="H485" s="171"/>
      <c r="I485" s="207"/>
      <c r="J485" s="207"/>
      <c r="K485" s="210"/>
      <c r="L485" s="210"/>
      <c r="M485" s="213"/>
      <c r="N485" s="210"/>
      <c r="O485" s="210"/>
      <c r="P485" s="210"/>
    </row>
    <row r="486" spans="1:16" s="8" customFormat="1" ht="24.75" customHeight="1">
      <c r="A486" s="38"/>
      <c r="B486" s="39" t="s">
        <v>517</v>
      </c>
      <c r="C486" s="41">
        <v>801</v>
      </c>
      <c r="D486" s="41">
        <v>80195</v>
      </c>
      <c r="E486" s="80" t="s">
        <v>97</v>
      </c>
      <c r="F486" s="169">
        <f t="shared" si="55"/>
        <v>150000</v>
      </c>
      <c r="G486" s="174">
        <v>150000</v>
      </c>
      <c r="H486" s="174"/>
      <c r="I486" s="207"/>
      <c r="J486" s="207"/>
      <c r="K486" s="210"/>
      <c r="L486" s="210"/>
      <c r="M486" s="213"/>
      <c r="N486" s="210"/>
      <c r="O486" s="210"/>
      <c r="P486" s="210"/>
    </row>
    <row r="487" spans="1:16" s="8" customFormat="1" ht="24" customHeight="1">
      <c r="A487" s="34" t="s">
        <v>724</v>
      </c>
      <c r="B487" s="60" t="s">
        <v>714</v>
      </c>
      <c r="C487" s="36">
        <v>801</v>
      </c>
      <c r="D487" s="36">
        <v>80101</v>
      </c>
      <c r="E487" s="76" t="s">
        <v>95</v>
      </c>
      <c r="F487" s="167">
        <f t="shared" ref="F487" si="56">G487+H487</f>
        <v>250000</v>
      </c>
      <c r="G487" s="171">
        <v>250000</v>
      </c>
      <c r="H487" s="171"/>
      <c r="I487" s="207"/>
      <c r="J487" s="207"/>
      <c r="K487" s="210"/>
      <c r="L487" s="210"/>
      <c r="M487" s="213"/>
      <c r="N487" s="210"/>
      <c r="O487" s="210"/>
      <c r="P487" s="210"/>
    </row>
    <row r="488" spans="1:16" s="8" customFormat="1" ht="24" customHeight="1">
      <c r="A488" s="30" t="s">
        <v>723</v>
      </c>
      <c r="B488" s="46" t="s">
        <v>713</v>
      </c>
      <c r="C488" s="47">
        <v>801</v>
      </c>
      <c r="D488" s="47">
        <v>80101</v>
      </c>
      <c r="E488" s="33" t="s">
        <v>95</v>
      </c>
      <c r="F488" s="167">
        <f t="shared" ref="F488" si="57">G488+H488</f>
        <v>1000000</v>
      </c>
      <c r="G488" s="173">
        <v>1000000</v>
      </c>
      <c r="H488" s="173"/>
      <c r="I488" s="207"/>
      <c r="J488" s="207"/>
      <c r="K488" s="210"/>
      <c r="L488" s="210"/>
      <c r="M488" s="213"/>
      <c r="N488" s="210"/>
      <c r="O488" s="210"/>
      <c r="P488" s="210"/>
    </row>
    <row r="489" spans="1:16" s="8" customFormat="1" ht="24" customHeight="1">
      <c r="A489" s="30" t="s">
        <v>122</v>
      </c>
      <c r="B489" s="112" t="s">
        <v>121</v>
      </c>
      <c r="C489" s="32">
        <v>801</v>
      </c>
      <c r="D489" s="32">
        <v>80195</v>
      </c>
      <c r="E489" s="33" t="s">
        <v>120</v>
      </c>
      <c r="F489" s="167">
        <f t="shared" ref="F489:F491" si="58">G489</f>
        <v>910800</v>
      </c>
      <c r="G489" s="173">
        <v>910800</v>
      </c>
      <c r="H489" s="173"/>
      <c r="I489" s="207"/>
      <c r="J489" s="207"/>
      <c r="K489" s="210"/>
      <c r="L489" s="210"/>
      <c r="M489" s="213"/>
      <c r="N489" s="210"/>
      <c r="O489" s="210"/>
      <c r="P489" s="210"/>
    </row>
    <row r="490" spans="1:16" s="8" customFormat="1" ht="24" customHeight="1">
      <c r="A490" s="30" t="s">
        <v>629</v>
      </c>
      <c r="B490" s="112" t="s">
        <v>630</v>
      </c>
      <c r="C490" s="40">
        <v>801</v>
      </c>
      <c r="D490" s="40">
        <v>80101</v>
      </c>
      <c r="E490" s="33" t="s">
        <v>95</v>
      </c>
      <c r="F490" s="167">
        <f>G490+H490</f>
        <v>3000000</v>
      </c>
      <c r="G490" s="173">
        <v>3000000</v>
      </c>
      <c r="H490" s="173"/>
      <c r="I490" s="207"/>
      <c r="J490" s="207"/>
      <c r="K490" s="210"/>
      <c r="L490" s="210"/>
      <c r="M490" s="213"/>
      <c r="N490" s="210"/>
      <c r="O490" s="210"/>
      <c r="P490" s="210"/>
    </row>
    <row r="491" spans="1:16" s="8" customFormat="1" ht="24" customHeight="1">
      <c r="A491" s="30" t="s">
        <v>119</v>
      </c>
      <c r="B491" s="46" t="s">
        <v>118</v>
      </c>
      <c r="C491" s="47">
        <v>801</v>
      </c>
      <c r="D491" s="47">
        <v>80101</v>
      </c>
      <c r="E491" s="33" t="s">
        <v>95</v>
      </c>
      <c r="F491" s="167">
        <f t="shared" si="58"/>
        <v>1300000</v>
      </c>
      <c r="G491" s="173">
        <v>1300000</v>
      </c>
      <c r="H491" s="173"/>
      <c r="I491" s="207"/>
      <c r="J491" s="207"/>
      <c r="K491" s="210"/>
      <c r="L491" s="210"/>
      <c r="M491" s="213"/>
      <c r="N491" s="210"/>
      <c r="O491" s="210"/>
      <c r="P491" s="210"/>
    </row>
    <row r="492" spans="1:16" s="8" customFormat="1" ht="24" customHeight="1">
      <c r="A492" s="30" t="s">
        <v>117</v>
      </c>
      <c r="B492" s="46" t="s">
        <v>116</v>
      </c>
      <c r="C492" s="32">
        <v>801</v>
      </c>
      <c r="D492" s="32">
        <v>80102</v>
      </c>
      <c r="E492" s="33" t="s">
        <v>95</v>
      </c>
      <c r="F492" s="167">
        <f t="shared" ref="F492:F499" si="59">G492+H492</f>
        <v>300000</v>
      </c>
      <c r="G492" s="173"/>
      <c r="H492" s="173">
        <v>300000</v>
      </c>
      <c r="I492" s="207"/>
      <c r="J492" s="207"/>
      <c r="K492" s="210"/>
      <c r="L492" s="210"/>
      <c r="M492" s="213"/>
      <c r="N492" s="210"/>
      <c r="O492" s="210"/>
      <c r="P492" s="210"/>
    </row>
    <row r="493" spans="1:16" s="8" customFormat="1" ht="24" customHeight="1">
      <c r="A493" s="30" t="s">
        <v>115</v>
      </c>
      <c r="B493" s="46" t="s">
        <v>114</v>
      </c>
      <c r="C493" s="47">
        <v>801</v>
      </c>
      <c r="D493" s="47">
        <v>80120</v>
      </c>
      <c r="E493" s="33" t="s">
        <v>96</v>
      </c>
      <c r="F493" s="167">
        <f t="shared" si="59"/>
        <v>500000</v>
      </c>
      <c r="G493" s="173"/>
      <c r="H493" s="173">
        <v>500000</v>
      </c>
      <c r="I493" s="207"/>
      <c r="J493" s="207"/>
      <c r="K493" s="210"/>
      <c r="L493" s="210"/>
      <c r="M493" s="213"/>
      <c r="N493" s="210"/>
      <c r="O493" s="210"/>
      <c r="P493" s="210"/>
    </row>
    <row r="494" spans="1:16" s="274" customFormat="1" ht="24" customHeight="1">
      <c r="A494" s="30" t="s">
        <v>113</v>
      </c>
      <c r="B494" s="31" t="s">
        <v>112</v>
      </c>
      <c r="C494" s="47">
        <v>801</v>
      </c>
      <c r="D494" s="47">
        <v>80101</v>
      </c>
      <c r="E494" s="33" t="s">
        <v>111</v>
      </c>
      <c r="F494" s="191">
        <f t="shared" si="59"/>
        <v>7000000</v>
      </c>
      <c r="G494" s="190">
        <v>7000000</v>
      </c>
      <c r="H494" s="190"/>
      <c r="I494" s="271"/>
      <c r="J494" s="271"/>
      <c r="K494" s="272"/>
      <c r="L494" s="272"/>
      <c r="M494" s="273"/>
      <c r="N494" s="272"/>
      <c r="O494" s="272"/>
      <c r="P494" s="272"/>
    </row>
    <row r="495" spans="1:16" s="274" customFormat="1" ht="24" customHeight="1">
      <c r="A495" s="30" t="s">
        <v>110</v>
      </c>
      <c r="B495" s="31" t="s">
        <v>109</v>
      </c>
      <c r="C495" s="47">
        <v>801</v>
      </c>
      <c r="D495" s="47">
        <v>80101</v>
      </c>
      <c r="E495" s="33" t="s">
        <v>95</v>
      </c>
      <c r="F495" s="191">
        <f t="shared" si="59"/>
        <v>800000</v>
      </c>
      <c r="G495" s="190">
        <v>800000</v>
      </c>
      <c r="H495" s="190"/>
      <c r="I495" s="271"/>
      <c r="J495" s="271"/>
      <c r="K495" s="272"/>
      <c r="L495" s="272"/>
      <c r="M495" s="273"/>
      <c r="N495" s="272"/>
      <c r="O495" s="272"/>
      <c r="P495" s="272"/>
    </row>
    <row r="496" spans="1:16" s="8" customFormat="1" ht="24" customHeight="1">
      <c r="A496" s="38" t="s">
        <v>108</v>
      </c>
      <c r="B496" s="66" t="s">
        <v>107</v>
      </c>
      <c r="C496" s="41">
        <v>854</v>
      </c>
      <c r="D496" s="41">
        <v>85407</v>
      </c>
      <c r="E496" s="80" t="s">
        <v>106</v>
      </c>
      <c r="F496" s="167">
        <f t="shared" si="59"/>
        <v>2000000</v>
      </c>
      <c r="G496" s="174"/>
      <c r="H496" s="174">
        <v>2000000</v>
      </c>
      <c r="I496" s="207"/>
      <c r="J496" s="207"/>
      <c r="K496" s="210"/>
      <c r="L496" s="210"/>
      <c r="M496" s="213"/>
      <c r="N496" s="210"/>
      <c r="O496" s="210"/>
      <c r="P496" s="210"/>
    </row>
    <row r="497" spans="1:16" s="8" customFormat="1" ht="24" customHeight="1">
      <c r="A497" s="30" t="s">
        <v>105</v>
      </c>
      <c r="B497" s="46" t="s">
        <v>104</v>
      </c>
      <c r="C497" s="47">
        <v>801</v>
      </c>
      <c r="D497" s="47">
        <v>80101</v>
      </c>
      <c r="E497" s="33" t="s">
        <v>95</v>
      </c>
      <c r="F497" s="167">
        <f t="shared" si="59"/>
        <v>7500000</v>
      </c>
      <c r="G497" s="173">
        <v>7500000</v>
      </c>
      <c r="H497" s="173"/>
      <c r="I497" s="207"/>
      <c r="J497" s="207"/>
      <c r="K497" s="210"/>
      <c r="L497" s="210"/>
      <c r="M497" s="213"/>
      <c r="N497" s="210"/>
      <c r="O497" s="210"/>
      <c r="P497" s="210"/>
    </row>
    <row r="498" spans="1:16" s="8" customFormat="1" ht="24" customHeight="1">
      <c r="A498" s="30" t="s">
        <v>103</v>
      </c>
      <c r="B498" s="46" t="s">
        <v>102</v>
      </c>
      <c r="C498" s="47">
        <v>801</v>
      </c>
      <c r="D498" s="47">
        <v>80101</v>
      </c>
      <c r="E498" s="33" t="s">
        <v>95</v>
      </c>
      <c r="F498" s="167">
        <f t="shared" si="59"/>
        <v>719000</v>
      </c>
      <c r="G498" s="173">
        <v>719000</v>
      </c>
      <c r="H498" s="173"/>
      <c r="I498" s="207"/>
      <c r="J498" s="207"/>
      <c r="K498" s="210"/>
      <c r="L498" s="210"/>
      <c r="M498" s="213"/>
      <c r="N498" s="210"/>
      <c r="O498" s="210"/>
      <c r="P498" s="210"/>
    </row>
    <row r="499" spans="1:16" s="8" customFormat="1" ht="24" customHeight="1">
      <c r="A499" s="30" t="s">
        <v>101</v>
      </c>
      <c r="B499" s="46" t="s">
        <v>100</v>
      </c>
      <c r="C499" s="32">
        <v>801</v>
      </c>
      <c r="D499" s="32">
        <v>80104</v>
      </c>
      <c r="E499" s="33" t="s">
        <v>99</v>
      </c>
      <c r="F499" s="167">
        <f t="shared" si="59"/>
        <v>1800000</v>
      </c>
      <c r="G499" s="173">
        <v>1800000</v>
      </c>
      <c r="H499" s="173"/>
      <c r="I499" s="207"/>
      <c r="J499" s="207"/>
      <c r="K499" s="210"/>
      <c r="L499" s="210"/>
      <c r="M499" s="213"/>
      <c r="N499" s="210"/>
      <c r="O499" s="210"/>
      <c r="P499" s="210"/>
    </row>
    <row r="500" spans="1:16" s="8" customFormat="1" ht="24" customHeight="1">
      <c r="A500" s="38" t="s">
        <v>637</v>
      </c>
      <c r="B500" s="255" t="s">
        <v>638</v>
      </c>
      <c r="C500" s="41">
        <v>854</v>
      </c>
      <c r="D500" s="41">
        <v>85403</v>
      </c>
      <c r="E500" s="256" t="s">
        <v>639</v>
      </c>
      <c r="F500" s="169">
        <f>G500+H500</f>
        <v>600000</v>
      </c>
      <c r="G500" s="174"/>
      <c r="H500" s="174">
        <v>600000</v>
      </c>
      <c r="I500" s="207"/>
      <c r="J500" s="207"/>
      <c r="K500" s="210"/>
      <c r="L500" s="210"/>
      <c r="M500" s="213"/>
      <c r="N500" s="210"/>
      <c r="O500" s="210"/>
      <c r="P500" s="210"/>
    </row>
    <row r="501" spans="1:16" s="8" customFormat="1" ht="24" customHeight="1">
      <c r="A501" s="12"/>
      <c r="B501" s="27" t="s">
        <v>94</v>
      </c>
      <c r="C501" s="47"/>
      <c r="D501" s="47"/>
      <c r="E501" s="29"/>
      <c r="F501" s="163">
        <f t="shared" ref="F501:F502" si="60">G501+H501</f>
        <v>44140192</v>
      </c>
      <c r="G501" s="176">
        <f>G502</f>
        <v>44140192</v>
      </c>
      <c r="H501" s="176">
        <f>H502</f>
        <v>0</v>
      </c>
      <c r="I501" s="207"/>
      <c r="J501" s="207"/>
      <c r="K501" s="210"/>
      <c r="L501" s="210"/>
      <c r="M501" s="213"/>
      <c r="N501" s="210"/>
      <c r="O501" s="210"/>
      <c r="P501" s="210"/>
    </row>
    <row r="502" spans="1:16" s="8" customFormat="1" ht="24" customHeight="1">
      <c r="A502" s="12"/>
      <c r="B502" s="27" t="s">
        <v>93</v>
      </c>
      <c r="C502" s="28"/>
      <c r="D502" s="28"/>
      <c r="E502" s="29"/>
      <c r="F502" s="163">
        <f t="shared" si="60"/>
        <v>44140192</v>
      </c>
      <c r="G502" s="176">
        <f>SUM(G503:G505,G507,G509,G511,G512,G514,G516:G520,G522:G530)</f>
        <v>44140192</v>
      </c>
      <c r="H502" s="176">
        <f>SUM(H503:H505,H507,H509,H511,H512,H514,H516:H520,H522:H530)</f>
        <v>0</v>
      </c>
      <c r="I502" s="207"/>
      <c r="J502" s="207"/>
      <c r="K502" s="210"/>
      <c r="L502" s="210"/>
      <c r="M502" s="213"/>
      <c r="N502" s="210"/>
      <c r="O502" s="210"/>
      <c r="P502" s="210"/>
    </row>
    <row r="503" spans="1:16" s="8" customFormat="1" ht="24" customHeight="1">
      <c r="A503" s="38" t="s">
        <v>694</v>
      </c>
      <c r="B503" s="74" t="s">
        <v>695</v>
      </c>
      <c r="C503" s="40">
        <v>926</v>
      </c>
      <c r="D503" s="40">
        <v>92601</v>
      </c>
      <c r="E503" s="80" t="s">
        <v>31</v>
      </c>
      <c r="F503" s="167">
        <f>G503+H503</f>
        <v>50000</v>
      </c>
      <c r="G503" s="174">
        <v>50000</v>
      </c>
      <c r="H503" s="174"/>
      <c r="I503" s="207"/>
      <c r="J503" s="207"/>
      <c r="K503" s="210"/>
      <c r="L503" s="210"/>
      <c r="M503" s="213"/>
      <c r="N503" s="210"/>
      <c r="O503" s="210"/>
      <c r="P503" s="210"/>
    </row>
    <row r="504" spans="1:16" s="8" customFormat="1" ht="24" customHeight="1">
      <c r="A504" s="38" t="s">
        <v>692</v>
      </c>
      <c r="B504" s="74" t="s">
        <v>693</v>
      </c>
      <c r="C504" s="40">
        <v>926</v>
      </c>
      <c r="D504" s="40">
        <v>92601</v>
      </c>
      <c r="E504" s="80" t="s">
        <v>31</v>
      </c>
      <c r="F504" s="167">
        <f>G504+H504</f>
        <v>50000</v>
      </c>
      <c r="G504" s="174">
        <v>50000</v>
      </c>
      <c r="H504" s="174"/>
      <c r="I504" s="207"/>
      <c r="J504" s="207"/>
      <c r="K504" s="210"/>
      <c r="L504" s="210"/>
      <c r="M504" s="213"/>
      <c r="N504" s="210"/>
      <c r="O504" s="210"/>
      <c r="P504" s="210"/>
    </row>
    <row r="505" spans="1:16" s="8" customFormat="1" ht="24" customHeight="1">
      <c r="A505" s="34" t="s">
        <v>640</v>
      </c>
      <c r="B505" s="77" t="s">
        <v>641</v>
      </c>
      <c r="C505" s="37"/>
      <c r="D505" s="37"/>
      <c r="E505" s="76"/>
      <c r="F505" s="168">
        <f t="shared" ref="F505:F510" si="61">G505+H505</f>
        <v>1520000</v>
      </c>
      <c r="G505" s="171">
        <f>SUM(G506:G506)</f>
        <v>1520000</v>
      </c>
      <c r="H505" s="171"/>
      <c r="I505" s="207"/>
      <c r="J505" s="207"/>
      <c r="K505" s="210"/>
      <c r="L505" s="210"/>
      <c r="M505" s="213"/>
      <c r="N505" s="210"/>
      <c r="O505" s="210"/>
      <c r="P505" s="210"/>
    </row>
    <row r="506" spans="1:16" s="8" customFormat="1" ht="24" customHeight="1">
      <c r="A506" s="38"/>
      <c r="B506" s="39" t="s">
        <v>520</v>
      </c>
      <c r="C506" s="41">
        <v>926</v>
      </c>
      <c r="D506" s="41">
        <v>92601</v>
      </c>
      <c r="E506" s="80" t="s">
        <v>31</v>
      </c>
      <c r="F506" s="169">
        <f t="shared" si="61"/>
        <v>1520000</v>
      </c>
      <c r="G506" s="174">
        <v>1520000</v>
      </c>
      <c r="H506" s="174"/>
      <c r="I506" s="207"/>
      <c r="J506" s="207"/>
      <c r="K506" s="210"/>
      <c r="L506" s="210"/>
      <c r="M506" s="213"/>
      <c r="N506" s="210"/>
      <c r="O506" s="210"/>
      <c r="P506" s="210"/>
    </row>
    <row r="507" spans="1:16" s="8" customFormat="1" ht="24" customHeight="1">
      <c r="A507" s="34" t="s">
        <v>642</v>
      </c>
      <c r="B507" s="77" t="s">
        <v>643</v>
      </c>
      <c r="C507" s="37"/>
      <c r="D507" s="37"/>
      <c r="E507" s="76"/>
      <c r="F507" s="168">
        <f t="shared" si="61"/>
        <v>150000</v>
      </c>
      <c r="G507" s="171">
        <f>SUM(G508)</f>
        <v>150000</v>
      </c>
      <c r="H507" s="171"/>
      <c r="I507" s="207"/>
      <c r="J507" s="207"/>
      <c r="K507" s="210"/>
      <c r="L507" s="210"/>
      <c r="M507" s="213"/>
      <c r="N507" s="210"/>
      <c r="O507" s="210"/>
      <c r="P507" s="210"/>
    </row>
    <row r="508" spans="1:16" s="8" customFormat="1" ht="24" customHeight="1">
      <c r="A508" s="38"/>
      <c r="B508" s="39" t="s">
        <v>517</v>
      </c>
      <c r="C508" s="41">
        <v>926</v>
      </c>
      <c r="D508" s="41">
        <v>92601</v>
      </c>
      <c r="E508" s="80" t="s">
        <v>31</v>
      </c>
      <c r="F508" s="169">
        <f t="shared" si="61"/>
        <v>150000</v>
      </c>
      <c r="G508" s="174">
        <v>150000</v>
      </c>
      <c r="H508" s="174"/>
      <c r="I508" s="207"/>
      <c r="J508" s="207"/>
      <c r="K508" s="210"/>
      <c r="L508" s="210"/>
      <c r="M508" s="213"/>
      <c r="N508" s="210"/>
      <c r="O508" s="210"/>
      <c r="P508" s="210"/>
    </row>
    <row r="509" spans="1:16" s="8" customFormat="1" ht="24" customHeight="1">
      <c r="A509" s="34" t="s">
        <v>644</v>
      </c>
      <c r="B509" s="77" t="s">
        <v>645</v>
      </c>
      <c r="C509" s="37"/>
      <c r="D509" s="37"/>
      <c r="E509" s="76"/>
      <c r="F509" s="168">
        <f t="shared" si="61"/>
        <v>500000</v>
      </c>
      <c r="G509" s="171">
        <f>SUM(G510)</f>
        <v>500000</v>
      </c>
      <c r="H509" s="171"/>
      <c r="I509" s="207"/>
      <c r="J509" s="207"/>
      <c r="K509" s="210"/>
      <c r="L509" s="210"/>
      <c r="M509" s="213"/>
      <c r="N509" s="210"/>
      <c r="O509" s="210"/>
      <c r="P509" s="210"/>
    </row>
    <row r="510" spans="1:16" s="8" customFormat="1" ht="24" customHeight="1">
      <c r="A510" s="38"/>
      <c r="B510" s="39" t="s">
        <v>517</v>
      </c>
      <c r="C510" s="41">
        <v>926</v>
      </c>
      <c r="D510" s="41">
        <v>92601</v>
      </c>
      <c r="E510" s="80" t="s">
        <v>31</v>
      </c>
      <c r="F510" s="169">
        <f t="shared" si="61"/>
        <v>500000</v>
      </c>
      <c r="G510" s="174">
        <v>500000</v>
      </c>
      <c r="H510" s="174"/>
      <c r="I510" s="207"/>
      <c r="J510" s="207"/>
      <c r="K510" s="210"/>
      <c r="L510" s="210"/>
      <c r="M510" s="213"/>
      <c r="N510" s="210"/>
      <c r="O510" s="210"/>
      <c r="P510" s="210"/>
    </row>
    <row r="511" spans="1:16" s="8" customFormat="1" ht="24" customHeight="1">
      <c r="A511" s="38" t="s">
        <v>92</v>
      </c>
      <c r="B511" s="74" t="s">
        <v>91</v>
      </c>
      <c r="C511" s="40">
        <v>926</v>
      </c>
      <c r="D511" s="40">
        <v>92601</v>
      </c>
      <c r="E511" s="80" t="s">
        <v>31</v>
      </c>
      <c r="F511" s="167">
        <f t="shared" ref="F511:F515" si="62">G511+H511</f>
        <v>1700000</v>
      </c>
      <c r="G511" s="174">
        <v>1700000</v>
      </c>
      <c r="H511" s="174"/>
      <c r="I511" s="207"/>
      <c r="J511" s="207"/>
      <c r="K511" s="210"/>
      <c r="L511" s="210"/>
      <c r="M511" s="213"/>
      <c r="N511" s="210"/>
      <c r="O511" s="210"/>
      <c r="P511" s="210"/>
    </row>
    <row r="512" spans="1:16" s="8" customFormat="1" ht="24" customHeight="1">
      <c r="A512" s="34" t="s">
        <v>646</v>
      </c>
      <c r="B512" s="77" t="s">
        <v>647</v>
      </c>
      <c r="C512" s="37"/>
      <c r="D512" s="37"/>
      <c r="E512" s="76"/>
      <c r="F512" s="168">
        <f t="shared" si="62"/>
        <v>561900</v>
      </c>
      <c r="G512" s="171">
        <f>SUM(G513)</f>
        <v>561900</v>
      </c>
      <c r="H512" s="171"/>
      <c r="I512" s="207"/>
      <c r="J512" s="207"/>
      <c r="K512" s="210"/>
      <c r="L512" s="210"/>
      <c r="M512" s="213"/>
      <c r="N512" s="210"/>
      <c r="O512" s="210"/>
      <c r="P512" s="210"/>
    </row>
    <row r="513" spans="1:16" s="8" customFormat="1" ht="24" customHeight="1">
      <c r="A513" s="38"/>
      <c r="B513" s="39" t="s">
        <v>517</v>
      </c>
      <c r="C513" s="41">
        <v>926</v>
      </c>
      <c r="D513" s="41">
        <v>92601</v>
      </c>
      <c r="E513" s="80" t="s">
        <v>31</v>
      </c>
      <c r="F513" s="169">
        <f t="shared" si="62"/>
        <v>561900</v>
      </c>
      <c r="G513" s="174">
        <v>561900</v>
      </c>
      <c r="H513" s="174"/>
      <c r="I513" s="207"/>
      <c r="J513" s="207"/>
      <c r="K513" s="210"/>
      <c r="L513" s="210"/>
      <c r="M513" s="213"/>
      <c r="N513" s="210"/>
      <c r="O513" s="210"/>
      <c r="P513" s="210"/>
    </row>
    <row r="514" spans="1:16" s="8" customFormat="1" ht="24" customHeight="1">
      <c r="A514" s="34" t="s">
        <v>648</v>
      </c>
      <c r="B514" s="77" t="s">
        <v>649</v>
      </c>
      <c r="C514" s="37"/>
      <c r="D514" s="37"/>
      <c r="E514" s="76"/>
      <c r="F514" s="168">
        <f t="shared" si="62"/>
        <v>600000</v>
      </c>
      <c r="G514" s="171">
        <f>SUM(G515)</f>
        <v>600000</v>
      </c>
      <c r="H514" s="171"/>
      <c r="I514" s="207"/>
      <c r="J514" s="207"/>
      <c r="K514" s="210"/>
      <c r="L514" s="210"/>
      <c r="M514" s="213"/>
      <c r="N514" s="210"/>
      <c r="O514" s="210"/>
      <c r="P514" s="210"/>
    </row>
    <row r="515" spans="1:16" s="8" customFormat="1" ht="24" customHeight="1">
      <c r="A515" s="38"/>
      <c r="B515" s="39" t="s">
        <v>517</v>
      </c>
      <c r="C515" s="41">
        <v>926</v>
      </c>
      <c r="D515" s="41">
        <v>92601</v>
      </c>
      <c r="E515" s="80" t="s">
        <v>31</v>
      </c>
      <c r="F515" s="169">
        <f t="shared" si="62"/>
        <v>600000</v>
      </c>
      <c r="G515" s="174">
        <v>600000</v>
      </c>
      <c r="H515" s="174"/>
      <c r="I515" s="207"/>
      <c r="J515" s="207"/>
      <c r="K515" s="210"/>
      <c r="L515" s="210"/>
      <c r="M515" s="213"/>
      <c r="N515" s="210"/>
      <c r="O515" s="210"/>
      <c r="P515" s="210"/>
    </row>
    <row r="516" spans="1:16" s="8" customFormat="1" ht="24" customHeight="1">
      <c r="A516" s="30" t="s">
        <v>725</v>
      </c>
      <c r="B516" s="31" t="s">
        <v>696</v>
      </c>
      <c r="C516" s="32">
        <v>926</v>
      </c>
      <c r="D516" s="32">
        <v>92601</v>
      </c>
      <c r="E516" s="33" t="s">
        <v>31</v>
      </c>
      <c r="F516" s="167">
        <f>G516+H516</f>
        <v>20000</v>
      </c>
      <c r="G516" s="173">
        <v>20000</v>
      </c>
      <c r="H516" s="173"/>
      <c r="I516" s="207"/>
      <c r="J516" s="207"/>
      <c r="K516" s="210"/>
      <c r="L516" s="210"/>
      <c r="M516" s="213"/>
      <c r="N516" s="210"/>
      <c r="O516" s="210"/>
      <c r="P516" s="210"/>
    </row>
    <row r="517" spans="1:16" s="8" customFormat="1" ht="24" customHeight="1">
      <c r="A517" s="38" t="s">
        <v>726</v>
      </c>
      <c r="B517" s="74" t="s">
        <v>715</v>
      </c>
      <c r="C517" s="40">
        <v>926</v>
      </c>
      <c r="D517" s="40">
        <v>92601</v>
      </c>
      <c r="E517" s="80" t="s">
        <v>31</v>
      </c>
      <c r="F517" s="167">
        <f>G517+H517</f>
        <v>720000</v>
      </c>
      <c r="G517" s="174">
        <v>720000</v>
      </c>
      <c r="H517" s="174"/>
      <c r="I517" s="207"/>
      <c r="J517" s="207"/>
      <c r="K517" s="210"/>
      <c r="L517" s="210"/>
      <c r="M517" s="213"/>
      <c r="N517" s="210"/>
      <c r="O517" s="210"/>
      <c r="P517" s="210"/>
    </row>
    <row r="518" spans="1:16" s="8" customFormat="1" ht="24" customHeight="1">
      <c r="A518" s="30" t="s">
        <v>90</v>
      </c>
      <c r="B518" s="46" t="s">
        <v>89</v>
      </c>
      <c r="C518" s="32">
        <v>926</v>
      </c>
      <c r="D518" s="32">
        <v>92601</v>
      </c>
      <c r="E518" s="33" t="s">
        <v>31</v>
      </c>
      <c r="F518" s="167">
        <f t="shared" ref="F518:F530" si="63">G518+H518</f>
        <v>270600</v>
      </c>
      <c r="G518" s="173">
        <v>270600</v>
      </c>
      <c r="H518" s="173"/>
      <c r="I518" s="207"/>
      <c r="J518" s="207"/>
      <c r="K518" s="210"/>
      <c r="L518" s="210"/>
      <c r="M518" s="213"/>
      <c r="N518" s="210"/>
      <c r="O518" s="210"/>
      <c r="P518" s="210"/>
    </row>
    <row r="519" spans="1:16" s="8" customFormat="1" ht="24" customHeight="1">
      <c r="A519" s="30" t="s">
        <v>88</v>
      </c>
      <c r="B519" s="46" t="s">
        <v>87</v>
      </c>
      <c r="C519" s="32">
        <v>926</v>
      </c>
      <c r="D519" s="32">
        <v>92601</v>
      </c>
      <c r="E519" s="33" t="s">
        <v>31</v>
      </c>
      <c r="F519" s="167">
        <f t="shared" si="63"/>
        <v>1700000</v>
      </c>
      <c r="G519" s="173">
        <v>1700000</v>
      </c>
      <c r="H519" s="173"/>
      <c r="I519" s="207"/>
      <c r="J519" s="207"/>
      <c r="K519" s="210"/>
      <c r="L519" s="210"/>
      <c r="M519" s="213"/>
      <c r="N519" s="210"/>
      <c r="O519" s="210"/>
      <c r="P519" s="210"/>
    </row>
    <row r="520" spans="1:16" s="8" customFormat="1" ht="24" customHeight="1">
      <c r="A520" s="44" t="s">
        <v>86</v>
      </c>
      <c r="B520" s="48" t="s">
        <v>85</v>
      </c>
      <c r="C520" s="42"/>
      <c r="D520" s="42"/>
      <c r="E520" s="114"/>
      <c r="F520" s="170">
        <f t="shared" ref="F520:F522" si="64">G520+H520</f>
        <v>3950000</v>
      </c>
      <c r="G520" s="172">
        <f>SUM(G521:G521)</f>
        <v>3950000</v>
      </c>
      <c r="H520" s="172"/>
      <c r="I520" s="207"/>
      <c r="J520" s="207"/>
      <c r="K520" s="210"/>
      <c r="L520" s="210"/>
      <c r="M520" s="213"/>
      <c r="N520" s="210"/>
      <c r="O520" s="210"/>
      <c r="P520" s="210"/>
    </row>
    <row r="521" spans="1:16" s="8" customFormat="1" ht="24" customHeight="1">
      <c r="A521" s="38"/>
      <c r="B521" s="39" t="s">
        <v>53</v>
      </c>
      <c r="C521" s="40">
        <v>926</v>
      </c>
      <c r="D521" s="40">
        <v>92601</v>
      </c>
      <c r="E521" s="80" t="s">
        <v>31</v>
      </c>
      <c r="F521" s="169">
        <f t="shared" si="64"/>
        <v>3950000</v>
      </c>
      <c r="G521" s="174">
        <v>3950000</v>
      </c>
      <c r="H521" s="174"/>
      <c r="I521" s="207"/>
      <c r="J521" s="207"/>
      <c r="K521" s="210"/>
      <c r="L521" s="210"/>
      <c r="M521" s="213"/>
      <c r="N521" s="210"/>
      <c r="O521" s="210"/>
      <c r="P521" s="210"/>
    </row>
    <row r="522" spans="1:16" s="8" customFormat="1" ht="24" customHeight="1">
      <c r="A522" s="38" t="s">
        <v>728</v>
      </c>
      <c r="B522" s="66" t="s">
        <v>729</v>
      </c>
      <c r="C522" s="40">
        <v>926</v>
      </c>
      <c r="D522" s="40">
        <v>92601</v>
      </c>
      <c r="E522" s="80" t="s">
        <v>31</v>
      </c>
      <c r="F522" s="169">
        <f t="shared" si="64"/>
        <v>1000000</v>
      </c>
      <c r="G522" s="174">
        <v>1000000</v>
      </c>
      <c r="H522" s="174"/>
      <c r="I522" s="207"/>
      <c r="J522" s="207"/>
      <c r="K522" s="210"/>
      <c r="L522" s="210"/>
      <c r="M522" s="213"/>
      <c r="N522" s="210"/>
      <c r="O522" s="210"/>
      <c r="P522" s="210"/>
    </row>
    <row r="523" spans="1:16" s="8" customFormat="1" ht="24" customHeight="1">
      <c r="A523" s="32" t="s">
        <v>84</v>
      </c>
      <c r="B523" s="46" t="s">
        <v>83</v>
      </c>
      <c r="C523" s="32">
        <v>926</v>
      </c>
      <c r="D523" s="32">
        <v>92601</v>
      </c>
      <c r="E523" s="81" t="s">
        <v>32</v>
      </c>
      <c r="F523" s="167">
        <f t="shared" si="63"/>
        <v>3600000</v>
      </c>
      <c r="G523" s="173">
        <v>3600000</v>
      </c>
      <c r="H523" s="173"/>
      <c r="I523" s="207"/>
      <c r="J523" s="207"/>
      <c r="K523" s="210"/>
      <c r="L523" s="210"/>
      <c r="M523" s="213"/>
      <c r="N523" s="210"/>
      <c r="O523" s="210"/>
      <c r="P523" s="210"/>
    </row>
    <row r="524" spans="1:16" s="8" customFormat="1" ht="24" customHeight="1">
      <c r="A524" s="38" t="s">
        <v>82</v>
      </c>
      <c r="B524" s="66" t="s">
        <v>81</v>
      </c>
      <c r="C524" s="32">
        <v>926</v>
      </c>
      <c r="D524" s="32">
        <v>92601</v>
      </c>
      <c r="E524" s="80" t="s">
        <v>31</v>
      </c>
      <c r="F524" s="167">
        <f t="shared" si="63"/>
        <v>4000000</v>
      </c>
      <c r="G524" s="173">
        <v>4000000</v>
      </c>
      <c r="H524" s="173"/>
      <c r="I524" s="207"/>
      <c r="J524" s="207"/>
      <c r="K524" s="210"/>
      <c r="L524" s="210"/>
      <c r="M524" s="213"/>
      <c r="N524" s="210"/>
      <c r="O524" s="210"/>
      <c r="P524" s="210"/>
    </row>
    <row r="525" spans="1:16" s="8" customFormat="1" ht="24" customHeight="1">
      <c r="A525" s="38" t="s">
        <v>80</v>
      </c>
      <c r="B525" s="66" t="s">
        <v>79</v>
      </c>
      <c r="C525" s="41">
        <v>926</v>
      </c>
      <c r="D525" s="41">
        <v>92601</v>
      </c>
      <c r="E525" s="80" t="s">
        <v>31</v>
      </c>
      <c r="F525" s="167">
        <f t="shared" si="63"/>
        <v>1000000</v>
      </c>
      <c r="G525" s="174">
        <v>1000000</v>
      </c>
      <c r="H525" s="174"/>
      <c r="I525" s="207"/>
      <c r="J525" s="207"/>
      <c r="K525" s="210"/>
      <c r="L525" s="210"/>
      <c r="M525" s="213"/>
      <c r="N525" s="210"/>
      <c r="O525" s="210"/>
      <c r="P525" s="210"/>
    </row>
    <row r="526" spans="1:16" s="8" customFormat="1" ht="24" customHeight="1">
      <c r="A526" s="30" t="s">
        <v>78</v>
      </c>
      <c r="B526" s="46" t="s">
        <v>77</v>
      </c>
      <c r="C526" s="32">
        <v>926</v>
      </c>
      <c r="D526" s="32">
        <v>92601</v>
      </c>
      <c r="E526" s="33" t="s">
        <v>31</v>
      </c>
      <c r="F526" s="167">
        <f t="shared" si="63"/>
        <v>4300000</v>
      </c>
      <c r="G526" s="173">
        <v>4300000</v>
      </c>
      <c r="H526" s="173"/>
      <c r="I526" s="207"/>
      <c r="J526" s="207"/>
      <c r="K526" s="210"/>
      <c r="L526" s="210"/>
      <c r="M526" s="213"/>
      <c r="N526" s="210"/>
      <c r="O526" s="210"/>
      <c r="P526" s="210"/>
    </row>
    <row r="527" spans="1:16" s="8" customFormat="1" ht="24" customHeight="1">
      <c r="A527" s="34" t="s">
        <v>76</v>
      </c>
      <c r="B527" s="60" t="s">
        <v>75</v>
      </c>
      <c r="C527" s="36">
        <v>926</v>
      </c>
      <c r="D527" s="36">
        <v>92601</v>
      </c>
      <c r="E527" s="54" t="s">
        <v>31</v>
      </c>
      <c r="F527" s="167">
        <f t="shared" si="63"/>
        <v>2000000</v>
      </c>
      <c r="G527" s="173">
        <v>2000000</v>
      </c>
      <c r="H527" s="173"/>
      <c r="I527" s="207"/>
      <c r="J527" s="207"/>
      <c r="K527" s="210"/>
      <c r="L527" s="210"/>
      <c r="M527" s="213"/>
      <c r="N527" s="210"/>
      <c r="O527" s="210"/>
      <c r="P527" s="210"/>
    </row>
    <row r="528" spans="1:16" s="8" customFormat="1" ht="24" customHeight="1">
      <c r="A528" s="30" t="s">
        <v>74</v>
      </c>
      <c r="B528" s="46" t="s">
        <v>73</v>
      </c>
      <c r="C528" s="32">
        <v>926</v>
      </c>
      <c r="D528" s="32">
        <v>92601</v>
      </c>
      <c r="E528" s="144" t="s">
        <v>31</v>
      </c>
      <c r="F528" s="167">
        <f t="shared" si="63"/>
        <v>2496442</v>
      </c>
      <c r="G528" s="173">
        <v>2496442</v>
      </c>
      <c r="H528" s="173"/>
      <c r="I528" s="207"/>
      <c r="J528" s="207"/>
      <c r="K528" s="210"/>
      <c r="L528" s="210"/>
      <c r="M528" s="213"/>
      <c r="N528" s="210"/>
      <c r="O528" s="210"/>
      <c r="P528" s="210"/>
    </row>
    <row r="529" spans="1:16" s="8" customFormat="1" ht="24" customHeight="1">
      <c r="A529" s="30" t="s">
        <v>72</v>
      </c>
      <c r="B529" s="112" t="s">
        <v>71</v>
      </c>
      <c r="C529" s="47">
        <v>926</v>
      </c>
      <c r="D529" s="47">
        <v>92601</v>
      </c>
      <c r="E529" s="33" t="s">
        <v>31</v>
      </c>
      <c r="F529" s="167">
        <f t="shared" si="63"/>
        <v>12031850</v>
      </c>
      <c r="G529" s="173">
        <v>12031850</v>
      </c>
      <c r="H529" s="173"/>
      <c r="I529" s="207"/>
      <c r="J529" s="207"/>
      <c r="K529" s="210"/>
      <c r="L529" s="210"/>
      <c r="M529" s="213"/>
      <c r="N529" s="210"/>
      <c r="O529" s="210"/>
      <c r="P529" s="210"/>
    </row>
    <row r="530" spans="1:16" s="8" customFormat="1" ht="24" customHeight="1">
      <c r="A530" s="34" t="s">
        <v>70</v>
      </c>
      <c r="B530" s="77" t="s">
        <v>69</v>
      </c>
      <c r="C530" s="37">
        <v>926</v>
      </c>
      <c r="D530" s="37">
        <v>92601</v>
      </c>
      <c r="E530" s="76" t="s">
        <v>31</v>
      </c>
      <c r="F530" s="168">
        <f t="shared" si="63"/>
        <v>1919400</v>
      </c>
      <c r="G530" s="171">
        <f>2190000-270600</f>
        <v>1919400</v>
      </c>
      <c r="H530" s="171"/>
      <c r="I530" s="207"/>
      <c r="J530" s="207"/>
      <c r="K530" s="210"/>
      <c r="L530" s="210"/>
      <c r="M530" s="213"/>
      <c r="N530" s="210"/>
      <c r="O530" s="210"/>
      <c r="P530" s="210"/>
    </row>
    <row r="531" spans="1:16" s="8" customFormat="1" ht="24" customHeight="1">
      <c r="A531" s="12"/>
      <c r="B531" s="27" t="s">
        <v>67</v>
      </c>
      <c r="C531" s="224"/>
      <c r="D531" s="224"/>
      <c r="E531" s="146"/>
      <c r="F531" s="163">
        <f t="shared" ref="F531:F532" si="65">G531+H531</f>
        <v>175414877</v>
      </c>
      <c r="G531" s="176">
        <f>G532+G544</f>
        <v>175414877</v>
      </c>
      <c r="H531" s="176">
        <f>H532+H544</f>
        <v>0</v>
      </c>
      <c r="I531" s="207"/>
      <c r="J531" s="207"/>
      <c r="K531" s="210"/>
      <c r="L531" s="210"/>
      <c r="M531" s="213"/>
      <c r="N531" s="210"/>
      <c r="O531" s="210"/>
      <c r="P531" s="210"/>
    </row>
    <row r="532" spans="1:16" s="8" customFormat="1" ht="24" customHeight="1">
      <c r="A532" s="12"/>
      <c r="B532" s="27" t="s">
        <v>66</v>
      </c>
      <c r="C532" s="224"/>
      <c r="D532" s="224"/>
      <c r="E532" s="146"/>
      <c r="F532" s="163">
        <f t="shared" si="65"/>
        <v>16014522</v>
      </c>
      <c r="G532" s="176">
        <f>G533+G534+G536+G537+G540+G543</f>
        <v>16014522</v>
      </c>
      <c r="H532" s="176">
        <f>H533+H534+H536+H537+H540+H543</f>
        <v>0</v>
      </c>
      <c r="I532" s="207"/>
      <c r="J532" s="207"/>
      <c r="K532" s="210"/>
      <c r="L532" s="210"/>
      <c r="M532" s="213"/>
      <c r="N532" s="210"/>
      <c r="O532" s="210"/>
      <c r="P532" s="210"/>
    </row>
    <row r="533" spans="1:16" s="8" customFormat="1" ht="24" customHeight="1">
      <c r="A533" s="34" t="s">
        <v>650</v>
      </c>
      <c r="B533" s="35" t="s">
        <v>651</v>
      </c>
      <c r="C533" s="96">
        <v>921</v>
      </c>
      <c r="D533" s="96">
        <v>92120</v>
      </c>
      <c r="E533" s="97" t="s">
        <v>1</v>
      </c>
      <c r="F533" s="168">
        <f>G533+H533</f>
        <v>2000000</v>
      </c>
      <c r="G533" s="171">
        <v>2000000</v>
      </c>
      <c r="H533" s="171"/>
      <c r="I533" s="207"/>
      <c r="J533" s="207"/>
      <c r="K533" s="210"/>
      <c r="L533" s="210"/>
      <c r="M533" s="213"/>
      <c r="N533" s="210"/>
      <c r="O533" s="210"/>
      <c r="P533" s="210"/>
    </row>
    <row r="534" spans="1:16" s="8" customFormat="1" ht="24" customHeight="1">
      <c r="A534" s="34" t="s">
        <v>653</v>
      </c>
      <c r="B534" s="77" t="s">
        <v>654</v>
      </c>
      <c r="C534" s="37"/>
      <c r="D534" s="37"/>
      <c r="E534" s="76"/>
      <c r="F534" s="168">
        <f t="shared" ref="F534:F535" si="66">G534+H534</f>
        <v>295000</v>
      </c>
      <c r="G534" s="171">
        <f>SUM(G535)</f>
        <v>295000</v>
      </c>
      <c r="H534" s="171"/>
      <c r="I534" s="207"/>
      <c r="J534" s="207"/>
      <c r="K534" s="210"/>
      <c r="L534" s="210"/>
      <c r="M534" s="213"/>
      <c r="N534" s="210"/>
      <c r="O534" s="210"/>
      <c r="P534" s="210"/>
    </row>
    <row r="535" spans="1:16" s="8" customFormat="1" ht="24" customHeight="1">
      <c r="A535" s="38"/>
      <c r="B535" s="39" t="s">
        <v>517</v>
      </c>
      <c r="C535" s="41">
        <v>921</v>
      </c>
      <c r="D535" s="41">
        <v>92109</v>
      </c>
      <c r="E535" s="80" t="s">
        <v>40</v>
      </c>
      <c r="F535" s="169">
        <f t="shared" si="66"/>
        <v>295000</v>
      </c>
      <c r="G535" s="174">
        <v>295000</v>
      </c>
      <c r="H535" s="174"/>
      <c r="I535" s="207"/>
      <c r="J535" s="207"/>
      <c r="K535" s="210"/>
      <c r="L535" s="210"/>
      <c r="M535" s="213"/>
      <c r="N535" s="210"/>
      <c r="O535" s="210"/>
      <c r="P535" s="210"/>
    </row>
    <row r="536" spans="1:16" s="8" customFormat="1" ht="24" customHeight="1">
      <c r="A536" s="117" t="s">
        <v>65</v>
      </c>
      <c r="B536" s="46" t="s">
        <v>64</v>
      </c>
      <c r="C536" s="81">
        <v>921</v>
      </c>
      <c r="D536" s="81">
        <v>92113</v>
      </c>
      <c r="E536" s="33" t="s">
        <v>40</v>
      </c>
      <c r="F536" s="167">
        <f>G536+H536</f>
        <v>100000</v>
      </c>
      <c r="G536" s="173">
        <v>100000</v>
      </c>
      <c r="H536" s="173"/>
      <c r="I536" s="207"/>
      <c r="J536" s="207"/>
      <c r="K536" s="210"/>
      <c r="L536" s="210"/>
      <c r="M536" s="213"/>
      <c r="N536" s="210"/>
      <c r="O536" s="210"/>
      <c r="P536" s="210"/>
    </row>
    <row r="537" spans="1:16" s="8" customFormat="1" ht="24" customHeight="1">
      <c r="A537" s="34" t="s">
        <v>63</v>
      </c>
      <c r="B537" s="35" t="s">
        <v>652</v>
      </c>
      <c r="C537" s="78"/>
      <c r="D537" s="78"/>
      <c r="E537" s="76"/>
      <c r="F537" s="168">
        <f>F539+F538</f>
        <v>4648241</v>
      </c>
      <c r="G537" s="171">
        <f>SUM(G538:G539)</f>
        <v>4648241</v>
      </c>
      <c r="H537" s="171"/>
      <c r="I537" s="207"/>
      <c r="J537" s="207"/>
      <c r="K537" s="210"/>
      <c r="L537" s="210"/>
      <c r="M537" s="213"/>
      <c r="N537" s="210"/>
      <c r="O537" s="210"/>
      <c r="P537" s="210"/>
    </row>
    <row r="538" spans="1:16" s="8" customFormat="1" ht="24" customHeight="1">
      <c r="A538" s="44"/>
      <c r="B538" s="45" t="s">
        <v>28</v>
      </c>
      <c r="C538" s="113">
        <v>921</v>
      </c>
      <c r="D538" s="113">
        <v>92120</v>
      </c>
      <c r="E538" s="114" t="s">
        <v>24</v>
      </c>
      <c r="F538" s="170">
        <f t="shared" ref="F538:F543" si="67">G538+H538</f>
        <v>1500000</v>
      </c>
      <c r="G538" s="172">
        <v>1500000</v>
      </c>
      <c r="H538" s="172"/>
      <c r="I538" s="207"/>
      <c r="J538" s="207"/>
      <c r="K538" s="210"/>
      <c r="L538" s="210"/>
      <c r="M538" s="213"/>
      <c r="N538" s="210"/>
      <c r="O538" s="210"/>
      <c r="P538" s="210"/>
    </row>
    <row r="539" spans="1:16" s="8" customFormat="1" ht="24" customHeight="1">
      <c r="A539" s="38"/>
      <c r="B539" s="39" t="s">
        <v>59</v>
      </c>
      <c r="C539" s="79">
        <v>921</v>
      </c>
      <c r="D539" s="79">
        <v>92120</v>
      </c>
      <c r="E539" s="80" t="s">
        <v>24</v>
      </c>
      <c r="F539" s="169">
        <f t="shared" si="67"/>
        <v>3148241</v>
      </c>
      <c r="G539" s="174">
        <v>3148241</v>
      </c>
      <c r="H539" s="174"/>
      <c r="I539" s="207"/>
      <c r="J539" s="207"/>
      <c r="K539" s="210"/>
      <c r="L539" s="210"/>
      <c r="M539" s="213"/>
      <c r="N539" s="210"/>
      <c r="O539" s="210"/>
      <c r="P539" s="210"/>
    </row>
    <row r="540" spans="1:16" s="8" customFormat="1" ht="24" customHeight="1">
      <c r="A540" s="34" t="s">
        <v>62</v>
      </c>
      <c r="B540" s="35" t="s">
        <v>61</v>
      </c>
      <c r="C540" s="78"/>
      <c r="D540" s="78"/>
      <c r="E540" s="76"/>
      <c r="F540" s="168">
        <f t="shared" si="67"/>
        <v>6157981</v>
      </c>
      <c r="G540" s="171">
        <f>SUM(G541:G542)</f>
        <v>6157981</v>
      </c>
      <c r="H540" s="171"/>
      <c r="I540" s="207"/>
      <c r="J540" s="207"/>
      <c r="K540" s="210"/>
      <c r="L540" s="210"/>
      <c r="M540" s="213"/>
      <c r="N540" s="210"/>
      <c r="O540" s="210"/>
      <c r="P540" s="210"/>
    </row>
    <row r="541" spans="1:16" s="8" customFormat="1" ht="24" customHeight="1">
      <c r="A541" s="44"/>
      <c r="B541" s="45" t="s">
        <v>60</v>
      </c>
      <c r="C541" s="113">
        <v>921</v>
      </c>
      <c r="D541" s="113">
        <v>92120</v>
      </c>
      <c r="E541" s="114" t="s">
        <v>24</v>
      </c>
      <c r="F541" s="170">
        <f t="shared" si="67"/>
        <v>6000000</v>
      </c>
      <c r="G541" s="172">
        <v>6000000</v>
      </c>
      <c r="H541" s="172"/>
      <c r="I541" s="207"/>
      <c r="J541" s="207"/>
      <c r="K541" s="210"/>
      <c r="L541" s="210"/>
      <c r="M541" s="213"/>
      <c r="N541" s="210"/>
      <c r="O541" s="210"/>
      <c r="P541" s="210"/>
    </row>
    <row r="542" spans="1:16" s="8" customFormat="1" ht="24" customHeight="1">
      <c r="A542" s="44"/>
      <c r="B542" s="45" t="s">
        <v>59</v>
      </c>
      <c r="C542" s="79">
        <v>921</v>
      </c>
      <c r="D542" s="79">
        <v>92120</v>
      </c>
      <c r="E542" s="80" t="s">
        <v>24</v>
      </c>
      <c r="F542" s="170">
        <f t="shared" si="67"/>
        <v>157981</v>
      </c>
      <c r="G542" s="172">
        <v>157981</v>
      </c>
      <c r="H542" s="172"/>
      <c r="I542" s="207"/>
      <c r="J542" s="207"/>
      <c r="K542" s="210"/>
      <c r="L542" s="210"/>
      <c r="M542" s="213"/>
      <c r="N542" s="210"/>
      <c r="O542" s="210"/>
      <c r="P542" s="210"/>
    </row>
    <row r="543" spans="1:16" s="8" customFormat="1" ht="24" customHeight="1">
      <c r="A543" s="34" t="s">
        <v>58</v>
      </c>
      <c r="B543" s="31" t="s">
        <v>57</v>
      </c>
      <c r="C543" s="40">
        <v>921</v>
      </c>
      <c r="D543" s="40">
        <v>92118</v>
      </c>
      <c r="E543" s="80" t="s">
        <v>40</v>
      </c>
      <c r="F543" s="167">
        <f t="shared" si="67"/>
        <v>2813300</v>
      </c>
      <c r="G543" s="173">
        <v>2813300</v>
      </c>
      <c r="H543" s="173"/>
      <c r="I543" s="207"/>
      <c r="J543" s="207"/>
      <c r="K543" s="210"/>
      <c r="L543" s="210"/>
      <c r="M543" s="213"/>
      <c r="N543" s="210"/>
      <c r="O543" s="210"/>
      <c r="P543" s="210"/>
    </row>
    <row r="544" spans="1:16" s="8" customFormat="1" ht="24" customHeight="1">
      <c r="A544" s="12"/>
      <c r="B544" s="27" t="s">
        <v>56</v>
      </c>
      <c r="C544" s="28"/>
      <c r="D544" s="28"/>
      <c r="E544" s="29"/>
      <c r="F544" s="163">
        <f>H544+G544</f>
        <v>159400355</v>
      </c>
      <c r="G544" s="176">
        <f>G545+G548+G549+G550+G551+G552+G553+G556+G557+G560+G561+G562</f>
        <v>159400355</v>
      </c>
      <c r="H544" s="176">
        <f>H545+H548+H549+H550+H551+H552+H553+H556+H557+H560+H561+H562</f>
        <v>0</v>
      </c>
      <c r="I544" s="207"/>
      <c r="J544" s="207"/>
      <c r="K544" s="210"/>
      <c r="L544" s="210"/>
      <c r="M544" s="213"/>
      <c r="N544" s="210"/>
      <c r="O544" s="210"/>
      <c r="P544" s="210"/>
    </row>
    <row r="545" spans="1:16" s="8" customFormat="1" ht="24" customHeight="1">
      <c r="A545" s="94" t="s">
        <v>55</v>
      </c>
      <c r="B545" s="147" t="s">
        <v>54</v>
      </c>
      <c r="C545" s="148"/>
      <c r="D545" s="96"/>
      <c r="E545" s="149"/>
      <c r="F545" s="180">
        <f t="shared" ref="F545:F555" si="68">G545+H545</f>
        <v>114911899</v>
      </c>
      <c r="G545" s="183">
        <f>SUM(G546:G547)</f>
        <v>114911899</v>
      </c>
      <c r="H545" s="184"/>
      <c r="I545" s="207"/>
      <c r="J545" s="207"/>
      <c r="K545" s="210"/>
      <c r="L545" s="210"/>
      <c r="M545" s="213"/>
      <c r="N545" s="210"/>
      <c r="O545" s="210"/>
      <c r="P545" s="210"/>
    </row>
    <row r="546" spans="1:16" s="8" customFormat="1" ht="24" customHeight="1">
      <c r="A546" s="98"/>
      <c r="B546" s="110" t="s">
        <v>28</v>
      </c>
      <c r="C546" s="150">
        <v>921</v>
      </c>
      <c r="D546" s="99">
        <v>92195</v>
      </c>
      <c r="E546" s="151" t="s">
        <v>40</v>
      </c>
      <c r="F546" s="181">
        <f t="shared" si="68"/>
        <v>15911899</v>
      </c>
      <c r="G546" s="257">
        <f>15907706+4193</f>
        <v>15911899</v>
      </c>
      <c r="H546" s="185"/>
      <c r="I546" s="207"/>
      <c r="J546" s="207"/>
      <c r="K546" s="210"/>
      <c r="L546" s="210"/>
      <c r="M546" s="213"/>
      <c r="N546" s="210"/>
      <c r="O546" s="210"/>
      <c r="P546" s="210"/>
    </row>
    <row r="547" spans="1:16" s="8" customFormat="1" ht="24" customHeight="1">
      <c r="A547" s="104"/>
      <c r="B547" s="152" t="s">
        <v>53</v>
      </c>
      <c r="C547" s="153">
        <v>921</v>
      </c>
      <c r="D547" s="105">
        <v>92195</v>
      </c>
      <c r="E547" s="154" t="s">
        <v>40</v>
      </c>
      <c r="F547" s="182">
        <f t="shared" si="68"/>
        <v>99000000</v>
      </c>
      <c r="G547" s="198">
        <v>99000000</v>
      </c>
      <c r="H547" s="199"/>
      <c r="I547" s="207"/>
      <c r="J547" s="207"/>
      <c r="K547" s="210"/>
      <c r="L547" s="210"/>
      <c r="M547" s="213"/>
      <c r="N547" s="210"/>
      <c r="O547" s="210"/>
      <c r="P547" s="210"/>
    </row>
    <row r="548" spans="1:16" s="8" customFormat="1" ht="24" customHeight="1">
      <c r="A548" s="81" t="s">
        <v>660</v>
      </c>
      <c r="B548" s="258" t="s">
        <v>659</v>
      </c>
      <c r="C548" s="113">
        <v>921</v>
      </c>
      <c r="D548" s="113">
        <v>92116</v>
      </c>
      <c r="E548" s="259" t="s">
        <v>40</v>
      </c>
      <c r="F548" s="170">
        <f>G548+H548</f>
        <v>500000</v>
      </c>
      <c r="G548" s="257">
        <v>500000</v>
      </c>
      <c r="H548" s="260"/>
      <c r="I548" s="207"/>
      <c r="J548" s="207"/>
      <c r="K548" s="210"/>
      <c r="L548" s="210"/>
      <c r="M548" s="213"/>
      <c r="N548" s="210"/>
      <c r="O548" s="210"/>
      <c r="P548" s="210"/>
    </row>
    <row r="549" spans="1:16" s="8" customFormat="1" ht="24" customHeight="1">
      <c r="A549" s="261" t="s">
        <v>664</v>
      </c>
      <c r="B549" s="31" t="s">
        <v>727</v>
      </c>
      <c r="C549" s="81">
        <v>921</v>
      </c>
      <c r="D549" s="81">
        <v>92109</v>
      </c>
      <c r="E549" s="81" t="s">
        <v>32</v>
      </c>
      <c r="F549" s="167">
        <f t="shared" ref="F549" si="69">G549+H549</f>
        <v>150000</v>
      </c>
      <c r="G549" s="173">
        <v>150000</v>
      </c>
      <c r="H549" s="173"/>
      <c r="I549" s="207"/>
      <c r="J549" s="207"/>
      <c r="K549" s="210"/>
      <c r="L549" s="210"/>
      <c r="M549" s="213"/>
      <c r="N549" s="210"/>
      <c r="O549" s="210"/>
      <c r="P549" s="210"/>
    </row>
    <row r="550" spans="1:16" s="8" customFormat="1" ht="24" customHeight="1">
      <c r="A550" s="94" t="s">
        <v>52</v>
      </c>
      <c r="B550" s="123" t="s">
        <v>655</v>
      </c>
      <c r="C550" s="227">
        <v>921</v>
      </c>
      <c r="D550" s="87">
        <v>92109</v>
      </c>
      <c r="E550" s="228" t="s">
        <v>32</v>
      </c>
      <c r="F550" s="167">
        <f t="shared" si="68"/>
        <v>211140</v>
      </c>
      <c r="G550" s="229">
        <v>211140</v>
      </c>
      <c r="H550" s="230"/>
      <c r="I550" s="207"/>
      <c r="J550" s="207"/>
      <c r="K550" s="210"/>
      <c r="L550" s="210"/>
      <c r="M550" s="213"/>
      <c r="N550" s="210"/>
      <c r="O550" s="210"/>
      <c r="P550" s="210"/>
    </row>
    <row r="551" spans="1:16" s="8" customFormat="1" ht="24" customHeight="1">
      <c r="A551" s="261" t="s">
        <v>665</v>
      </c>
      <c r="B551" s="31" t="s">
        <v>658</v>
      </c>
      <c r="C551" s="81">
        <v>921</v>
      </c>
      <c r="D551" s="81">
        <v>92109</v>
      </c>
      <c r="E551" s="81" t="s">
        <v>32</v>
      </c>
      <c r="F551" s="167">
        <f t="shared" si="68"/>
        <v>150000</v>
      </c>
      <c r="G551" s="173">
        <v>150000</v>
      </c>
      <c r="H551" s="173"/>
      <c r="I551" s="207"/>
      <c r="J551" s="207"/>
      <c r="K551" s="210"/>
      <c r="L551" s="210"/>
      <c r="M551" s="213"/>
      <c r="N551" s="210"/>
      <c r="O551" s="210"/>
      <c r="P551" s="210"/>
    </row>
    <row r="552" spans="1:16" s="8" customFormat="1" ht="24" customHeight="1">
      <c r="A552" s="117" t="s">
        <v>747</v>
      </c>
      <c r="B552" s="31" t="s">
        <v>730</v>
      </c>
      <c r="C552" s="81">
        <v>853</v>
      </c>
      <c r="D552" s="81">
        <v>85395</v>
      </c>
      <c r="E552" s="81" t="s">
        <v>32</v>
      </c>
      <c r="F552" s="167">
        <f t="shared" si="68"/>
        <v>50000</v>
      </c>
      <c r="G552" s="173">
        <v>50000</v>
      </c>
      <c r="H552" s="173"/>
      <c r="I552" s="207"/>
      <c r="J552" s="207"/>
      <c r="K552" s="210"/>
      <c r="L552" s="210"/>
      <c r="M552" s="213"/>
      <c r="N552" s="210"/>
      <c r="O552" s="210"/>
      <c r="P552" s="210"/>
    </row>
    <row r="553" spans="1:16" s="8" customFormat="1" ht="24" customHeight="1">
      <c r="A553" s="116" t="s">
        <v>748</v>
      </c>
      <c r="B553" s="67" t="s">
        <v>731</v>
      </c>
      <c r="C553" s="113"/>
      <c r="D553" s="113"/>
      <c r="E553" s="78"/>
      <c r="F553" s="170">
        <f t="shared" si="68"/>
        <v>80000</v>
      </c>
      <c r="G553" s="172">
        <f>SUM(G554:G555)</f>
        <v>80000</v>
      </c>
      <c r="H553" s="172"/>
      <c r="I553" s="207"/>
      <c r="J553" s="207"/>
      <c r="K553" s="210"/>
      <c r="L553" s="210"/>
      <c r="M553" s="213"/>
      <c r="N553" s="210"/>
      <c r="O553" s="210"/>
      <c r="P553" s="210"/>
    </row>
    <row r="554" spans="1:16" s="56" customFormat="1" ht="24" customHeight="1">
      <c r="A554" s="226"/>
      <c r="B554" s="67"/>
      <c r="C554" s="113">
        <v>853</v>
      </c>
      <c r="D554" s="113">
        <v>85395</v>
      </c>
      <c r="E554" s="113" t="s">
        <v>32</v>
      </c>
      <c r="F554" s="170">
        <f t="shared" si="68"/>
        <v>24000</v>
      </c>
      <c r="G554" s="172">
        <v>24000</v>
      </c>
      <c r="H554" s="172"/>
      <c r="I554" s="208"/>
      <c r="J554" s="208"/>
      <c r="K554" s="211"/>
      <c r="L554" s="211"/>
      <c r="M554" s="214"/>
      <c r="N554" s="211"/>
      <c r="O554" s="211"/>
      <c r="P554" s="211"/>
    </row>
    <row r="555" spans="1:16" s="8" customFormat="1" ht="24" customHeight="1">
      <c r="A555" s="262"/>
      <c r="B555" s="74"/>
      <c r="C555" s="79">
        <v>921</v>
      </c>
      <c r="D555" s="79">
        <v>92109</v>
      </c>
      <c r="E555" s="79" t="s">
        <v>32</v>
      </c>
      <c r="F555" s="169">
        <f t="shared" si="68"/>
        <v>56000</v>
      </c>
      <c r="G555" s="174">
        <v>56000</v>
      </c>
      <c r="H555" s="174"/>
      <c r="I555" s="207"/>
      <c r="J555" s="207"/>
      <c r="K555" s="210"/>
      <c r="L555" s="210"/>
      <c r="M555" s="213"/>
      <c r="N555" s="210"/>
      <c r="O555" s="210"/>
      <c r="P555" s="210"/>
    </row>
    <row r="556" spans="1:16" s="8" customFormat="1" ht="24" customHeight="1">
      <c r="A556" s="34" t="s">
        <v>50</v>
      </c>
      <c r="B556" s="60" t="s">
        <v>49</v>
      </c>
      <c r="C556" s="37">
        <v>921</v>
      </c>
      <c r="D556" s="37">
        <v>92109</v>
      </c>
      <c r="E556" s="76" t="s">
        <v>32</v>
      </c>
      <c r="F556" s="168">
        <f>G556+H556</f>
        <v>400000</v>
      </c>
      <c r="G556" s="183">
        <f>150000+250000</f>
        <v>400000</v>
      </c>
      <c r="H556" s="200"/>
      <c r="I556" s="207"/>
      <c r="J556" s="207"/>
      <c r="K556" s="210"/>
      <c r="L556" s="210"/>
      <c r="M556" s="213"/>
      <c r="N556" s="210"/>
      <c r="O556" s="210"/>
      <c r="P556" s="210"/>
    </row>
    <row r="557" spans="1:16" s="8" customFormat="1" ht="24" customHeight="1">
      <c r="A557" s="116" t="s">
        <v>48</v>
      </c>
      <c r="B557" s="35" t="s">
        <v>47</v>
      </c>
      <c r="C557" s="78"/>
      <c r="D557" s="78"/>
      <c r="E557" s="76"/>
      <c r="F557" s="168">
        <f t="shared" ref="F557:F559" si="70">G557+H557</f>
        <v>30500000</v>
      </c>
      <c r="G557" s="171">
        <f>SUM(G558:G559)</f>
        <v>30500000</v>
      </c>
      <c r="H557" s="171"/>
      <c r="I557" s="207"/>
      <c r="J557" s="207"/>
      <c r="K557" s="210"/>
      <c r="L557" s="210"/>
      <c r="M557" s="213"/>
      <c r="N557" s="210"/>
      <c r="O557" s="210"/>
      <c r="P557" s="210"/>
    </row>
    <row r="558" spans="1:16" s="56" customFormat="1" ht="24" customHeight="1">
      <c r="A558" s="263"/>
      <c r="B558" s="241" t="s">
        <v>28</v>
      </c>
      <c r="C558" s="113">
        <v>921</v>
      </c>
      <c r="D558" s="113">
        <v>92109</v>
      </c>
      <c r="E558" s="114" t="s">
        <v>32</v>
      </c>
      <c r="F558" s="170">
        <f t="shared" si="70"/>
        <v>15500000</v>
      </c>
      <c r="G558" s="172">
        <v>15500000</v>
      </c>
      <c r="H558" s="172"/>
      <c r="I558" s="208"/>
      <c r="J558" s="208"/>
      <c r="K558" s="211"/>
      <c r="L558" s="211"/>
      <c r="M558" s="214"/>
      <c r="N558" s="211"/>
      <c r="O558" s="211"/>
      <c r="P558" s="211"/>
    </row>
    <row r="559" spans="1:16" s="56" customFormat="1" ht="24" customHeight="1">
      <c r="A559" s="264"/>
      <c r="B559" s="265" t="s">
        <v>53</v>
      </c>
      <c r="C559" s="79">
        <v>921</v>
      </c>
      <c r="D559" s="79">
        <v>92109</v>
      </c>
      <c r="E559" s="80" t="s">
        <v>32</v>
      </c>
      <c r="F559" s="169">
        <f t="shared" si="70"/>
        <v>15000000</v>
      </c>
      <c r="G559" s="174">
        <v>15000000</v>
      </c>
      <c r="H559" s="174"/>
      <c r="I559" s="208"/>
      <c r="J559" s="208"/>
      <c r="K559" s="211"/>
      <c r="L559" s="211"/>
      <c r="M559" s="214"/>
      <c r="N559" s="211"/>
      <c r="O559" s="211"/>
      <c r="P559" s="211"/>
    </row>
    <row r="560" spans="1:16" s="8" customFormat="1" ht="24" customHeight="1">
      <c r="A560" s="116" t="s">
        <v>670</v>
      </c>
      <c r="B560" s="60" t="s">
        <v>45</v>
      </c>
      <c r="C560" s="78">
        <v>921</v>
      </c>
      <c r="D560" s="78">
        <v>92118</v>
      </c>
      <c r="E560" s="76" t="s">
        <v>24</v>
      </c>
      <c r="F560" s="167">
        <f t="shared" ref="F560:F561" si="71">G560+H560</f>
        <v>600000</v>
      </c>
      <c r="G560" s="173">
        <v>600000</v>
      </c>
      <c r="H560" s="171"/>
      <c r="I560" s="207"/>
      <c r="J560" s="207"/>
      <c r="K560" s="210"/>
      <c r="L560" s="210"/>
      <c r="M560" s="213"/>
      <c r="N560" s="210"/>
      <c r="O560" s="210"/>
      <c r="P560" s="210"/>
    </row>
    <row r="561" spans="1:16" s="8" customFormat="1" ht="24" customHeight="1">
      <c r="A561" s="261" t="s">
        <v>44</v>
      </c>
      <c r="B561" s="31" t="s">
        <v>43</v>
      </c>
      <c r="C561" s="81">
        <v>921</v>
      </c>
      <c r="D561" s="81">
        <v>92109</v>
      </c>
      <c r="E561" s="81" t="s">
        <v>32</v>
      </c>
      <c r="F561" s="167">
        <f t="shared" si="71"/>
        <v>2758816</v>
      </c>
      <c r="G561" s="173">
        <f>2888816-130000</f>
        <v>2758816</v>
      </c>
      <c r="H561" s="173"/>
      <c r="I561" s="207"/>
      <c r="J561" s="207"/>
      <c r="K561" s="210"/>
      <c r="L561" s="210"/>
      <c r="M561" s="213"/>
      <c r="N561" s="210"/>
      <c r="O561" s="210"/>
      <c r="P561" s="210"/>
    </row>
    <row r="562" spans="1:16" s="8" customFormat="1" ht="24" customHeight="1">
      <c r="A562" s="117" t="s">
        <v>42</v>
      </c>
      <c r="B562" s="31" t="s">
        <v>41</v>
      </c>
      <c r="C562" s="81">
        <v>921</v>
      </c>
      <c r="D562" s="81">
        <v>92118</v>
      </c>
      <c r="E562" s="33" t="s">
        <v>40</v>
      </c>
      <c r="F562" s="167">
        <f t="shared" ref="F562:F566" si="72">G562+H562</f>
        <v>9088500</v>
      </c>
      <c r="G562" s="173">
        <v>9088500</v>
      </c>
      <c r="H562" s="173"/>
      <c r="I562" s="207"/>
      <c r="J562" s="207"/>
      <c r="K562" s="210"/>
      <c r="L562" s="210"/>
      <c r="M562" s="213"/>
      <c r="N562" s="210"/>
      <c r="O562" s="210"/>
      <c r="P562" s="210"/>
    </row>
    <row r="563" spans="1:16" s="8" customFormat="1" ht="24" customHeight="1">
      <c r="A563" s="18"/>
      <c r="B563" s="155" t="s">
        <v>39</v>
      </c>
      <c r="C563" s="156"/>
      <c r="D563" s="156"/>
      <c r="E563" s="157"/>
      <c r="F563" s="201">
        <f t="shared" si="72"/>
        <v>19950809</v>
      </c>
      <c r="G563" s="202">
        <f>G564</f>
        <v>19950809</v>
      </c>
      <c r="H563" s="202">
        <f>H564</f>
        <v>0</v>
      </c>
      <c r="I563" s="207"/>
      <c r="J563" s="207"/>
      <c r="K563" s="210"/>
      <c r="L563" s="210"/>
      <c r="M563" s="213"/>
      <c r="N563" s="210"/>
      <c r="O563" s="210"/>
      <c r="P563" s="210"/>
    </row>
    <row r="564" spans="1:16" s="8" customFormat="1" ht="24" customHeight="1">
      <c r="A564" s="12"/>
      <c r="B564" s="27" t="s">
        <v>38</v>
      </c>
      <c r="C564" s="28"/>
      <c r="D564" s="28"/>
      <c r="E564" s="29"/>
      <c r="F564" s="163">
        <f t="shared" si="72"/>
        <v>19950809</v>
      </c>
      <c r="G564" s="176">
        <f>SUM(G565:G568)</f>
        <v>19950809</v>
      </c>
      <c r="H564" s="176">
        <f>SUM(H565:H568)</f>
        <v>0</v>
      </c>
      <c r="I564" s="207"/>
      <c r="J564" s="207"/>
      <c r="K564" s="210"/>
      <c r="L564" s="210"/>
      <c r="M564" s="213"/>
      <c r="N564" s="210"/>
      <c r="O564" s="210"/>
      <c r="P564" s="210"/>
    </row>
    <row r="565" spans="1:16" s="8" customFormat="1" ht="24" customHeight="1">
      <c r="A565" s="34" t="s">
        <v>37</v>
      </c>
      <c r="B565" s="35" t="s">
        <v>36</v>
      </c>
      <c r="C565" s="81">
        <v>750</v>
      </c>
      <c r="D565" s="81">
        <v>75023</v>
      </c>
      <c r="E565" s="81" t="s">
        <v>35</v>
      </c>
      <c r="F565" s="168">
        <f t="shared" si="72"/>
        <v>16400000</v>
      </c>
      <c r="G565" s="171">
        <f>15000000+1400000</f>
        <v>16400000</v>
      </c>
      <c r="H565" s="171"/>
      <c r="I565" s="207"/>
      <c r="J565" s="207"/>
      <c r="K565" s="210"/>
      <c r="L565" s="210"/>
      <c r="M565" s="213"/>
      <c r="N565" s="210"/>
      <c r="O565" s="210"/>
      <c r="P565" s="210"/>
    </row>
    <row r="566" spans="1:16" s="8" customFormat="1" ht="24" customHeight="1">
      <c r="A566" s="34" t="s">
        <v>686</v>
      </c>
      <c r="B566" s="35" t="s">
        <v>687</v>
      </c>
      <c r="C566" s="113">
        <v>750</v>
      </c>
      <c r="D566" s="113">
        <v>75023</v>
      </c>
      <c r="E566" s="114" t="s">
        <v>688</v>
      </c>
      <c r="F566" s="168">
        <f t="shared" si="72"/>
        <v>900000</v>
      </c>
      <c r="G566" s="171">
        <f>400000+500000</f>
        <v>900000</v>
      </c>
      <c r="H566" s="171"/>
      <c r="I566" s="207"/>
      <c r="J566" s="207"/>
      <c r="K566" s="210"/>
      <c r="L566" s="210"/>
      <c r="M566" s="213"/>
      <c r="N566" s="210"/>
      <c r="O566" s="210"/>
      <c r="P566" s="210"/>
    </row>
    <row r="567" spans="1:16" s="8" customFormat="1" ht="24" customHeight="1">
      <c r="A567" s="30" t="s">
        <v>34</v>
      </c>
      <c r="B567" s="46" t="s">
        <v>33</v>
      </c>
      <c r="C567" s="81">
        <v>750</v>
      </c>
      <c r="D567" s="81">
        <v>75095</v>
      </c>
      <c r="E567" s="33" t="s">
        <v>32</v>
      </c>
      <c r="F567" s="167">
        <f t="shared" ref="F567:F571" si="73">G567+H567</f>
        <v>750809</v>
      </c>
      <c r="G567" s="173">
        <f>620809+150000-20000</f>
        <v>750809</v>
      </c>
      <c r="H567" s="173"/>
      <c r="I567" s="207"/>
      <c r="J567" s="207"/>
      <c r="K567" s="210"/>
      <c r="L567" s="210"/>
      <c r="M567" s="213"/>
      <c r="N567" s="210"/>
      <c r="O567" s="210"/>
      <c r="P567" s="210"/>
    </row>
    <row r="568" spans="1:16" s="8" customFormat="1" ht="24" customHeight="1">
      <c r="A568" s="34" t="s">
        <v>30</v>
      </c>
      <c r="B568" s="60" t="s">
        <v>29</v>
      </c>
      <c r="C568" s="78">
        <v>750</v>
      </c>
      <c r="D568" s="78">
        <v>75023</v>
      </c>
      <c r="E568" s="76" t="s">
        <v>25</v>
      </c>
      <c r="F568" s="168">
        <f t="shared" si="73"/>
        <v>1900000</v>
      </c>
      <c r="G568" s="171">
        <v>1900000</v>
      </c>
      <c r="H568" s="171"/>
      <c r="I568" s="207"/>
      <c r="J568" s="207"/>
      <c r="K568" s="210"/>
      <c r="L568" s="210"/>
      <c r="M568" s="213"/>
      <c r="N568" s="210"/>
      <c r="O568" s="210"/>
      <c r="P568" s="210"/>
    </row>
    <row r="569" spans="1:16" s="8" customFormat="1" ht="24" customHeight="1">
      <c r="A569" s="12"/>
      <c r="B569" s="27" t="s">
        <v>23</v>
      </c>
      <c r="C569" s="28"/>
      <c r="D569" s="28"/>
      <c r="E569" s="29"/>
      <c r="F569" s="163">
        <f t="shared" si="73"/>
        <v>55400000</v>
      </c>
      <c r="G569" s="176">
        <f>G570+G575</f>
        <v>52900000</v>
      </c>
      <c r="H569" s="176">
        <f>H570+H575</f>
        <v>2500000</v>
      </c>
      <c r="I569" s="207"/>
      <c r="J569" s="207"/>
      <c r="K569" s="210"/>
      <c r="L569" s="210"/>
      <c r="M569" s="213"/>
      <c r="N569" s="210"/>
      <c r="O569" s="210"/>
      <c r="P569" s="210"/>
    </row>
    <row r="570" spans="1:16" s="8" customFormat="1" ht="24" customHeight="1">
      <c r="A570" s="158"/>
      <c r="B570" s="159" t="s">
        <v>22</v>
      </c>
      <c r="C570" s="28"/>
      <c r="D570" s="28"/>
      <c r="E570" s="29"/>
      <c r="F570" s="163">
        <f t="shared" si="73"/>
        <v>18000000</v>
      </c>
      <c r="G570" s="176">
        <f>G571+G572+G573+G574</f>
        <v>15500000</v>
      </c>
      <c r="H570" s="176">
        <f>H571+H572+H573+H574</f>
        <v>2500000</v>
      </c>
      <c r="I570" s="207"/>
      <c r="J570" s="207"/>
      <c r="K570" s="210"/>
      <c r="L570" s="210"/>
      <c r="M570" s="213"/>
      <c r="N570" s="210"/>
      <c r="O570" s="210"/>
      <c r="P570" s="210"/>
    </row>
    <row r="571" spans="1:16" s="8" customFormat="1" ht="24" customHeight="1">
      <c r="A571" s="85" t="s">
        <v>21</v>
      </c>
      <c r="B571" s="123" t="s">
        <v>20</v>
      </c>
      <c r="C571" s="87">
        <v>700</v>
      </c>
      <c r="D571" s="87">
        <v>70005</v>
      </c>
      <c r="E571" s="88" t="s">
        <v>3</v>
      </c>
      <c r="F571" s="178">
        <f t="shared" si="73"/>
        <v>1000000</v>
      </c>
      <c r="G571" s="178"/>
      <c r="H571" s="178">
        <v>1000000</v>
      </c>
      <c r="I571" s="207"/>
      <c r="J571" s="207"/>
      <c r="K571" s="210"/>
      <c r="L571" s="210"/>
      <c r="M571" s="213"/>
      <c r="N571" s="210"/>
      <c r="O571" s="210"/>
      <c r="P571" s="210"/>
    </row>
    <row r="572" spans="1:16" s="8" customFormat="1" ht="24" customHeight="1">
      <c r="A572" s="85" t="s">
        <v>19</v>
      </c>
      <c r="B572" s="86" t="s">
        <v>18</v>
      </c>
      <c r="C572" s="87">
        <v>700</v>
      </c>
      <c r="D572" s="87">
        <v>70005</v>
      </c>
      <c r="E572" s="88" t="s">
        <v>3</v>
      </c>
      <c r="F572" s="178">
        <f t="shared" ref="F572:F578" si="74">G572+H572</f>
        <v>5000000</v>
      </c>
      <c r="G572" s="178">
        <v>5000000</v>
      </c>
      <c r="H572" s="178"/>
      <c r="I572" s="207"/>
      <c r="J572" s="207"/>
      <c r="K572" s="210"/>
      <c r="L572" s="210"/>
      <c r="M572" s="213"/>
      <c r="N572" s="210"/>
      <c r="O572" s="210"/>
      <c r="P572" s="210"/>
    </row>
    <row r="573" spans="1:16" s="8" customFormat="1" ht="24" customHeight="1">
      <c r="A573" s="32" t="s">
        <v>14</v>
      </c>
      <c r="B573" s="277" t="s">
        <v>13</v>
      </c>
      <c r="C573" s="32">
        <v>700</v>
      </c>
      <c r="D573" s="32">
        <v>70005</v>
      </c>
      <c r="E573" s="81" t="s">
        <v>3</v>
      </c>
      <c r="F573" s="167">
        <f t="shared" si="74"/>
        <v>6000000</v>
      </c>
      <c r="G573" s="173">
        <v>5500000</v>
      </c>
      <c r="H573" s="173">
        <v>500000</v>
      </c>
      <c r="I573" s="207"/>
      <c r="J573" s="207"/>
      <c r="K573" s="210"/>
      <c r="L573" s="210"/>
      <c r="M573" s="213"/>
      <c r="N573" s="210"/>
      <c r="O573" s="210"/>
      <c r="P573" s="210"/>
    </row>
    <row r="574" spans="1:16" s="8" customFormat="1" ht="24" customHeight="1">
      <c r="A574" s="44" t="s">
        <v>12</v>
      </c>
      <c r="B574" s="161" t="s">
        <v>11</v>
      </c>
      <c r="C574" s="42">
        <v>700</v>
      </c>
      <c r="D574" s="42">
        <v>70005</v>
      </c>
      <c r="E574" s="114" t="s">
        <v>3</v>
      </c>
      <c r="F574" s="170">
        <f t="shared" si="74"/>
        <v>6000000</v>
      </c>
      <c r="G574" s="172">
        <v>5000000</v>
      </c>
      <c r="H574" s="174">
        <v>1000000</v>
      </c>
      <c r="I574" s="207"/>
      <c r="J574" s="207"/>
      <c r="K574" s="210"/>
      <c r="L574" s="210"/>
      <c r="M574" s="213"/>
      <c r="N574" s="210"/>
      <c r="O574" s="210"/>
      <c r="P574" s="210"/>
    </row>
    <row r="575" spans="1:16" s="8" customFormat="1" ht="24" customHeight="1">
      <c r="A575" s="82"/>
      <c r="B575" s="138" t="s">
        <v>10</v>
      </c>
      <c r="C575" s="224"/>
      <c r="D575" s="224"/>
      <c r="E575" s="225"/>
      <c r="F575" s="203">
        <f t="shared" si="74"/>
        <v>37400000</v>
      </c>
      <c r="G575" s="203">
        <f>SUM(G576:G579)</f>
        <v>37400000</v>
      </c>
      <c r="H575" s="203">
        <f>SUM(H576:H579)</f>
        <v>0</v>
      </c>
      <c r="I575" s="207"/>
      <c r="J575" s="207"/>
      <c r="K575" s="210"/>
      <c r="L575" s="210"/>
      <c r="M575" s="213"/>
      <c r="N575" s="210"/>
      <c r="O575" s="210"/>
      <c r="P575" s="210"/>
    </row>
    <row r="576" spans="1:16" s="8" customFormat="1" ht="24" customHeight="1">
      <c r="A576" s="85" t="s">
        <v>9</v>
      </c>
      <c r="B576" s="86" t="s">
        <v>8</v>
      </c>
      <c r="C576" s="87">
        <v>600</v>
      </c>
      <c r="D576" s="87">
        <v>60016</v>
      </c>
      <c r="E576" s="88" t="s">
        <v>3</v>
      </c>
      <c r="F576" s="178">
        <f t="shared" si="74"/>
        <v>1000000</v>
      </c>
      <c r="G576" s="178">
        <v>1000000</v>
      </c>
      <c r="H576" s="204"/>
      <c r="I576" s="207"/>
      <c r="J576" s="207"/>
      <c r="K576" s="210"/>
      <c r="L576" s="210"/>
      <c r="M576" s="213"/>
      <c r="N576" s="210"/>
      <c r="O576" s="210"/>
      <c r="P576" s="210"/>
    </row>
    <row r="577" spans="1:16" s="8" customFormat="1" ht="24" customHeight="1">
      <c r="A577" s="34" t="s">
        <v>7</v>
      </c>
      <c r="B577" s="160" t="s">
        <v>6</v>
      </c>
      <c r="C577" s="32">
        <v>900</v>
      </c>
      <c r="D577" s="32">
        <v>90095</v>
      </c>
      <c r="E577" s="33" t="s">
        <v>3</v>
      </c>
      <c r="F577" s="167">
        <f t="shared" si="74"/>
        <v>5500000</v>
      </c>
      <c r="G577" s="173">
        <v>5500000</v>
      </c>
      <c r="H577" s="173"/>
      <c r="I577" s="207"/>
      <c r="J577" s="207"/>
      <c r="K577" s="210"/>
      <c r="L577" s="210"/>
      <c r="M577" s="213"/>
      <c r="N577" s="210"/>
      <c r="O577" s="210"/>
      <c r="P577" s="210"/>
    </row>
    <row r="578" spans="1:16" s="8" customFormat="1" ht="24" customHeight="1">
      <c r="A578" s="129" t="s">
        <v>5</v>
      </c>
      <c r="B578" s="31" t="s">
        <v>4</v>
      </c>
      <c r="C578" s="81">
        <v>900</v>
      </c>
      <c r="D578" s="81">
        <v>90095</v>
      </c>
      <c r="E578" s="33" t="s">
        <v>3</v>
      </c>
      <c r="F578" s="167">
        <f t="shared" si="74"/>
        <v>30000000</v>
      </c>
      <c r="G578" s="173">
        <v>30000000</v>
      </c>
      <c r="H578" s="173"/>
      <c r="I578" s="207"/>
      <c r="J578" s="207"/>
      <c r="K578" s="210"/>
      <c r="L578" s="210"/>
      <c r="M578" s="213"/>
      <c r="N578" s="210"/>
      <c r="O578" s="210"/>
      <c r="P578" s="210"/>
    </row>
    <row r="579" spans="1:16" s="8" customFormat="1" ht="24" customHeight="1">
      <c r="A579" s="36" t="s">
        <v>656</v>
      </c>
      <c r="B579" s="160" t="s">
        <v>657</v>
      </c>
      <c r="C579" s="37"/>
      <c r="D579" s="37"/>
      <c r="E579" s="76"/>
      <c r="F579" s="171">
        <f t="shared" ref="F579:F580" si="75">G579+H579</f>
        <v>900000</v>
      </c>
      <c r="G579" s="171">
        <f>G580</f>
        <v>900000</v>
      </c>
      <c r="H579" s="171"/>
      <c r="I579" s="207"/>
      <c r="J579" s="207"/>
      <c r="K579" s="210"/>
      <c r="L579" s="210"/>
      <c r="M579" s="213"/>
      <c r="N579" s="210"/>
      <c r="O579" s="210"/>
      <c r="P579" s="210"/>
    </row>
    <row r="580" spans="1:16" s="8" customFormat="1" ht="24" customHeight="1">
      <c r="A580" s="40"/>
      <c r="B580" s="111" t="s">
        <v>520</v>
      </c>
      <c r="C580" s="40">
        <v>900</v>
      </c>
      <c r="D580" s="40">
        <v>90095</v>
      </c>
      <c r="E580" s="80" t="s">
        <v>1</v>
      </c>
      <c r="F580" s="174">
        <f t="shared" si="75"/>
        <v>900000</v>
      </c>
      <c r="G580" s="174">
        <v>900000</v>
      </c>
      <c r="H580" s="174"/>
      <c r="I580" s="207"/>
      <c r="J580" s="207"/>
      <c r="K580" s="210"/>
      <c r="L580" s="210"/>
      <c r="M580" s="213"/>
      <c r="N580" s="210"/>
      <c r="O580" s="210"/>
      <c r="P580" s="210"/>
    </row>
    <row r="581" spans="1:16" s="8" customFormat="1" ht="12">
      <c r="A581" s="145"/>
      <c r="C581" s="145"/>
      <c r="D581" s="145"/>
      <c r="E581" s="145"/>
      <c r="F581" s="205"/>
      <c r="G581" s="205"/>
      <c r="H581" s="205"/>
      <c r="I581" s="207"/>
      <c r="J581" s="207"/>
      <c r="K581" s="210"/>
      <c r="L581" s="210"/>
      <c r="M581" s="213"/>
      <c r="N581" s="210"/>
      <c r="O581" s="210"/>
      <c r="P581" s="210"/>
    </row>
    <row r="582" spans="1:16" s="8" customFormat="1" ht="12">
      <c r="A582" s="145"/>
      <c r="C582" s="145"/>
      <c r="D582" s="145"/>
      <c r="E582" s="145"/>
      <c r="F582" s="205"/>
      <c r="G582" s="205"/>
      <c r="H582" s="205"/>
      <c r="I582" s="207"/>
      <c r="J582" s="207"/>
      <c r="K582" s="210"/>
      <c r="L582" s="210"/>
      <c r="M582" s="213"/>
      <c r="N582" s="210"/>
      <c r="O582" s="210"/>
      <c r="P582" s="210"/>
    </row>
    <row r="583" spans="1:16" s="8" customFormat="1" ht="12">
      <c r="A583" s="145"/>
      <c r="C583" s="145"/>
      <c r="D583" s="145"/>
      <c r="E583" s="145"/>
      <c r="F583" s="205"/>
      <c r="G583" s="205"/>
      <c r="H583" s="205"/>
      <c r="I583" s="207"/>
      <c r="J583" s="207"/>
      <c r="K583" s="210"/>
      <c r="L583" s="210"/>
      <c r="M583" s="213"/>
      <c r="N583" s="210"/>
      <c r="O583" s="210"/>
      <c r="P583" s="210"/>
    </row>
    <row r="584" spans="1:16" s="8" customFormat="1" ht="12">
      <c r="A584" s="145"/>
      <c r="C584" s="145"/>
      <c r="D584" s="145"/>
      <c r="E584" s="145"/>
      <c r="F584" s="205"/>
      <c r="G584" s="205"/>
      <c r="H584" s="205"/>
      <c r="I584" s="207"/>
      <c r="J584" s="207"/>
      <c r="K584" s="210"/>
      <c r="L584" s="210"/>
      <c r="M584" s="213"/>
      <c r="N584" s="210"/>
      <c r="O584" s="210"/>
      <c r="P584" s="210"/>
    </row>
    <row r="585" spans="1:16" s="8" customFormat="1" ht="12">
      <c r="A585" s="145"/>
      <c r="C585" s="145"/>
      <c r="D585" s="145"/>
      <c r="E585" s="145"/>
      <c r="F585" s="205"/>
      <c r="G585" s="205"/>
      <c r="H585" s="205"/>
      <c r="I585" s="207"/>
      <c r="J585" s="207"/>
      <c r="K585" s="210"/>
      <c r="L585" s="210"/>
      <c r="M585" s="213"/>
      <c r="N585" s="210"/>
      <c r="O585" s="210"/>
      <c r="P585" s="210"/>
    </row>
    <row r="586" spans="1:16" s="8" customFormat="1" ht="12">
      <c r="A586" s="145"/>
      <c r="C586" s="145"/>
      <c r="D586" s="145"/>
      <c r="E586" s="145"/>
      <c r="F586" s="205"/>
      <c r="G586" s="205"/>
      <c r="H586" s="205"/>
      <c r="I586" s="207"/>
      <c r="J586" s="207"/>
      <c r="K586" s="210"/>
      <c r="L586" s="210"/>
      <c r="M586" s="213"/>
      <c r="N586" s="210"/>
      <c r="O586" s="210"/>
      <c r="P586" s="210"/>
    </row>
    <row r="587" spans="1:16" s="8" customFormat="1" ht="12">
      <c r="A587" s="145"/>
      <c r="C587" s="145"/>
      <c r="D587" s="145"/>
      <c r="E587" s="145"/>
      <c r="F587" s="205"/>
      <c r="G587" s="205"/>
      <c r="H587" s="205"/>
      <c r="I587" s="207"/>
      <c r="J587" s="207"/>
      <c r="K587" s="210"/>
      <c r="L587" s="210"/>
      <c r="M587" s="213"/>
      <c r="N587" s="210"/>
      <c r="O587" s="210"/>
      <c r="P587" s="210"/>
    </row>
    <row r="588" spans="1:16" s="8" customFormat="1" ht="12">
      <c r="A588" s="145"/>
      <c r="C588" s="145"/>
      <c r="D588" s="145"/>
      <c r="E588" s="145"/>
      <c r="F588" s="205"/>
      <c r="G588" s="205"/>
      <c r="H588" s="205"/>
      <c r="I588" s="207"/>
      <c r="J588" s="207"/>
      <c r="K588" s="210"/>
      <c r="L588" s="210"/>
      <c r="M588" s="213"/>
      <c r="N588" s="210"/>
      <c r="O588" s="210"/>
      <c r="P588" s="210"/>
    </row>
    <row r="589" spans="1:16" s="8" customFormat="1" ht="12">
      <c r="A589" s="145"/>
      <c r="C589" s="145"/>
      <c r="D589" s="145"/>
      <c r="E589" s="145"/>
      <c r="F589" s="205"/>
      <c r="G589" s="205"/>
      <c r="H589" s="205"/>
      <c r="I589" s="207"/>
      <c r="J589" s="207"/>
      <c r="K589" s="210"/>
      <c r="L589" s="210"/>
      <c r="M589" s="213"/>
      <c r="N589" s="210"/>
      <c r="O589" s="210"/>
      <c r="P589" s="210"/>
    </row>
    <row r="590" spans="1:16" s="8" customFormat="1" ht="12">
      <c r="A590" s="145"/>
      <c r="C590" s="145"/>
      <c r="D590" s="145"/>
      <c r="E590" s="145"/>
      <c r="F590" s="205"/>
      <c r="G590" s="205"/>
      <c r="H590" s="205"/>
      <c r="I590" s="207"/>
      <c r="J590" s="207"/>
      <c r="K590" s="210"/>
      <c r="L590" s="210"/>
      <c r="M590" s="213"/>
      <c r="N590" s="210"/>
      <c r="O590" s="210"/>
      <c r="P590" s="210"/>
    </row>
    <row r="591" spans="1:16" s="8" customFormat="1" ht="12">
      <c r="A591" s="145"/>
      <c r="C591" s="145"/>
      <c r="D591" s="145"/>
      <c r="E591" s="145"/>
      <c r="F591" s="205"/>
      <c r="G591" s="205"/>
      <c r="H591" s="205"/>
      <c r="I591" s="207"/>
      <c r="J591" s="207"/>
      <c r="K591" s="210"/>
      <c r="L591" s="210"/>
      <c r="M591" s="213"/>
      <c r="N591" s="210"/>
      <c r="O591" s="210"/>
      <c r="P591" s="210"/>
    </row>
    <row r="592" spans="1:16" s="8" customFormat="1" ht="12">
      <c r="A592" s="145"/>
      <c r="C592" s="145"/>
      <c r="D592" s="145"/>
      <c r="E592" s="145"/>
      <c r="F592" s="205"/>
      <c r="G592" s="205"/>
      <c r="H592" s="205"/>
      <c r="I592" s="207"/>
      <c r="J592" s="207"/>
      <c r="K592" s="210"/>
      <c r="L592" s="210"/>
      <c r="M592" s="213"/>
      <c r="N592" s="210"/>
      <c r="O592" s="210"/>
      <c r="P592" s="210"/>
    </row>
    <row r="593" spans="1:16" s="8" customFormat="1" ht="12">
      <c r="A593" s="145"/>
      <c r="C593" s="145"/>
      <c r="D593" s="145"/>
      <c r="E593" s="145"/>
      <c r="F593" s="205"/>
      <c r="G593" s="205"/>
      <c r="H593" s="205"/>
      <c r="I593" s="207"/>
      <c r="J593" s="207"/>
      <c r="K593" s="210"/>
      <c r="L593" s="210"/>
      <c r="M593" s="213"/>
      <c r="N593" s="210"/>
      <c r="O593" s="210"/>
      <c r="P593" s="210"/>
    </row>
    <row r="594" spans="1:16" s="8" customFormat="1" ht="12">
      <c r="A594" s="145"/>
      <c r="C594" s="145"/>
      <c r="D594" s="145"/>
      <c r="E594" s="145"/>
      <c r="F594" s="205"/>
      <c r="G594" s="205"/>
      <c r="H594" s="205"/>
      <c r="I594" s="207"/>
      <c r="J594" s="207"/>
      <c r="K594" s="210"/>
      <c r="L594" s="210"/>
      <c r="M594" s="213"/>
      <c r="N594" s="210"/>
      <c r="O594" s="210"/>
      <c r="P594" s="210"/>
    </row>
    <row r="595" spans="1:16" s="8" customFormat="1" ht="12">
      <c r="A595" s="145"/>
      <c r="C595" s="145"/>
      <c r="D595" s="145"/>
      <c r="E595" s="145"/>
      <c r="F595" s="205"/>
      <c r="G595" s="205"/>
      <c r="H595" s="205"/>
      <c r="I595" s="207"/>
      <c r="J595" s="207"/>
      <c r="K595" s="210"/>
      <c r="L595" s="210"/>
      <c r="M595" s="213"/>
      <c r="N595" s="210"/>
      <c r="O595" s="210"/>
      <c r="P595" s="210"/>
    </row>
    <row r="596" spans="1:16" s="8" customFormat="1" ht="12">
      <c r="A596" s="145"/>
      <c r="C596" s="145"/>
      <c r="D596" s="145"/>
      <c r="E596" s="145"/>
      <c r="F596" s="205"/>
      <c r="G596" s="205"/>
      <c r="H596" s="205"/>
      <c r="I596" s="207"/>
      <c r="J596" s="207"/>
      <c r="K596" s="210"/>
      <c r="L596" s="210"/>
      <c r="M596" s="213"/>
      <c r="N596" s="210"/>
      <c r="O596" s="210"/>
      <c r="P596" s="210"/>
    </row>
    <row r="597" spans="1:16" s="8" customFormat="1" ht="12">
      <c r="A597" s="145"/>
      <c r="C597" s="145"/>
      <c r="D597" s="145"/>
      <c r="E597" s="145"/>
      <c r="F597" s="205"/>
      <c r="G597" s="205"/>
      <c r="H597" s="205"/>
      <c r="I597" s="207"/>
      <c r="J597" s="207"/>
      <c r="K597" s="210"/>
      <c r="L597" s="210"/>
      <c r="M597" s="213"/>
      <c r="N597" s="210"/>
      <c r="O597" s="210"/>
      <c r="P597" s="210"/>
    </row>
    <row r="598" spans="1:16" s="8" customFormat="1" ht="12">
      <c r="A598" s="145"/>
      <c r="C598" s="145"/>
      <c r="D598" s="145"/>
      <c r="E598" s="145"/>
      <c r="F598" s="205"/>
      <c r="G598" s="205"/>
      <c r="H598" s="205"/>
      <c r="I598" s="207"/>
      <c r="J598" s="207"/>
      <c r="K598" s="210"/>
      <c r="L598" s="210"/>
      <c r="M598" s="213"/>
      <c r="N598" s="210"/>
      <c r="O598" s="210"/>
      <c r="P598" s="210"/>
    </row>
    <row r="599" spans="1:16" s="8" customFormat="1" ht="12">
      <c r="A599" s="145"/>
      <c r="C599" s="145"/>
      <c r="D599" s="145"/>
      <c r="E599" s="145"/>
      <c r="F599" s="205"/>
      <c r="G599" s="205"/>
      <c r="H599" s="205"/>
      <c r="I599" s="207"/>
      <c r="J599" s="207"/>
      <c r="K599" s="210"/>
      <c r="L599" s="210"/>
      <c r="M599" s="213"/>
      <c r="N599" s="210"/>
      <c r="O599" s="210"/>
      <c r="P599" s="210"/>
    </row>
    <row r="600" spans="1:16" s="8" customFormat="1" ht="12">
      <c r="A600" s="145"/>
      <c r="C600" s="145"/>
      <c r="D600" s="145"/>
      <c r="E600" s="145"/>
      <c r="F600" s="205"/>
      <c r="G600" s="205"/>
      <c r="H600" s="205"/>
      <c r="I600" s="207"/>
      <c r="J600" s="207"/>
      <c r="K600" s="210"/>
      <c r="L600" s="210"/>
      <c r="M600" s="213"/>
      <c r="N600" s="210"/>
      <c r="O600" s="210"/>
      <c r="P600" s="210"/>
    </row>
    <row r="601" spans="1:16" s="8" customFormat="1" ht="12">
      <c r="A601" s="145"/>
      <c r="C601" s="145"/>
      <c r="D601" s="145"/>
      <c r="E601" s="145"/>
      <c r="F601" s="205"/>
      <c r="G601" s="205"/>
      <c r="H601" s="205"/>
      <c r="I601" s="207"/>
      <c r="J601" s="207"/>
      <c r="K601" s="210"/>
      <c r="L601" s="210"/>
      <c r="M601" s="213"/>
      <c r="N601" s="210"/>
      <c r="O601" s="210"/>
      <c r="P601" s="210"/>
    </row>
    <row r="602" spans="1:16" s="8" customFormat="1" ht="12">
      <c r="A602" s="145"/>
      <c r="C602" s="145"/>
      <c r="D602" s="145"/>
      <c r="E602" s="145"/>
      <c r="F602" s="205"/>
      <c r="G602" s="205"/>
      <c r="H602" s="205"/>
      <c r="I602" s="207"/>
      <c r="J602" s="207"/>
      <c r="K602" s="210"/>
      <c r="L602" s="210"/>
      <c r="M602" s="213"/>
      <c r="N602" s="210"/>
      <c r="O602" s="210"/>
      <c r="P602" s="210"/>
    </row>
    <row r="603" spans="1:16" s="8" customFormat="1" ht="12">
      <c r="A603" s="145"/>
      <c r="C603" s="145"/>
      <c r="D603" s="145"/>
      <c r="E603" s="145"/>
      <c r="F603" s="205"/>
      <c r="G603" s="205"/>
      <c r="H603" s="205"/>
      <c r="I603" s="207"/>
      <c r="J603" s="207"/>
      <c r="K603" s="210"/>
      <c r="L603" s="210"/>
      <c r="M603" s="213"/>
      <c r="N603" s="210"/>
      <c r="O603" s="210"/>
      <c r="P603" s="210"/>
    </row>
    <row r="604" spans="1:16" s="8" customFormat="1" ht="12">
      <c r="A604" s="145"/>
      <c r="C604" s="145"/>
      <c r="D604" s="145"/>
      <c r="E604" s="145"/>
      <c r="F604" s="205"/>
      <c r="G604" s="205"/>
      <c r="H604" s="205"/>
      <c r="I604" s="207"/>
      <c r="J604" s="207"/>
      <c r="K604" s="210"/>
      <c r="L604" s="210"/>
      <c r="M604" s="213"/>
      <c r="N604" s="210"/>
      <c r="O604" s="210"/>
      <c r="P604" s="210"/>
    </row>
    <row r="605" spans="1:16" s="8" customFormat="1" ht="12">
      <c r="A605" s="145"/>
      <c r="C605" s="145"/>
      <c r="D605" s="145"/>
      <c r="E605" s="145"/>
      <c r="F605" s="205"/>
      <c r="G605" s="205"/>
      <c r="H605" s="205"/>
      <c r="I605" s="207"/>
      <c r="J605" s="207"/>
      <c r="K605" s="210"/>
      <c r="L605" s="210"/>
      <c r="M605" s="213"/>
      <c r="N605" s="210"/>
      <c r="O605" s="210"/>
      <c r="P605" s="210"/>
    </row>
    <row r="606" spans="1:16" s="8" customFormat="1" ht="12">
      <c r="A606" s="145"/>
      <c r="C606" s="145"/>
      <c r="D606" s="145"/>
      <c r="E606" s="145"/>
      <c r="F606" s="205"/>
      <c r="G606" s="205"/>
      <c r="H606" s="205"/>
      <c r="I606" s="207"/>
      <c r="J606" s="207"/>
      <c r="K606" s="210"/>
      <c r="L606" s="210"/>
      <c r="M606" s="213"/>
      <c r="N606" s="210"/>
      <c r="O606" s="210"/>
      <c r="P606" s="210"/>
    </row>
    <row r="607" spans="1:16" s="8" customFormat="1" ht="12">
      <c r="A607" s="145"/>
      <c r="C607" s="145"/>
      <c r="D607" s="145"/>
      <c r="E607" s="145"/>
      <c r="F607" s="205"/>
      <c r="G607" s="205"/>
      <c r="H607" s="205"/>
      <c r="I607" s="207"/>
      <c r="J607" s="207"/>
      <c r="K607" s="210"/>
      <c r="L607" s="210"/>
      <c r="M607" s="213"/>
      <c r="N607" s="210"/>
      <c r="O607" s="210"/>
      <c r="P607" s="210"/>
    </row>
    <row r="608" spans="1:16" s="8" customFormat="1" ht="12">
      <c r="A608" s="145"/>
      <c r="C608" s="145"/>
      <c r="D608" s="145"/>
      <c r="E608" s="145"/>
      <c r="F608" s="205"/>
      <c r="G608" s="205"/>
      <c r="H608" s="205"/>
      <c r="I608" s="207"/>
      <c r="J608" s="207"/>
      <c r="K608" s="210"/>
      <c r="L608" s="210"/>
      <c r="M608" s="213"/>
      <c r="N608" s="210"/>
      <c r="O608" s="210"/>
      <c r="P608" s="210"/>
    </row>
    <row r="609" spans="1:16" s="8" customFormat="1" ht="12">
      <c r="A609" s="145"/>
      <c r="C609" s="145"/>
      <c r="D609" s="145"/>
      <c r="E609" s="145"/>
      <c r="F609" s="205"/>
      <c r="G609" s="205"/>
      <c r="H609" s="205"/>
      <c r="I609" s="207"/>
      <c r="J609" s="207"/>
      <c r="K609" s="210"/>
      <c r="L609" s="210"/>
      <c r="M609" s="213"/>
      <c r="N609" s="210"/>
      <c r="O609" s="210"/>
      <c r="P609" s="210"/>
    </row>
    <row r="610" spans="1:16" s="8" customFormat="1" ht="12">
      <c r="A610" s="145"/>
      <c r="C610" s="145"/>
      <c r="D610" s="145"/>
      <c r="E610" s="145"/>
      <c r="F610" s="205"/>
      <c r="G610" s="205"/>
      <c r="H610" s="205"/>
      <c r="I610" s="207"/>
      <c r="J610" s="207"/>
      <c r="K610" s="210"/>
      <c r="L610" s="210"/>
      <c r="M610" s="213"/>
      <c r="N610" s="210"/>
      <c r="O610" s="210"/>
      <c r="P610" s="210"/>
    </row>
    <row r="611" spans="1:16" s="8" customFormat="1" ht="12">
      <c r="A611" s="145"/>
      <c r="C611" s="145"/>
      <c r="D611" s="145"/>
      <c r="E611" s="145"/>
      <c r="F611" s="205"/>
      <c r="G611" s="205"/>
      <c r="H611" s="205"/>
      <c r="I611" s="207"/>
      <c r="J611" s="207"/>
      <c r="K611" s="210"/>
      <c r="L611" s="210"/>
      <c r="M611" s="213"/>
      <c r="N611" s="210"/>
      <c r="O611" s="210"/>
      <c r="P611" s="210"/>
    </row>
    <row r="612" spans="1:16" s="8" customFormat="1" ht="12">
      <c r="A612" s="145"/>
      <c r="C612" s="145"/>
      <c r="D612" s="145"/>
      <c r="E612" s="145"/>
      <c r="F612" s="205"/>
      <c r="G612" s="205"/>
      <c r="H612" s="205"/>
      <c r="I612" s="207"/>
      <c r="J612" s="207"/>
      <c r="K612" s="210"/>
      <c r="L612" s="210"/>
      <c r="M612" s="213"/>
      <c r="N612" s="210"/>
      <c r="O612" s="210"/>
      <c r="P612" s="210"/>
    </row>
    <row r="613" spans="1:16" s="8" customFormat="1" ht="12">
      <c r="A613" s="145"/>
      <c r="C613" s="145"/>
      <c r="D613" s="145"/>
      <c r="E613" s="145"/>
      <c r="F613" s="205"/>
      <c r="G613" s="205"/>
      <c r="H613" s="205"/>
      <c r="I613" s="207"/>
      <c r="J613" s="207"/>
      <c r="K613" s="210"/>
      <c r="L613" s="210"/>
      <c r="M613" s="213"/>
      <c r="N613" s="210"/>
      <c r="O613" s="210"/>
      <c r="P613" s="210"/>
    </row>
    <row r="614" spans="1:16" s="8" customFormat="1" ht="12">
      <c r="A614" s="145"/>
      <c r="C614" s="145"/>
      <c r="D614" s="145"/>
      <c r="E614" s="145"/>
      <c r="F614" s="205"/>
      <c r="G614" s="205"/>
      <c r="H614" s="205"/>
      <c r="I614" s="207"/>
      <c r="J614" s="207"/>
      <c r="K614" s="210"/>
      <c r="L614" s="210"/>
      <c r="M614" s="213"/>
      <c r="N614" s="210"/>
      <c r="O614" s="210"/>
      <c r="P614" s="210"/>
    </row>
    <row r="615" spans="1:16" s="8" customFormat="1" ht="12">
      <c r="A615" s="145"/>
      <c r="C615" s="145"/>
      <c r="D615" s="145"/>
      <c r="E615" s="145"/>
      <c r="F615" s="205"/>
      <c r="G615" s="205"/>
      <c r="H615" s="205"/>
      <c r="I615" s="207"/>
      <c r="J615" s="207"/>
      <c r="K615" s="210"/>
      <c r="L615" s="210"/>
      <c r="M615" s="213"/>
      <c r="N615" s="210"/>
      <c r="O615" s="210"/>
      <c r="P615" s="210"/>
    </row>
    <row r="616" spans="1:16" s="8" customFormat="1" ht="12">
      <c r="A616" s="145"/>
      <c r="C616" s="145"/>
      <c r="D616" s="145"/>
      <c r="E616" s="145"/>
      <c r="F616" s="205"/>
      <c r="G616" s="205"/>
      <c r="H616" s="205"/>
      <c r="I616" s="207"/>
      <c r="J616" s="207"/>
      <c r="K616" s="210"/>
      <c r="L616" s="210"/>
      <c r="M616" s="213"/>
      <c r="N616" s="210"/>
      <c r="O616" s="210"/>
      <c r="P616" s="210"/>
    </row>
    <row r="617" spans="1:16" s="8" customFormat="1" ht="12">
      <c r="A617" s="145"/>
      <c r="C617" s="145"/>
      <c r="D617" s="145"/>
      <c r="E617" s="145"/>
      <c r="F617" s="205"/>
      <c r="G617" s="205"/>
      <c r="H617" s="205"/>
      <c r="I617" s="207"/>
      <c r="J617" s="207"/>
      <c r="K617" s="210"/>
      <c r="L617" s="210"/>
      <c r="M617" s="213"/>
      <c r="N617" s="210"/>
      <c r="O617" s="210"/>
      <c r="P617" s="210"/>
    </row>
    <row r="618" spans="1:16" s="8" customFormat="1" ht="12">
      <c r="A618" s="145"/>
      <c r="C618" s="145"/>
      <c r="D618" s="145"/>
      <c r="E618" s="145"/>
      <c r="F618" s="205"/>
      <c r="G618" s="205"/>
      <c r="H618" s="205"/>
      <c r="I618" s="207"/>
      <c r="J618" s="207"/>
      <c r="K618" s="210"/>
      <c r="L618" s="210"/>
      <c r="M618" s="213"/>
      <c r="N618" s="210"/>
      <c r="O618" s="210"/>
      <c r="P618" s="210"/>
    </row>
    <row r="619" spans="1:16" s="8" customFormat="1" ht="12">
      <c r="A619" s="145"/>
      <c r="C619" s="145"/>
      <c r="D619" s="145"/>
      <c r="E619" s="145"/>
      <c r="F619" s="205"/>
      <c r="G619" s="205"/>
      <c r="H619" s="205"/>
      <c r="I619" s="207"/>
      <c r="J619" s="207"/>
      <c r="K619" s="210"/>
      <c r="L619" s="210"/>
      <c r="M619" s="213"/>
      <c r="N619" s="210"/>
      <c r="O619" s="210"/>
      <c r="P619" s="210"/>
    </row>
    <row r="620" spans="1:16" s="8" customFormat="1" ht="12">
      <c r="A620" s="145"/>
      <c r="C620" s="145"/>
      <c r="D620" s="145"/>
      <c r="E620" s="145"/>
      <c r="F620" s="205"/>
      <c r="G620" s="205"/>
      <c r="H620" s="205"/>
      <c r="I620" s="207"/>
      <c r="J620" s="207"/>
      <c r="K620" s="210"/>
      <c r="L620" s="210"/>
      <c r="M620" s="213"/>
      <c r="N620" s="210"/>
      <c r="O620" s="210"/>
      <c r="P620" s="210"/>
    </row>
    <row r="621" spans="1:16" s="8" customFormat="1" ht="12">
      <c r="A621" s="145"/>
      <c r="C621" s="145"/>
      <c r="D621" s="145"/>
      <c r="E621" s="145"/>
      <c r="F621" s="205"/>
      <c r="G621" s="205"/>
      <c r="H621" s="205"/>
      <c r="I621" s="207"/>
      <c r="J621" s="207"/>
      <c r="K621" s="210"/>
      <c r="L621" s="210"/>
      <c r="M621" s="213"/>
      <c r="N621" s="210"/>
      <c r="O621" s="210"/>
      <c r="P621" s="210"/>
    </row>
    <row r="622" spans="1:16" s="8" customFormat="1" ht="12">
      <c r="A622" s="145"/>
      <c r="C622" s="145"/>
      <c r="D622" s="145"/>
      <c r="E622" s="145"/>
      <c r="F622" s="205"/>
      <c r="G622" s="205"/>
      <c r="H622" s="205"/>
      <c r="I622" s="207"/>
      <c r="J622" s="207"/>
      <c r="K622" s="210"/>
      <c r="L622" s="210"/>
      <c r="M622" s="213"/>
      <c r="N622" s="210"/>
      <c r="O622" s="210"/>
      <c r="P622" s="210"/>
    </row>
    <row r="623" spans="1:16" s="8" customFormat="1" ht="12">
      <c r="A623" s="145"/>
      <c r="C623" s="145"/>
      <c r="D623" s="145"/>
      <c r="E623" s="145"/>
      <c r="F623" s="205"/>
      <c r="G623" s="205"/>
      <c r="H623" s="205"/>
      <c r="I623" s="207"/>
      <c r="J623" s="207"/>
      <c r="K623" s="210"/>
      <c r="L623" s="210"/>
      <c r="M623" s="213"/>
      <c r="N623" s="210"/>
      <c r="O623" s="210"/>
      <c r="P623" s="210"/>
    </row>
    <row r="624" spans="1:16" s="8" customFormat="1" ht="12">
      <c r="A624" s="145"/>
      <c r="C624" s="145"/>
      <c r="D624" s="145"/>
      <c r="E624" s="145"/>
      <c r="F624" s="205"/>
      <c r="G624" s="205"/>
      <c r="H624" s="205"/>
      <c r="I624" s="207"/>
      <c r="J624" s="207"/>
      <c r="K624" s="210"/>
      <c r="L624" s="210"/>
      <c r="M624" s="213"/>
      <c r="N624" s="210"/>
      <c r="O624" s="210"/>
      <c r="P624" s="210"/>
    </row>
    <row r="625" spans="1:16" s="8" customFormat="1" ht="12">
      <c r="A625" s="145"/>
      <c r="C625" s="145"/>
      <c r="D625" s="145"/>
      <c r="E625" s="145"/>
      <c r="F625" s="205"/>
      <c r="G625" s="205"/>
      <c r="H625" s="205"/>
      <c r="I625" s="207"/>
      <c r="J625" s="207"/>
      <c r="K625" s="210"/>
      <c r="L625" s="210"/>
      <c r="M625" s="213"/>
      <c r="N625" s="210"/>
      <c r="O625" s="210"/>
      <c r="P625" s="210"/>
    </row>
    <row r="626" spans="1:16" s="8" customFormat="1" ht="12">
      <c r="A626" s="145"/>
      <c r="C626" s="145"/>
      <c r="D626" s="145"/>
      <c r="E626" s="145"/>
      <c r="F626" s="205"/>
      <c r="G626" s="205"/>
      <c r="H626" s="205"/>
      <c r="I626" s="207"/>
      <c r="J626" s="207"/>
      <c r="K626" s="210"/>
      <c r="L626" s="210"/>
      <c r="M626" s="213"/>
      <c r="N626" s="210"/>
      <c r="O626" s="210"/>
      <c r="P626" s="210"/>
    </row>
    <row r="627" spans="1:16" s="8" customFormat="1" ht="12">
      <c r="A627" s="145"/>
      <c r="C627" s="145"/>
      <c r="D627" s="145"/>
      <c r="E627" s="145"/>
      <c r="F627" s="205"/>
      <c r="G627" s="205"/>
      <c r="H627" s="205"/>
      <c r="I627" s="207"/>
      <c r="J627" s="207"/>
      <c r="K627" s="210"/>
      <c r="L627" s="210"/>
      <c r="M627" s="213"/>
      <c r="N627" s="210"/>
      <c r="O627" s="210"/>
      <c r="P627" s="210"/>
    </row>
    <row r="628" spans="1:16" s="8" customFormat="1" ht="12">
      <c r="A628" s="145"/>
      <c r="C628" s="145"/>
      <c r="D628" s="145"/>
      <c r="E628" s="145"/>
      <c r="F628" s="205"/>
      <c r="G628" s="205"/>
      <c r="H628" s="205"/>
      <c r="I628" s="207"/>
      <c r="J628" s="207"/>
      <c r="K628" s="210"/>
      <c r="L628" s="210"/>
      <c r="M628" s="213"/>
      <c r="N628" s="210"/>
      <c r="O628" s="210"/>
      <c r="P628" s="210"/>
    </row>
    <row r="629" spans="1:16" s="8" customFormat="1" ht="12">
      <c r="A629" s="145"/>
      <c r="C629" s="145"/>
      <c r="D629" s="145"/>
      <c r="E629" s="145"/>
      <c r="F629" s="205"/>
      <c r="G629" s="205"/>
      <c r="H629" s="205"/>
      <c r="I629" s="207"/>
      <c r="J629" s="207"/>
      <c r="K629" s="210"/>
      <c r="L629" s="210"/>
      <c r="M629" s="213"/>
      <c r="N629" s="210"/>
      <c r="O629" s="210"/>
      <c r="P629" s="210"/>
    </row>
    <row r="630" spans="1:16" s="8" customFormat="1" ht="12">
      <c r="A630" s="145"/>
      <c r="C630" s="145"/>
      <c r="D630" s="145"/>
      <c r="E630" s="145"/>
      <c r="F630" s="205"/>
      <c r="G630" s="205"/>
      <c r="H630" s="205"/>
      <c r="I630" s="207"/>
      <c r="J630" s="207"/>
      <c r="K630" s="210"/>
      <c r="L630" s="210"/>
      <c r="M630" s="213"/>
      <c r="N630" s="210"/>
      <c r="O630" s="210"/>
      <c r="P630" s="210"/>
    </row>
    <row r="631" spans="1:16" s="8" customFormat="1" ht="12">
      <c r="A631" s="145"/>
      <c r="C631" s="145"/>
      <c r="D631" s="145"/>
      <c r="E631" s="145"/>
      <c r="F631" s="205"/>
      <c r="G631" s="205"/>
      <c r="H631" s="205"/>
      <c r="I631" s="207"/>
      <c r="J631" s="207"/>
      <c r="K631" s="210"/>
      <c r="L631" s="210"/>
      <c r="M631" s="213"/>
      <c r="N631" s="210"/>
      <c r="O631" s="210"/>
      <c r="P631" s="210"/>
    </row>
    <row r="632" spans="1:16" s="8" customFormat="1" ht="12">
      <c r="A632" s="145"/>
      <c r="C632" s="145"/>
      <c r="D632" s="145"/>
      <c r="E632" s="145"/>
      <c r="F632" s="205"/>
      <c r="G632" s="205"/>
      <c r="H632" s="205"/>
      <c r="I632" s="207"/>
      <c r="J632" s="207"/>
      <c r="K632" s="210"/>
      <c r="L632" s="210"/>
      <c r="M632" s="213"/>
      <c r="N632" s="210"/>
      <c r="O632" s="210"/>
      <c r="P632" s="210"/>
    </row>
    <row r="633" spans="1:16" s="8" customFormat="1" ht="12">
      <c r="A633" s="145"/>
      <c r="C633" s="145"/>
      <c r="D633" s="145"/>
      <c r="E633" s="145"/>
      <c r="F633" s="205"/>
      <c r="G633" s="205"/>
      <c r="H633" s="205"/>
      <c r="I633" s="207"/>
      <c r="J633" s="207"/>
      <c r="K633" s="210"/>
      <c r="L633" s="210"/>
      <c r="M633" s="213"/>
      <c r="N633" s="210"/>
      <c r="O633" s="210"/>
      <c r="P633" s="210"/>
    </row>
    <row r="634" spans="1:16" s="8" customFormat="1" ht="12">
      <c r="A634" s="145"/>
      <c r="C634" s="145"/>
      <c r="D634" s="145"/>
      <c r="E634" s="145"/>
      <c r="F634" s="205"/>
      <c r="G634" s="205"/>
      <c r="H634" s="205"/>
      <c r="I634" s="207"/>
      <c r="J634" s="207"/>
      <c r="K634" s="210"/>
      <c r="L634" s="210"/>
      <c r="M634" s="213"/>
      <c r="N634" s="210"/>
      <c r="O634" s="210"/>
      <c r="P634" s="210"/>
    </row>
    <row r="635" spans="1:16" s="8" customFormat="1" ht="12">
      <c r="A635" s="145"/>
      <c r="C635" s="145"/>
      <c r="D635" s="145"/>
      <c r="E635" s="145"/>
      <c r="F635" s="205"/>
      <c r="G635" s="205"/>
      <c r="H635" s="205"/>
      <c r="I635" s="207"/>
      <c r="J635" s="207"/>
      <c r="K635" s="210"/>
      <c r="L635" s="210"/>
      <c r="M635" s="213"/>
      <c r="N635" s="210"/>
      <c r="O635" s="210"/>
      <c r="P635" s="210"/>
    </row>
    <row r="636" spans="1:16" s="8" customFormat="1" ht="12">
      <c r="A636" s="145"/>
      <c r="C636" s="145"/>
      <c r="D636" s="145"/>
      <c r="E636" s="145"/>
      <c r="F636" s="205"/>
      <c r="G636" s="205"/>
      <c r="H636" s="205"/>
      <c r="I636" s="207"/>
      <c r="J636" s="207"/>
      <c r="K636" s="210"/>
      <c r="L636" s="210"/>
      <c r="M636" s="213"/>
      <c r="N636" s="210"/>
      <c r="O636" s="210"/>
      <c r="P636" s="210"/>
    </row>
    <row r="637" spans="1:16" s="8" customFormat="1" ht="12">
      <c r="A637" s="145"/>
      <c r="C637" s="145"/>
      <c r="D637" s="145"/>
      <c r="E637" s="145"/>
      <c r="F637" s="205"/>
      <c r="G637" s="205"/>
      <c r="H637" s="205"/>
      <c r="I637" s="207"/>
      <c r="J637" s="207"/>
      <c r="K637" s="210"/>
      <c r="L637" s="210"/>
      <c r="M637" s="213"/>
      <c r="N637" s="210"/>
      <c r="O637" s="210"/>
      <c r="P637" s="210"/>
    </row>
    <row r="638" spans="1:16" s="8" customFormat="1" ht="12">
      <c r="A638" s="145"/>
      <c r="C638" s="145"/>
      <c r="D638" s="145"/>
      <c r="E638" s="145"/>
      <c r="F638" s="205"/>
      <c r="G638" s="205"/>
      <c r="H638" s="205"/>
      <c r="I638" s="207"/>
      <c r="J638" s="207"/>
      <c r="K638" s="210"/>
      <c r="L638" s="210"/>
      <c r="M638" s="213"/>
      <c r="N638" s="210"/>
      <c r="O638" s="210"/>
      <c r="P638" s="210"/>
    </row>
    <row r="639" spans="1:16" s="8" customFormat="1" ht="12">
      <c r="A639" s="145"/>
      <c r="C639" s="145"/>
      <c r="D639" s="145"/>
      <c r="E639" s="145"/>
      <c r="F639" s="205"/>
      <c r="G639" s="205"/>
      <c r="H639" s="205"/>
      <c r="I639" s="207"/>
      <c r="J639" s="207"/>
      <c r="K639" s="210"/>
      <c r="L639" s="210"/>
      <c r="M639" s="213"/>
      <c r="N639" s="210"/>
      <c r="O639" s="210"/>
      <c r="P639" s="210"/>
    </row>
    <row r="640" spans="1:16" s="8" customFormat="1" ht="12">
      <c r="A640" s="145"/>
      <c r="C640" s="145"/>
      <c r="D640" s="145"/>
      <c r="E640" s="145"/>
      <c r="F640" s="205"/>
      <c r="G640" s="205"/>
      <c r="H640" s="205"/>
      <c r="I640" s="207"/>
      <c r="J640" s="207"/>
      <c r="K640" s="210"/>
      <c r="L640" s="210"/>
      <c r="M640" s="213"/>
      <c r="N640" s="210"/>
      <c r="O640" s="210"/>
      <c r="P640" s="210"/>
    </row>
    <row r="641" spans="1:16" s="8" customFormat="1" ht="12">
      <c r="A641" s="145"/>
      <c r="C641" s="145"/>
      <c r="D641" s="145"/>
      <c r="E641" s="145"/>
      <c r="F641" s="205"/>
      <c r="G641" s="205"/>
      <c r="H641" s="205"/>
      <c r="I641" s="207"/>
      <c r="J641" s="207"/>
      <c r="K641" s="210"/>
      <c r="L641" s="210"/>
      <c r="M641" s="213"/>
      <c r="N641" s="210"/>
      <c r="O641" s="210"/>
      <c r="P641" s="210"/>
    </row>
    <row r="642" spans="1:16" s="8" customFormat="1" ht="12">
      <c r="A642" s="145"/>
      <c r="C642" s="145"/>
      <c r="D642" s="145"/>
      <c r="E642" s="145"/>
      <c r="F642" s="205"/>
      <c r="G642" s="205"/>
      <c r="H642" s="205"/>
      <c r="I642" s="207"/>
      <c r="J642" s="207"/>
      <c r="K642" s="210"/>
      <c r="L642" s="210"/>
      <c r="M642" s="213"/>
      <c r="N642" s="210"/>
      <c r="O642" s="210"/>
      <c r="P642" s="210"/>
    </row>
    <row r="643" spans="1:16" s="8" customFormat="1" ht="12">
      <c r="A643" s="145"/>
      <c r="C643" s="145"/>
      <c r="D643" s="145"/>
      <c r="E643" s="145"/>
      <c r="F643" s="205"/>
      <c r="G643" s="205"/>
      <c r="H643" s="205"/>
      <c r="I643" s="207"/>
      <c r="J643" s="207"/>
      <c r="K643" s="210"/>
      <c r="L643" s="210"/>
      <c r="M643" s="213"/>
      <c r="N643" s="210"/>
      <c r="O643" s="210"/>
      <c r="P643" s="210"/>
    </row>
    <row r="644" spans="1:16" s="8" customFormat="1" ht="12">
      <c r="A644" s="145"/>
      <c r="C644" s="145"/>
      <c r="D644" s="145"/>
      <c r="E644" s="145"/>
      <c r="F644" s="205"/>
      <c r="G644" s="205"/>
      <c r="H644" s="205"/>
      <c r="I644" s="207"/>
      <c r="J644" s="207"/>
      <c r="K644" s="210"/>
      <c r="L644" s="210"/>
      <c r="M644" s="213"/>
      <c r="N644" s="210"/>
      <c r="O644" s="210"/>
      <c r="P644" s="210"/>
    </row>
    <row r="645" spans="1:16" s="8" customFormat="1" ht="12">
      <c r="A645" s="145"/>
      <c r="C645" s="145"/>
      <c r="D645" s="145"/>
      <c r="E645" s="145"/>
      <c r="F645" s="205"/>
      <c r="G645" s="205"/>
      <c r="H645" s="205"/>
      <c r="I645" s="207"/>
      <c r="J645" s="207"/>
      <c r="K645" s="210"/>
      <c r="L645" s="210"/>
      <c r="M645" s="213"/>
      <c r="N645" s="210"/>
      <c r="O645" s="210"/>
      <c r="P645" s="210"/>
    </row>
    <row r="646" spans="1:16" s="8" customFormat="1" ht="12">
      <c r="A646" s="145"/>
      <c r="C646" s="145"/>
      <c r="D646" s="145"/>
      <c r="E646" s="145"/>
      <c r="F646" s="205"/>
      <c r="G646" s="205"/>
      <c r="H646" s="205"/>
      <c r="I646" s="207"/>
      <c r="J646" s="207"/>
      <c r="K646" s="210"/>
      <c r="L646" s="210"/>
      <c r="M646" s="213"/>
      <c r="N646" s="210"/>
      <c r="O646" s="210"/>
      <c r="P646" s="210"/>
    </row>
    <row r="647" spans="1:16" s="8" customFormat="1" ht="12">
      <c r="A647" s="145"/>
      <c r="C647" s="145"/>
      <c r="D647" s="145"/>
      <c r="E647" s="145"/>
      <c r="F647" s="205"/>
      <c r="G647" s="205"/>
      <c r="H647" s="205"/>
      <c r="I647" s="207"/>
      <c r="J647" s="207"/>
      <c r="K647" s="210"/>
      <c r="L647" s="210"/>
      <c r="M647" s="213"/>
      <c r="N647" s="210"/>
      <c r="O647" s="210"/>
      <c r="P647" s="210"/>
    </row>
    <row r="648" spans="1:16" s="8" customFormat="1" ht="12">
      <c r="A648" s="145"/>
      <c r="C648" s="145"/>
      <c r="D648" s="145"/>
      <c r="E648" s="145"/>
      <c r="F648" s="205"/>
      <c r="G648" s="205"/>
      <c r="H648" s="205"/>
      <c r="I648" s="207"/>
      <c r="J648" s="207"/>
      <c r="K648" s="210"/>
      <c r="L648" s="210"/>
      <c r="M648" s="213"/>
      <c r="N648" s="210"/>
      <c r="O648" s="210"/>
      <c r="P648" s="210"/>
    </row>
    <row r="649" spans="1:16" s="8" customFormat="1" ht="12">
      <c r="A649" s="145"/>
      <c r="C649" s="145"/>
      <c r="D649" s="145"/>
      <c r="E649" s="145"/>
      <c r="F649" s="205"/>
      <c r="G649" s="205"/>
      <c r="H649" s="205"/>
      <c r="I649" s="207"/>
      <c r="J649" s="207"/>
      <c r="K649" s="210"/>
      <c r="L649" s="210"/>
      <c r="M649" s="213"/>
      <c r="N649" s="210"/>
      <c r="O649" s="210"/>
      <c r="P649" s="210"/>
    </row>
    <row r="650" spans="1:16" s="8" customFormat="1" ht="12">
      <c r="A650" s="145"/>
      <c r="C650" s="145"/>
      <c r="D650" s="145"/>
      <c r="E650" s="145"/>
      <c r="F650" s="205"/>
      <c r="G650" s="205"/>
      <c r="H650" s="205"/>
      <c r="I650" s="207"/>
      <c r="J650" s="207"/>
      <c r="K650" s="210"/>
      <c r="L650" s="210"/>
      <c r="M650" s="213"/>
      <c r="N650" s="210"/>
      <c r="O650" s="210"/>
      <c r="P650" s="210"/>
    </row>
    <row r="651" spans="1:16" s="8" customFormat="1" ht="12">
      <c r="A651" s="145"/>
      <c r="C651" s="145"/>
      <c r="D651" s="145"/>
      <c r="E651" s="145"/>
      <c r="F651" s="205"/>
      <c r="G651" s="205"/>
      <c r="H651" s="205"/>
      <c r="I651" s="207"/>
      <c r="J651" s="207"/>
      <c r="K651" s="210"/>
      <c r="L651" s="210"/>
      <c r="M651" s="213"/>
      <c r="N651" s="210"/>
      <c r="O651" s="210"/>
      <c r="P651" s="210"/>
    </row>
    <row r="652" spans="1:16" s="8" customFormat="1" ht="12">
      <c r="A652" s="145"/>
      <c r="C652" s="145"/>
      <c r="D652" s="145"/>
      <c r="E652" s="145"/>
      <c r="F652" s="205"/>
      <c r="G652" s="205"/>
      <c r="H652" s="205"/>
      <c r="I652" s="207"/>
      <c r="J652" s="207"/>
      <c r="K652" s="210"/>
      <c r="L652" s="210"/>
      <c r="M652" s="213"/>
      <c r="N652" s="210"/>
      <c r="O652" s="210"/>
      <c r="P652" s="210"/>
    </row>
    <row r="653" spans="1:16" s="8" customFormat="1" ht="12">
      <c r="A653" s="145"/>
      <c r="C653" s="145"/>
      <c r="D653" s="145"/>
      <c r="E653" s="145"/>
      <c r="F653" s="205"/>
      <c r="G653" s="205"/>
      <c r="H653" s="205"/>
      <c r="I653" s="207"/>
      <c r="J653" s="207"/>
      <c r="K653" s="210"/>
      <c r="L653" s="210"/>
      <c r="M653" s="213"/>
      <c r="N653" s="210"/>
      <c r="O653" s="210"/>
      <c r="P653" s="210"/>
    </row>
    <row r="654" spans="1:16" s="8" customFormat="1" ht="12">
      <c r="A654" s="145"/>
      <c r="C654" s="145"/>
      <c r="D654" s="145"/>
      <c r="E654" s="145"/>
      <c r="F654" s="205"/>
      <c r="G654" s="205"/>
      <c r="H654" s="205"/>
      <c r="I654" s="207"/>
      <c r="J654" s="207"/>
      <c r="K654" s="210"/>
      <c r="L654" s="210"/>
      <c r="M654" s="213"/>
      <c r="N654" s="210"/>
      <c r="O654" s="210"/>
      <c r="P654" s="210"/>
    </row>
    <row r="655" spans="1:16" s="8" customFormat="1" ht="12">
      <c r="A655" s="145"/>
      <c r="C655" s="145"/>
      <c r="D655" s="145"/>
      <c r="E655" s="145"/>
      <c r="F655" s="205"/>
      <c r="G655" s="205"/>
      <c r="H655" s="205"/>
      <c r="I655" s="207"/>
      <c r="J655" s="207"/>
      <c r="K655" s="210"/>
      <c r="L655" s="210"/>
      <c r="M655" s="213"/>
      <c r="N655" s="210"/>
      <c r="O655" s="210"/>
      <c r="P655" s="210"/>
    </row>
    <row r="656" spans="1:16" s="8" customFormat="1" ht="12">
      <c r="A656" s="145"/>
      <c r="C656" s="145"/>
      <c r="D656" s="145"/>
      <c r="E656" s="145"/>
      <c r="F656" s="205"/>
      <c r="G656" s="205"/>
      <c r="H656" s="205"/>
      <c r="I656" s="207"/>
      <c r="J656" s="207"/>
      <c r="K656" s="210"/>
      <c r="L656" s="210"/>
      <c r="M656" s="213"/>
      <c r="N656" s="210"/>
      <c r="O656" s="210"/>
      <c r="P656" s="210"/>
    </row>
    <row r="657" spans="1:16" s="8" customFormat="1" ht="12">
      <c r="A657" s="145"/>
      <c r="C657" s="145"/>
      <c r="D657" s="145"/>
      <c r="E657" s="145"/>
      <c r="F657" s="205"/>
      <c r="G657" s="205"/>
      <c r="H657" s="205"/>
      <c r="I657" s="207"/>
      <c r="J657" s="207"/>
      <c r="K657" s="210"/>
      <c r="L657" s="210"/>
      <c r="M657" s="213"/>
      <c r="N657" s="210"/>
      <c r="O657" s="210"/>
      <c r="P657" s="210"/>
    </row>
    <row r="658" spans="1:16" s="8" customFormat="1" ht="12">
      <c r="A658" s="145"/>
      <c r="C658" s="145"/>
      <c r="D658" s="145"/>
      <c r="E658" s="145"/>
      <c r="F658" s="205"/>
      <c r="G658" s="205"/>
      <c r="H658" s="205"/>
      <c r="I658" s="207"/>
      <c r="J658" s="207"/>
      <c r="K658" s="210"/>
      <c r="L658" s="210"/>
      <c r="M658" s="213"/>
      <c r="N658" s="210"/>
      <c r="O658" s="210"/>
      <c r="P658" s="210"/>
    </row>
    <row r="659" spans="1:16" s="8" customFormat="1" ht="12">
      <c r="A659" s="145"/>
      <c r="C659" s="145"/>
      <c r="D659" s="145"/>
      <c r="E659" s="145"/>
      <c r="F659" s="205"/>
      <c r="G659" s="205"/>
      <c r="H659" s="205"/>
      <c r="I659" s="207"/>
      <c r="J659" s="207"/>
      <c r="K659" s="210"/>
      <c r="L659" s="210"/>
      <c r="M659" s="213"/>
      <c r="N659" s="210"/>
      <c r="O659" s="210"/>
      <c r="P659" s="210"/>
    </row>
    <row r="660" spans="1:16" s="8" customFormat="1" ht="12">
      <c r="A660" s="145"/>
      <c r="C660" s="145"/>
      <c r="D660" s="145"/>
      <c r="E660" s="145"/>
      <c r="F660" s="205"/>
      <c r="G660" s="205"/>
      <c r="H660" s="205"/>
      <c r="I660" s="207"/>
      <c r="J660" s="207"/>
      <c r="K660" s="210"/>
      <c r="L660" s="210"/>
      <c r="M660" s="213"/>
      <c r="N660" s="210"/>
      <c r="O660" s="210"/>
      <c r="P660" s="210"/>
    </row>
    <row r="661" spans="1:16" s="8" customFormat="1" ht="12">
      <c r="A661" s="145"/>
      <c r="C661" s="145"/>
      <c r="D661" s="145"/>
      <c r="E661" s="145"/>
      <c r="F661" s="205"/>
      <c r="G661" s="205"/>
      <c r="H661" s="205"/>
      <c r="I661" s="207"/>
      <c r="J661" s="207"/>
      <c r="K661" s="210"/>
      <c r="L661" s="210"/>
      <c r="M661" s="213"/>
      <c r="N661" s="210"/>
      <c r="O661" s="210"/>
      <c r="P661" s="210"/>
    </row>
    <row r="662" spans="1:16" s="8" customFormat="1" ht="12">
      <c r="A662" s="145"/>
      <c r="C662" s="145"/>
      <c r="D662" s="145"/>
      <c r="E662" s="145"/>
      <c r="F662" s="205"/>
      <c r="G662" s="205"/>
      <c r="H662" s="205"/>
      <c r="I662" s="207"/>
      <c r="J662" s="207"/>
      <c r="K662" s="210"/>
      <c r="L662" s="210"/>
      <c r="M662" s="213"/>
      <c r="N662" s="210"/>
      <c r="O662" s="210"/>
      <c r="P662" s="210"/>
    </row>
    <row r="663" spans="1:16" s="8" customFormat="1" ht="12">
      <c r="A663" s="145"/>
      <c r="C663" s="145"/>
      <c r="D663" s="145"/>
      <c r="E663" s="145"/>
      <c r="F663" s="205"/>
      <c r="G663" s="205"/>
      <c r="H663" s="205"/>
      <c r="I663" s="207"/>
      <c r="J663" s="207"/>
      <c r="K663" s="210"/>
      <c r="L663" s="210"/>
      <c r="M663" s="213"/>
      <c r="N663" s="210"/>
      <c r="O663" s="210"/>
      <c r="P663" s="210"/>
    </row>
    <row r="664" spans="1:16" s="8" customFormat="1" ht="12">
      <c r="A664" s="145"/>
      <c r="C664" s="145"/>
      <c r="D664" s="145"/>
      <c r="E664" s="145"/>
      <c r="F664" s="205"/>
      <c r="G664" s="205"/>
      <c r="H664" s="205"/>
      <c r="I664" s="207"/>
      <c r="J664" s="207"/>
      <c r="K664" s="210"/>
      <c r="L664" s="210"/>
      <c r="M664" s="213"/>
      <c r="N664" s="210"/>
      <c r="O664" s="210"/>
      <c r="P664" s="210"/>
    </row>
    <row r="665" spans="1:16" s="8" customFormat="1" ht="12">
      <c r="A665" s="145"/>
      <c r="C665" s="145"/>
      <c r="D665" s="145"/>
      <c r="E665" s="145"/>
      <c r="F665" s="205"/>
      <c r="G665" s="205"/>
      <c r="H665" s="205"/>
      <c r="I665" s="207"/>
      <c r="J665" s="207"/>
      <c r="K665" s="210"/>
      <c r="L665" s="210"/>
      <c r="M665" s="213"/>
      <c r="N665" s="210"/>
      <c r="O665" s="210"/>
      <c r="P665" s="210"/>
    </row>
    <row r="666" spans="1:16" s="8" customFormat="1" ht="12">
      <c r="A666" s="145"/>
      <c r="C666" s="145"/>
      <c r="D666" s="145"/>
      <c r="E666" s="145"/>
      <c r="F666" s="205"/>
      <c r="G666" s="205"/>
      <c r="H666" s="205"/>
      <c r="I666" s="207"/>
      <c r="J666" s="207"/>
      <c r="K666" s="210"/>
      <c r="L666" s="210"/>
      <c r="M666" s="213"/>
      <c r="N666" s="210"/>
      <c r="O666" s="210"/>
      <c r="P666" s="210"/>
    </row>
    <row r="667" spans="1:16" s="8" customFormat="1" ht="12">
      <c r="A667" s="145"/>
      <c r="C667" s="145"/>
      <c r="D667" s="145"/>
      <c r="E667" s="145"/>
      <c r="F667" s="205"/>
      <c r="G667" s="205"/>
      <c r="H667" s="205"/>
      <c r="I667" s="207"/>
      <c r="J667" s="207"/>
      <c r="K667" s="210"/>
      <c r="L667" s="210"/>
      <c r="M667" s="213"/>
      <c r="N667" s="210"/>
      <c r="O667" s="210"/>
      <c r="P667" s="210"/>
    </row>
    <row r="668" spans="1:16" s="8" customFormat="1" ht="12">
      <c r="A668" s="145"/>
      <c r="C668" s="145"/>
      <c r="D668" s="145"/>
      <c r="E668" s="145"/>
      <c r="F668" s="205"/>
      <c r="G668" s="205"/>
      <c r="H668" s="205"/>
      <c r="I668" s="207"/>
      <c r="J668" s="207"/>
      <c r="K668" s="210"/>
      <c r="L668" s="210"/>
      <c r="M668" s="213"/>
      <c r="N668" s="210"/>
      <c r="O668" s="210"/>
      <c r="P668" s="210"/>
    </row>
    <row r="669" spans="1:16" s="8" customFormat="1" ht="12">
      <c r="A669" s="145"/>
      <c r="C669" s="145"/>
      <c r="D669" s="145"/>
      <c r="E669" s="145"/>
      <c r="F669" s="205"/>
      <c r="G669" s="205"/>
      <c r="H669" s="205"/>
      <c r="I669" s="207"/>
      <c r="J669" s="207"/>
      <c r="K669" s="210"/>
      <c r="L669" s="210"/>
      <c r="M669" s="213"/>
      <c r="N669" s="210"/>
      <c r="O669" s="210"/>
      <c r="P669" s="210"/>
    </row>
    <row r="670" spans="1:16" s="8" customFormat="1" ht="12">
      <c r="A670" s="145"/>
      <c r="C670" s="145"/>
      <c r="D670" s="145"/>
      <c r="E670" s="145"/>
      <c r="F670" s="205"/>
      <c r="G670" s="205"/>
      <c r="H670" s="205"/>
      <c r="I670" s="207"/>
      <c r="J670" s="207"/>
      <c r="K670" s="210"/>
      <c r="L670" s="210"/>
      <c r="M670" s="213"/>
      <c r="N670" s="210"/>
      <c r="O670" s="210"/>
      <c r="P670" s="210"/>
    </row>
    <row r="671" spans="1:16" s="8" customFormat="1" ht="12">
      <c r="A671" s="145"/>
      <c r="C671" s="145"/>
      <c r="D671" s="145"/>
      <c r="E671" s="145"/>
      <c r="F671" s="205"/>
      <c r="G671" s="205"/>
      <c r="H671" s="205"/>
      <c r="I671" s="207"/>
      <c r="J671" s="207"/>
      <c r="K671" s="210"/>
      <c r="L671" s="210"/>
      <c r="M671" s="213"/>
      <c r="N671" s="210"/>
      <c r="O671" s="210"/>
      <c r="P671" s="210"/>
    </row>
    <row r="672" spans="1:16" s="8" customFormat="1" ht="12">
      <c r="A672" s="145"/>
      <c r="C672" s="145"/>
      <c r="D672" s="145"/>
      <c r="E672" s="145"/>
      <c r="F672" s="205"/>
      <c r="G672" s="205"/>
      <c r="H672" s="205"/>
      <c r="I672" s="207"/>
      <c r="J672" s="207"/>
      <c r="K672" s="210"/>
      <c r="L672" s="210"/>
      <c r="M672" s="213"/>
      <c r="N672" s="210"/>
      <c r="O672" s="210"/>
      <c r="P672" s="210"/>
    </row>
    <row r="673" spans="1:16" s="8" customFormat="1" ht="12">
      <c r="A673" s="145"/>
      <c r="C673" s="145"/>
      <c r="D673" s="145"/>
      <c r="E673" s="145"/>
      <c r="F673" s="205"/>
      <c r="G673" s="205"/>
      <c r="H673" s="205"/>
      <c r="I673" s="207"/>
      <c r="J673" s="207"/>
      <c r="K673" s="210"/>
      <c r="L673" s="210"/>
      <c r="M673" s="213"/>
      <c r="N673" s="210"/>
      <c r="O673" s="210"/>
      <c r="P673" s="210"/>
    </row>
    <row r="674" spans="1:16" s="8" customFormat="1" ht="12">
      <c r="A674" s="145"/>
      <c r="C674" s="145"/>
      <c r="D674" s="145"/>
      <c r="E674" s="145"/>
      <c r="F674" s="205"/>
      <c r="G674" s="205"/>
      <c r="H674" s="205"/>
      <c r="I674" s="207"/>
      <c r="J674" s="207"/>
      <c r="K674" s="210"/>
      <c r="L674" s="210"/>
      <c r="M674" s="213"/>
      <c r="N674" s="210"/>
      <c r="O674" s="210"/>
      <c r="P674" s="210"/>
    </row>
    <row r="675" spans="1:16" s="8" customFormat="1" ht="12">
      <c r="A675" s="145"/>
      <c r="C675" s="145"/>
      <c r="D675" s="145"/>
      <c r="E675" s="145"/>
      <c r="F675" s="205"/>
      <c r="G675" s="205"/>
      <c r="H675" s="205"/>
      <c r="I675" s="207"/>
      <c r="J675" s="207"/>
      <c r="K675" s="210"/>
      <c r="L675" s="210"/>
      <c r="M675" s="213"/>
      <c r="N675" s="210"/>
      <c r="O675" s="210"/>
      <c r="P675" s="210"/>
    </row>
    <row r="676" spans="1:16" s="8" customFormat="1" ht="12">
      <c r="A676" s="145"/>
      <c r="C676" s="145"/>
      <c r="D676" s="145"/>
      <c r="E676" s="145"/>
      <c r="F676" s="205"/>
      <c r="G676" s="205"/>
      <c r="H676" s="205"/>
      <c r="I676" s="207"/>
      <c r="J676" s="207"/>
      <c r="K676" s="210"/>
      <c r="L676" s="210"/>
      <c r="M676" s="213"/>
      <c r="N676" s="210"/>
      <c r="O676" s="210"/>
      <c r="P676" s="210"/>
    </row>
    <row r="677" spans="1:16" s="8" customFormat="1" ht="12">
      <c r="A677" s="145"/>
      <c r="C677" s="145"/>
      <c r="D677" s="145"/>
      <c r="E677" s="145"/>
      <c r="F677" s="205"/>
      <c r="G677" s="205"/>
      <c r="H677" s="205"/>
      <c r="I677" s="207"/>
      <c r="J677" s="207"/>
      <c r="K677" s="210"/>
      <c r="L677" s="210"/>
      <c r="M677" s="213"/>
      <c r="N677" s="210"/>
      <c r="O677" s="210"/>
      <c r="P677" s="210"/>
    </row>
    <row r="678" spans="1:16" s="8" customFormat="1" ht="12">
      <c r="A678" s="145"/>
      <c r="C678" s="145"/>
      <c r="D678" s="145"/>
      <c r="E678" s="145"/>
      <c r="F678" s="205"/>
      <c r="G678" s="205"/>
      <c r="H678" s="205"/>
      <c r="I678" s="207"/>
      <c r="J678" s="207"/>
      <c r="K678" s="210"/>
      <c r="L678" s="210"/>
      <c r="M678" s="213"/>
      <c r="N678" s="210"/>
      <c r="O678" s="210"/>
      <c r="P678" s="210"/>
    </row>
    <row r="679" spans="1:16" s="8" customFormat="1" ht="12">
      <c r="A679" s="145"/>
      <c r="C679" s="145"/>
      <c r="D679" s="145"/>
      <c r="E679" s="145"/>
      <c r="F679" s="205"/>
      <c r="G679" s="205"/>
      <c r="H679" s="205"/>
      <c r="I679" s="207"/>
      <c r="J679" s="207"/>
      <c r="K679" s="210"/>
      <c r="L679" s="210"/>
      <c r="M679" s="213"/>
      <c r="N679" s="210"/>
      <c r="O679" s="210"/>
      <c r="P679" s="210"/>
    </row>
    <row r="680" spans="1:16" s="8" customFormat="1" ht="12">
      <c r="A680" s="145"/>
      <c r="C680" s="145"/>
      <c r="D680" s="145"/>
      <c r="E680" s="145"/>
      <c r="F680" s="205"/>
      <c r="G680" s="205"/>
      <c r="H680" s="205"/>
      <c r="I680" s="207"/>
      <c r="J680" s="207"/>
      <c r="K680" s="210"/>
      <c r="L680" s="210"/>
      <c r="M680" s="213"/>
      <c r="N680" s="210"/>
      <c r="O680" s="210"/>
      <c r="P680" s="210"/>
    </row>
    <row r="681" spans="1:16" s="8" customFormat="1" ht="12">
      <c r="A681" s="145"/>
      <c r="C681" s="145"/>
      <c r="D681" s="145"/>
      <c r="E681" s="145"/>
      <c r="F681" s="205"/>
      <c r="G681" s="205"/>
      <c r="H681" s="205"/>
      <c r="I681" s="207"/>
      <c r="J681" s="207"/>
      <c r="K681" s="210"/>
      <c r="L681" s="210"/>
      <c r="M681" s="213"/>
      <c r="N681" s="210"/>
      <c r="O681" s="210"/>
      <c r="P681" s="210"/>
    </row>
    <row r="682" spans="1:16" s="8" customFormat="1" ht="12">
      <c r="A682" s="145"/>
      <c r="C682" s="145"/>
      <c r="D682" s="145"/>
      <c r="E682" s="145"/>
      <c r="F682" s="205"/>
      <c r="G682" s="205"/>
      <c r="H682" s="205"/>
      <c r="I682" s="207"/>
      <c r="J682" s="207"/>
      <c r="K682" s="210"/>
      <c r="L682" s="210"/>
      <c r="M682" s="213"/>
      <c r="N682" s="210"/>
      <c r="O682" s="210"/>
      <c r="P682" s="210"/>
    </row>
    <row r="683" spans="1:16" s="8" customFormat="1" ht="12">
      <c r="A683" s="145"/>
      <c r="C683" s="145"/>
      <c r="D683" s="145"/>
      <c r="E683" s="145"/>
      <c r="F683" s="205"/>
      <c r="G683" s="205"/>
      <c r="H683" s="205"/>
      <c r="I683" s="207"/>
      <c r="J683" s="207"/>
      <c r="K683" s="210"/>
      <c r="L683" s="210"/>
      <c r="M683" s="213"/>
      <c r="N683" s="210"/>
      <c r="O683" s="210"/>
      <c r="P683" s="210"/>
    </row>
    <row r="684" spans="1:16" s="8" customFormat="1" ht="12">
      <c r="A684" s="145"/>
      <c r="C684" s="145"/>
      <c r="D684" s="145"/>
      <c r="E684" s="145"/>
      <c r="F684" s="205"/>
      <c r="G684" s="205"/>
      <c r="H684" s="205"/>
      <c r="I684" s="207"/>
      <c r="J684" s="207"/>
      <c r="K684" s="210"/>
      <c r="L684" s="210"/>
      <c r="M684" s="213"/>
      <c r="N684" s="210"/>
      <c r="O684" s="210"/>
      <c r="P684" s="210"/>
    </row>
    <row r="685" spans="1:16" s="8" customFormat="1" ht="12">
      <c r="A685" s="145"/>
      <c r="C685" s="145"/>
      <c r="D685" s="145"/>
      <c r="E685" s="145"/>
      <c r="F685" s="205"/>
      <c r="G685" s="205"/>
      <c r="H685" s="205"/>
      <c r="I685" s="207"/>
      <c r="J685" s="207"/>
      <c r="K685" s="210"/>
      <c r="L685" s="210"/>
      <c r="M685" s="213"/>
      <c r="N685" s="210"/>
      <c r="O685" s="210"/>
      <c r="P685" s="210"/>
    </row>
    <row r="686" spans="1:16" s="8" customFormat="1" ht="12">
      <c r="A686" s="145"/>
      <c r="C686" s="145"/>
      <c r="D686" s="145"/>
      <c r="E686" s="145"/>
      <c r="F686" s="205"/>
      <c r="G686" s="205"/>
      <c r="H686" s="205"/>
      <c r="I686" s="207"/>
      <c r="J686" s="207"/>
      <c r="K686" s="210"/>
      <c r="L686" s="210"/>
      <c r="M686" s="213"/>
      <c r="N686" s="210"/>
      <c r="O686" s="210"/>
      <c r="P686" s="210"/>
    </row>
    <row r="687" spans="1:16" s="8" customFormat="1" ht="12">
      <c r="A687" s="145"/>
      <c r="C687" s="145"/>
      <c r="D687" s="145"/>
      <c r="E687" s="145"/>
      <c r="F687" s="205"/>
      <c r="G687" s="205"/>
      <c r="H687" s="205"/>
      <c r="I687" s="207"/>
      <c r="J687" s="207"/>
      <c r="K687" s="210"/>
      <c r="L687" s="210"/>
      <c r="M687" s="213"/>
      <c r="N687" s="210"/>
      <c r="O687" s="210"/>
      <c r="P687" s="210"/>
    </row>
    <row r="688" spans="1:16" s="8" customFormat="1" ht="12">
      <c r="A688" s="145"/>
      <c r="C688" s="145"/>
      <c r="D688" s="145"/>
      <c r="E688" s="145"/>
      <c r="F688" s="205"/>
      <c r="G688" s="205"/>
      <c r="H688" s="205"/>
      <c r="I688" s="207"/>
      <c r="J688" s="207"/>
      <c r="K688" s="210"/>
      <c r="L688" s="210"/>
      <c r="M688" s="213"/>
      <c r="N688" s="210"/>
      <c r="O688" s="210"/>
      <c r="P688" s="210"/>
    </row>
    <row r="689" spans="1:16" s="8" customFormat="1" ht="12">
      <c r="A689" s="145"/>
      <c r="C689" s="145"/>
      <c r="D689" s="145"/>
      <c r="E689" s="145"/>
      <c r="F689" s="205"/>
      <c r="G689" s="205"/>
      <c r="H689" s="205"/>
      <c r="I689" s="207"/>
      <c r="J689" s="207"/>
      <c r="K689" s="210"/>
      <c r="L689" s="210"/>
      <c r="M689" s="213"/>
      <c r="N689" s="210"/>
      <c r="O689" s="210"/>
      <c r="P689" s="210"/>
    </row>
    <row r="690" spans="1:16" s="8" customFormat="1" ht="12">
      <c r="A690" s="145"/>
      <c r="C690" s="145"/>
      <c r="D690" s="145"/>
      <c r="E690" s="145"/>
      <c r="F690" s="205"/>
      <c r="G690" s="205"/>
      <c r="H690" s="205"/>
      <c r="I690" s="207"/>
      <c r="J690" s="207"/>
      <c r="K690" s="210"/>
      <c r="L690" s="210"/>
      <c r="M690" s="213"/>
      <c r="N690" s="210"/>
      <c r="O690" s="210"/>
      <c r="P690" s="210"/>
    </row>
    <row r="691" spans="1:16" s="8" customFormat="1" ht="12">
      <c r="A691" s="145"/>
      <c r="C691" s="145"/>
      <c r="D691" s="145"/>
      <c r="E691" s="145"/>
      <c r="F691" s="205"/>
      <c r="G691" s="205"/>
      <c r="H691" s="205"/>
      <c r="I691" s="207"/>
      <c r="J691" s="207"/>
      <c r="K691" s="210"/>
      <c r="L691" s="210"/>
      <c r="M691" s="213"/>
      <c r="N691" s="210"/>
      <c r="O691" s="210"/>
      <c r="P691" s="210"/>
    </row>
    <row r="692" spans="1:16" s="8" customFormat="1" ht="12">
      <c r="A692" s="145"/>
      <c r="C692" s="145"/>
      <c r="D692" s="145"/>
      <c r="E692" s="145"/>
      <c r="F692" s="205"/>
      <c r="G692" s="205"/>
      <c r="H692" s="205"/>
      <c r="I692" s="207"/>
      <c r="J692" s="207"/>
      <c r="K692" s="210"/>
      <c r="L692" s="210"/>
      <c r="M692" s="213"/>
      <c r="N692" s="210"/>
      <c r="O692" s="210"/>
      <c r="P692" s="210"/>
    </row>
    <row r="693" spans="1:16" s="8" customFormat="1" ht="12">
      <c r="A693" s="145"/>
      <c r="C693" s="145"/>
      <c r="D693" s="145"/>
      <c r="E693" s="145"/>
      <c r="F693" s="205"/>
      <c r="G693" s="205"/>
      <c r="H693" s="205"/>
      <c r="I693" s="207"/>
      <c r="J693" s="207"/>
      <c r="K693" s="210"/>
      <c r="L693" s="210"/>
      <c r="M693" s="213"/>
      <c r="N693" s="210"/>
      <c r="O693" s="210"/>
      <c r="P693" s="210"/>
    </row>
    <row r="694" spans="1:16" s="8" customFormat="1" ht="12">
      <c r="A694" s="145"/>
      <c r="C694" s="145"/>
      <c r="D694" s="145"/>
      <c r="E694" s="145"/>
      <c r="F694" s="205"/>
      <c r="G694" s="205"/>
      <c r="H694" s="205"/>
      <c r="I694" s="207"/>
      <c r="J694" s="207"/>
      <c r="K694" s="210"/>
      <c r="L694" s="210"/>
      <c r="M694" s="213"/>
      <c r="N694" s="210"/>
      <c r="O694" s="210"/>
      <c r="P694" s="210"/>
    </row>
    <row r="695" spans="1:16" s="8" customFormat="1" ht="12">
      <c r="A695" s="145"/>
      <c r="C695" s="145"/>
      <c r="D695" s="145"/>
      <c r="E695" s="145"/>
      <c r="F695" s="205"/>
      <c r="G695" s="205"/>
      <c r="H695" s="205"/>
      <c r="I695" s="207"/>
      <c r="J695" s="207"/>
      <c r="K695" s="210"/>
      <c r="L695" s="210"/>
      <c r="M695" s="213"/>
      <c r="N695" s="210"/>
      <c r="O695" s="210"/>
      <c r="P695" s="210"/>
    </row>
    <row r="696" spans="1:16" s="8" customFormat="1" ht="12">
      <c r="A696" s="145"/>
      <c r="C696" s="145"/>
      <c r="D696" s="145"/>
      <c r="E696" s="145"/>
      <c r="F696" s="205"/>
      <c r="G696" s="205"/>
      <c r="H696" s="205"/>
      <c r="I696" s="207"/>
      <c r="J696" s="207"/>
      <c r="K696" s="210"/>
      <c r="L696" s="210"/>
      <c r="M696" s="213"/>
      <c r="N696" s="210"/>
      <c r="O696" s="210"/>
      <c r="P696" s="210"/>
    </row>
    <row r="697" spans="1:16" s="8" customFormat="1" ht="12">
      <c r="A697" s="145"/>
      <c r="C697" s="145"/>
      <c r="D697" s="145"/>
      <c r="E697" s="145"/>
      <c r="F697" s="205"/>
      <c r="G697" s="205"/>
      <c r="H697" s="205"/>
      <c r="I697" s="207"/>
      <c r="J697" s="207"/>
      <c r="K697" s="210"/>
      <c r="L697" s="210"/>
      <c r="M697" s="213"/>
      <c r="N697" s="210"/>
      <c r="O697" s="210"/>
      <c r="P697" s="210"/>
    </row>
    <row r="698" spans="1:16" s="8" customFormat="1" ht="12">
      <c r="A698" s="145"/>
      <c r="C698" s="145"/>
      <c r="D698" s="145"/>
      <c r="E698" s="145"/>
      <c r="F698" s="205"/>
      <c r="G698" s="205"/>
      <c r="H698" s="205"/>
      <c r="I698" s="207"/>
      <c r="J698" s="207"/>
      <c r="K698" s="210"/>
      <c r="L698" s="210"/>
      <c r="M698" s="213"/>
      <c r="N698" s="210"/>
      <c r="O698" s="210"/>
      <c r="P698" s="210"/>
    </row>
    <row r="699" spans="1:16" s="8" customFormat="1" ht="12">
      <c r="A699" s="145"/>
      <c r="C699" s="145"/>
      <c r="D699" s="145"/>
      <c r="E699" s="145"/>
      <c r="F699" s="205"/>
      <c r="G699" s="205"/>
      <c r="H699" s="205"/>
      <c r="I699" s="207"/>
      <c r="J699" s="207"/>
      <c r="K699" s="210"/>
      <c r="L699" s="210"/>
      <c r="M699" s="213"/>
      <c r="N699" s="210"/>
      <c r="O699" s="210"/>
      <c r="P699" s="210"/>
    </row>
    <row r="700" spans="1:16" s="8" customFormat="1" ht="12">
      <c r="A700" s="145"/>
      <c r="C700" s="145"/>
      <c r="D700" s="145"/>
      <c r="E700" s="145"/>
      <c r="F700" s="205"/>
      <c r="G700" s="205"/>
      <c r="H700" s="205"/>
      <c r="I700" s="207"/>
      <c r="J700" s="207"/>
      <c r="K700" s="210"/>
      <c r="L700" s="210"/>
      <c r="M700" s="213"/>
      <c r="N700" s="210"/>
      <c r="O700" s="210"/>
      <c r="P700" s="210"/>
    </row>
    <row r="701" spans="1:16" s="8" customFormat="1" ht="12">
      <c r="A701" s="145"/>
      <c r="C701" s="145"/>
      <c r="D701" s="145"/>
      <c r="E701" s="145"/>
      <c r="F701" s="205"/>
      <c r="G701" s="205"/>
      <c r="H701" s="205"/>
      <c r="I701" s="207"/>
      <c r="J701" s="207"/>
      <c r="K701" s="210"/>
      <c r="L701" s="210"/>
      <c r="M701" s="213"/>
      <c r="N701" s="210"/>
      <c r="O701" s="210"/>
      <c r="P701" s="210"/>
    </row>
    <row r="702" spans="1:16" s="8" customFormat="1" ht="12">
      <c r="A702" s="145"/>
      <c r="C702" s="145"/>
      <c r="D702" s="145"/>
      <c r="E702" s="145"/>
      <c r="F702" s="205"/>
      <c r="G702" s="205"/>
      <c r="H702" s="205"/>
      <c r="I702" s="207"/>
      <c r="J702" s="207"/>
      <c r="K702" s="210"/>
      <c r="L702" s="210"/>
      <c r="M702" s="213"/>
      <c r="N702" s="210"/>
      <c r="O702" s="210"/>
      <c r="P702" s="210"/>
    </row>
    <row r="703" spans="1:16" s="8" customFormat="1" ht="12">
      <c r="A703" s="145"/>
      <c r="C703" s="145"/>
      <c r="D703" s="145"/>
      <c r="E703" s="145"/>
      <c r="F703" s="205"/>
      <c r="G703" s="205"/>
      <c r="H703" s="205"/>
      <c r="I703" s="207"/>
      <c r="J703" s="207"/>
      <c r="K703" s="210"/>
      <c r="L703" s="210"/>
      <c r="M703" s="213"/>
      <c r="N703" s="210"/>
      <c r="O703" s="210"/>
      <c r="P703" s="210"/>
    </row>
    <row r="704" spans="1:16" s="8" customFormat="1" ht="12">
      <c r="A704" s="145"/>
      <c r="C704" s="145"/>
      <c r="D704" s="145"/>
      <c r="E704" s="145"/>
      <c r="F704" s="205"/>
      <c r="G704" s="205"/>
      <c r="H704" s="205"/>
      <c r="I704" s="207"/>
      <c r="J704" s="207"/>
      <c r="K704" s="210"/>
      <c r="L704" s="210"/>
      <c r="M704" s="213"/>
      <c r="N704" s="210"/>
      <c r="O704" s="210"/>
      <c r="P704" s="210"/>
    </row>
    <row r="705" spans="1:16" s="8" customFormat="1" ht="12">
      <c r="A705" s="145"/>
      <c r="C705" s="145"/>
      <c r="D705" s="145"/>
      <c r="E705" s="145"/>
      <c r="F705" s="205"/>
      <c r="G705" s="205"/>
      <c r="H705" s="205"/>
      <c r="I705" s="207"/>
      <c r="J705" s="207"/>
      <c r="K705" s="210"/>
      <c r="L705" s="210"/>
      <c r="M705" s="213"/>
      <c r="N705" s="210"/>
      <c r="O705" s="210"/>
      <c r="P705" s="210"/>
    </row>
    <row r="706" spans="1:16" s="8" customFormat="1" ht="12">
      <c r="A706" s="145"/>
      <c r="C706" s="145"/>
      <c r="D706" s="145"/>
      <c r="E706" s="145"/>
      <c r="F706" s="205"/>
      <c r="G706" s="205"/>
      <c r="H706" s="205"/>
      <c r="I706" s="207"/>
      <c r="J706" s="207"/>
      <c r="K706" s="210"/>
      <c r="L706" s="210"/>
      <c r="M706" s="213"/>
      <c r="N706" s="210"/>
      <c r="O706" s="210"/>
      <c r="P706" s="210"/>
    </row>
    <row r="707" spans="1:16" s="8" customFormat="1" ht="12">
      <c r="A707" s="145"/>
      <c r="C707" s="145"/>
      <c r="D707" s="145"/>
      <c r="E707" s="145"/>
      <c r="F707" s="205"/>
      <c r="G707" s="205"/>
      <c r="H707" s="205"/>
      <c r="I707" s="207"/>
      <c r="J707" s="207"/>
      <c r="K707" s="210"/>
      <c r="L707" s="210"/>
      <c r="M707" s="213"/>
      <c r="N707" s="210"/>
      <c r="O707" s="210"/>
      <c r="P707" s="210"/>
    </row>
    <row r="708" spans="1:16" s="8" customFormat="1" ht="12">
      <c r="A708" s="145"/>
      <c r="C708" s="145"/>
      <c r="D708" s="145"/>
      <c r="E708" s="145"/>
      <c r="F708" s="205"/>
      <c r="G708" s="205"/>
      <c r="H708" s="205"/>
      <c r="I708" s="207"/>
      <c r="J708" s="207"/>
      <c r="K708" s="210"/>
      <c r="L708" s="210"/>
      <c r="M708" s="213"/>
      <c r="N708" s="210"/>
      <c r="O708" s="210"/>
      <c r="P708" s="210"/>
    </row>
    <row r="709" spans="1:16" s="8" customFormat="1" ht="12">
      <c r="A709" s="145"/>
      <c r="C709" s="145"/>
      <c r="D709" s="145"/>
      <c r="E709" s="145"/>
      <c r="F709" s="205"/>
      <c r="G709" s="205"/>
      <c r="H709" s="205"/>
      <c r="I709" s="207"/>
      <c r="J709" s="207"/>
      <c r="K709" s="210"/>
      <c r="L709" s="210"/>
      <c r="M709" s="213"/>
      <c r="N709" s="210"/>
      <c r="O709" s="210"/>
      <c r="P709" s="210"/>
    </row>
    <row r="710" spans="1:16" s="8" customFormat="1" ht="12">
      <c r="A710" s="145"/>
      <c r="C710" s="145"/>
      <c r="D710" s="145"/>
      <c r="E710" s="145"/>
      <c r="F710" s="205"/>
      <c r="G710" s="205"/>
      <c r="H710" s="205"/>
      <c r="I710" s="207"/>
      <c r="J710" s="207"/>
      <c r="K710" s="210"/>
      <c r="L710" s="210"/>
      <c r="M710" s="213"/>
      <c r="N710" s="210"/>
      <c r="O710" s="210"/>
      <c r="P710" s="210"/>
    </row>
    <row r="711" spans="1:16" s="8" customFormat="1" ht="12">
      <c r="A711" s="145"/>
      <c r="C711" s="145"/>
      <c r="D711" s="145"/>
      <c r="E711" s="145"/>
      <c r="F711" s="205"/>
      <c r="G711" s="205"/>
      <c r="H711" s="205"/>
      <c r="I711" s="207"/>
      <c r="J711" s="207"/>
      <c r="K711" s="210"/>
      <c r="L711" s="210"/>
      <c r="M711" s="213"/>
      <c r="N711" s="210"/>
      <c r="O711" s="210"/>
      <c r="P711" s="210"/>
    </row>
    <row r="712" spans="1:16" s="8" customFormat="1" ht="12">
      <c r="A712" s="145"/>
      <c r="C712" s="145"/>
      <c r="D712" s="145"/>
      <c r="E712" s="145"/>
      <c r="F712" s="205"/>
      <c r="G712" s="205"/>
      <c r="H712" s="205"/>
      <c r="I712" s="207"/>
      <c r="J712" s="207"/>
      <c r="K712" s="210"/>
      <c r="L712" s="210"/>
      <c r="M712" s="213"/>
      <c r="N712" s="210"/>
      <c r="O712" s="210"/>
      <c r="P712" s="210"/>
    </row>
    <row r="713" spans="1:16" s="8" customFormat="1" ht="12">
      <c r="A713" s="145"/>
      <c r="C713" s="145"/>
      <c r="D713" s="145"/>
      <c r="E713" s="145"/>
      <c r="F713" s="205"/>
      <c r="G713" s="205"/>
      <c r="H713" s="205"/>
      <c r="I713" s="207"/>
      <c r="J713" s="207"/>
      <c r="K713" s="210"/>
      <c r="L713" s="210"/>
      <c r="M713" s="213"/>
      <c r="N713" s="210"/>
      <c r="O713" s="210"/>
      <c r="P713" s="210"/>
    </row>
    <row r="714" spans="1:16" s="8" customFormat="1" ht="12">
      <c r="A714" s="145"/>
      <c r="C714" s="145"/>
      <c r="D714" s="145"/>
      <c r="E714" s="145"/>
      <c r="F714" s="205"/>
      <c r="G714" s="205"/>
      <c r="H714" s="205"/>
      <c r="I714" s="207"/>
      <c r="J714" s="207"/>
      <c r="K714" s="210"/>
      <c r="L714" s="210"/>
      <c r="M714" s="213"/>
      <c r="N714" s="210"/>
      <c r="O714" s="210"/>
      <c r="P714" s="210"/>
    </row>
    <row r="715" spans="1:16" s="8" customFormat="1" ht="12">
      <c r="A715" s="145"/>
      <c r="C715" s="145"/>
      <c r="D715" s="145"/>
      <c r="E715" s="145"/>
      <c r="F715" s="205"/>
      <c r="G715" s="205"/>
      <c r="H715" s="205"/>
      <c r="I715" s="207"/>
      <c r="J715" s="207"/>
      <c r="K715" s="210"/>
      <c r="L715" s="210"/>
      <c r="M715" s="213"/>
      <c r="N715" s="210"/>
      <c r="O715" s="210"/>
      <c r="P715" s="210"/>
    </row>
    <row r="716" spans="1:16" s="8" customFormat="1" ht="12">
      <c r="A716" s="145"/>
      <c r="C716" s="145"/>
      <c r="D716" s="145"/>
      <c r="E716" s="145"/>
      <c r="F716" s="205"/>
      <c r="G716" s="205"/>
      <c r="H716" s="205"/>
      <c r="I716" s="207"/>
      <c r="J716" s="207"/>
      <c r="K716" s="210"/>
      <c r="L716" s="210"/>
      <c r="M716" s="213"/>
      <c r="N716" s="210"/>
      <c r="O716" s="210"/>
      <c r="P716" s="210"/>
    </row>
    <row r="717" spans="1:16" s="8" customFormat="1" ht="12">
      <c r="A717" s="145"/>
      <c r="C717" s="145"/>
      <c r="D717" s="145"/>
      <c r="E717" s="145"/>
      <c r="F717" s="205"/>
      <c r="G717" s="205"/>
      <c r="H717" s="205"/>
      <c r="I717" s="207"/>
      <c r="J717" s="207"/>
      <c r="K717" s="210"/>
      <c r="L717" s="210"/>
      <c r="M717" s="213"/>
      <c r="N717" s="210"/>
      <c r="O717" s="210"/>
      <c r="P717" s="210"/>
    </row>
    <row r="718" spans="1:16" s="8" customFormat="1" ht="12">
      <c r="A718" s="145"/>
      <c r="C718" s="145"/>
      <c r="D718" s="145"/>
      <c r="E718" s="145"/>
      <c r="F718" s="205"/>
      <c r="G718" s="205"/>
      <c r="H718" s="205"/>
      <c r="I718" s="207"/>
      <c r="J718" s="207"/>
      <c r="K718" s="210"/>
      <c r="L718" s="210"/>
      <c r="M718" s="213"/>
      <c r="N718" s="210"/>
      <c r="O718" s="210"/>
      <c r="P718" s="210"/>
    </row>
    <row r="719" spans="1:16" s="8" customFormat="1" ht="12">
      <c r="A719" s="145"/>
      <c r="C719" s="145"/>
      <c r="D719" s="145"/>
      <c r="E719" s="145"/>
      <c r="F719" s="205"/>
      <c r="G719" s="205"/>
      <c r="H719" s="205"/>
      <c r="I719" s="207"/>
      <c r="J719" s="207"/>
      <c r="K719" s="210"/>
      <c r="L719" s="210"/>
      <c r="M719" s="213"/>
      <c r="N719" s="210"/>
      <c r="O719" s="210"/>
      <c r="P719" s="210"/>
    </row>
    <row r="720" spans="1:16" s="8" customFormat="1" ht="12">
      <c r="A720" s="145"/>
      <c r="C720" s="145"/>
      <c r="D720" s="145"/>
      <c r="E720" s="145"/>
      <c r="F720" s="205"/>
      <c r="G720" s="205"/>
      <c r="H720" s="205"/>
      <c r="I720" s="207"/>
      <c r="J720" s="207"/>
      <c r="K720" s="210"/>
      <c r="L720" s="210"/>
      <c r="M720" s="213"/>
      <c r="N720" s="210"/>
      <c r="O720" s="210"/>
      <c r="P720" s="210"/>
    </row>
    <row r="721" spans="1:16" s="8" customFormat="1" ht="12">
      <c r="A721" s="145"/>
      <c r="C721" s="145"/>
      <c r="D721" s="145"/>
      <c r="E721" s="145"/>
      <c r="F721" s="205"/>
      <c r="G721" s="205"/>
      <c r="H721" s="205"/>
      <c r="I721" s="207"/>
      <c r="J721" s="207"/>
      <c r="K721" s="210"/>
      <c r="L721" s="210"/>
      <c r="M721" s="213"/>
      <c r="N721" s="210"/>
      <c r="O721" s="210"/>
      <c r="P721" s="210"/>
    </row>
    <row r="722" spans="1:16" s="8" customFormat="1" ht="12">
      <c r="A722" s="145"/>
      <c r="C722" s="145"/>
      <c r="D722" s="145"/>
      <c r="E722" s="145"/>
      <c r="F722" s="205"/>
      <c r="G722" s="205"/>
      <c r="H722" s="205"/>
      <c r="I722" s="207"/>
      <c r="J722" s="207"/>
      <c r="K722" s="210"/>
      <c r="L722" s="210"/>
      <c r="M722" s="213"/>
      <c r="N722" s="210"/>
      <c r="O722" s="210"/>
      <c r="P722" s="210"/>
    </row>
    <row r="723" spans="1:16" s="8" customFormat="1" ht="12">
      <c r="A723" s="145"/>
      <c r="C723" s="145"/>
      <c r="D723" s="145"/>
      <c r="E723" s="145"/>
      <c r="F723" s="205"/>
      <c r="G723" s="205"/>
      <c r="H723" s="205"/>
      <c r="I723" s="207"/>
      <c r="J723" s="207"/>
      <c r="K723" s="210"/>
      <c r="L723" s="210"/>
      <c r="M723" s="213"/>
      <c r="N723" s="210"/>
      <c r="O723" s="210"/>
      <c r="P723" s="210"/>
    </row>
    <row r="724" spans="1:16" s="8" customFormat="1" ht="12">
      <c r="A724" s="145"/>
      <c r="C724" s="145"/>
      <c r="D724" s="145"/>
      <c r="E724" s="145"/>
      <c r="F724" s="205"/>
      <c r="G724" s="205"/>
      <c r="H724" s="205"/>
      <c r="I724" s="207"/>
      <c r="J724" s="207"/>
      <c r="K724" s="210"/>
      <c r="L724" s="210"/>
      <c r="M724" s="213"/>
      <c r="N724" s="210"/>
      <c r="O724" s="210"/>
      <c r="P724" s="210"/>
    </row>
    <row r="725" spans="1:16" s="8" customFormat="1" ht="12">
      <c r="A725" s="145"/>
      <c r="C725" s="145"/>
      <c r="D725" s="145"/>
      <c r="E725" s="145"/>
      <c r="F725" s="205"/>
      <c r="G725" s="205"/>
      <c r="H725" s="205"/>
      <c r="I725" s="207"/>
      <c r="J725" s="207"/>
      <c r="K725" s="210"/>
      <c r="L725" s="210"/>
      <c r="M725" s="213"/>
      <c r="N725" s="210"/>
      <c r="O725" s="210"/>
      <c r="P725" s="210"/>
    </row>
    <row r="726" spans="1:16" s="8" customFormat="1" ht="12">
      <c r="A726" s="145"/>
      <c r="C726" s="145"/>
      <c r="D726" s="145"/>
      <c r="E726" s="145"/>
      <c r="F726" s="205"/>
      <c r="G726" s="205"/>
      <c r="H726" s="205"/>
      <c r="I726" s="207"/>
      <c r="J726" s="207"/>
      <c r="K726" s="210"/>
      <c r="L726" s="210"/>
      <c r="M726" s="213"/>
      <c r="N726" s="210"/>
      <c r="O726" s="210"/>
      <c r="P726" s="210"/>
    </row>
    <row r="727" spans="1:16" s="8" customFormat="1" ht="12">
      <c r="A727" s="145"/>
      <c r="C727" s="145"/>
      <c r="D727" s="145"/>
      <c r="E727" s="145"/>
      <c r="F727" s="205"/>
      <c r="G727" s="205"/>
      <c r="H727" s="205"/>
      <c r="I727" s="207"/>
      <c r="J727" s="207"/>
      <c r="K727" s="210"/>
      <c r="L727" s="210"/>
      <c r="M727" s="213"/>
      <c r="N727" s="210"/>
      <c r="O727" s="210"/>
      <c r="P727" s="210"/>
    </row>
    <row r="728" spans="1:16" s="8" customFormat="1" ht="12">
      <c r="A728" s="145"/>
      <c r="C728" s="145"/>
      <c r="D728" s="145"/>
      <c r="E728" s="145"/>
      <c r="F728" s="205"/>
      <c r="G728" s="205"/>
      <c r="H728" s="205"/>
      <c r="I728" s="207"/>
      <c r="J728" s="207"/>
      <c r="K728" s="210"/>
      <c r="L728" s="210"/>
      <c r="M728" s="213"/>
      <c r="N728" s="210"/>
      <c r="O728" s="210"/>
      <c r="P728" s="210"/>
    </row>
    <row r="729" spans="1:16" s="8" customFormat="1" ht="12">
      <c r="A729" s="145"/>
      <c r="C729" s="145"/>
      <c r="D729" s="145"/>
      <c r="E729" s="145"/>
      <c r="F729" s="205"/>
      <c r="G729" s="205"/>
      <c r="H729" s="205"/>
      <c r="I729" s="207"/>
      <c r="J729" s="207"/>
      <c r="K729" s="210"/>
      <c r="L729" s="210"/>
      <c r="M729" s="213"/>
      <c r="N729" s="210"/>
      <c r="O729" s="210"/>
      <c r="P729" s="210"/>
    </row>
    <row r="730" spans="1:16" s="8" customFormat="1" ht="12">
      <c r="A730" s="145"/>
      <c r="C730" s="145"/>
      <c r="D730" s="145"/>
      <c r="E730" s="145"/>
      <c r="F730" s="205"/>
      <c r="G730" s="205"/>
      <c r="H730" s="205"/>
      <c r="I730" s="207"/>
      <c r="J730" s="207"/>
      <c r="K730" s="210"/>
      <c r="L730" s="210"/>
      <c r="M730" s="213"/>
      <c r="N730" s="210"/>
      <c r="O730" s="210"/>
      <c r="P730" s="210"/>
    </row>
    <row r="731" spans="1:16" s="8" customFormat="1" ht="12">
      <c r="A731" s="145"/>
      <c r="C731" s="145"/>
      <c r="D731" s="145"/>
      <c r="E731" s="145"/>
      <c r="F731" s="205"/>
      <c r="G731" s="205"/>
      <c r="H731" s="205"/>
      <c r="I731" s="207"/>
      <c r="J731" s="207"/>
      <c r="K731" s="210"/>
      <c r="L731" s="210"/>
      <c r="M731" s="213"/>
      <c r="N731" s="210"/>
      <c r="O731" s="210"/>
      <c r="P731" s="210"/>
    </row>
    <row r="732" spans="1:16" s="8" customFormat="1" ht="12">
      <c r="A732" s="145"/>
      <c r="C732" s="145"/>
      <c r="D732" s="145"/>
      <c r="E732" s="145"/>
      <c r="F732" s="205"/>
      <c r="G732" s="205"/>
      <c r="H732" s="205"/>
      <c r="I732" s="207"/>
      <c r="J732" s="207"/>
      <c r="K732" s="210"/>
      <c r="L732" s="210"/>
      <c r="M732" s="213"/>
      <c r="N732" s="210"/>
      <c r="O732" s="210"/>
      <c r="P732" s="210"/>
    </row>
    <row r="733" spans="1:16" s="8" customFormat="1" ht="12">
      <c r="A733" s="145"/>
      <c r="C733" s="145"/>
      <c r="D733" s="145"/>
      <c r="E733" s="145"/>
      <c r="F733" s="205"/>
      <c r="G733" s="205"/>
      <c r="H733" s="205"/>
      <c r="I733" s="207"/>
      <c r="J733" s="207"/>
      <c r="K733" s="210"/>
      <c r="L733" s="210"/>
      <c r="M733" s="213"/>
      <c r="N733" s="210"/>
      <c r="O733" s="210"/>
      <c r="P733" s="210"/>
    </row>
    <row r="734" spans="1:16" s="8" customFormat="1" ht="12">
      <c r="A734" s="145"/>
      <c r="C734" s="145"/>
      <c r="D734" s="145"/>
      <c r="E734" s="145"/>
      <c r="F734" s="205"/>
      <c r="G734" s="205"/>
      <c r="H734" s="205"/>
      <c r="I734" s="207"/>
      <c r="J734" s="207"/>
      <c r="K734" s="210"/>
      <c r="L734" s="210"/>
      <c r="M734" s="213"/>
      <c r="N734" s="210"/>
      <c r="O734" s="210"/>
      <c r="P734" s="210"/>
    </row>
    <row r="735" spans="1:16" s="8" customFormat="1" ht="12">
      <c r="A735" s="145"/>
      <c r="C735" s="145"/>
      <c r="D735" s="145"/>
      <c r="E735" s="145"/>
      <c r="F735" s="162"/>
      <c r="G735" s="162"/>
      <c r="H735" s="162"/>
      <c r="I735" s="207"/>
      <c r="J735" s="207"/>
      <c r="K735" s="210"/>
      <c r="L735" s="210"/>
      <c r="M735" s="213"/>
      <c r="N735" s="210"/>
      <c r="O735" s="210"/>
      <c r="P735" s="210"/>
    </row>
    <row r="736" spans="1:16" s="8" customFormat="1" ht="12">
      <c r="A736" s="145"/>
      <c r="C736" s="145"/>
      <c r="D736" s="145"/>
      <c r="E736" s="145"/>
      <c r="F736" s="162"/>
      <c r="G736" s="162"/>
      <c r="H736" s="162"/>
      <c r="I736" s="207"/>
      <c r="J736" s="207"/>
      <c r="K736" s="210"/>
      <c r="L736" s="210"/>
      <c r="M736" s="213"/>
      <c r="N736" s="210"/>
      <c r="O736" s="210"/>
      <c r="P736" s="210"/>
    </row>
  </sheetData>
  <autoFilter ref="A10:H580" xr:uid="{00000000-0009-0000-0000-000000000000}"/>
  <mergeCells count="11">
    <mergeCell ref="A5:E5"/>
    <mergeCell ref="A1:E1"/>
    <mergeCell ref="A6:B6"/>
    <mergeCell ref="A7:A9"/>
    <mergeCell ref="B7:B9"/>
    <mergeCell ref="C7:C9"/>
    <mergeCell ref="F7:H7"/>
    <mergeCell ref="F8:F9"/>
    <mergeCell ref="G8:H8"/>
    <mergeCell ref="D7:D9"/>
    <mergeCell ref="E7:E9"/>
  </mergeCells>
  <printOptions horizontalCentered="1"/>
  <pageMargins left="0.70866141732283472" right="0.70866141732283472" top="0.98425196850393704" bottom="0.98425196850393704" header="0.19685039370078741" footer="0.39370078740157483"/>
  <pageSetup paperSize="9" scale="90" orientation="landscape" r:id="rId1"/>
  <rowBreaks count="4" manualBreakCount="4">
    <brk id="41" max="7" man="1"/>
    <brk id="225" max="7" man="1"/>
    <brk id="379" max="7" man="1"/>
    <brk id="396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 nr 4.1</vt:lpstr>
      <vt:lpstr>'Zał nr 4.1'!Obszar_wydruku</vt:lpstr>
      <vt:lpstr>'Zał nr 4.1'!Tytuły_wydruku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Krawczuk Sławomira</dc:creator>
  <cp:lastModifiedBy>Żulik Zbigniew</cp:lastModifiedBy>
  <cp:lastPrinted>2023-11-15T12:10:08Z</cp:lastPrinted>
  <dcterms:created xsi:type="dcterms:W3CDTF">2023-10-31T06:02:09Z</dcterms:created>
  <dcterms:modified xsi:type="dcterms:W3CDTF">2023-11-15T12:11:21Z</dcterms:modified>
</cp:coreProperties>
</file>