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oje dokumenty\nowe3\Dydaktyka\Laboratoria\Laboratorium z BSK\2020\"/>
    </mc:Choice>
  </mc:AlternateContent>
  <xr:revisionPtr revIDLastSave="0" documentId="13_ncr:1_{7426D0B7-9000-461B-B8DE-CAAB7EED43BA}" xr6:coauthVersionLast="36" xr6:coauthVersionMax="36" xr10:uidLastSave="{00000000-0000-0000-0000-000000000000}"/>
  <bookViews>
    <workbookView xWindow="0" yWindow="0" windowWidth="15360" windowHeight="8340" xr2:uid="{00000000-000D-0000-FFFF-FFFF00000000}"/>
  </bookViews>
  <sheets>
    <sheet name="Throughput analysis" sheetId="1" r:id="rId1"/>
    <sheet name="CWmin analysi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U5" i="1"/>
  <c r="G5" i="1" l="1"/>
  <c r="Y5" i="1"/>
  <c r="Y6" i="1"/>
  <c r="Y7" i="1"/>
  <c r="Y15" i="1"/>
  <c r="Y14" i="1"/>
  <c r="Y13" i="1"/>
  <c r="Y12" i="1"/>
  <c r="Y11" i="1"/>
  <c r="Y10" i="1"/>
  <c r="Y9" i="1"/>
  <c r="Y8" i="1"/>
  <c r="S15" i="1"/>
  <c r="S14" i="1"/>
  <c r="S13" i="1"/>
  <c r="S12" i="1"/>
  <c r="S11" i="1"/>
  <c r="S10" i="1"/>
  <c r="S9" i="1"/>
  <c r="S8" i="1"/>
  <c r="S7" i="1"/>
  <c r="S6" i="1"/>
  <c r="S5" i="1"/>
  <c r="T5" i="2" l="1"/>
  <c r="Q5" i="2"/>
  <c r="F5" i="2"/>
  <c r="C5" i="2"/>
  <c r="M5" i="1"/>
  <c r="K15" i="1"/>
  <c r="K14" i="1"/>
  <c r="K13" i="1"/>
  <c r="K12" i="1"/>
  <c r="K11" i="1"/>
  <c r="K10" i="1"/>
  <c r="K9" i="1"/>
  <c r="K8" i="1"/>
  <c r="K7" i="1"/>
  <c r="K6" i="1"/>
  <c r="K5" i="1"/>
  <c r="E15" i="1"/>
  <c r="E14" i="1"/>
  <c r="E13" i="1"/>
  <c r="E12" i="1"/>
  <c r="E11" i="1"/>
  <c r="E9" i="1"/>
  <c r="E8" i="1"/>
  <c r="E7" i="1"/>
  <c r="E6" i="1"/>
  <c r="E5" i="1"/>
  <c r="E10" i="1"/>
</calcChain>
</file>

<file path=xl/sharedStrings.xml><?xml version="1.0" encoding="utf-8"?>
<sst xmlns="http://schemas.openxmlformats.org/spreadsheetml/2006/main" count="46" uniqueCount="13">
  <si>
    <t>r.ofer</t>
  </si>
  <si>
    <t>r.real</t>
  </si>
  <si>
    <t>5 stacji</t>
  </si>
  <si>
    <t>100 stacji</t>
  </si>
  <si>
    <t>IAT</t>
  </si>
  <si>
    <t>coll.e</t>
  </si>
  <si>
    <t>coll.f</t>
  </si>
  <si>
    <t>CWmin</t>
  </si>
  <si>
    <t>ofer. load</t>
  </si>
  <si>
    <t>2000 bytes</t>
  </si>
  <si>
    <t>50 bytes</t>
  </si>
  <si>
    <t>t_sim=10s</t>
  </si>
  <si>
    <t>t_sim=2s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</si>
</sst>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2000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557288212712495"/>
          <c:y val="0.10302777777777777"/>
          <c:w val="0.77166827959280671"/>
          <c:h val="0.77362970253718288"/>
        </c:manualLayout>
      </c:layout>
      <c:scatterChart>
        <c:scatterStyle val="smoothMarker"/>
        <c:varyColors val="0"/>
        <c:ser>
          <c:idx val="0"/>
          <c:order val="0"/>
          <c:tx>
            <c:v>Throughput 5 stations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'Throughput analysis'!$E$5:$E$15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analysis'!$G$5:$G$15</c:f>
              <c:numCache>
                <c:formatCode>General</c:formatCode>
                <c:ptCount val="11"/>
                <c:pt idx="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1-4F25-960A-010EAD60AEF6}"/>
            </c:ext>
          </c:extLst>
        </c:ser>
        <c:ser>
          <c:idx val="3"/>
          <c:order val="3"/>
          <c:tx>
            <c:v>Throughput 100 stations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'Throughput analysis'!$K$5:$K$15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analysis'!$M$5:$M$15</c:f>
              <c:numCache>
                <c:formatCode>General</c:formatCode>
                <c:ptCount val="11"/>
                <c:pt idx="0">
                  <c:v>998400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1-4F25-960A-010EAD60A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07856"/>
        <c:axId val="277955952"/>
      </c:scatterChart>
      <c:scatterChart>
        <c:scatterStyle val="smoothMarker"/>
        <c:varyColors val="0"/>
        <c:ser>
          <c:idx val="2"/>
          <c:order val="1"/>
          <c:tx>
            <c:v>Collided frames 5 stations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'Throughput analysis'!$E$5:$E$15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analysis'!$I$5:$I$15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01-4F25-960A-010EAD60AEF6}"/>
            </c:ext>
          </c:extLst>
        </c:ser>
        <c:ser>
          <c:idx val="5"/>
          <c:order val="2"/>
          <c:tx>
            <c:v>Collided frames 100 stations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'Throughput analysis'!$K$5:$K$15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analysis'!$O$5:$O$15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01-4F25-960A-010EAD60A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08624"/>
        <c:axId val="277808240"/>
      </c:scatterChart>
      <c:valAx>
        <c:axId val="277807856"/>
        <c:scaling>
          <c:orientation val="minMax"/>
          <c:max val="2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Offered load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955952"/>
        <c:crosses val="autoZero"/>
        <c:crossBetween val="midCat"/>
      </c:valAx>
      <c:valAx>
        <c:axId val="2779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Throughput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807856"/>
        <c:crosses val="autoZero"/>
        <c:crossBetween val="midCat"/>
      </c:valAx>
      <c:valAx>
        <c:axId val="277808240"/>
        <c:scaling>
          <c:orientation val="minMax"/>
          <c:max val="2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Numer of collided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808624"/>
        <c:crosses val="max"/>
        <c:crossBetween val="midCat"/>
        <c:majorUnit val="2000"/>
      </c:valAx>
      <c:valAx>
        <c:axId val="27780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80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464640988533416"/>
          <c:y val="0.57581867891513561"/>
          <c:w val="0.24712244327690541"/>
          <c:h val="0.18750131233595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5</a:t>
            </a:r>
            <a:r>
              <a:rPr lang="en-US" b="1"/>
              <a:t>0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399685133931538"/>
          <c:y val="0.10302777777777777"/>
          <c:w val="0.76139694871127617"/>
          <c:h val="0.77362970253718288"/>
        </c:manualLayout>
      </c:layout>
      <c:scatterChart>
        <c:scatterStyle val="smoothMarker"/>
        <c:varyColors val="0"/>
        <c:ser>
          <c:idx val="0"/>
          <c:order val="0"/>
          <c:tx>
            <c:v>Throughput 5 stations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'Throughput analysis'!$S$5:$S$15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analysis'!$U$5:$U$15</c:f>
              <c:numCache>
                <c:formatCode>General</c:formatCode>
                <c:ptCount val="11"/>
                <c:pt idx="0">
                  <c:v>499800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B-4532-B4F6-4D040D7E02E8}"/>
            </c:ext>
          </c:extLst>
        </c:ser>
        <c:ser>
          <c:idx val="3"/>
          <c:order val="3"/>
          <c:tx>
            <c:v>Throughput 100 stations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'Throughput analysis'!$Y$5:$Y$15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analysis'!$AA$5:$AA$15</c:f>
              <c:numCache>
                <c:formatCode>General</c:formatCode>
                <c:ptCount val="11"/>
                <c:pt idx="0">
                  <c:v>499800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B-4532-B4F6-4D040D7E0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79248"/>
        <c:axId val="277487824"/>
      </c:scatterChart>
      <c:scatterChart>
        <c:scatterStyle val="smoothMarker"/>
        <c:varyColors val="0"/>
        <c:ser>
          <c:idx val="2"/>
          <c:order val="1"/>
          <c:tx>
            <c:v>Collided frames 5 stations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'Throughput analysis'!$S$5:$S$15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analysis'!$W$5:$W$15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B-4532-B4F6-4D040D7E02E8}"/>
            </c:ext>
          </c:extLst>
        </c:ser>
        <c:ser>
          <c:idx val="5"/>
          <c:order val="2"/>
          <c:tx>
            <c:v>Collided frames 100 stations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'Throughput analysis'!$Y$5:$Y$15</c:f>
              <c:numCache>
                <c:formatCode>General</c:formatCode>
                <c:ptCount val="11"/>
                <c:pt idx="0">
                  <c:v>1000000</c:v>
                </c:pt>
                <c:pt idx="1">
                  <c:v>2000000</c:v>
                </c:pt>
                <c:pt idx="2">
                  <c:v>4000000</c:v>
                </c:pt>
                <c:pt idx="3">
                  <c:v>6000000</c:v>
                </c:pt>
                <c:pt idx="4">
                  <c:v>8000000</c:v>
                </c:pt>
                <c:pt idx="5">
                  <c:v>10000000</c:v>
                </c:pt>
                <c:pt idx="6">
                  <c:v>12000000</c:v>
                </c:pt>
                <c:pt idx="7">
                  <c:v>14000000</c:v>
                </c:pt>
                <c:pt idx="8">
                  <c:v>16000000</c:v>
                </c:pt>
                <c:pt idx="9">
                  <c:v>18000000</c:v>
                </c:pt>
                <c:pt idx="10">
                  <c:v>20000000</c:v>
                </c:pt>
              </c:numCache>
            </c:numRef>
          </c:xVal>
          <c:yVal>
            <c:numRef>
              <c:f>'Throughput analysis'!$AC$5:$AC$15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2B-4532-B4F6-4D040D7E0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92688"/>
        <c:axId val="277488208"/>
      </c:scatterChart>
      <c:valAx>
        <c:axId val="277479248"/>
        <c:scaling>
          <c:orientation val="minMax"/>
          <c:max val="2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Offered load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487824"/>
        <c:crosses val="autoZero"/>
        <c:crossBetween val="midCat"/>
      </c:valAx>
      <c:valAx>
        <c:axId val="277487824"/>
        <c:scaling>
          <c:orientation val="minMax"/>
          <c:max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Throughput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479248"/>
        <c:crosses val="autoZero"/>
        <c:crossBetween val="midCat"/>
      </c:valAx>
      <c:valAx>
        <c:axId val="277488208"/>
        <c:scaling>
          <c:orientation val="minMax"/>
          <c:max val="2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Numer of collided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492688"/>
        <c:crosses val="max"/>
        <c:crossBetween val="midCat"/>
        <c:majorUnit val="2000"/>
      </c:valAx>
      <c:valAx>
        <c:axId val="277492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48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018849489335405"/>
          <c:y val="0.1813742344706912"/>
          <c:w val="0.24712244327690541"/>
          <c:h val="0.18750131233595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</a:t>
            </a:r>
            <a:r>
              <a:rPr lang="pl-PL" baseline="0"/>
              <a:t>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21169345489567"/>
          <c:y val="9.2609220244532872E-2"/>
          <c:w val="0.78717449290657671"/>
          <c:h val="0.79652112093719052"/>
        </c:manualLayout>
      </c:layout>
      <c:scatterChart>
        <c:scatterStyle val="smoothMarker"/>
        <c:varyColors val="0"/>
        <c:ser>
          <c:idx val="0"/>
          <c:order val="0"/>
          <c:tx>
            <c:v>Throughput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'CWmin analysis'!$D$5:$D$14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analysis'!$F$5:$F$14</c:f>
              <c:numCache>
                <c:formatCode>General</c:formatCode>
                <c:ptCount val="10"/>
                <c:pt idx="0">
                  <c:v>5160000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5-4642-81FC-966557826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148352"/>
        <c:axId val="278490440"/>
      </c:scatterChart>
      <c:scatterChart>
        <c:scatterStyle val="smoothMarker"/>
        <c:varyColors val="0"/>
        <c:ser>
          <c:idx val="1"/>
          <c:order val="1"/>
          <c:tx>
            <c:v>Collision episodes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'CWmin analysis'!$D$5:$D$14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analysis'!$G$5:$G$14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45-4642-81FC-9665578260E6}"/>
            </c:ext>
          </c:extLst>
        </c:ser>
        <c:ser>
          <c:idx val="2"/>
          <c:order val="2"/>
          <c:tx>
            <c:v>Collided frames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'CWmin analysis'!$D$5:$D$14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analysis'!$H$5:$H$14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45-4642-81FC-966557826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68312"/>
        <c:axId val="277559736"/>
      </c:scatterChart>
      <c:valAx>
        <c:axId val="27714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CWmin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490440"/>
        <c:crosses val="autoZero"/>
        <c:crossBetween val="midCat"/>
      </c:valAx>
      <c:valAx>
        <c:axId val="2784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Throughput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148352"/>
        <c:crosses val="autoZero"/>
        <c:crossBetween val="midCat"/>
      </c:valAx>
      <c:valAx>
        <c:axId val="277559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568312"/>
        <c:crosses val="max"/>
        <c:crossBetween val="midCat"/>
      </c:valAx>
      <c:valAx>
        <c:axId val="277568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559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5737613042609"/>
          <c:y val="0.36450020849917752"/>
          <c:w val="0.18485002871834458"/>
          <c:h val="0.12640535425101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21169345489567"/>
          <c:y val="9.2609220244532872E-2"/>
          <c:w val="0.78717449290657671"/>
          <c:h val="0.79652112093719052"/>
        </c:manualLayout>
      </c:layout>
      <c:scatterChart>
        <c:scatterStyle val="smoothMarker"/>
        <c:varyColors val="0"/>
        <c:ser>
          <c:idx val="0"/>
          <c:order val="0"/>
          <c:tx>
            <c:v>Throughput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'CWmin analysis'!$R$5:$R$14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analysis'!$T$5:$T$14</c:f>
              <c:numCache>
                <c:formatCode>General</c:formatCode>
                <c:ptCount val="10"/>
                <c:pt idx="0">
                  <c:v>7772800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B-43B4-89AB-E4DAB8CE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37024"/>
        <c:axId val="277629816"/>
      </c:scatterChart>
      <c:scatterChart>
        <c:scatterStyle val="smoothMarker"/>
        <c:varyColors val="0"/>
        <c:ser>
          <c:idx val="1"/>
          <c:order val="1"/>
          <c:tx>
            <c:v>Collision episodes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0B-43B4-89AB-E4DAB8CEFA52}"/>
              </c:ext>
            </c:extLst>
          </c:dPt>
          <c:xVal>
            <c:numRef>
              <c:f>'CWmin analysis'!$R$5:$R$14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analysis'!$U$5:$U$14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0B-43B4-89AB-E4DAB8CEFA52}"/>
            </c:ext>
          </c:extLst>
        </c:ser>
        <c:ser>
          <c:idx val="2"/>
          <c:order val="2"/>
          <c:tx>
            <c:v>Collided frames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'CWmin analysis'!$R$5:$R$14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127</c:v>
                </c:pt>
                <c:pt idx="5">
                  <c:v>255</c:v>
                </c:pt>
                <c:pt idx="6">
                  <c:v>511</c:v>
                </c:pt>
                <c:pt idx="7">
                  <c:v>1023</c:v>
                </c:pt>
                <c:pt idx="8">
                  <c:v>2047</c:v>
                </c:pt>
                <c:pt idx="9">
                  <c:v>4095</c:v>
                </c:pt>
              </c:numCache>
            </c:numRef>
          </c:xVal>
          <c:yVal>
            <c:numRef>
              <c:f>'CWmin analysis'!$V$5:$V$14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0B-43B4-89AB-E4DAB8CE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630616"/>
        <c:axId val="277630224"/>
      </c:scatterChart>
      <c:valAx>
        <c:axId val="2774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CWmin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629816"/>
        <c:crosses val="autoZero"/>
        <c:crossBetween val="midCat"/>
      </c:valAx>
      <c:valAx>
        <c:axId val="2776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Throughput [bps]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437024"/>
        <c:crosses val="autoZero"/>
        <c:crossBetween val="midCat"/>
      </c:valAx>
      <c:valAx>
        <c:axId val="2776302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7630616"/>
        <c:crosses val="max"/>
        <c:crossBetween val="midCat"/>
      </c:valAx>
      <c:valAx>
        <c:axId val="277630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63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41918192585384"/>
          <c:y val="0.18722184135542355"/>
          <c:w val="0.18485002871834458"/>
          <c:h val="0.12640535425101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592136</xdr:colOff>
      <xdr:row>16</xdr:row>
      <xdr:rowOff>5557</xdr:rowOff>
    </xdr:from>
    <xdr:to>
      <xdr:col>15</xdr:col>
      <xdr:colOff>144461</xdr:colOff>
      <xdr:row>40</xdr:row>
      <xdr:rowOff>53182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29766</xdr:colOff>
      <xdr:row>16</xdr:row>
      <xdr:rowOff>0</xdr:rowOff>
    </xdr:from>
    <xdr:to>
      <xdr:col>29</xdr:col>
      <xdr:colOff>246857</xdr:colOff>
      <xdr:row>40</xdr:row>
      <xdr:rowOff>47625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15</xdr:row>
      <xdr:rowOff>19049</xdr:rowOff>
    </xdr:from>
    <xdr:to>
      <xdr:col>12</xdr:col>
      <xdr:colOff>257175</xdr:colOff>
      <xdr:row>41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27</xdr:col>
      <xdr:colOff>438151</xdr:colOff>
      <xdr:row>41</xdr:row>
      <xdr:rowOff>133351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C15"/>
  <sheetViews>
    <sheetView tabSelected="1" topLeftCell="D3" zoomScale="96" zoomScaleNormal="96" workbookViewId="0">
      <selection activeCell="AD27" sqref="AD27"/>
    </sheetView>
  </sheetViews>
  <sheetFormatPr defaultRowHeight="15" x14ac:dyDescent="0.25"/>
  <cols>
    <col min="11" max="11" width="10" bestFit="1" customWidth="1"/>
  </cols>
  <sheetData>
    <row r="2" spans="4:29" x14ac:dyDescent="0.25">
      <c r="E2" s="1" t="s">
        <v>9</v>
      </c>
      <c r="K2" s="1" t="s">
        <v>9</v>
      </c>
      <c r="S2" s="1" t="s">
        <v>10</v>
      </c>
      <c r="Y2" s="1" t="s">
        <v>10</v>
      </c>
    </row>
    <row r="3" spans="4:29" x14ac:dyDescent="0.25">
      <c r="D3" t="s">
        <v>11</v>
      </c>
      <c r="E3" s="1" t="s">
        <v>2</v>
      </c>
      <c r="F3" s="1"/>
      <c r="G3" s="1"/>
      <c r="H3" s="1"/>
      <c r="I3" s="1"/>
      <c r="J3" t="s">
        <v>11</v>
      </c>
      <c r="K3" s="1" t="s">
        <v>3</v>
      </c>
      <c r="R3" t="s">
        <v>12</v>
      </c>
      <c r="S3" s="1" t="s">
        <v>2</v>
      </c>
      <c r="T3" s="1"/>
      <c r="U3" s="1"/>
      <c r="V3" s="1"/>
      <c r="W3" s="1"/>
      <c r="X3" t="s">
        <v>12</v>
      </c>
      <c r="Y3" s="1" t="s">
        <v>3</v>
      </c>
    </row>
    <row r="4" spans="4:29" x14ac:dyDescent="0.25">
      <c r="E4" s="1" t="s">
        <v>0</v>
      </c>
      <c r="F4" s="1" t="s">
        <v>4</v>
      </c>
      <c r="G4" s="1" t="s">
        <v>1</v>
      </c>
      <c r="H4" s="1" t="s">
        <v>5</v>
      </c>
      <c r="I4" s="1" t="s">
        <v>6</v>
      </c>
      <c r="J4" s="1"/>
      <c r="K4" s="1" t="s">
        <v>0</v>
      </c>
      <c r="L4" s="1" t="s">
        <v>4</v>
      </c>
      <c r="M4" s="1" t="s">
        <v>1</v>
      </c>
      <c r="N4" s="1" t="s">
        <v>5</v>
      </c>
      <c r="O4" s="1" t="s">
        <v>6</v>
      </c>
      <c r="S4" s="1" t="s">
        <v>0</v>
      </c>
      <c r="T4" s="1" t="s">
        <v>4</v>
      </c>
      <c r="U4" s="1" t="s">
        <v>1</v>
      </c>
      <c r="V4" s="1" t="s">
        <v>5</v>
      </c>
      <c r="W4" s="1" t="s">
        <v>6</v>
      </c>
      <c r="X4" s="1"/>
      <c r="Y4" s="1" t="s">
        <v>0</v>
      </c>
      <c r="Z4" s="1" t="s">
        <v>4</v>
      </c>
      <c r="AA4" s="1" t="s">
        <v>1</v>
      </c>
      <c r="AB4" s="1" t="s">
        <v>5</v>
      </c>
      <c r="AC4" s="1" t="s">
        <v>6</v>
      </c>
    </row>
    <row r="5" spans="4:29" x14ac:dyDescent="0.25">
      <c r="E5">
        <f>2000*8*12.5*5</f>
        <v>1000000</v>
      </c>
      <c r="F5">
        <v>0.08</v>
      </c>
      <c r="G5">
        <f>625*2000*8/10</f>
        <v>1000000</v>
      </c>
      <c r="K5">
        <f>2000*8*0.625*100</f>
        <v>1000000</v>
      </c>
      <c r="L5">
        <v>1.6</v>
      </c>
      <c r="M5">
        <f>624*2000*8/10</f>
        <v>998400</v>
      </c>
      <c r="S5">
        <f>50*8*500*5</f>
        <v>1000000</v>
      </c>
      <c r="T5">
        <v>2E-3</v>
      </c>
      <c r="U5">
        <f>2499*50*8/2</f>
        <v>499800</v>
      </c>
      <c r="Y5">
        <f>50*8*25*100</f>
        <v>1000000</v>
      </c>
      <c r="Z5">
        <v>0.04</v>
      </c>
      <c r="AA5">
        <f>2499*50*8/2</f>
        <v>499800</v>
      </c>
    </row>
    <row r="6" spans="4:29" x14ac:dyDescent="0.25">
      <c r="E6">
        <f>2000*8*25*5</f>
        <v>2000000</v>
      </c>
      <c r="F6">
        <v>0.04</v>
      </c>
      <c r="K6">
        <f>2000*8*1.25*100</f>
        <v>2000000</v>
      </c>
      <c r="L6">
        <v>0.8</v>
      </c>
      <c r="S6">
        <f>50*8*1000*5</f>
        <v>2000000</v>
      </c>
      <c r="T6">
        <v>1E-3</v>
      </c>
      <c r="Y6">
        <f>50*8*50*100</f>
        <v>2000000</v>
      </c>
      <c r="Z6">
        <v>0.02</v>
      </c>
    </row>
    <row r="7" spans="4:29" x14ac:dyDescent="0.25">
      <c r="E7">
        <f>2000*8*50*5</f>
        <v>4000000</v>
      </c>
      <c r="F7">
        <v>0.02</v>
      </c>
      <c r="K7">
        <f>2000*8*2.5*100</f>
        <v>4000000</v>
      </c>
      <c r="L7">
        <v>0.4</v>
      </c>
      <c r="S7">
        <f>50*8*2000*5</f>
        <v>4000000</v>
      </c>
      <c r="T7">
        <v>5.0000000000000001E-4</v>
      </c>
      <c r="Y7">
        <f>50*8*100*100</f>
        <v>4000000</v>
      </c>
      <c r="Z7">
        <v>0.01</v>
      </c>
    </row>
    <row r="8" spans="4:29" x14ac:dyDescent="0.25">
      <c r="E8">
        <f>2000*8*75*5</f>
        <v>6000000</v>
      </c>
      <c r="F8">
        <v>1.333E-2</v>
      </c>
      <c r="K8">
        <f>2000*8*3.75*100</f>
        <v>6000000</v>
      </c>
      <c r="L8">
        <v>0.26669999999999999</v>
      </c>
      <c r="S8">
        <f>50*8*3000*5</f>
        <v>6000000</v>
      </c>
      <c r="T8">
        <v>3.3300000000000002E-4</v>
      </c>
      <c r="Y8">
        <f>50*8*150*100</f>
        <v>6000000</v>
      </c>
      <c r="Z8">
        <v>6.6600000000000001E-3</v>
      </c>
    </row>
    <row r="9" spans="4:29" x14ac:dyDescent="0.25">
      <c r="E9">
        <f>2000*8*100*5</f>
        <v>8000000</v>
      </c>
      <c r="F9">
        <v>0.01</v>
      </c>
      <c r="K9">
        <f>2000*8*5*100</f>
        <v>8000000</v>
      </c>
      <c r="L9">
        <v>0.2</v>
      </c>
      <c r="S9">
        <f>50*8*4000*5</f>
        <v>8000000</v>
      </c>
      <c r="T9">
        <v>2.5000000000000001E-4</v>
      </c>
      <c r="Y9">
        <f>50*8*200*100</f>
        <v>8000000</v>
      </c>
      <c r="Z9">
        <v>5.0000000000000001E-3</v>
      </c>
    </row>
    <row r="10" spans="4:29" x14ac:dyDescent="0.25">
      <c r="E10">
        <f>2000*8*125*5</f>
        <v>10000000</v>
      </c>
      <c r="F10">
        <v>8.0000000000000002E-3</v>
      </c>
      <c r="K10">
        <f>2000*8*6.25*100</f>
        <v>10000000</v>
      </c>
      <c r="L10">
        <v>0.16</v>
      </c>
      <c r="S10">
        <f>50*8*5000*5</f>
        <v>10000000</v>
      </c>
      <c r="T10">
        <v>2.0000000000000001E-4</v>
      </c>
      <c r="Y10">
        <f>50*8*250*100</f>
        <v>10000000</v>
      </c>
      <c r="Z10">
        <v>4.0000000000000001E-3</v>
      </c>
    </row>
    <row r="11" spans="4:29" x14ac:dyDescent="0.25">
      <c r="E11">
        <f>2000*8*150*5</f>
        <v>12000000</v>
      </c>
      <c r="F11">
        <v>6.6600000000000001E-3</v>
      </c>
      <c r="K11">
        <f>2000*8*7.5*100</f>
        <v>12000000</v>
      </c>
      <c r="L11">
        <v>0.1333</v>
      </c>
      <c r="S11">
        <f>50*8*6000*5</f>
        <v>12000000</v>
      </c>
      <c r="T11">
        <v>1.66E-4</v>
      </c>
      <c r="Y11">
        <f>50*8*300*100</f>
        <v>12000000</v>
      </c>
      <c r="Z11">
        <v>3.3300000000000001E-3</v>
      </c>
    </row>
    <row r="12" spans="4:29" x14ac:dyDescent="0.25">
      <c r="E12">
        <f>2000*8*175*5</f>
        <v>14000000</v>
      </c>
      <c r="F12">
        <v>5.7099999999999998E-3</v>
      </c>
      <c r="K12">
        <f>2000*8*8.75*100</f>
        <v>14000000</v>
      </c>
      <c r="L12">
        <v>0.1143</v>
      </c>
      <c r="S12">
        <f>50*8*7000*5</f>
        <v>14000000</v>
      </c>
      <c r="T12">
        <v>1.4286E-4</v>
      </c>
      <c r="Y12">
        <f>50*8*350*100</f>
        <v>14000000</v>
      </c>
      <c r="Z12">
        <v>2.8600000000000001E-3</v>
      </c>
    </row>
    <row r="13" spans="4:29" x14ac:dyDescent="0.25">
      <c r="E13">
        <f>2000*8*200*5</f>
        <v>16000000</v>
      </c>
      <c r="F13">
        <v>5.0000000000000001E-3</v>
      </c>
      <c r="K13">
        <f>2000*8*10*100</f>
        <v>16000000</v>
      </c>
      <c r="L13">
        <v>0.1</v>
      </c>
      <c r="S13">
        <f>50*8*8000*5</f>
        <v>16000000</v>
      </c>
      <c r="T13">
        <v>1.25E-4</v>
      </c>
      <c r="Y13">
        <f>50*8*400*100</f>
        <v>16000000</v>
      </c>
      <c r="Z13">
        <v>2.5000000000000001E-3</v>
      </c>
    </row>
    <row r="14" spans="4:29" x14ac:dyDescent="0.25">
      <c r="E14">
        <f>2000*8*225*5</f>
        <v>18000000</v>
      </c>
      <c r="F14">
        <v>4.4000000000000003E-3</v>
      </c>
      <c r="K14">
        <f>2000*8*11.25*100</f>
        <v>18000000</v>
      </c>
      <c r="L14">
        <v>8.8800000000000004E-2</v>
      </c>
      <c r="S14">
        <f>50*8*9000*5</f>
        <v>18000000</v>
      </c>
      <c r="T14">
        <v>1.11E-4</v>
      </c>
      <c r="Y14">
        <f>50*8*450*100</f>
        <v>18000000</v>
      </c>
      <c r="Z14">
        <v>2.2200000000000002E-3</v>
      </c>
    </row>
    <row r="15" spans="4:29" x14ac:dyDescent="0.25">
      <c r="E15">
        <f>2000*8*250*5</f>
        <v>20000000</v>
      </c>
      <c r="F15">
        <v>4.0000000000000001E-3</v>
      </c>
      <c r="K15">
        <f>2000*8*12.5*100</f>
        <v>20000000</v>
      </c>
      <c r="L15">
        <v>0.08</v>
      </c>
      <c r="S15">
        <f>50*8*10000*5</f>
        <v>20000000</v>
      </c>
      <c r="T15">
        <v>1E-4</v>
      </c>
      <c r="Y15">
        <f>50*8*500*100</f>
        <v>20000000</v>
      </c>
      <c r="Z15">
        <v>2E-3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14"/>
  <sheetViews>
    <sheetView topLeftCell="A5" zoomScaleNormal="100" workbookViewId="0">
      <selection activeCell="Q24" sqref="Q24"/>
    </sheetView>
  </sheetViews>
  <sheetFormatPr defaultRowHeight="15" x14ac:dyDescent="0.25"/>
  <sheetData>
    <row r="3" spans="3:22" x14ac:dyDescent="0.25">
      <c r="D3" s="1" t="s">
        <v>3</v>
      </c>
      <c r="R3" s="1" t="s">
        <v>2</v>
      </c>
      <c r="S3" s="1"/>
      <c r="T3" s="1"/>
      <c r="U3" s="1"/>
      <c r="V3" s="1"/>
    </row>
    <row r="4" spans="3:22" x14ac:dyDescent="0.25">
      <c r="C4" t="s">
        <v>8</v>
      </c>
      <c r="D4" s="1" t="s">
        <v>7</v>
      </c>
      <c r="E4" s="1" t="s">
        <v>4</v>
      </c>
      <c r="F4" s="1" t="s">
        <v>1</v>
      </c>
      <c r="G4" s="1" t="s">
        <v>5</v>
      </c>
      <c r="H4" s="1" t="s">
        <v>6</v>
      </c>
      <c r="Q4" t="s">
        <v>8</v>
      </c>
      <c r="R4" s="1" t="s">
        <v>7</v>
      </c>
      <c r="S4" s="1" t="s">
        <v>4</v>
      </c>
      <c r="T4" s="1" t="s">
        <v>1</v>
      </c>
      <c r="U4" s="1" t="s">
        <v>5</v>
      </c>
      <c r="V4" s="1" t="s">
        <v>6</v>
      </c>
    </row>
    <row r="5" spans="3:22" x14ac:dyDescent="0.25">
      <c r="C5">
        <f>2000*8*12.5*100</f>
        <v>20000000</v>
      </c>
      <c r="D5">
        <v>7</v>
      </c>
      <c r="E5">
        <v>0.08</v>
      </c>
      <c r="F5">
        <f>3225*2000*8/10</f>
        <v>5160000</v>
      </c>
      <c r="Q5">
        <f>2000*8*250*5</f>
        <v>20000000</v>
      </c>
      <c r="R5">
        <v>7</v>
      </c>
      <c r="S5">
        <v>4.0000000000000001E-3</v>
      </c>
      <c r="T5">
        <f>4858*2000*8/10</f>
        <v>7772800</v>
      </c>
    </row>
    <row r="6" spans="3:22" x14ac:dyDescent="0.25">
      <c r="D6">
        <v>15</v>
      </c>
      <c r="E6">
        <v>0.08</v>
      </c>
      <c r="R6">
        <v>15</v>
      </c>
      <c r="S6">
        <v>4.0000000000000001E-3</v>
      </c>
    </row>
    <row r="7" spans="3:22" x14ac:dyDescent="0.25">
      <c r="D7">
        <v>31</v>
      </c>
      <c r="E7">
        <v>0.08</v>
      </c>
      <c r="R7">
        <v>31</v>
      </c>
      <c r="S7">
        <v>4.0000000000000001E-3</v>
      </c>
    </row>
    <row r="8" spans="3:22" x14ac:dyDescent="0.25">
      <c r="D8">
        <v>63</v>
      </c>
      <c r="E8">
        <v>0.08</v>
      </c>
      <c r="R8">
        <v>63</v>
      </c>
      <c r="S8">
        <v>4.0000000000000001E-3</v>
      </c>
    </row>
    <row r="9" spans="3:22" x14ac:dyDescent="0.25">
      <c r="D9">
        <v>127</v>
      </c>
      <c r="E9">
        <v>0.08</v>
      </c>
      <c r="R9">
        <v>127</v>
      </c>
      <c r="S9">
        <v>4.0000000000000001E-3</v>
      </c>
    </row>
    <row r="10" spans="3:22" x14ac:dyDescent="0.25">
      <c r="D10">
        <v>255</v>
      </c>
      <c r="E10">
        <v>0.08</v>
      </c>
      <c r="R10">
        <v>255</v>
      </c>
      <c r="S10">
        <v>4.0000000000000001E-3</v>
      </c>
    </row>
    <row r="11" spans="3:22" x14ac:dyDescent="0.25">
      <c r="D11">
        <v>511</v>
      </c>
      <c r="E11">
        <v>0.08</v>
      </c>
      <c r="R11">
        <v>511</v>
      </c>
      <c r="S11">
        <v>4.0000000000000001E-3</v>
      </c>
    </row>
    <row r="12" spans="3:22" x14ac:dyDescent="0.25">
      <c r="D12">
        <v>1023</v>
      </c>
      <c r="E12">
        <v>0.08</v>
      </c>
      <c r="R12">
        <v>1023</v>
      </c>
      <c r="S12">
        <v>4.0000000000000001E-3</v>
      </c>
    </row>
    <row r="13" spans="3:22" x14ac:dyDescent="0.25">
      <c r="D13">
        <v>2047</v>
      </c>
      <c r="E13">
        <v>0.08</v>
      </c>
      <c r="R13">
        <v>2047</v>
      </c>
      <c r="S13">
        <v>4.0000000000000001E-3</v>
      </c>
    </row>
    <row r="14" spans="3:22" x14ac:dyDescent="0.25">
      <c r="D14">
        <v>4095</v>
      </c>
      <c r="E14">
        <v>0.08</v>
      </c>
      <c r="R14">
        <v>4095</v>
      </c>
      <c r="S14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Throughput analysis</vt:lpstr>
      <vt:lpstr>CWmin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Natkaniec</dc:creator>
  <cp:lastModifiedBy>Marek Natkaniec</cp:lastModifiedBy>
  <dcterms:created xsi:type="dcterms:W3CDTF">2016-02-29T09:27:09Z</dcterms:created>
  <dcterms:modified xsi:type="dcterms:W3CDTF">2020-04-20T07:10:30Z</dcterms:modified>
</cp:coreProperties>
</file>