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omowa Nazwa\Documents\AGieHy\AjaJajaj\repo\msc_wal\balancing\experiments\2022-04-08 Test3\"/>
    </mc:Choice>
  </mc:AlternateContent>
  <xr:revisionPtr revIDLastSave="0" documentId="13_ncr:1_{F8786543-C61D-4DE3-B3D8-F05F334E029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MODEL" sheetId="1" r:id="rId1"/>
    <sheet name="ELEMENTS" sheetId="2" r:id="rId2"/>
    <sheet name="CONNECTORS" sheetId="3" r:id="rId3"/>
    <sheet name="API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4" i="1" l="1"/>
  <c r="H13" i="1"/>
  <c r="E4" i="4" s="1"/>
  <c r="H12" i="1"/>
  <c r="C4" i="4" s="1"/>
  <c r="H11" i="1"/>
  <c r="E3" i="4" s="1"/>
  <c r="H10" i="1"/>
  <c r="D3" i="4" s="1"/>
  <c r="H9" i="1"/>
  <c r="C3" i="4" s="1"/>
  <c r="C17" i="4"/>
  <c r="C16" i="4"/>
  <c r="E15" i="4"/>
  <c r="D15" i="4"/>
  <c r="C15" i="4"/>
  <c r="E13" i="4"/>
  <c r="D13" i="4"/>
  <c r="C13" i="4"/>
  <c r="K12" i="4"/>
  <c r="J12" i="4"/>
  <c r="I12" i="4"/>
  <c r="H12" i="4"/>
  <c r="G12" i="4"/>
  <c r="F12" i="4"/>
  <c r="E12" i="4"/>
  <c r="D12" i="4"/>
  <c r="C12" i="4"/>
  <c r="K11" i="4"/>
  <c r="J11" i="4"/>
  <c r="I11" i="4"/>
  <c r="H11" i="4"/>
  <c r="G11" i="4"/>
  <c r="F11" i="4"/>
  <c r="E11" i="4"/>
  <c r="D11" i="4"/>
  <c r="C11" i="4"/>
  <c r="E10" i="4"/>
  <c r="D10" i="4"/>
  <c r="C10" i="4"/>
  <c r="C9" i="4"/>
  <c r="E8" i="4"/>
  <c r="D8" i="4"/>
  <c r="C8" i="4"/>
  <c r="E7" i="4"/>
  <c r="D7" i="4"/>
  <c r="C7" i="4"/>
  <c r="E6" i="4"/>
  <c r="D6" i="4"/>
  <c r="C6" i="4"/>
  <c r="C2" i="4"/>
  <c r="E33" i="1"/>
  <c r="G24" i="1"/>
  <c r="G23" i="1"/>
  <c r="G22" i="1"/>
  <c r="H5" i="1"/>
  <c r="C5" i="4" s="1"/>
  <c r="D4" i="4" l="1"/>
</calcChain>
</file>

<file path=xl/sharedStrings.xml><?xml version="1.0" encoding="utf-8"?>
<sst xmlns="http://schemas.openxmlformats.org/spreadsheetml/2006/main" count="176" uniqueCount="122">
  <si>
    <t>2 MASSES</t>
  </si>
  <si>
    <t>← is it the first mass alone?</t>
  </si>
  <si>
    <t>CW - pos top (0000)</t>
  </si>
  <si>
    <t>CW - pos bottom (-2444)</t>
  </si>
  <si>
    <t>CW - pos (-1544)</t>
  </si>
  <si>
    <t>NO MASSES</t>
  </si>
  <si>
    <t>CM</t>
  </si>
  <si>
    <t>nut center</t>
  </si>
  <si>
    <t>← which nut?</t>
  </si>
  <si>
    <t>SYSTEM</t>
  </si>
  <si>
    <t>mass [g]</t>
  </si>
  <si>
    <t>COUNTERWEIGHT</t>
  </si>
  <si>
    <t>measured [g]</t>
  </si>
  <si>
    <t>CM [mm]</t>
  </si>
  <si>
    <t>x</t>
  </si>
  <si>
    <t>y</t>
  </si>
  <si>
    <t>z</t>
  </si>
  <si>
    <t>I [kgmm2] {Body}</t>
  </si>
  <si>
    <t>xx</t>
  </si>
  <si>
    <t>I [kgmm2]</t>
  </si>
  <si>
    <t>yy</t>
  </si>
  <si>
    <t>zz</t>
  </si>
  <si>
    <t>xy</t>
  </si>
  <si>
    <t>xz</t>
  </si>
  <si>
    <t>yz</t>
  </si>
  <si>
    <t>Position {Body}</t>
  </si>
  <si>
    <t>Position2 {Body}</t>
  </si>
  <si>
    <t>COS DIR</t>
  </si>
  <si>
    <t>IMU</t>
  </si>
  <si>
    <t>x [mm]</t>
  </si>
  <si>
    <t>y [mm]</t>
  </si>
  <si>
    <t xml:space="preserve"> </t>
  </si>
  <si>
    <t>z [mm]</t>
  </si>
  <si>
    <t>distance</t>
  </si>
  <si>
    <t>Position of the center of the nut</t>
  </si>
  <si>
    <t>ARM 1</t>
  </si>
  <si>
    <t>ARM 2</t>
  </si>
  <si>
    <t>ARM 3</t>
  </si>
  <si>
    <t>z-arm angle</t>
  </si>
  <si>
    <t>[deg]</t>
  </si>
  <si>
    <t>thread lead screw</t>
  </si>
  <si>
    <t>[mm]</t>
  </si>
  <si>
    <t>inertia lead screw</t>
  </si>
  <si>
    <t>[kgmm2]</t>
  </si>
  <si>
    <t>ALU</t>
  </si>
  <si>
    <t>Element</t>
  </si>
  <si>
    <t>Weigth [g]</t>
  </si>
  <si>
    <t>Screws</t>
  </si>
  <si>
    <t>plate</t>
  </si>
  <si>
    <t>M2x10</t>
  </si>
  <si>
    <t>connector</t>
  </si>
  <si>
    <t>27,00</t>
  </si>
  <si>
    <t>M2x14</t>
  </si>
  <si>
    <t>interface</t>
  </si>
  <si>
    <t>slab (ALU)</t>
  </si>
  <si>
    <t>endstop (ALU)</t>
  </si>
  <si>
    <t>counterw</t>
  </si>
  <si>
    <t>I_M2x6</t>
  </si>
  <si>
    <t>nut (Heydon)</t>
  </si>
  <si>
    <t>R_M2.5x8</t>
  </si>
  <si>
    <t>arm (with nuts)</t>
  </si>
  <si>
    <t>rail (Bosch)</t>
  </si>
  <si>
    <t>mount</t>
  </si>
  <si>
    <t>ring</t>
  </si>
  <si>
    <t>motor (Heydon)</t>
  </si>
  <si>
    <t>carrier (Bosch)</t>
  </si>
  <si>
    <t>battery2200mAh</t>
  </si>
  <si>
    <t>board_support</t>
  </si>
  <si>
    <t>M2</t>
  </si>
  <si>
    <t>lenght (times)</t>
  </si>
  <si>
    <t>M2.5</t>
  </si>
  <si>
    <t>M3</t>
  </si>
  <si>
    <t>bearing interface</t>
  </si>
  <si>
    <t>rail</t>
  </si>
  <si>
    <t>carrier</t>
  </si>
  <si>
    <t>counter holder</t>
  </si>
  <si>
    <t>endstop</t>
  </si>
  <si>
    <t>payload</t>
  </si>
  <si>
    <t>H14(6)</t>
  </si>
  <si>
    <t>H14(4)</t>
  </si>
  <si>
    <t>H18(6)</t>
  </si>
  <si>
    <t>arm</t>
  </si>
  <si>
    <t>H18(2)-H14(2)</t>
  </si>
  <si>
    <t>H10(2)-H8(2)</t>
  </si>
  <si>
    <t>F16x7</t>
  </si>
  <si>
    <t>motor</t>
  </si>
  <si>
    <t>H5x4</t>
  </si>
  <si>
    <t>slab</t>
  </si>
  <si>
    <t>6(x4)</t>
  </si>
  <si>
    <t>nut</t>
  </si>
  <si>
    <t>R8(x3)</t>
  </si>
  <si>
    <t>mass</t>
  </si>
  <si>
    <t>14(x2) + 12(x4)</t>
  </si>
  <si>
    <t>[R] = + head</t>
  </si>
  <si>
    <t>[S] = flat head</t>
  </si>
  <si>
    <t>[-] = hex head</t>
  </si>
  <si>
    <t>Parameter</t>
  </si>
  <si>
    <t>Unit</t>
  </si>
  <si>
    <t>Values</t>
  </si>
  <si>
    <t>massSystem</t>
  </si>
  <si>
    <t>kg</t>
  </si>
  <si>
    <t>momentsPlatform</t>
  </si>
  <si>
    <t>kgm2</t>
  </si>
  <si>
    <t>productsPlatform</t>
  </si>
  <si>
    <t>massPlatform</t>
  </si>
  <si>
    <t>comPlatform</t>
  </si>
  <si>
    <t>m</t>
  </si>
  <si>
    <t>momentsCounterweight</t>
  </si>
  <si>
    <t>productsCounterweight</t>
  </si>
  <si>
    <t>massCounterweight</t>
  </si>
  <si>
    <t>comCounterweight</t>
  </si>
  <si>
    <t>originCounterweightNut</t>
  </si>
  <si>
    <t>shiftedCounterweightNut</t>
  </si>
  <si>
    <t>distanceComCounterweight</t>
  </si>
  <si>
    <t>offsetCounterweightPosition</t>
  </si>
  <si>
    <t>acceOffset</t>
  </si>
  <si>
    <t>inertiapolarScrew</t>
  </si>
  <si>
    <t>thread</t>
  </si>
  <si>
    <t>m/turn</t>
  </si>
  <si>
    <t>CAD</t>
  </si>
  <si>
    <t>Estimation Zagórski Test3_(4,5,6)  8.4.2022</t>
  </si>
  <si>
    <t>meaninertia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</si>
</sst>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6" x14ac:knownFonts="1">
    <font>
      <sz val="11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70C0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FF00"/>
      <name val="Arial"/>
      <family val="2"/>
      <charset val="1"/>
    </font>
    <font>
      <b/>
      <sz val="10"/>
      <color rgb="FFFFD966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0"/>
      <color rgb="FFF1C232"/>
      <name val="Arial"/>
      <family val="2"/>
      <charset val="1"/>
    </font>
    <font>
      <sz val="11"/>
      <color rgb="FF000000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FF"/>
      </patternFill>
    </fill>
    <fill>
      <patternFill patternType="solid">
        <fgColor rgb="FFEFEFEF"/>
        <bgColor rgb="FFE2F0D9"/>
      </patternFill>
    </fill>
    <fill>
      <patternFill patternType="solid">
        <fgColor rgb="FFD9D9D9"/>
        <bgColor rgb="FFDDDDDD"/>
      </patternFill>
    </fill>
    <fill>
      <patternFill patternType="solid">
        <fgColor rgb="FFE2F0D9"/>
        <bgColor rgb="FFEFEFEF"/>
      </patternFill>
    </fill>
    <fill>
      <patternFill patternType="solid">
        <fgColor rgb="FFCCCCCC"/>
        <bgColor rgb="FFBFBFBF"/>
      </patternFill>
    </fill>
    <fill>
      <patternFill patternType="solid">
        <fgColor rgb="FFB4C7E7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1C232"/>
      </patternFill>
    </fill>
    <fill>
      <patternFill patternType="solid">
        <fgColor rgb="FFBFBFBF"/>
        <bgColor rgb="FFCCCCCC"/>
      </patternFill>
    </fill>
    <fill>
      <patternFill patternType="solid">
        <fgColor rgb="FF00FF00"/>
        <bgColor rgb="FF33CCCC"/>
      </patternFill>
    </fill>
    <fill>
      <patternFill patternType="solid">
        <fgColor rgb="FFFFD966"/>
        <bgColor rgb="FFF1C232"/>
      </patternFill>
    </fill>
    <fill>
      <patternFill patternType="solid">
        <fgColor rgb="FFFF0000"/>
        <bgColor rgb="FFCC0000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9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25" fillId="0" borderId="0"/>
    <xf numFmtId="0" fontId="25" fillId="0" borderId="0"/>
    <xf numFmtId="0" fontId="3" fillId="0" borderId="0"/>
  </cellStyleXfs>
  <cellXfs count="95">
    <xf numFmtId="0" fontId="0" fillId="0" borderId="0" xfId="0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/>
    <xf numFmtId="0" fontId="14" fillId="9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2" fontId="16" fillId="11" borderId="2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4" fillId="10" borderId="2" xfId="0" applyFont="1" applyFill="1" applyBorder="1" applyAlignment="1">
      <alignment horizontal="right"/>
    </xf>
    <xf numFmtId="0" fontId="14" fillId="0" borderId="2" xfId="0" applyFont="1" applyBorder="1" applyAlignment="1">
      <alignment horizontal="right"/>
    </xf>
    <xf numFmtId="0" fontId="17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12" borderId="2" xfId="0" applyFont="1" applyFill="1" applyBorder="1" applyAlignment="1">
      <alignment horizontal="center" wrapText="1"/>
    </xf>
    <xf numFmtId="0" fontId="14" fillId="12" borderId="2" xfId="0" applyFont="1" applyFill="1" applyBorder="1" applyAlignment="1">
      <alignment horizontal="right" wrapText="1"/>
    </xf>
    <xf numFmtId="0" fontId="14" fillId="13" borderId="2" xfId="0" applyFont="1" applyFill="1" applyBorder="1" applyAlignment="1">
      <alignment wrapText="1"/>
    </xf>
    <xf numFmtId="0" fontId="14" fillId="14" borderId="2" xfId="0" applyFont="1" applyFill="1" applyBorder="1" applyAlignment="1">
      <alignment horizontal="right"/>
    </xf>
    <xf numFmtId="0" fontId="14" fillId="15" borderId="2" xfId="0" applyFont="1" applyFill="1" applyBorder="1" applyAlignment="1">
      <alignment wrapText="1"/>
    </xf>
    <xf numFmtId="164" fontId="14" fillId="0" borderId="2" xfId="0" applyNumberFormat="1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Border="1" applyAlignment="1">
      <alignment horizontal="right" vertical="center" textRotation="90"/>
    </xf>
    <xf numFmtId="0" fontId="14" fillId="0" borderId="0" xfId="0" applyFont="1" applyBorder="1" applyAlignment="1">
      <alignment horizontal="right" vertical="center" textRotation="1"/>
    </xf>
    <xf numFmtId="0" fontId="14" fillId="0" borderId="0" xfId="0" applyFont="1" applyBorder="1" applyAlignment="1">
      <alignment horizontal="right"/>
    </xf>
    <xf numFmtId="0" fontId="14" fillId="0" borderId="0" xfId="0" applyFont="1" applyAlignment="1">
      <alignment horizontal="right"/>
    </xf>
    <xf numFmtId="0" fontId="15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0" fillId="0" borderId="0" xfId="0" applyBorder="1"/>
    <xf numFmtId="0" fontId="0" fillId="0" borderId="0" xfId="0" applyFont="1" applyAlignment="1"/>
    <xf numFmtId="0" fontId="18" fillId="16" borderId="2" xfId="0" applyFont="1" applyFill="1" applyBorder="1" applyAlignment="1">
      <alignment horizontal="left"/>
    </xf>
    <xf numFmtId="0" fontId="18" fillId="16" borderId="3" xfId="0" applyFont="1" applyFill="1" applyBorder="1" applyAlignment="1">
      <alignment horizontal="right"/>
    </xf>
    <xf numFmtId="0" fontId="18" fillId="16" borderId="2" xfId="0" applyFont="1" applyFill="1" applyBorder="1" applyAlignment="1">
      <alignment horizontal="right"/>
    </xf>
    <xf numFmtId="0" fontId="18" fillId="0" borderId="6" xfId="0" applyFont="1" applyBorder="1" applyAlignment="1">
      <alignment horizontal="left"/>
    </xf>
    <xf numFmtId="0" fontId="18" fillId="0" borderId="2" xfId="0" applyFont="1" applyBorder="1" applyAlignment="1">
      <alignment horizontal="right" wrapText="1"/>
    </xf>
    <xf numFmtId="0" fontId="18" fillId="0" borderId="2" xfId="0" applyFont="1" applyBorder="1" applyAlignment="1">
      <alignment horizontal="left"/>
    </xf>
    <xf numFmtId="0" fontId="18" fillId="0" borderId="2" xfId="0" applyFont="1" applyBorder="1" applyAlignment="1">
      <alignment horizontal="right"/>
    </xf>
    <xf numFmtId="0" fontId="19" fillId="17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" fillId="18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4" fillId="19" borderId="0" xfId="0" applyFont="1" applyFill="1" applyAlignment="1">
      <alignment horizontal="center"/>
    </xf>
    <xf numFmtId="0" fontId="22" fillId="0" borderId="0" xfId="0" applyFont="1" applyAlignment="1">
      <alignment horizontal="left"/>
    </xf>
    <xf numFmtId="0" fontId="18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8" fillId="0" borderId="6" xfId="0" applyFont="1" applyBorder="1" applyAlignment="1">
      <alignment horizontal="right"/>
    </xf>
    <xf numFmtId="0" fontId="22" fillId="0" borderId="2" xfId="0" applyFont="1" applyBorder="1" applyAlignment="1">
      <alignment horizontal="center" wrapText="1"/>
    </xf>
    <xf numFmtId="0" fontId="23" fillId="0" borderId="4" xfId="0" applyFont="1" applyBorder="1" applyAlignment="1">
      <alignment horizontal="center"/>
    </xf>
    <xf numFmtId="0" fontId="20" fillId="0" borderId="2" xfId="0" applyFont="1" applyBorder="1" applyAlignment="1">
      <alignment horizontal="center" wrapText="1"/>
    </xf>
    <xf numFmtId="0" fontId="24" fillId="0" borderId="2" xfId="0" applyFont="1" applyBorder="1" applyAlignment="1">
      <alignment horizontal="center" wrapText="1"/>
    </xf>
    <xf numFmtId="0" fontId="0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0" fillId="16" borderId="7" xfId="0" applyFont="1" applyFill="1" applyBorder="1"/>
    <xf numFmtId="0" fontId="0" fillId="16" borderId="8" xfId="0" applyFont="1" applyFill="1" applyBorder="1" applyAlignment="1">
      <alignment horizontal="left"/>
    </xf>
    <xf numFmtId="0" fontId="0" fillId="0" borderId="10" xfId="0" applyFont="1" applyBorder="1"/>
    <xf numFmtId="0" fontId="0" fillId="0" borderId="11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/>
    <xf numFmtId="0" fontId="0" fillId="0" borderId="10" xfId="0" applyFont="1" applyBorder="1"/>
    <xf numFmtId="0" fontId="0" fillId="0" borderId="13" xfId="0" applyFont="1" applyBorder="1"/>
    <xf numFmtId="0" fontId="0" fillId="0" borderId="0" xfId="0" applyBorder="1"/>
    <xf numFmtId="0" fontId="0" fillId="0" borderId="12" xfId="0" applyBorder="1"/>
    <xf numFmtId="0" fontId="0" fillId="14" borderId="0" xfId="0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Border="1"/>
    <xf numFmtId="0" fontId="0" fillId="0" borderId="17" xfId="0" applyBorder="1"/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 textRotation="90"/>
    </xf>
    <xf numFmtId="0" fontId="0" fillId="0" borderId="2" xfId="0" applyBorder="1"/>
    <xf numFmtId="0" fontId="0" fillId="0" borderId="2" xfId="0" applyBorder="1" applyAlignment="1">
      <alignment horizontal="center"/>
    </xf>
    <xf numFmtId="0" fontId="14" fillId="10" borderId="3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16" fillId="10" borderId="2" xfId="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2" fontId="16" fillId="0" borderId="2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 vertical="center" textRotation="90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textRotation="90" wrapText="1"/>
    </xf>
    <xf numFmtId="0" fontId="0" fillId="16" borderId="9" xfId="0" applyFont="1" applyFill="1" applyBorder="1" applyAlignment="1">
      <alignment horizontal="center"/>
    </xf>
    <xf numFmtId="0" fontId="14" fillId="20" borderId="0" xfId="0" applyFont="1" applyFill="1" applyAlignment="1">
      <alignment horizontal="left"/>
    </xf>
    <xf numFmtId="0" fontId="14" fillId="20" borderId="2" xfId="0" applyFont="1" applyFill="1" applyBorder="1" applyAlignment="1">
      <alignment horizontal="right"/>
    </xf>
  </cellXfs>
  <cellStyles count="19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ny" xfId="0" builtinId="0"/>
    <cellStyle name="Note 17" xfId="14" xr:uid="{00000000-0005-0000-0000-000013000000}"/>
    <cellStyle name="Result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993366"/>
      <rgbColor rgb="FFFFFFCC"/>
      <rgbColor rgb="FFE2F0D9"/>
      <rgbColor rgb="FF660066"/>
      <rgbColor rgb="FFFF8080"/>
      <rgbColor rgb="FF0070C0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FEFEF"/>
      <rgbColor rgb="FFCCFFCC"/>
      <rgbColor rgb="FFFFD966"/>
      <rgbColor rgb="FFCCCCCC"/>
      <rgbColor rgb="FFDDDDDD"/>
      <rgbColor rgb="FFD9D9D9"/>
      <rgbColor rgb="FFFFCCCC"/>
      <rgbColor rgb="FF3366FF"/>
      <rgbColor rgb="FF33CCCC"/>
      <rgbColor rgb="FF99CC00"/>
      <rgbColor rgb="FFFFC000"/>
      <rgbColor rgb="FFF1C232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464040</xdr:colOff>
      <xdr:row>26</xdr:row>
      <xdr:rowOff>67320</xdr:rowOff>
    </xdr:from>
    <xdr:to>
      <xdr:col>11</xdr:col>
      <xdr:colOff>758880</xdr:colOff>
      <xdr:row>29</xdr:row>
      <xdr:rowOff>148320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576600" y="6096600"/>
          <a:ext cx="294840" cy="7668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FFFF00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874080</xdr:colOff>
      <xdr:row>32</xdr:row>
      <xdr:rowOff>1440</xdr:rowOff>
    </xdr:from>
    <xdr:to>
      <xdr:col>11</xdr:col>
      <xdr:colOff>511200</xdr:colOff>
      <xdr:row>32</xdr:row>
      <xdr:rowOff>10440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1951640" y="7306920"/>
          <a:ext cx="672120" cy="9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FFC000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11</xdr:col>
      <xdr:colOff>571680</xdr:colOff>
      <xdr:row>26</xdr:row>
      <xdr:rowOff>67320</xdr:rowOff>
    </xdr:from>
    <xdr:to>
      <xdr:col>12</xdr:col>
      <xdr:colOff>90000</xdr:colOff>
      <xdr:row>28</xdr:row>
      <xdr:rowOff>178920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684240" y="6096600"/>
          <a:ext cx="330840" cy="5688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FFFF00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11</xdr:col>
      <xdr:colOff>689760</xdr:colOff>
      <xdr:row>31</xdr:row>
      <xdr:rowOff>89280</xdr:rowOff>
    </xdr:from>
    <xdr:to>
      <xdr:col>13</xdr:col>
      <xdr:colOff>22680</xdr:colOff>
      <xdr:row>32</xdr:row>
      <xdr:rowOff>15120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V="1">
          <a:off x="12202200" y="7106760"/>
          <a:ext cx="600120" cy="1069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FFC000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"/>
  <sheetViews>
    <sheetView tabSelected="1" topLeftCell="A4" zoomScale="115" zoomScaleNormal="115" workbookViewId="0">
      <selection activeCell="E14" sqref="E14"/>
    </sheetView>
  </sheetViews>
  <sheetFormatPr defaultColWidth="8.59765625" defaultRowHeight="13.8" x14ac:dyDescent="0.25"/>
  <cols>
    <col min="1" max="1" width="13.3984375" customWidth="1"/>
    <col min="2" max="3" width="9.5" customWidth="1"/>
    <col min="4" max="4" width="6.8984375" customWidth="1"/>
    <col min="5" max="6" width="20" customWidth="1"/>
    <col min="7" max="7" width="19.09765625" customWidth="1"/>
    <col min="8" max="8" width="18" customWidth="1"/>
    <col min="9" max="11" width="13.3984375" customWidth="1"/>
    <col min="12" max="12" width="10.5" customWidth="1"/>
    <col min="13" max="13" width="5.8984375" customWidth="1"/>
    <col min="14" max="14" width="11.3984375" customWidth="1"/>
    <col min="15" max="15" width="11.09765625" customWidth="1"/>
    <col min="16" max="16" width="24.19921875" customWidth="1"/>
    <col min="17" max="64" width="13.3984375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3"/>
      <c r="Q1" s="4"/>
      <c r="R1" s="4"/>
      <c r="S1" s="4"/>
      <c r="T1" s="4"/>
      <c r="U1" s="4"/>
      <c r="V1" s="4"/>
    </row>
    <row r="2" spans="1:22" x14ac:dyDescent="0.25">
      <c r="A2" s="1"/>
      <c r="B2" s="1"/>
      <c r="C2" s="1"/>
      <c r="D2" s="1"/>
      <c r="E2" s="5"/>
      <c r="F2" s="6"/>
      <c r="G2" s="6"/>
      <c r="H2" s="2"/>
      <c r="I2" s="2"/>
      <c r="J2" s="1"/>
      <c r="K2" s="1"/>
      <c r="L2" s="1"/>
      <c r="M2" s="1"/>
      <c r="N2" s="80" t="s">
        <v>0</v>
      </c>
      <c r="O2" s="80"/>
      <c r="P2" s="3" t="s">
        <v>1</v>
      </c>
      <c r="Q2" s="4"/>
      <c r="R2" s="4"/>
      <c r="S2" s="4"/>
      <c r="T2" s="4"/>
      <c r="U2" s="4"/>
      <c r="V2" s="4"/>
    </row>
    <row r="3" spans="1:22" x14ac:dyDescent="0.25">
      <c r="A3" s="1"/>
      <c r="B3" s="1"/>
      <c r="C3" s="1"/>
      <c r="D3" s="1"/>
      <c r="E3" s="7" t="s">
        <v>2</v>
      </c>
      <c r="F3" s="7" t="s">
        <v>3</v>
      </c>
      <c r="G3" s="7" t="s">
        <v>4</v>
      </c>
      <c r="H3" s="7" t="s">
        <v>5</v>
      </c>
      <c r="I3" s="2"/>
      <c r="J3" s="1"/>
      <c r="K3" s="1"/>
      <c r="L3" s="1"/>
      <c r="M3" s="1"/>
      <c r="N3" s="8" t="s">
        <v>6</v>
      </c>
      <c r="O3" s="8" t="s">
        <v>7</v>
      </c>
      <c r="P3" s="3" t="s">
        <v>8</v>
      </c>
      <c r="Q3" s="4"/>
      <c r="R3" s="4"/>
      <c r="S3" s="4"/>
      <c r="T3" s="4"/>
      <c r="U3" s="4"/>
      <c r="V3" s="4"/>
    </row>
    <row r="4" spans="1:22" x14ac:dyDescent="0.25">
      <c r="A4" s="1"/>
      <c r="B4" s="81" t="s">
        <v>9</v>
      </c>
      <c r="C4" s="84" t="s">
        <v>10</v>
      </c>
      <c r="D4" s="84"/>
      <c r="E4" s="80">
        <v>2125</v>
      </c>
      <c r="F4" s="80"/>
      <c r="G4" s="80"/>
      <c r="H4" s="9">
        <v>1749</v>
      </c>
      <c r="I4" s="2"/>
      <c r="J4" s="1"/>
      <c r="K4" s="81" t="s">
        <v>11</v>
      </c>
      <c r="L4" s="85" t="s">
        <v>10</v>
      </c>
      <c r="M4" s="85"/>
      <c r="N4" s="80">
        <v>125</v>
      </c>
      <c r="O4" s="80"/>
      <c r="P4" s="3"/>
      <c r="Q4" s="4"/>
      <c r="R4" s="4"/>
      <c r="S4" s="4"/>
      <c r="T4" s="4"/>
      <c r="U4" s="4"/>
      <c r="V4" s="4"/>
    </row>
    <row r="5" spans="1:22" x14ac:dyDescent="0.25">
      <c r="A5" s="1"/>
      <c r="B5" s="81"/>
      <c r="C5" s="86" t="s">
        <v>12</v>
      </c>
      <c r="D5" s="86"/>
      <c r="E5" s="87">
        <v>2129.35</v>
      </c>
      <c r="F5" s="87"/>
      <c r="G5" s="87"/>
      <c r="H5" s="10">
        <f>E5-3*N5</f>
        <v>1753.4499999999998</v>
      </c>
      <c r="I5" s="2"/>
      <c r="J5" s="1"/>
      <c r="K5" s="81"/>
      <c r="L5" s="86" t="s">
        <v>12</v>
      </c>
      <c r="M5" s="86"/>
      <c r="N5" s="88">
        <v>125.3</v>
      </c>
      <c r="O5" s="88"/>
      <c r="P5" s="3"/>
      <c r="Q5" s="4"/>
      <c r="R5" s="4"/>
      <c r="S5" s="4"/>
      <c r="T5" s="4"/>
      <c r="U5" s="4"/>
      <c r="V5" s="4"/>
    </row>
    <row r="6" spans="1:22" ht="15.75" customHeight="1" x14ac:dyDescent="0.25">
      <c r="A6" s="1"/>
      <c r="B6" s="81"/>
      <c r="C6" s="89" t="s">
        <v>13</v>
      </c>
      <c r="D6" s="11" t="s">
        <v>14</v>
      </c>
      <c r="E6" s="14">
        <v>0.214</v>
      </c>
      <c r="F6" s="12"/>
      <c r="G6" s="12"/>
      <c r="H6" s="14">
        <v>0.26</v>
      </c>
      <c r="I6" s="1"/>
      <c r="J6" s="1"/>
      <c r="K6" s="81"/>
      <c r="L6" s="90" t="s">
        <v>13</v>
      </c>
      <c r="M6" s="11" t="s">
        <v>14</v>
      </c>
      <c r="N6" s="80">
        <v>0</v>
      </c>
      <c r="O6" s="80"/>
      <c r="P6" s="3"/>
      <c r="Q6" s="4"/>
      <c r="R6" s="4"/>
      <c r="S6" s="4"/>
      <c r="T6" s="4"/>
      <c r="U6" s="4"/>
      <c r="V6" s="4"/>
    </row>
    <row r="7" spans="1:22" ht="15.75" customHeight="1" x14ac:dyDescent="0.25">
      <c r="A7" s="1"/>
      <c r="B7" s="81"/>
      <c r="C7" s="89"/>
      <c r="D7" s="13" t="s">
        <v>15</v>
      </c>
      <c r="E7" s="14">
        <v>0.17100000000000001</v>
      </c>
      <c r="F7" s="12"/>
      <c r="G7" s="12"/>
      <c r="H7" s="14">
        <v>0.20799999999999999</v>
      </c>
      <c r="I7" s="1"/>
      <c r="J7" s="1"/>
      <c r="K7" s="81"/>
      <c r="L7" s="90"/>
      <c r="M7" s="13" t="s">
        <v>15</v>
      </c>
      <c r="N7" s="80">
        <v>14.79</v>
      </c>
      <c r="O7" s="80"/>
      <c r="P7" s="3"/>
      <c r="Q7" s="4"/>
      <c r="R7" s="4"/>
      <c r="S7" s="4"/>
      <c r="T7" s="4"/>
      <c r="U7" s="4"/>
      <c r="V7" s="4"/>
    </row>
    <row r="8" spans="1:22" ht="15.75" customHeight="1" x14ac:dyDescent="0.25">
      <c r="A8" s="1"/>
      <c r="B8" s="81"/>
      <c r="C8" s="89"/>
      <c r="D8" s="13" t="s">
        <v>16</v>
      </c>
      <c r="E8" s="14">
        <v>1.4810000000000001</v>
      </c>
      <c r="F8" s="12"/>
      <c r="G8" s="12"/>
      <c r="H8" s="14">
        <v>6.38</v>
      </c>
      <c r="I8" s="93" t="s">
        <v>119</v>
      </c>
      <c r="J8" s="1"/>
      <c r="K8" s="81"/>
      <c r="L8" s="90"/>
      <c r="M8" s="13" t="s">
        <v>16</v>
      </c>
      <c r="N8" s="80">
        <v>4.9290000000000003</v>
      </c>
      <c r="O8" s="80"/>
      <c r="P8" s="3"/>
      <c r="Q8" s="4"/>
      <c r="R8" s="4"/>
      <c r="S8" s="4"/>
      <c r="T8" s="4"/>
      <c r="U8" s="4"/>
      <c r="V8" s="4"/>
    </row>
    <row r="9" spans="1:22" ht="15.75" customHeight="1" x14ac:dyDescent="0.25">
      <c r="A9" s="1"/>
      <c r="B9" s="81"/>
      <c r="C9" s="81" t="s">
        <v>17</v>
      </c>
      <c r="D9" s="13" t="s">
        <v>18</v>
      </c>
      <c r="E9" s="14">
        <v>10966.037</v>
      </c>
      <c r="F9" s="12"/>
      <c r="G9" s="12"/>
      <c r="H9" s="14">
        <f>J19*1000000</f>
        <v>7856.1598369653912</v>
      </c>
      <c r="I9" s="94">
        <v>7857.4390000000003</v>
      </c>
      <c r="J9" s="1"/>
      <c r="K9" s="81"/>
      <c r="L9" s="81" t="s">
        <v>19</v>
      </c>
      <c r="M9" s="13" t="s">
        <v>18</v>
      </c>
      <c r="N9" s="14">
        <v>18.541</v>
      </c>
      <c r="O9" s="14">
        <v>48.966999999999999</v>
      </c>
      <c r="P9" s="3"/>
      <c r="Q9" s="4"/>
      <c r="R9" s="4"/>
      <c r="S9" s="4"/>
      <c r="T9" s="4"/>
      <c r="U9" s="4"/>
      <c r="V9" s="4"/>
    </row>
    <row r="10" spans="1:22" ht="15.75" customHeight="1" x14ac:dyDescent="0.25">
      <c r="A10" s="1"/>
      <c r="B10" s="81"/>
      <c r="C10" s="81"/>
      <c r="D10" s="13" t="s">
        <v>20</v>
      </c>
      <c r="E10" s="14">
        <v>11118.009</v>
      </c>
      <c r="F10" s="12"/>
      <c r="G10" s="12"/>
      <c r="H10" s="14">
        <f>K20*1000000</f>
        <v>8707.7032399932395</v>
      </c>
      <c r="I10" s="94">
        <v>8009.4110000000001</v>
      </c>
      <c r="J10" s="1"/>
      <c r="K10" s="81"/>
      <c r="L10" s="81"/>
      <c r="M10" s="13" t="s">
        <v>20</v>
      </c>
      <c r="N10" s="14">
        <v>26.268000000000001</v>
      </c>
      <c r="O10" s="14">
        <v>29.309000000000001</v>
      </c>
      <c r="P10" s="3"/>
      <c r="Q10" s="4"/>
      <c r="R10" s="4"/>
      <c r="S10" s="4"/>
      <c r="T10" s="4"/>
      <c r="U10" s="4"/>
      <c r="V10" s="4"/>
    </row>
    <row r="11" spans="1:22" ht="15.75" customHeight="1" x14ac:dyDescent="0.25">
      <c r="A11" s="1"/>
      <c r="B11" s="81"/>
      <c r="C11" s="81"/>
      <c r="D11" s="13" t="s">
        <v>21</v>
      </c>
      <c r="E11" s="14">
        <v>14613.579</v>
      </c>
      <c r="F11" s="12"/>
      <c r="G11" s="12"/>
      <c r="H11" s="14">
        <f>L21*1000000</f>
        <v>8991.6072313104687</v>
      </c>
      <c r="I11" s="94">
        <v>8787.5589999999993</v>
      </c>
      <c r="J11" s="1"/>
      <c r="K11" s="81"/>
      <c r="L11" s="81"/>
      <c r="M11" s="13" t="s">
        <v>21</v>
      </c>
      <c r="N11" s="14">
        <v>20.404</v>
      </c>
      <c r="O11" s="14">
        <v>47.789000000000001</v>
      </c>
      <c r="P11" s="3"/>
      <c r="Q11" s="4"/>
      <c r="R11" s="4"/>
      <c r="S11" s="4"/>
      <c r="T11" s="4"/>
      <c r="U11" s="4"/>
      <c r="V11" s="4"/>
    </row>
    <row r="12" spans="1:22" ht="15.75" customHeight="1" x14ac:dyDescent="0.25">
      <c r="A12" s="1"/>
      <c r="B12" s="81"/>
      <c r="C12" s="81"/>
      <c r="D12" s="13" t="s">
        <v>22</v>
      </c>
      <c r="E12" s="14">
        <v>-4.258</v>
      </c>
      <c r="F12" s="12"/>
      <c r="G12" s="12"/>
      <c r="H12" s="14">
        <f>K19*1000000</f>
        <v>-587.67606226401097</v>
      </c>
      <c r="I12" s="94">
        <v>-4.258</v>
      </c>
      <c r="J12" s="1"/>
      <c r="K12" s="81"/>
      <c r="L12" s="81"/>
      <c r="M12" s="13" t="s">
        <v>22</v>
      </c>
      <c r="N12" s="14">
        <v>0</v>
      </c>
      <c r="O12" s="14">
        <v>0</v>
      </c>
      <c r="P12" s="3"/>
      <c r="Q12" s="4"/>
      <c r="R12" s="4"/>
      <c r="S12" s="4"/>
      <c r="T12" s="4"/>
      <c r="U12" s="4"/>
      <c r="V12" s="4"/>
    </row>
    <row r="13" spans="1:22" ht="15.75" customHeight="1" x14ac:dyDescent="0.25">
      <c r="A13" s="1"/>
      <c r="B13" s="81"/>
      <c r="C13" s="81"/>
      <c r="D13" s="13" t="s">
        <v>23</v>
      </c>
      <c r="E13" s="14">
        <v>5.4260000000000002</v>
      </c>
      <c r="F13" s="12"/>
      <c r="G13" s="12"/>
      <c r="H13" s="14">
        <f>L19*1000000</f>
        <v>-121.147910762278</v>
      </c>
      <c r="I13" s="94">
        <v>5.4260000000000002</v>
      </c>
      <c r="J13" s="1"/>
      <c r="K13" s="81"/>
      <c r="L13" s="81"/>
      <c r="M13" s="13" t="s">
        <v>23</v>
      </c>
      <c r="N13" s="14">
        <v>0</v>
      </c>
      <c r="O13" s="14">
        <v>0</v>
      </c>
      <c r="P13" s="3"/>
      <c r="Q13" s="4"/>
      <c r="R13" s="4"/>
      <c r="S13" s="4"/>
      <c r="T13" s="4"/>
      <c r="U13" s="4"/>
      <c r="V13" s="4"/>
    </row>
    <row r="14" spans="1:22" ht="15.75" customHeight="1" x14ac:dyDescent="0.25">
      <c r="A14" s="1"/>
      <c r="B14" s="81"/>
      <c r="C14" s="81"/>
      <c r="D14" s="13" t="s">
        <v>24</v>
      </c>
      <c r="E14" s="14">
        <v>-21.956</v>
      </c>
      <c r="F14" s="12"/>
      <c r="G14" s="12"/>
      <c r="H14" s="14">
        <f>L20*1000000</f>
        <v>173.22746159827901</v>
      </c>
      <c r="I14" s="94">
        <v>-21.956</v>
      </c>
      <c r="J14" s="1"/>
      <c r="K14" s="81"/>
      <c r="L14" s="81"/>
      <c r="M14" s="13" t="s">
        <v>24</v>
      </c>
      <c r="N14" s="14">
        <v>-0.17100000000000001</v>
      </c>
      <c r="O14" s="14">
        <v>-9.2970000000000006</v>
      </c>
      <c r="P14" s="3"/>
      <c r="Q14" s="4"/>
      <c r="R14" s="4"/>
      <c r="S14" s="4"/>
      <c r="T14" s="4"/>
      <c r="U14" s="4"/>
      <c r="V14" s="4"/>
    </row>
    <row r="15" spans="1:22" x14ac:dyDescent="0.25">
      <c r="A15" s="1"/>
      <c r="B15" s="1"/>
      <c r="C15" s="1"/>
      <c r="D15" s="1"/>
      <c r="E15" s="1"/>
      <c r="F15" s="1"/>
      <c r="G15" s="1"/>
      <c r="H15" s="15"/>
      <c r="I15" s="1"/>
      <c r="J15" s="1"/>
      <c r="K15" s="1"/>
      <c r="L15" s="1"/>
      <c r="M15" s="1"/>
      <c r="N15" s="2"/>
      <c r="O15" s="2"/>
      <c r="P15" s="3"/>
      <c r="Q15" s="4"/>
      <c r="R15" s="4"/>
      <c r="S15" s="4"/>
      <c r="T15" s="4"/>
      <c r="U15" s="4"/>
      <c r="V15" s="4"/>
    </row>
    <row r="16" spans="1:22" ht="25.5" customHeight="1" x14ac:dyDescent="0.25">
      <c r="A16" s="1"/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2"/>
      <c r="O16" s="2"/>
      <c r="P16" s="3"/>
      <c r="Q16" s="4"/>
      <c r="R16" s="4"/>
      <c r="S16" s="4"/>
      <c r="T16" s="4"/>
      <c r="U16" s="4"/>
      <c r="V16" s="4"/>
    </row>
    <row r="17" spans="1:22" x14ac:dyDescent="0.25">
      <c r="A17" s="17"/>
      <c r="B17" s="17"/>
      <c r="C17" s="17"/>
      <c r="D17" s="17"/>
      <c r="E17" s="18"/>
      <c r="F17" s="18"/>
      <c r="G17" s="2"/>
      <c r="H17" s="16"/>
      <c r="I17" s="2"/>
      <c r="J17" s="1"/>
      <c r="K17" s="1"/>
      <c r="L17" s="1"/>
      <c r="M17" s="1"/>
      <c r="N17" s="1"/>
      <c r="O17" s="1"/>
      <c r="P17" s="3"/>
      <c r="Q17" s="4"/>
      <c r="R17" s="4"/>
      <c r="S17" s="4"/>
      <c r="T17" s="4"/>
      <c r="U17" s="4"/>
      <c r="V17" s="4"/>
    </row>
    <row r="18" spans="1:22" x14ac:dyDescent="0.25">
      <c r="A18" s="17"/>
      <c r="B18" s="1"/>
      <c r="C18" s="12"/>
      <c r="D18" s="12"/>
      <c r="E18" s="13" t="s">
        <v>25</v>
      </c>
      <c r="F18" s="19" t="s">
        <v>26</v>
      </c>
      <c r="G18" s="20" t="s">
        <v>27</v>
      </c>
      <c r="H18" s="5"/>
      <c r="I18" s="2"/>
      <c r="J18" t="s">
        <v>120</v>
      </c>
      <c r="K18" s="1"/>
      <c r="L18" s="1"/>
      <c r="M18" s="1"/>
      <c r="N18" s="2"/>
      <c r="O18" s="2"/>
      <c r="P18" s="3"/>
      <c r="Q18" s="4"/>
      <c r="R18" s="4"/>
      <c r="S18" s="4"/>
      <c r="T18" s="4"/>
      <c r="U18" s="4"/>
      <c r="V18" s="4"/>
    </row>
    <row r="19" spans="1:22" ht="18" customHeight="1" x14ac:dyDescent="0.25">
      <c r="A19" s="17"/>
      <c r="B19" s="1"/>
      <c r="C19" s="81" t="s">
        <v>28</v>
      </c>
      <c r="D19" s="13" t="s">
        <v>29</v>
      </c>
      <c r="E19" s="14">
        <v>0.5</v>
      </c>
      <c r="F19" s="82"/>
      <c r="G19" s="83"/>
      <c r="H19" s="5"/>
      <c r="I19" s="1"/>
      <c r="J19" s="70">
        <v>7.8561598369653908E-3</v>
      </c>
      <c r="K19" s="1">
        <v>-5.8767606226401098E-4</v>
      </c>
      <c r="L19" s="1">
        <v>-1.21147910762278E-4</v>
      </c>
      <c r="M19" s="1"/>
      <c r="N19" s="2"/>
      <c r="O19" s="2"/>
      <c r="P19" s="3"/>
      <c r="Q19" s="4"/>
      <c r="R19" s="4"/>
      <c r="S19" s="4"/>
      <c r="T19" s="4"/>
      <c r="U19" s="4"/>
      <c r="V19" s="4"/>
    </row>
    <row r="20" spans="1:22" ht="18" customHeight="1" x14ac:dyDescent="0.25">
      <c r="A20" s="17"/>
      <c r="B20" s="1"/>
      <c r="C20" s="81"/>
      <c r="D20" s="13" t="s">
        <v>30</v>
      </c>
      <c r="E20" s="14">
        <v>0.5</v>
      </c>
      <c r="F20" s="82"/>
      <c r="G20" s="83"/>
      <c r="H20" s="5"/>
      <c r="I20" s="1"/>
      <c r="J20" s="70">
        <v>-5.8767606226401098E-4</v>
      </c>
      <c r="K20" s="1">
        <v>8.7077032399932395E-3</v>
      </c>
      <c r="L20" s="1">
        <v>1.73227461598279E-4</v>
      </c>
      <c r="M20" s="1"/>
      <c r="N20" s="2"/>
      <c r="O20" s="2"/>
      <c r="P20" s="3"/>
      <c r="Q20" s="4"/>
      <c r="R20" s="4"/>
      <c r="S20" s="4" t="s">
        <v>31</v>
      </c>
      <c r="T20" s="4"/>
      <c r="U20" s="4"/>
      <c r="V20" s="4"/>
    </row>
    <row r="21" spans="1:22" ht="18" customHeight="1" x14ac:dyDescent="0.25">
      <c r="A21" s="17"/>
      <c r="B21" s="1"/>
      <c r="C21" s="81"/>
      <c r="D21" s="13" t="s">
        <v>32</v>
      </c>
      <c r="E21" s="14">
        <v>68</v>
      </c>
      <c r="F21" s="21">
        <v>27.54</v>
      </c>
      <c r="G21" s="21" t="s">
        <v>33</v>
      </c>
      <c r="I21" s="1"/>
      <c r="J21" s="70">
        <v>-1.21147910762278E-4</v>
      </c>
      <c r="K21" s="1">
        <v>1.73227461598279E-4</v>
      </c>
      <c r="L21" s="1">
        <v>8.9916072313104695E-3</v>
      </c>
      <c r="M21" s="1"/>
      <c r="N21" s="2"/>
      <c r="O21" s="2"/>
      <c r="P21" s="3"/>
      <c r="Q21" s="4"/>
      <c r="R21" s="4"/>
      <c r="S21" s="4"/>
      <c r="T21" s="4"/>
      <c r="U21" s="4"/>
      <c r="V21" s="4"/>
    </row>
    <row r="22" spans="1:22" ht="18" customHeight="1" x14ac:dyDescent="0.25">
      <c r="A22" s="17"/>
      <c r="B22" s="91" t="s">
        <v>34</v>
      </c>
      <c r="C22" s="81" t="s">
        <v>35</v>
      </c>
      <c r="D22" s="13" t="s">
        <v>29</v>
      </c>
      <c r="E22" s="22">
        <v>-111.087</v>
      </c>
      <c r="F22" s="23">
        <v>-127.27500000000001</v>
      </c>
      <c r="G22" s="24">
        <f>(F22-E22)/$F$21</f>
        <v>-0.58779956427015256</v>
      </c>
      <c r="H22" s="5"/>
      <c r="I22" s="1"/>
      <c r="J22" t="s">
        <v>121</v>
      </c>
      <c r="K22" s="1"/>
      <c r="L22" s="1"/>
      <c r="M22" s="1"/>
      <c r="N22" s="2"/>
      <c r="O22" s="2"/>
      <c r="P22" s="3"/>
      <c r="Q22" s="4"/>
      <c r="R22" s="4"/>
      <c r="S22" s="4"/>
      <c r="T22" s="4"/>
      <c r="U22" s="4"/>
      <c r="V22" s="4"/>
    </row>
    <row r="23" spans="1:22" ht="18" customHeight="1" x14ac:dyDescent="0.25">
      <c r="A23" s="17"/>
      <c r="B23" s="91"/>
      <c r="C23" s="81"/>
      <c r="D23" s="13" t="s">
        <v>30</v>
      </c>
      <c r="E23" s="22">
        <v>0</v>
      </c>
      <c r="F23" s="23">
        <v>0</v>
      </c>
      <c r="G23" s="24">
        <f>(F23-E23)/$F$21</f>
        <v>0</v>
      </c>
      <c r="H23" s="5"/>
      <c r="I23" s="1"/>
      <c r="K23" s="1"/>
      <c r="L23" s="1"/>
      <c r="M23" s="1"/>
      <c r="N23" s="2"/>
      <c r="O23" s="2"/>
      <c r="P23" s="3"/>
      <c r="Q23" s="4"/>
      <c r="R23" s="4"/>
      <c r="S23" s="4"/>
      <c r="T23" s="4"/>
      <c r="U23" s="4"/>
      <c r="V23" s="4"/>
    </row>
    <row r="24" spans="1:22" ht="18" customHeight="1" x14ac:dyDescent="0.25">
      <c r="A24" s="17"/>
      <c r="B24" s="91"/>
      <c r="C24" s="81"/>
      <c r="D24" s="13" t="s">
        <v>32</v>
      </c>
      <c r="E24" s="22">
        <v>-12.265000000000001</v>
      </c>
      <c r="F24" s="23">
        <v>-34.545000000000002</v>
      </c>
      <c r="G24" s="24">
        <f>(F24-E24)/$F$21</f>
        <v>-0.80900508351488754</v>
      </c>
      <c r="H24" s="5"/>
      <c r="I24" s="1"/>
      <c r="K24" s="1"/>
      <c r="L24" s="1"/>
      <c r="M24" s="1"/>
      <c r="N24" s="2"/>
      <c r="O24" s="2"/>
      <c r="P24" s="3"/>
      <c r="Q24" s="4"/>
      <c r="R24" s="4"/>
      <c r="S24" s="4"/>
      <c r="T24" s="4"/>
      <c r="U24" s="4"/>
      <c r="V24" s="4"/>
    </row>
    <row r="25" spans="1:22" ht="18" customHeight="1" x14ac:dyDescent="0.25">
      <c r="A25" s="17"/>
      <c r="B25" s="91"/>
      <c r="C25" s="81" t="s">
        <v>36</v>
      </c>
      <c r="D25" s="13" t="s">
        <v>29</v>
      </c>
      <c r="E25" s="14">
        <v>55.543999999999997</v>
      </c>
      <c r="F25" s="25">
        <v>63.637999999999998</v>
      </c>
      <c r="G25" s="24"/>
      <c r="H25" s="5"/>
      <c r="I25" s="1"/>
      <c r="K25" s="1"/>
      <c r="L25" s="1"/>
      <c r="M25" s="1"/>
      <c r="N25" s="2"/>
      <c r="O25" s="2"/>
      <c r="P25" s="3"/>
      <c r="Q25" s="4"/>
      <c r="R25" s="4"/>
      <c r="S25" s="4"/>
      <c r="T25" s="4"/>
      <c r="U25" s="4"/>
      <c r="V25" s="4"/>
    </row>
    <row r="26" spans="1:22" ht="18" customHeight="1" x14ac:dyDescent="0.25">
      <c r="A26" s="17"/>
      <c r="B26" s="91"/>
      <c r="C26" s="81"/>
      <c r="D26" s="13" t="s">
        <v>30</v>
      </c>
      <c r="E26" s="14">
        <v>-96.203999999999994</v>
      </c>
      <c r="F26" s="25">
        <v>-110.223</v>
      </c>
      <c r="G26" s="24"/>
      <c r="H26" s="5"/>
      <c r="I26" s="1"/>
      <c r="K26" s="1"/>
      <c r="L26" s="1"/>
      <c r="M26" s="1"/>
      <c r="N26" s="2"/>
      <c r="O26" s="2"/>
      <c r="P26" s="3"/>
      <c r="Q26" s="4"/>
      <c r="R26" s="4"/>
      <c r="S26" s="4"/>
      <c r="T26" s="4"/>
      <c r="U26" s="4"/>
      <c r="V26" s="4"/>
    </row>
    <row r="27" spans="1:22" ht="18" customHeight="1" x14ac:dyDescent="0.25">
      <c r="A27" s="17"/>
      <c r="B27" s="91"/>
      <c r="C27" s="81"/>
      <c r="D27" s="13" t="s">
        <v>32</v>
      </c>
      <c r="E27" s="14">
        <v>-12.265000000000001</v>
      </c>
      <c r="F27" s="25">
        <v>-34.545000000000002</v>
      </c>
      <c r="G27" s="24"/>
      <c r="H27" s="5"/>
      <c r="I27" s="1"/>
      <c r="K27" s="1"/>
      <c r="L27" s="1"/>
      <c r="M27" s="1"/>
      <c r="N27" s="2"/>
      <c r="O27" s="2"/>
      <c r="P27" s="3"/>
      <c r="Q27" s="4"/>
      <c r="R27" s="4"/>
      <c r="S27" s="4"/>
      <c r="T27" s="4"/>
      <c r="U27" s="4"/>
      <c r="V27" s="4"/>
    </row>
    <row r="28" spans="1:22" ht="18" customHeight="1" x14ac:dyDescent="0.25">
      <c r="A28" s="17"/>
      <c r="B28" s="91"/>
      <c r="C28" s="81" t="s">
        <v>37</v>
      </c>
      <c r="D28" s="13" t="s">
        <v>29</v>
      </c>
      <c r="E28" s="14">
        <v>55.543999999999997</v>
      </c>
      <c r="F28" s="25">
        <v>63.637999999999998</v>
      </c>
      <c r="G28" s="24"/>
      <c r="H28" s="5"/>
      <c r="I28" s="1"/>
      <c r="K28" s="1"/>
      <c r="L28" s="1"/>
      <c r="M28" s="1"/>
      <c r="N28" s="2"/>
      <c r="O28" s="2"/>
      <c r="P28" s="3"/>
      <c r="Q28" s="4"/>
      <c r="R28" s="4"/>
      <c r="S28" s="4"/>
      <c r="T28" s="4"/>
      <c r="U28" s="4"/>
      <c r="V28" s="4"/>
    </row>
    <row r="29" spans="1:22" ht="18" customHeight="1" x14ac:dyDescent="0.25">
      <c r="A29" s="17"/>
      <c r="B29" s="91"/>
      <c r="C29" s="81"/>
      <c r="D29" s="13" t="s">
        <v>30</v>
      </c>
      <c r="E29" s="14">
        <v>96.203999999999994</v>
      </c>
      <c r="F29" s="25">
        <v>110.223</v>
      </c>
      <c r="G29" s="24"/>
      <c r="H29" s="5"/>
      <c r="I29" s="1"/>
      <c r="K29" s="1"/>
      <c r="L29" s="1"/>
      <c r="M29" s="1"/>
      <c r="N29" s="2"/>
      <c r="O29" s="2"/>
      <c r="P29" s="3"/>
      <c r="Q29" s="4"/>
      <c r="R29" s="4"/>
      <c r="S29" s="4"/>
      <c r="T29" s="4"/>
      <c r="U29" s="4"/>
      <c r="V29" s="4"/>
    </row>
    <row r="30" spans="1:22" ht="18" customHeight="1" x14ac:dyDescent="0.25">
      <c r="A30" s="17"/>
      <c r="B30" s="91"/>
      <c r="C30" s="81"/>
      <c r="D30" s="13" t="s">
        <v>32</v>
      </c>
      <c r="E30" s="14">
        <v>-12.265000000000001</v>
      </c>
      <c r="F30" s="25">
        <v>-34.545000000000002</v>
      </c>
      <c r="G30" s="24"/>
      <c r="H30" s="5"/>
      <c r="I30" s="1"/>
      <c r="K30" s="1"/>
      <c r="L30" s="1"/>
      <c r="M30" s="1"/>
      <c r="N30" s="2"/>
      <c r="O30" s="2"/>
      <c r="P30" s="3"/>
      <c r="Q30" s="4"/>
      <c r="R30" s="4"/>
      <c r="S30" s="4"/>
      <c r="T30" s="4"/>
      <c r="U30" s="4"/>
      <c r="V30" s="4"/>
    </row>
    <row r="31" spans="1:22" x14ac:dyDescent="0.25">
      <c r="A31" s="17"/>
      <c r="I31" s="2"/>
      <c r="J31" s="1"/>
      <c r="K31" s="5"/>
      <c r="L31" s="5"/>
      <c r="M31" s="5"/>
      <c r="N31" s="5"/>
      <c r="O31" s="5"/>
      <c r="P31" s="3"/>
      <c r="Q31" s="4"/>
      <c r="R31" s="4"/>
      <c r="S31" s="4"/>
      <c r="T31" s="4"/>
      <c r="U31" s="4"/>
      <c r="V31" s="4"/>
    </row>
    <row r="32" spans="1:22" x14ac:dyDescent="0.25">
      <c r="A32" s="17"/>
      <c r="I32" s="2"/>
      <c r="J32" s="1"/>
      <c r="K32" s="5"/>
      <c r="L32" s="5"/>
      <c r="M32" s="5"/>
      <c r="N32" s="5"/>
      <c r="O32" s="5"/>
      <c r="P32" s="3"/>
      <c r="Q32" s="4"/>
      <c r="R32" s="4"/>
      <c r="S32" s="4"/>
      <c r="T32" s="4"/>
      <c r="U32" s="4"/>
      <c r="V32" s="4"/>
    </row>
    <row r="33" spans="1:22" x14ac:dyDescent="0.25">
      <c r="A33" s="17"/>
      <c r="C33" s="26" t="s">
        <v>38</v>
      </c>
      <c r="D33" s="27" t="s">
        <v>39</v>
      </c>
      <c r="E33">
        <f>ATAN(G22/G24)*180/3.14</f>
        <v>36.019324800099966</v>
      </c>
      <c r="I33" s="2"/>
      <c r="J33" s="1"/>
      <c r="K33" s="5"/>
      <c r="L33" s="5"/>
      <c r="M33" s="5"/>
      <c r="N33" s="5"/>
      <c r="O33" s="5"/>
      <c r="P33" s="3"/>
      <c r="Q33" s="4"/>
      <c r="R33" s="4"/>
      <c r="S33" s="4"/>
      <c r="T33" s="4"/>
      <c r="U33" s="4"/>
      <c r="V33" s="4"/>
    </row>
    <row r="34" spans="1:22" x14ac:dyDescent="0.25">
      <c r="A34" s="17"/>
      <c r="C34" s="27" t="s">
        <v>40</v>
      </c>
      <c r="D34" s="27" t="s">
        <v>41</v>
      </c>
      <c r="E34">
        <v>0.30480000000000002</v>
      </c>
      <c r="I34" s="2"/>
      <c r="J34" s="1"/>
      <c r="K34" s="5"/>
      <c r="L34" s="5"/>
      <c r="M34" s="5"/>
      <c r="N34" s="5"/>
      <c r="O34" s="5"/>
      <c r="P34" s="3"/>
      <c r="Q34" s="4"/>
      <c r="R34" s="4"/>
      <c r="S34" s="4"/>
      <c r="T34" s="4"/>
      <c r="U34" s="4"/>
      <c r="V34" s="4"/>
    </row>
    <row r="35" spans="1:22" ht="15" x14ac:dyDescent="0.25">
      <c r="A35" s="17"/>
      <c r="B35" s="28"/>
      <c r="C35" s="29" t="s">
        <v>42</v>
      </c>
      <c r="D35" s="30" t="s">
        <v>43</v>
      </c>
      <c r="E35" s="30">
        <v>2E-3</v>
      </c>
      <c r="F35" s="17"/>
      <c r="G35" s="1"/>
      <c r="H35" s="1"/>
      <c r="I35" s="1"/>
      <c r="J35" s="1"/>
      <c r="K35" s="5"/>
      <c r="L35" s="5"/>
      <c r="M35" s="5"/>
      <c r="N35" s="5"/>
      <c r="O35" s="5"/>
      <c r="P35" s="3"/>
      <c r="Q35" s="4"/>
      <c r="R35" s="4"/>
      <c r="S35" s="4"/>
      <c r="T35" s="4"/>
      <c r="U35" s="4"/>
      <c r="V35" s="4"/>
    </row>
    <row r="36" spans="1:22" x14ac:dyDescent="0.25">
      <c r="A36" s="17"/>
      <c r="B36" s="28"/>
      <c r="C36" s="28"/>
      <c r="D36" s="30"/>
      <c r="E36" s="17"/>
      <c r="F36" s="17"/>
      <c r="G36" s="1"/>
      <c r="H36" s="1"/>
      <c r="I36" s="1"/>
      <c r="J36" s="1"/>
      <c r="K36" s="5"/>
      <c r="L36" s="5"/>
      <c r="M36" s="5"/>
      <c r="N36" s="5"/>
      <c r="O36" s="5"/>
      <c r="P36" s="3"/>
      <c r="Q36" s="4"/>
      <c r="R36" s="4"/>
      <c r="S36" s="4"/>
      <c r="T36" s="4"/>
      <c r="U36" s="4"/>
      <c r="V36" s="4"/>
    </row>
    <row r="37" spans="1:22" x14ac:dyDescent="0.25">
      <c r="A37" s="17"/>
      <c r="B37" s="28"/>
      <c r="C37" s="28"/>
      <c r="D37" s="30"/>
      <c r="E37" s="17"/>
      <c r="F37" s="17"/>
      <c r="G37" s="1"/>
      <c r="H37" s="1"/>
      <c r="I37" s="1"/>
      <c r="J37" s="1"/>
      <c r="K37" s="5"/>
      <c r="L37" s="5"/>
      <c r="M37" s="5"/>
      <c r="N37" s="5"/>
      <c r="O37" s="5"/>
      <c r="P37" s="3"/>
      <c r="Q37" s="4"/>
      <c r="R37" s="4"/>
      <c r="S37" s="4"/>
      <c r="T37" s="4"/>
      <c r="U37" s="4"/>
      <c r="V37" s="4"/>
    </row>
    <row r="38" spans="1:22" x14ac:dyDescent="0.25">
      <c r="A38" s="17"/>
      <c r="B38" s="28"/>
      <c r="C38" s="28"/>
      <c r="D38" s="30"/>
      <c r="E38" s="17"/>
      <c r="F38" s="17"/>
      <c r="G38" s="1"/>
      <c r="H38" s="1"/>
      <c r="I38" s="1"/>
      <c r="J38" s="1"/>
      <c r="K38" s="5"/>
      <c r="L38" s="5"/>
      <c r="M38" s="5"/>
      <c r="N38" s="5"/>
      <c r="O38" s="5"/>
      <c r="P38" s="3"/>
      <c r="Q38" s="4"/>
      <c r="R38" s="4"/>
      <c r="S38" s="4"/>
      <c r="T38" s="4"/>
      <c r="U38" s="4"/>
      <c r="V38" s="4"/>
    </row>
    <row r="39" spans="1:22" x14ac:dyDescent="0.25">
      <c r="A39" s="17"/>
      <c r="B39" s="28"/>
      <c r="C39" s="28"/>
      <c r="D39" s="30"/>
      <c r="E39" s="17"/>
      <c r="F39" s="17"/>
      <c r="G39" s="1"/>
      <c r="H39" s="1"/>
      <c r="I39" s="1"/>
      <c r="J39" s="1"/>
      <c r="K39" s="5"/>
      <c r="L39" s="5"/>
      <c r="M39" s="5"/>
      <c r="N39" s="5"/>
      <c r="O39" s="5"/>
      <c r="P39" s="3"/>
      <c r="Q39" s="4"/>
      <c r="R39" s="4"/>
      <c r="S39" s="4"/>
      <c r="T39" s="4"/>
      <c r="U39" s="4"/>
      <c r="V39" s="4"/>
    </row>
    <row r="40" spans="1:22" x14ac:dyDescent="0.25">
      <c r="A40" s="17"/>
      <c r="B40" s="28"/>
      <c r="C40" s="28"/>
      <c r="D40" s="30"/>
      <c r="E40" s="17"/>
      <c r="F40" s="17"/>
      <c r="G40" s="1"/>
      <c r="H40" s="1"/>
      <c r="I40" s="1"/>
      <c r="J40" s="1"/>
      <c r="K40" s="5"/>
      <c r="L40" s="5"/>
      <c r="M40" s="5"/>
      <c r="N40" s="5"/>
      <c r="O40" s="5"/>
      <c r="P40" s="3"/>
      <c r="Q40" s="4"/>
      <c r="R40" s="4"/>
      <c r="S40" s="4"/>
      <c r="T40" s="4"/>
      <c r="U40" s="4"/>
      <c r="V40" s="4"/>
    </row>
    <row r="41" spans="1:22" x14ac:dyDescent="0.25">
      <c r="A41" s="17"/>
      <c r="B41" s="17"/>
      <c r="C41" s="17"/>
      <c r="D41" s="17"/>
      <c r="E41" s="30"/>
      <c r="F41" s="30"/>
      <c r="G41" s="31"/>
      <c r="H41" s="1"/>
      <c r="I41" s="1"/>
      <c r="J41" s="1"/>
      <c r="K41" s="5"/>
      <c r="L41" s="5"/>
      <c r="M41" s="5"/>
      <c r="N41" s="5"/>
      <c r="O41" s="5"/>
      <c r="P41" s="3"/>
      <c r="Q41" s="4"/>
      <c r="R41" s="4"/>
      <c r="S41" s="4"/>
      <c r="T41" s="4"/>
      <c r="U41" s="4"/>
      <c r="V41" s="4"/>
    </row>
    <row r="42" spans="1:22" x14ac:dyDescent="0.25">
      <c r="A42" s="32"/>
      <c r="B42" s="33"/>
      <c r="C42" s="33"/>
      <c r="D42" s="34"/>
      <c r="E42" s="32"/>
      <c r="F42" s="32"/>
      <c r="G42" s="4"/>
      <c r="H42" s="4"/>
      <c r="I42" s="4"/>
      <c r="J42" s="4"/>
      <c r="P42" s="3"/>
      <c r="Q42" s="4"/>
      <c r="R42" s="4"/>
      <c r="S42" s="4"/>
      <c r="T42" s="4"/>
      <c r="U42" s="4"/>
      <c r="V42" s="4"/>
    </row>
    <row r="43" spans="1:22" ht="15.75" customHeight="1" x14ac:dyDescent="0.25">
      <c r="A43" s="35"/>
      <c r="B43" s="35"/>
      <c r="C43" s="35"/>
      <c r="D43" s="35"/>
      <c r="E43" s="35"/>
      <c r="F43" s="35"/>
    </row>
    <row r="44" spans="1:22" ht="15.75" customHeight="1" x14ac:dyDescent="0.25">
      <c r="A44" s="35"/>
      <c r="B44" s="35"/>
      <c r="C44" s="35"/>
      <c r="D44" s="35"/>
      <c r="E44" s="35"/>
      <c r="F44" s="35"/>
    </row>
  </sheetData>
  <mergeCells count="25">
    <mergeCell ref="B22:B30"/>
    <mergeCell ref="C22:C24"/>
    <mergeCell ref="C25:C27"/>
    <mergeCell ref="C28:C30"/>
    <mergeCell ref="C9:C14"/>
    <mergeCell ref="B4:B14"/>
    <mergeCell ref="N2:O2"/>
    <mergeCell ref="C4:D4"/>
    <mergeCell ref="E4:G4"/>
    <mergeCell ref="K4:K14"/>
    <mergeCell ref="L4:M4"/>
    <mergeCell ref="N4:O4"/>
    <mergeCell ref="C5:D5"/>
    <mergeCell ref="E5:G5"/>
    <mergeCell ref="L5:M5"/>
    <mergeCell ref="N5:O5"/>
    <mergeCell ref="C6:C8"/>
    <mergeCell ref="L6:L8"/>
    <mergeCell ref="N6:O6"/>
    <mergeCell ref="N7:O7"/>
    <mergeCell ref="N8:O8"/>
    <mergeCell ref="L9:L14"/>
    <mergeCell ref="C19:C21"/>
    <mergeCell ref="F19:F20"/>
    <mergeCell ref="G19:G20"/>
  </mergeCells>
  <pageMargins left="0.74791666666666701" right="0.74791666666666701" top="1.37777777777778" bottom="1.37777777777778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zoomScaleNormal="100" workbookViewId="0">
      <selection activeCell="D19" sqref="D19"/>
    </sheetView>
  </sheetViews>
  <sheetFormatPr defaultColWidth="8.59765625" defaultRowHeight="13.8" x14ac:dyDescent="0.25"/>
  <cols>
    <col min="1" max="1" width="13.3984375" customWidth="1"/>
    <col min="2" max="2" width="17.5" customWidth="1"/>
    <col min="3" max="4" width="13.3984375" customWidth="1"/>
    <col min="5" max="5" width="17.5" customWidth="1"/>
    <col min="6" max="64" width="13.3984375" customWidth="1"/>
  </cols>
  <sheetData>
    <row r="2" spans="1:6" x14ac:dyDescent="0.25">
      <c r="C2" s="36" t="s">
        <v>44</v>
      </c>
    </row>
    <row r="3" spans="1:6" ht="14.4" x14ac:dyDescent="0.3">
      <c r="B3" s="37" t="s">
        <v>45</v>
      </c>
      <c r="C3" s="38" t="s">
        <v>46</v>
      </c>
      <c r="E3" s="37" t="s">
        <v>47</v>
      </c>
      <c r="F3" s="39" t="s">
        <v>46</v>
      </c>
    </row>
    <row r="4" spans="1:6" ht="14.4" x14ac:dyDescent="0.3">
      <c r="A4" s="36" t="s">
        <v>14</v>
      </c>
      <c r="B4" s="40" t="s">
        <v>48</v>
      </c>
      <c r="C4" s="41">
        <v>388.35</v>
      </c>
      <c r="E4" s="42" t="s">
        <v>49</v>
      </c>
      <c r="F4" s="43"/>
    </row>
    <row r="5" spans="1:6" ht="14.4" x14ac:dyDescent="0.3">
      <c r="A5" s="36" t="s">
        <v>14</v>
      </c>
      <c r="B5" s="40" t="s">
        <v>50</v>
      </c>
      <c r="C5" s="41" t="s">
        <v>51</v>
      </c>
      <c r="D5" s="36"/>
      <c r="E5" s="42" t="s">
        <v>52</v>
      </c>
      <c r="F5" s="43">
        <v>0.33</v>
      </c>
    </row>
    <row r="6" spans="1:6" ht="14.4" x14ac:dyDescent="0.3">
      <c r="A6" s="36" t="s">
        <v>14</v>
      </c>
      <c r="B6" s="40" t="s">
        <v>53</v>
      </c>
      <c r="C6" s="41">
        <v>11.32</v>
      </c>
      <c r="E6" s="42"/>
      <c r="F6" s="43"/>
    </row>
    <row r="7" spans="1:6" ht="14.4" x14ac:dyDescent="0.3">
      <c r="A7" s="36" t="s">
        <v>14</v>
      </c>
      <c r="B7" s="40" t="s">
        <v>54</v>
      </c>
      <c r="C7" s="41">
        <v>7.5</v>
      </c>
      <c r="E7" s="42"/>
      <c r="F7" s="43"/>
    </row>
    <row r="8" spans="1:6" ht="14.4" x14ac:dyDescent="0.3">
      <c r="A8" s="36" t="s">
        <v>14</v>
      </c>
      <c r="B8" s="40" t="s">
        <v>55</v>
      </c>
      <c r="C8" s="41">
        <v>5.46</v>
      </c>
      <c r="E8" s="42"/>
      <c r="F8" s="43"/>
    </row>
    <row r="9" spans="1:6" ht="14.4" x14ac:dyDescent="0.3">
      <c r="A9" s="36" t="s">
        <v>14</v>
      </c>
      <c r="B9" s="40" t="s">
        <v>56</v>
      </c>
      <c r="C9" s="41">
        <v>8</v>
      </c>
      <c r="E9" s="42" t="s">
        <v>57</v>
      </c>
      <c r="F9" s="43">
        <v>0.24</v>
      </c>
    </row>
    <row r="10" spans="1:6" ht="14.4" x14ac:dyDescent="0.3">
      <c r="A10" s="36" t="s">
        <v>14</v>
      </c>
      <c r="B10" s="40" t="s">
        <v>58</v>
      </c>
      <c r="C10" s="41">
        <v>1.45</v>
      </c>
      <c r="E10" s="42" t="s">
        <v>59</v>
      </c>
      <c r="F10" s="43">
        <v>0.45</v>
      </c>
    </row>
    <row r="11" spans="1:6" ht="14.4" x14ac:dyDescent="0.3">
      <c r="A11" s="36" t="s">
        <v>14</v>
      </c>
      <c r="B11" s="40" t="s">
        <v>60</v>
      </c>
      <c r="C11" s="41">
        <v>82</v>
      </c>
      <c r="E11" s="42"/>
      <c r="F11" s="43"/>
    </row>
    <row r="12" spans="1:6" ht="14.4" x14ac:dyDescent="0.3">
      <c r="A12" s="36" t="s">
        <v>14</v>
      </c>
      <c r="B12" s="40" t="s">
        <v>61</v>
      </c>
      <c r="C12" s="41">
        <v>33.97</v>
      </c>
      <c r="E12" s="42"/>
      <c r="F12" s="43"/>
    </row>
    <row r="13" spans="1:6" ht="14.4" x14ac:dyDescent="0.3">
      <c r="A13" s="36" t="s">
        <v>14</v>
      </c>
      <c r="B13" s="40" t="s">
        <v>62</v>
      </c>
      <c r="C13" s="41">
        <v>14.3</v>
      </c>
      <c r="E13" s="42"/>
      <c r="F13" s="43"/>
    </row>
    <row r="14" spans="1:6" ht="14.4" x14ac:dyDescent="0.3">
      <c r="A14" s="36" t="s">
        <v>14</v>
      </c>
      <c r="B14" s="40" t="s">
        <v>63</v>
      </c>
      <c r="C14" s="41">
        <v>58.37</v>
      </c>
      <c r="E14" s="42"/>
      <c r="F14" s="43"/>
    </row>
    <row r="15" spans="1:6" ht="14.4" x14ac:dyDescent="0.3">
      <c r="A15" s="36" t="s">
        <v>14</v>
      </c>
      <c r="B15" s="40" t="s">
        <v>64</v>
      </c>
      <c r="C15" s="41">
        <v>50.38</v>
      </c>
      <c r="E15" s="42"/>
      <c r="F15" s="43"/>
    </row>
    <row r="16" spans="1:6" ht="14.4" x14ac:dyDescent="0.3">
      <c r="A16" s="36" t="s">
        <v>14</v>
      </c>
      <c r="B16" s="40" t="s">
        <v>65</v>
      </c>
      <c r="C16" s="41">
        <v>8.3699999999999992</v>
      </c>
      <c r="E16" s="42"/>
      <c r="F16" s="43"/>
    </row>
    <row r="17" spans="2:6" ht="14.4" x14ac:dyDescent="0.3">
      <c r="B17" s="40" t="s">
        <v>66</v>
      </c>
      <c r="C17" s="41">
        <v>171.4</v>
      </c>
      <c r="E17" s="42"/>
      <c r="F17" s="43"/>
    </row>
    <row r="18" spans="2:6" ht="14.4" x14ac:dyDescent="0.3">
      <c r="B18" s="40" t="s">
        <v>67</v>
      </c>
      <c r="C18" s="41">
        <v>57.97</v>
      </c>
      <c r="E18" s="42"/>
      <c r="F18" s="43"/>
    </row>
  </sheetData>
  <pageMargins left="0.74791666666666701" right="0.74791666666666701" top="1.37777777777778" bottom="1.37777777777778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6"/>
  <sheetViews>
    <sheetView zoomScaleNormal="100" workbookViewId="0">
      <selection activeCell="D20" sqref="D20"/>
    </sheetView>
  </sheetViews>
  <sheetFormatPr defaultColWidth="8.59765625" defaultRowHeight="13.8" x14ac:dyDescent="0.25"/>
  <cols>
    <col min="1" max="3" width="13.3984375" customWidth="1"/>
    <col min="4" max="4" width="16.19921875" customWidth="1"/>
    <col min="5" max="5" width="13.3984375" customWidth="1"/>
    <col min="6" max="6" width="20.69921875" customWidth="1"/>
    <col min="7" max="64" width="13.3984375" customWidth="1"/>
  </cols>
  <sheetData>
    <row r="2" spans="2:11" x14ac:dyDescent="0.25">
      <c r="E2" s="44" t="s">
        <v>68</v>
      </c>
      <c r="F2" s="45" t="s">
        <v>69</v>
      </c>
    </row>
    <row r="3" spans="2:11" x14ac:dyDescent="0.25">
      <c r="B3" s="4"/>
      <c r="C3" s="4"/>
      <c r="D3" s="4"/>
      <c r="E3" s="46" t="s">
        <v>70</v>
      </c>
      <c r="F3" s="47" t="s">
        <v>69</v>
      </c>
      <c r="G3" s="3"/>
      <c r="H3" s="3"/>
    </row>
    <row r="4" spans="2:11" x14ac:dyDescent="0.25">
      <c r="B4" s="4"/>
      <c r="C4" s="4"/>
      <c r="D4" s="4"/>
      <c r="E4" s="48" t="s">
        <v>71</v>
      </c>
      <c r="F4" s="49" t="s">
        <v>69</v>
      </c>
      <c r="G4" s="4"/>
      <c r="H4" s="4"/>
    </row>
    <row r="5" spans="2:11" x14ac:dyDescent="0.25">
      <c r="B5" s="4"/>
      <c r="C5" s="4"/>
      <c r="D5" s="4"/>
      <c r="E5" s="4"/>
      <c r="F5" s="4"/>
      <c r="G5" s="4"/>
      <c r="H5" s="4"/>
    </row>
    <row r="6" spans="2:11" ht="14.4" x14ac:dyDescent="0.3">
      <c r="B6" s="9"/>
      <c r="C6" s="50" t="s">
        <v>72</v>
      </c>
      <c r="D6" s="50" t="s">
        <v>50</v>
      </c>
      <c r="E6" s="50" t="s">
        <v>62</v>
      </c>
      <c r="F6" s="50" t="s">
        <v>73</v>
      </c>
      <c r="G6" s="50" t="s">
        <v>74</v>
      </c>
      <c r="H6" s="50" t="s">
        <v>75</v>
      </c>
      <c r="I6" s="51" t="s">
        <v>76</v>
      </c>
      <c r="J6" s="51" t="s">
        <v>77</v>
      </c>
      <c r="K6" s="52" t="s">
        <v>63</v>
      </c>
    </row>
    <row r="7" spans="2:11" ht="14.4" x14ac:dyDescent="0.3">
      <c r="B7" s="53" t="s">
        <v>48</v>
      </c>
      <c r="C7" s="54" t="s">
        <v>78</v>
      </c>
      <c r="D7" s="54" t="s">
        <v>79</v>
      </c>
      <c r="E7" s="25"/>
      <c r="F7" s="25"/>
      <c r="G7" s="25"/>
      <c r="H7" s="25"/>
      <c r="I7" s="25"/>
      <c r="J7" s="54" t="s">
        <v>80</v>
      </c>
      <c r="K7" s="55"/>
    </row>
    <row r="8" spans="2:11" ht="14.4" x14ac:dyDescent="0.3">
      <c r="B8" s="53" t="s">
        <v>81</v>
      </c>
      <c r="C8" s="25"/>
      <c r="D8" s="54" t="s">
        <v>82</v>
      </c>
      <c r="E8" s="56" t="s">
        <v>83</v>
      </c>
      <c r="F8" s="57" t="s">
        <v>84</v>
      </c>
      <c r="G8" s="25"/>
      <c r="H8" s="25"/>
      <c r="I8" s="25"/>
      <c r="J8" s="25"/>
      <c r="K8" s="58"/>
    </row>
    <row r="9" spans="2:11" ht="14.4" x14ac:dyDescent="0.3">
      <c r="B9" s="53" t="s">
        <v>85</v>
      </c>
      <c r="C9" s="25"/>
      <c r="D9" s="25"/>
      <c r="E9" s="56" t="s">
        <v>86</v>
      </c>
      <c r="F9" s="25"/>
      <c r="G9" s="25"/>
      <c r="H9" s="25"/>
      <c r="I9" s="25"/>
      <c r="J9" s="25"/>
      <c r="K9" s="58"/>
    </row>
    <row r="10" spans="2:11" ht="14.4" x14ac:dyDescent="0.3">
      <c r="B10" s="43" t="s">
        <v>87</v>
      </c>
      <c r="C10" s="59"/>
      <c r="D10" s="59"/>
      <c r="E10" s="59"/>
      <c r="F10" s="59"/>
      <c r="G10" s="60" t="s">
        <v>88</v>
      </c>
      <c r="H10" s="60" t="s">
        <v>88</v>
      </c>
      <c r="I10" s="61"/>
      <c r="J10" s="61"/>
      <c r="K10" s="52"/>
    </row>
    <row r="11" spans="2:11" ht="14.4" x14ac:dyDescent="0.3">
      <c r="B11" s="43" t="s">
        <v>89</v>
      </c>
      <c r="C11" s="9"/>
      <c r="D11" s="9"/>
      <c r="E11" s="9"/>
      <c r="F11" s="9"/>
      <c r="G11" s="9"/>
      <c r="H11" s="62" t="s">
        <v>90</v>
      </c>
      <c r="I11" s="52"/>
      <c r="J11" s="52"/>
      <c r="K11" s="52"/>
    </row>
    <row r="12" spans="2:11" ht="14.4" x14ac:dyDescent="0.3">
      <c r="B12" s="43" t="s">
        <v>91</v>
      </c>
      <c r="C12" s="9"/>
      <c r="D12" s="9"/>
      <c r="E12" s="9"/>
      <c r="F12" s="9"/>
      <c r="G12" s="9"/>
      <c r="H12" s="63" t="s">
        <v>92</v>
      </c>
      <c r="I12" s="52"/>
      <c r="J12" s="52"/>
      <c r="K12" s="52"/>
    </row>
    <row r="14" spans="2:11" x14ac:dyDescent="0.25">
      <c r="F14" s="36" t="s">
        <v>93</v>
      </c>
    </row>
    <row r="15" spans="2:11" x14ac:dyDescent="0.25">
      <c r="F15" s="36" t="s">
        <v>94</v>
      </c>
    </row>
    <row r="16" spans="2:11" x14ac:dyDescent="0.25">
      <c r="F16" s="36" t="s">
        <v>95</v>
      </c>
    </row>
  </sheetData>
  <pageMargins left="0.74791666666666701" right="0.74791666666666701" top="1.37777777777778" bottom="1.3777777777777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7"/>
  <sheetViews>
    <sheetView zoomScaleNormal="100" workbookViewId="0">
      <selection activeCell="C21" sqref="C21"/>
    </sheetView>
  </sheetViews>
  <sheetFormatPr defaultColWidth="8.59765625" defaultRowHeight="13.8" x14ac:dyDescent="0.25"/>
  <cols>
    <col min="1" max="1" width="31" customWidth="1"/>
    <col min="3" max="4" width="11.8984375" customWidth="1"/>
    <col min="5" max="5" width="12.5" customWidth="1"/>
    <col min="8" max="8" width="12.5" customWidth="1"/>
  </cols>
  <sheetData>
    <row r="1" spans="1:11" x14ac:dyDescent="0.25">
      <c r="A1" s="64" t="s">
        <v>96</v>
      </c>
      <c r="B1" s="65" t="s">
        <v>97</v>
      </c>
      <c r="C1" s="92" t="s">
        <v>98</v>
      </c>
      <c r="D1" s="92"/>
      <c r="E1" s="92"/>
      <c r="F1" s="92"/>
      <c r="G1" s="92"/>
      <c r="H1" s="92"/>
      <c r="I1" s="92"/>
      <c r="J1" s="92"/>
      <c r="K1" s="92"/>
    </row>
    <row r="2" spans="1:11" s="70" customFormat="1" x14ac:dyDescent="0.25">
      <c r="A2" s="66" t="s">
        <v>99</v>
      </c>
      <c r="B2" s="67" t="s">
        <v>100</v>
      </c>
      <c r="C2" s="68">
        <f>MODEL!E5/1000</f>
        <v>2.1293500000000001</v>
      </c>
      <c r="D2" s="68"/>
      <c r="E2" s="68"/>
      <c r="F2" s="68"/>
      <c r="G2" s="68"/>
      <c r="H2" s="68"/>
      <c r="I2" s="68"/>
      <c r="J2" s="68"/>
      <c r="K2" s="69"/>
    </row>
    <row r="3" spans="1:11" x14ac:dyDescent="0.25">
      <c r="A3" s="71" t="s">
        <v>101</v>
      </c>
      <c r="B3" s="72" t="s">
        <v>102</v>
      </c>
      <c r="C3" s="73">
        <f>MODEL!H9/1000000</f>
        <v>7.8561598369653908E-3</v>
      </c>
      <c r="D3" s="73">
        <f>MODEL!H10/1000000</f>
        <v>8.7077032399932395E-3</v>
      </c>
      <c r="E3" s="73">
        <f>MODEL!H11/1000000</f>
        <v>8.9916072313104695E-3</v>
      </c>
      <c r="F3" s="73"/>
      <c r="G3" s="73"/>
      <c r="H3" s="73"/>
      <c r="I3" s="73"/>
      <c r="J3" s="73"/>
      <c r="K3" s="74"/>
    </row>
    <row r="4" spans="1:11" x14ac:dyDescent="0.25">
      <c r="A4" s="71" t="s">
        <v>103</v>
      </c>
      <c r="B4" s="72" t="s">
        <v>102</v>
      </c>
      <c r="C4" s="73">
        <f>MODEL!H12/1000000</f>
        <v>-5.8767606226401098E-4</v>
      </c>
      <c r="D4" s="73">
        <f>MODEL!H13/1000000</f>
        <v>-1.21147910762278E-4</v>
      </c>
      <c r="E4" s="73">
        <f>MODEL!H13/1000000</f>
        <v>-1.21147910762278E-4</v>
      </c>
      <c r="F4" s="73"/>
      <c r="G4" s="73"/>
      <c r="H4" s="73"/>
      <c r="I4" s="73"/>
      <c r="J4" s="73"/>
      <c r="K4" s="74"/>
    </row>
    <row r="5" spans="1:11" x14ac:dyDescent="0.25">
      <c r="A5" s="71" t="s">
        <v>104</v>
      </c>
      <c r="B5" s="72" t="s">
        <v>100</v>
      </c>
      <c r="C5" s="73">
        <f>MODEL!H5/1000</f>
        <v>1.7534499999999997</v>
      </c>
      <c r="D5" s="73"/>
      <c r="E5" s="73"/>
      <c r="F5" s="73"/>
      <c r="G5" s="73"/>
      <c r="H5" s="73"/>
      <c r="I5" s="73"/>
      <c r="J5" s="73"/>
      <c r="K5" s="74"/>
    </row>
    <row r="6" spans="1:11" x14ac:dyDescent="0.25">
      <c r="A6" s="71" t="s">
        <v>105</v>
      </c>
      <c r="B6" s="72" t="s">
        <v>106</v>
      </c>
      <c r="C6" s="73">
        <f>MODEL!H6/1000</f>
        <v>2.6000000000000003E-4</v>
      </c>
      <c r="D6" s="73">
        <f>MODEL!H7/1000</f>
        <v>2.0799999999999999E-4</v>
      </c>
      <c r="E6" s="73">
        <f>MODEL!H8/1000</f>
        <v>6.3800000000000003E-3</v>
      </c>
      <c r="F6" s="73"/>
      <c r="G6" s="73"/>
      <c r="H6" s="73"/>
      <c r="I6" s="73"/>
      <c r="J6" s="73"/>
      <c r="K6" s="74"/>
    </row>
    <row r="7" spans="1:11" x14ac:dyDescent="0.25">
      <c r="A7" s="71" t="s">
        <v>107</v>
      </c>
      <c r="B7" s="72" t="s">
        <v>102</v>
      </c>
      <c r="C7" s="73">
        <f>MODEL!N9/1000000</f>
        <v>1.8541000000000001E-5</v>
      </c>
      <c r="D7" s="73">
        <f>MODEL!N10/1000000</f>
        <v>2.6268E-5</v>
      </c>
      <c r="E7" s="73">
        <f>MODEL!N11/1000000</f>
        <v>2.0404E-5</v>
      </c>
      <c r="F7" s="73"/>
      <c r="G7" s="73"/>
      <c r="H7" s="73"/>
      <c r="I7" s="73"/>
      <c r="J7" s="73"/>
      <c r="K7" s="74"/>
    </row>
    <row r="8" spans="1:11" x14ac:dyDescent="0.25">
      <c r="A8" s="71" t="s">
        <v>108</v>
      </c>
      <c r="B8" s="72" t="s">
        <v>102</v>
      </c>
      <c r="C8" s="73">
        <f>MODEL!N12/1000000</f>
        <v>0</v>
      </c>
      <c r="D8" s="73">
        <f>MODEL!N13/1000000</f>
        <v>0</v>
      </c>
      <c r="E8" s="73">
        <f>MODEL!N14/1000000</f>
        <v>-1.7100000000000001E-7</v>
      </c>
      <c r="F8" s="73"/>
      <c r="G8" s="73"/>
      <c r="H8" s="73"/>
      <c r="I8" s="73"/>
      <c r="J8" s="73"/>
      <c r="K8" s="74"/>
    </row>
    <row r="9" spans="1:11" x14ac:dyDescent="0.25">
      <c r="A9" s="71" t="s">
        <v>109</v>
      </c>
      <c r="B9" s="72" t="s">
        <v>100</v>
      </c>
      <c r="C9" s="73">
        <f>MODEL!N5/1000</f>
        <v>0.12529999999999999</v>
      </c>
      <c r="D9" s="73"/>
      <c r="E9" s="73"/>
      <c r="F9" s="73"/>
      <c r="G9" s="73"/>
      <c r="H9" s="73"/>
      <c r="I9" s="73"/>
      <c r="J9" s="73"/>
      <c r="K9" s="74"/>
    </row>
    <row r="10" spans="1:11" x14ac:dyDescent="0.25">
      <c r="A10" s="71" t="s">
        <v>110</v>
      </c>
      <c r="B10" s="72" t="s">
        <v>106</v>
      </c>
      <c r="C10" s="73">
        <f>MODEL!N6/1000</f>
        <v>0</v>
      </c>
      <c r="D10" s="73">
        <f>MODEL!N7/1000</f>
        <v>1.4789999999999999E-2</v>
      </c>
      <c r="E10" s="73">
        <f>MODEL!N8/1000</f>
        <v>4.9290000000000002E-3</v>
      </c>
      <c r="F10" s="73"/>
      <c r="G10" s="73"/>
      <c r="H10" s="73"/>
      <c r="I10" s="73"/>
      <c r="J10" s="73"/>
      <c r="K10" s="74"/>
    </row>
    <row r="11" spans="1:11" x14ac:dyDescent="0.25">
      <c r="A11" s="71" t="s">
        <v>111</v>
      </c>
      <c r="B11" s="72" t="s">
        <v>106</v>
      </c>
      <c r="C11" s="73">
        <f>MODEL!E22/1000</f>
        <v>-0.11108700000000001</v>
      </c>
      <c r="D11" s="73">
        <f>MODEL!E23/1000</f>
        <v>0</v>
      </c>
      <c r="E11" s="73">
        <f>MODEL!E24/1000</f>
        <v>-1.2265E-2</v>
      </c>
      <c r="F11" s="73">
        <f>MODEL!E25/1000</f>
        <v>5.5543999999999996E-2</v>
      </c>
      <c r="G11" s="73">
        <f>MODEL!E26/1000</f>
        <v>-9.6203999999999998E-2</v>
      </c>
      <c r="H11" s="73">
        <f>MODEL!E27/1000</f>
        <v>-1.2265E-2</v>
      </c>
      <c r="I11" s="73">
        <f>MODEL!E28/1000</f>
        <v>5.5543999999999996E-2</v>
      </c>
      <c r="J11" s="73">
        <f>MODEL!E29/1000</f>
        <v>9.6203999999999998E-2</v>
      </c>
      <c r="K11" s="74">
        <f>MODEL!E30/1000</f>
        <v>-1.2265E-2</v>
      </c>
    </row>
    <row r="12" spans="1:11" x14ac:dyDescent="0.25">
      <c r="A12" s="71" t="s">
        <v>112</v>
      </c>
      <c r="B12" s="72" t="s">
        <v>106</v>
      </c>
      <c r="C12" s="73">
        <f>MODEL!F22/1000</f>
        <v>-0.127275</v>
      </c>
      <c r="D12" s="73">
        <f>MODEL!F23/1000</f>
        <v>0</v>
      </c>
      <c r="E12" s="73">
        <f>MODEL!F24/1000</f>
        <v>-3.4544999999999999E-2</v>
      </c>
      <c r="F12" s="73">
        <f>MODEL!F25/1000</f>
        <v>6.3638E-2</v>
      </c>
      <c r="G12" s="73">
        <f>MODEL!F26/1000</f>
        <v>-0.110223</v>
      </c>
      <c r="H12" s="73">
        <f>MODEL!F27/1000</f>
        <v>-3.4544999999999999E-2</v>
      </c>
      <c r="I12" s="73">
        <f>MODEL!F28/1000</f>
        <v>6.3638E-2</v>
      </c>
      <c r="J12" s="73">
        <f>MODEL!F29/1000</f>
        <v>0.110223</v>
      </c>
      <c r="K12" s="74">
        <f>MODEL!F30/1000</f>
        <v>-3.4544999999999999E-2</v>
      </c>
    </row>
    <row r="13" spans="1:11" x14ac:dyDescent="0.25">
      <c r="A13" s="71" t="s">
        <v>113</v>
      </c>
      <c r="B13" s="72" t="s">
        <v>106</v>
      </c>
      <c r="C13" s="73">
        <f>MODEL!N6/1000</f>
        <v>0</v>
      </c>
      <c r="D13" s="73">
        <f>MODEL!N7/1000</f>
        <v>1.4789999999999999E-2</v>
      </c>
      <c r="E13" s="73">
        <f>MODEL!N8/1000</f>
        <v>4.9290000000000002E-3</v>
      </c>
      <c r="F13" s="73"/>
      <c r="G13" s="73"/>
      <c r="H13" s="73"/>
      <c r="I13" s="73"/>
      <c r="J13" s="73"/>
      <c r="K13" s="74"/>
    </row>
    <row r="14" spans="1:11" x14ac:dyDescent="0.25">
      <c r="A14" s="71" t="s">
        <v>114</v>
      </c>
      <c r="B14" s="72" t="s">
        <v>106</v>
      </c>
      <c r="C14" s="75">
        <v>0</v>
      </c>
      <c r="D14" s="75">
        <v>0</v>
      </c>
      <c r="E14" s="75">
        <v>0</v>
      </c>
      <c r="F14" s="73"/>
      <c r="G14" s="73"/>
      <c r="H14" s="73"/>
      <c r="I14" s="73"/>
      <c r="J14" s="73"/>
      <c r="K14" s="74"/>
    </row>
    <row r="15" spans="1:11" x14ac:dyDescent="0.25">
      <c r="A15" s="71" t="s">
        <v>115</v>
      </c>
      <c r="B15" s="72" t="s">
        <v>106</v>
      </c>
      <c r="C15" s="35">
        <f>MODEL!E19/1000</f>
        <v>5.0000000000000001E-4</v>
      </c>
      <c r="D15" s="73">
        <f>MODEL!E20/1000</f>
        <v>5.0000000000000001E-4</v>
      </c>
      <c r="E15" s="73">
        <f>MODEL!E21/1000</f>
        <v>6.8000000000000005E-2</v>
      </c>
      <c r="F15" s="73"/>
      <c r="G15" s="73"/>
      <c r="H15" s="73"/>
      <c r="I15" s="73"/>
      <c r="J15" s="73"/>
      <c r="K15" s="74"/>
    </row>
    <row r="16" spans="1:11" x14ac:dyDescent="0.25">
      <c r="A16" s="71" t="s">
        <v>116</v>
      </c>
      <c r="B16" s="72" t="s">
        <v>102</v>
      </c>
      <c r="C16" s="73">
        <f>MODEL!E35/1000000</f>
        <v>2.0000000000000001E-9</v>
      </c>
      <c r="D16" s="73"/>
      <c r="E16" s="73"/>
      <c r="F16" s="73"/>
      <c r="G16" s="73"/>
      <c r="H16" s="73"/>
      <c r="I16" s="73"/>
      <c r="J16" s="73"/>
      <c r="K16" s="74"/>
    </row>
    <row r="17" spans="1:11" x14ac:dyDescent="0.25">
      <c r="A17" s="76" t="s">
        <v>117</v>
      </c>
      <c r="B17" s="77" t="s">
        <v>118</v>
      </c>
      <c r="C17" s="78">
        <f>MODEL!E34/1000</f>
        <v>3.0480000000000004E-4</v>
      </c>
      <c r="D17" s="78"/>
      <c r="E17" s="78"/>
      <c r="F17" s="78"/>
      <c r="G17" s="78"/>
      <c r="H17" s="78"/>
      <c r="I17" s="78"/>
      <c r="J17" s="78"/>
      <c r="K17" s="79"/>
    </row>
  </sheetData>
  <mergeCells count="1">
    <mergeCell ref="C1:K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11351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MODEL</vt:lpstr>
      <vt:lpstr>ELEMENTS</vt:lpstr>
      <vt:lpstr>CONNECTORS</vt:lpstr>
      <vt:lpstr>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albga</dc:creator>
  <dc:description/>
  <cp:lastModifiedBy>Randomowa Nazwa</cp:lastModifiedBy>
  <cp:revision>4</cp:revision>
  <dcterms:created xsi:type="dcterms:W3CDTF">2021-05-10T17:18:14Z</dcterms:created>
  <dcterms:modified xsi:type="dcterms:W3CDTF">2022-04-08T08:37:44Z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