
<file path=[Content_Types].xml><?xml version="1.0" encoding="utf-8"?>
<Types xmlns="http://schemas.openxmlformats.org/package/2006/content-types">
  <Default Extension="bin" ContentType="application/vnd.openxmlformats-officedocument.spreadsheetml.printerSettings"/>
  <Default Extension="doc" ContentType="application/msword"/>
  <Default Extension="emf" ContentType="image/x-emf"/>
  <Default Extension="jpeg" ContentType="image/jpeg"/>
  <Default Extension="png" ContentType="image/png"/>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omments3.xml" ContentType="application/vnd.openxmlformats-officedocument.spreadsheetml.comments+xml"/>
  <Override PartName="/xl/comments4.xml" ContentType="application/vnd.openxmlformats-officedocument.spreadsheetml.comments+xml"/>
  <Override PartName="/xl/drawings/drawing7.xml" ContentType="application/vnd.openxmlformats-officedocument.drawing+xml"/>
  <Override PartName="/xl/charts/chart1.xml" ContentType="application/vnd.openxmlformats-officedocument.drawingml.chart+xml"/>
  <Override PartName="/xl/drawings/drawing8.xml" ContentType="application/vnd.openxmlformats-officedocument.drawingml.chartshapes+xml"/>
  <Override PartName="/xl/drawings/drawing9.xml" ContentType="application/vnd.openxmlformats-officedocument.drawing+xml"/>
  <Override PartName="/xl/charts/chart2.xml" ContentType="application/vnd.openxmlformats-officedocument.drawingml.chart+xml"/>
  <Override PartName="/xl/drawings/drawing10.xml" ContentType="application/vnd.openxmlformats-officedocument.drawingml.chartshapes+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charts/chart3.xml" ContentType="application/vnd.openxmlformats-officedocument.drawingml.chart+xml"/>
  <Override PartName="/xl/charts/style1.xml" ContentType="application/vnd.ms-office.chartstyle+xml"/>
  <Override PartName="/xl/charts/colors1.xml" ContentType="application/vnd.ms-office.chartcolorstyle+xml"/>
  <Override PartName="/xl/drawings/drawing15.xml" ContentType="application/vnd.openxmlformats-officedocument.drawing+xml"/>
  <Override PartName="/xl/drawings/drawing16.xml" ContentType="application/vnd.openxmlformats-officedocument.drawing+xml"/>
  <Override PartName="/xl/charts/chart4.xml" ContentType="application/vnd.openxmlformats-officedocument.drawingml.chart+xml"/>
  <Override PartName="/xl/charts/style2.xml" ContentType="application/vnd.ms-office.chartstyle+xml"/>
  <Override PartName="/xl/charts/colors2.xml" ContentType="application/vnd.ms-office.chartcolorstyle+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mc:AlternateContent xmlns:mc="http://schemas.openxmlformats.org/markup-compatibility/2006">
    <mc:Choice Requires="x15">
      <x15ac:absPath xmlns:x15ac="http://schemas.microsoft.com/office/spreadsheetml/2010/11/ac" url="https://microsofteur-my.sharepoint.com/personal/paolt_microsoft_com/Documents/CSA projects/FY22 EY DataBook/Code/Demo code/databook_v1/Data-v1/"/>
    </mc:Choice>
  </mc:AlternateContent>
  <xr:revisionPtr revIDLastSave="84" documentId="8_{A618A355-FE4B-4161-AD84-313C15F91CF0}" xr6:coauthVersionLast="47" xr6:coauthVersionMax="47" xr10:uidLastSave="{C48701AA-B5BC-44BF-816C-2B62985B6130}"/>
  <bookViews>
    <workbookView xWindow="-98" yWindow="-98" windowWidth="24496" windowHeight="15675" tabRatio="713" firstSheet="17" activeTab="22" xr2:uid="{20BDAC5D-B340-4356-88A1-96E8636A800F}"/>
  </bookViews>
  <sheets>
    <sheet name="Cover" sheetId="1" r:id="rId1"/>
    <sheet name="Trans_Letter" sheetId="2" r:id="rId2"/>
    <sheet name="Index" sheetId="3" r:id="rId3"/>
    <sheet name="Abbreviations" sheetId="5" r:id="rId4"/>
    <sheet name="Lead_Index" sheetId="10" r:id="rId5"/>
    <sheet name="Lead PL" sheetId="35" r:id="rId6"/>
    <sheet name="Lead CF" sheetId="12" r:id="rId7"/>
    <sheet name="Lead BS" sheetId="38" r:id="rId8"/>
    <sheet name="Recon_Index" sheetId="14" r:id="rId9"/>
    <sheet name="R1" sheetId="15" r:id="rId10"/>
    <sheet name="R2" sheetId="16" r:id="rId11"/>
    <sheet name="EYFST__Config" sheetId="34" state="veryHidden" r:id="rId12"/>
    <sheet name="R3" sheetId="18" r:id="rId13"/>
    <sheet name="R4" sheetId="36" r:id="rId14"/>
    <sheet name="PL_Index" sheetId="17" r:id="rId15"/>
    <sheet name="PL1- Top 20 Customer" sheetId="19" r:id="rId16"/>
    <sheet name="PL2- Net sales by product" sheetId="40" r:id="rId17"/>
    <sheet name="PL3-COGS" sheetId="45" r:id="rId18"/>
    <sheet name="PL4-Personnel cost" sheetId="47" r:id="rId19"/>
    <sheet name="PL5-Service cost" sheetId="48" r:id="rId20"/>
    <sheet name="PL6-Agents cost" sheetId="49" r:id="rId21"/>
    <sheet name="PL7-Rent &amp; Lease" sheetId="50" r:id="rId22"/>
    <sheet name="PL8-Other income exp" sheetId="52" r:id="rId23"/>
    <sheet name="PL9-G&amp;A" sheetId="51" r:id="rId24"/>
    <sheet name="PL10-churn analysis" sheetId="56" r:id="rId25"/>
    <sheet name="PL11-Churn Bridge working" sheetId="57" r:id="rId26"/>
    <sheet name="PL12" sheetId="46" r:id="rId27"/>
    <sheet name="CF_Index" sheetId="20" r:id="rId28"/>
    <sheet name="CF1" sheetId="21" r:id="rId29"/>
    <sheet name="CF2" sheetId="22" r:id="rId30"/>
    <sheet name="BS_Index" sheetId="23" r:id="rId31"/>
    <sheet name="BS1" sheetId="24" r:id="rId32"/>
    <sheet name="BS2- FA rollforward" sheetId="25" r:id="rId33"/>
    <sheet name="BS3-Inventory" sheetId="53" r:id="rId34"/>
    <sheet name="BS4-Trade receivables" sheetId="43" r:id="rId35"/>
    <sheet name="BS5-TR ageing" sheetId="41" r:id="rId36"/>
    <sheet name="BS6-Trade payable" sheetId="54" r:id="rId37"/>
    <sheet name="BS7-Bad debt roll forward" sheetId="55" r:id="rId38"/>
    <sheet name="BS8-TP ageing" sheetId="42" r:id="rId39"/>
    <sheet name="BS9-Other assets" sheetId="58" r:id="rId40"/>
    <sheet name="BS10-Other liabilities" sheetId="60" r:id="rId41"/>
    <sheet name="BS11-Provisions" sheetId="61" r:id="rId42"/>
    <sheet name="BS12-Net equity" sheetId="63" state="hidden" r:id="rId43"/>
    <sheet name="WC_Index" sheetId="26" r:id="rId44"/>
    <sheet name="WC1" sheetId="27" r:id="rId45"/>
    <sheet name="WC2" sheetId="28" r:id="rId46"/>
    <sheet name="FC_Index" sheetId="29" r:id="rId47"/>
    <sheet name="FC1" sheetId="30" r:id="rId48"/>
    <sheet name="FC2" sheetId="31" r:id="rId49"/>
    <sheet name="ScratchPad_FA RollF working" sheetId="39" r:id="rId50"/>
    <sheet name="ScratchPad_TB" sheetId="32" r:id="rId51"/>
    <sheet name="Sheet8S" sheetId="7" state="veryHidden" r:id="rId52"/>
    <sheet name="Sheet4S" sheetId="8" state="veryHidden" r:id="rId53"/>
    <sheet name="Sheet01S" sheetId="9" state="veryHidden" r:id="rId54"/>
    <sheet name="Sheet12S" sheetId="6" state="veryHidden" r:id="rId55"/>
  </sheets>
  <externalReferences>
    <externalReference r:id="rId56"/>
    <externalReference r:id="rId57"/>
  </externalReferences>
  <definedNames>
    <definedName name="__a1" hidden="1">{#N/A,#N/A,FALSE,"Pharm";#N/A,#N/A,FALSE,"WWCM"}</definedName>
    <definedName name="__A11" hidden="1">{#N/A,#N/A,FALSE,"Umsatz 99";#N/A,#N/A,FALSE,"ER 99 "}</definedName>
    <definedName name="__aaa1" hidden="1">{#N/A,#N/A,FALSE,"REPORT"}</definedName>
    <definedName name="__aas1" hidden="1">{#N/A,#N/A,FALSE,"REPORT"}</definedName>
    <definedName name="__ACS2000" hidden="1">{#N/A,#N/A,FALSE,"REPORT"}</definedName>
    <definedName name="__b111" hidden="1">{#N/A,#N/A,FALSE,"Pharm";#N/A,#N/A,FALSE,"WWCM"}</definedName>
    <definedName name="__c" hidden="1">{"Fiesta Facer Page",#N/A,FALSE,"Q_C_S";"Fiesta Main Page",#N/A,FALSE,"V_L";"Fiesta 95BP Struct",#N/A,FALSE,"StructBP";"Fiesta Post 95BP Struct",#N/A,FALSE,"AdjStructBP"}</definedName>
    <definedName name="__FDS_UNIQUE_RANGE_ID_GENERATOR_COUNTER" hidden="1">1</definedName>
    <definedName name="__FDS_USED_FOR_REUSING_RANGE_IDS_RECYCLE" hidden="1">{152,168,338,189,173,195,158,390,7,11,232,378,159,175,261,183,177,129,8,155,265,394,57}</definedName>
    <definedName name="__new1" hidden="1">{#N/A,#N/A,FALSE,"Pharm";#N/A,#N/A,FALSE,"WWCM"}</definedName>
    <definedName name="__r" hidden="1">{#N/A,#N/A,FALSE,"Pharm";#N/A,#N/A,FALSE,"WWCM"}</definedName>
    <definedName name="__tm1" hidden="1">{#N/A,#N/A,FALSE,"Pharm";#N/A,#N/A,FALSE,"WWCM"}</definedName>
    <definedName name="__X2" hidden="1">{#N/A,#N/A,FALSE,"Other";#N/A,#N/A,FALSE,"Ace";#N/A,#N/A,FALSE,"Derm"}</definedName>
    <definedName name="_112__FDSAUDITLINK__" hidden="1">{"fdsup://directions/FAT Viewer?action=UPDATE&amp;creator=factset&amp;DYN_ARGS=TRUE&amp;DOC_NAME=FAT:FQL_AUDITING_CLIENT_TEMPLATE.FAT&amp;display_string=Audit&amp;VAR:KEY=YDWFWZQRYZ&amp;VAR:QUERY=RkZfRUJJVF9PUEVSKExUTVMsMCwwLCwsVVNEKQ==&amp;WINDOW=FIRST_POPUP&amp;HEIGHT=450&amp;WIDTH=450&amp;STAR","T_MAXIMIZED=FALSE&amp;VAR:CALENDAR=US&amp;VAR:SYMBOL=688050&amp;VAR:INDEX=0"}</definedName>
    <definedName name="_120__FDSAUDITLINK__" hidden="1">{"fdsup://directions/FAT Viewer?action=UPDATE&amp;creator=factset&amp;DYN_ARGS=TRUE&amp;DOC_NAME=FAT:FQL_AUDITING_CLIENT_TEMPLATE.FAT&amp;display_string=Audit&amp;VAR:KEY=CNWJAHWJWP&amp;VAR:QUERY=RkZfUEJLX0NVUlIoKQ==&amp;WINDOW=FIRST_POPUP&amp;HEIGHT=450&amp;WIDTH=450&amp;START_MAXIMIZED=FALSE&amp;VA","R:CALENDAR=US&amp;VAR:SYMBOL=689714&amp;VAR:INDEX=0"}</definedName>
    <definedName name="_144__FDSAUDITLINK__" hidden="1">{"fdsup://directions/FAT Viewer?action=UPDATE&amp;creator=factset&amp;DYN_ARGS=TRUE&amp;DOC_NAME=FAT:FQL_AUDITING_CLIENT_TEMPLATE.FAT&amp;display_string=Audit&amp;VAR:KEY=CNWJAHWJWP&amp;VAR:QUERY=RkZfUEJLX0NVUlIoKQ==&amp;WINDOW=FIRST_POPUP&amp;HEIGHT=450&amp;WIDTH=450&amp;START_MAXIMIZED=FALSE&amp;VA","R:CALENDAR=US&amp;VAR:SYMBOL=689714&amp;VAR:INDEX=0"}</definedName>
    <definedName name="_160__FDSAUDITLINK__" hidden="1">{"fdsup://directions/FAT Viewer?action=UPDATE&amp;creator=factset&amp;DYN_ARGS=TRUE&amp;DOC_NAME=FAT:FQL_AUDITING_CLIENT_TEMPLATE.FAT&amp;display_string=Audit&amp;VAR:KEY=WZEJMZMTMZ&amp;VAR:QUERY=RkZfRUJJVF9PUEVSKExUTVMsMCwwLCwsVVNEKQ==&amp;WINDOW=FIRST_POPUP&amp;HEIGHT=450&amp;WIDTH=450&amp;STAR","T_MAXIMIZED=FALSE&amp;VAR:CALENDAR=US&amp;VAR:SYMBOL=689714&amp;VAR:INDEX=0"}</definedName>
    <definedName name="_206__FDSAUDITLINK__" hidden="1">{"fdsup://directions/FAT Viewer?action=UPDATE&amp;creator=factset&amp;DYN_ARGS=TRUE&amp;DOC_NAME=FAT:FQL_AUDITING_CLIENT_TEMPLATE.FAT&amp;display_string=Audit&amp;VAR:KEY=GTQXUBWPIZ&amp;VAR:QUERY=RkZfRUJJVERBX09QRVIoTFRNUywwLDAsLCxVU0Qp&amp;WINDOW=FIRST_POPUP&amp;HEIGHT=450&amp;WIDTH=450&amp;STAR","T_MAXIMIZED=FALSE&amp;VAR:CALENDAR=US&amp;VAR:SYMBOL=689714&amp;VAR:INDEX=0"}</definedName>
    <definedName name="_353__FDSAUDITLINK__" hidden="1">{"fdsup://directions/FAT Viewer?action=UPDATE&amp;creator=factset&amp;DYN_ARGS=TRUE&amp;DOC_NAME=FAT:FQL_AUDITING_CLIENT_TEMPLATE.FAT&amp;display_string=Audit&amp;VAR:KEY=UPIXOFMBWJ&amp;VAR:QUERY=RkZfRUJJVERBX09QRVIoTFRNUywwLDAsLCxVU0Qp&amp;WINDOW=FIRST_POPUP&amp;HEIGHT=450&amp;WIDTH=450&amp;STAR","T_MAXIMIZED=FALSE&amp;VAR:CALENDAR=US&amp;VAR:SYMBOL=688050&amp;VAR:INDEX=0"}</definedName>
    <definedName name="_371__FDSAUDITLINK__" hidden="1">{"fdsup://directions/FAT Viewer?action=UPDATE&amp;creator=factset&amp;DYN_ARGS=TRUE&amp;DOC_NAME=FAT:FQL_AUDITING_CLIENT_TEMPLATE.FAT&amp;display_string=Audit&amp;VAR:KEY=PIHMNIPKZC&amp;VAR:QUERY=RkZfRUJJVF9PUEVSKExUTVMsMCwwLCwsVVNEKQ==&amp;WINDOW=FIRST_POPUP&amp;HEIGHT=450&amp;WIDTH=450&amp;STAR","T_MAXIMIZED=FALSE&amp;VAR:CALENDAR=US&amp;VAR:SYMBOL=0&amp;VAR:INDEX=0"}</definedName>
    <definedName name="_42wrn.²Ä1­Ó¤ë1_Ü20¤H." hidden="1">{#N/A,#N/A,FALSE,"²Ä1­Ó¤ë"}</definedName>
    <definedName name="_68__FDSAUDITLINK__" hidden="1">{"fdsup://directions/FAT Viewer?action=UPDATE&amp;creator=factset&amp;DYN_ARGS=TRUE&amp;DOC_NAME=FAT:FQL_AUDITING_CLIENT_TEMPLATE.FAT&amp;display_string=Audit&amp;VAR:KEY=GTQXUBWPIZ&amp;VAR:QUERY=RkZfRUJJVERBX09QRVIoTFRNUywwLDAsLCxVU0Qp&amp;WINDOW=FIRST_POPUP&amp;HEIGHT=450&amp;WIDTH=450&amp;STAR","T_MAXIMIZED=FALSE&amp;VAR:CALENDAR=US&amp;VAR:SYMBOL=689714&amp;VAR:INDEX=0"}</definedName>
    <definedName name="_a1" hidden="1">{#N/A,#N/A,FALSE,"Pharm";#N/A,#N/A,FALSE,"WWCM"}</definedName>
    <definedName name="_A11" hidden="1">{#N/A,#N/A,FALSE,"Umsatz 99";#N/A,#N/A,FALSE,"ER 99 "}</definedName>
    <definedName name="_aaa1" hidden="1">{#N/A,#N/A,FALSE,"REPORT"}</definedName>
    <definedName name="_aas1" hidden="1">{#N/A,#N/A,FALSE,"REPORT"}</definedName>
    <definedName name="_ACS2000" hidden="1">{#N/A,#N/A,FALSE,"REPORT"}</definedName>
    <definedName name="_b111" hidden="1">{#N/A,#N/A,FALSE,"Pharm";#N/A,#N/A,FALSE,"WWCM"}</definedName>
    <definedName name="_c" hidden="1">{"Fiesta Facer Page",#N/A,FALSE,"Q_C_S";"Fiesta Main Page",#N/A,FALSE,"V_L";"Fiesta 95BP Struct",#N/A,FALSE,"StructBP";"Fiesta Post 95BP Struct",#N/A,FALSE,"AdjStructBP"}</definedName>
    <definedName name="_Draft" localSheetId="0">"Draft"</definedName>
    <definedName name="_xlnm._FilterDatabase" localSheetId="50" hidden="1">ScratchPad_TB!$A$15:$N$164</definedName>
    <definedName name="_new1" hidden="1">{#N/A,#N/A,FALSE,"Pharm";#N/A,#N/A,FALSE,"WWCM"}</definedName>
    <definedName name="_Order1" hidden="1">255</definedName>
    <definedName name="_r" hidden="1">{#N/A,#N/A,FALSE,"Pharm";#N/A,#N/A,FALSE,"WWCM"}</definedName>
    <definedName name="_Regression_Int" hidden="1">1</definedName>
    <definedName name="_tm1" hidden="1">{#N/A,#N/A,FALSE,"Pharm";#N/A,#N/A,FALSE,"WWCM"}</definedName>
    <definedName name="_X2" hidden="1">{#N/A,#N/A,FALSE,"Other";#N/A,#N/A,FALSE,"Ace";#N/A,#N/A,FALSE,"Derm"}</definedName>
    <definedName name="aaa" hidden="1">{#N/A,#N/A,FALSE,"Pharm";#N/A,#N/A,FALSE,"WWCM"}</definedName>
    <definedName name="aaaa" hidden="1">{#N/A,#N/A,FALSE,"REPORT"}</definedName>
    <definedName name="aaaaa" hidden="1">{#N/A,#N/A,FALSE,"REPORT"}</definedName>
    <definedName name="aaaaaa" hidden="1">{#N/A,#N/A,FALSE,"REPORT"}</definedName>
    <definedName name="aaaaaaa" hidden="1">{#N/A,#N/A,FALSE,"REPORT"}</definedName>
    <definedName name="aaaaaaaaaaa" hidden="1">{#N/A,#N/A,FALSE,"REPORT"}</definedName>
    <definedName name="aaaaaaaaaaaaaaa" hidden="1">{#N/A,#N/A,FALSE,"Pharm";#N/A,#N/A,FALSE,"WWCM"}</definedName>
    <definedName name="aaasb" hidden="1">{#N/A,#N/A,FALSE,"Pharm";#N/A,#N/A,FALSE,"WWCM"}</definedName>
    <definedName name="aab" hidden="1">{#N/A,#N/A,FALSE,"Pharm";#N/A,#N/A,FALSE,"WWCM"}</definedName>
    <definedName name="aaddd" hidden="1">{#N/A,#N/A,FALSE,"REPORT"}</definedName>
    <definedName name="aas" hidden="1">{#N/A,#N/A,FALSE,"1";#N/A,#N/A,FALSE,"2";#N/A,#N/A,FALSE,"16 - 17";#N/A,#N/A,FALSE,"18 - 19";#N/A,#N/A,FALSE,"26";#N/A,#N/A,FALSE,"27";#N/A,#N/A,FALSE,"28"}</definedName>
    <definedName name="abc" hidden="1">{#N/A,#N/A,FALSE,"REPORT"}</definedName>
    <definedName name="adfgasdysty" hidden="1">{#N/A,#N/A,FALSE,"REPORT"}</definedName>
    <definedName name="adfsfjfjky" hidden="1">{#N/A,#N/A,FALSE,"REPORT"}</definedName>
    <definedName name="AFDADSFDAS" hidden="1">{#N/A,#N/A,FALSE,"REPORT"}</definedName>
    <definedName name="africa" hidden="1">{#N/A,#N/A,FALSE,"CNS";#N/A,#N/A,FALSE,"Serz";#N/A,#N/A,FALSE,"Ace"}</definedName>
    <definedName name="agafdhsdh" hidden="1">{#N/A,#N/A,FALSE,"REPORT"}</definedName>
    <definedName name="agsgaghgfj" hidden="1">{#N/A,#N/A,FALSE,"Pharm";#N/A,#N/A,FALSE,"WWCM"}</definedName>
    <definedName name="alex" hidden="1">{#N/A,#N/A,FALSE,"REPORT"}</definedName>
    <definedName name="alexan" hidden="1">{#N/A,#N/A,FALSE,"REPORT"}</definedName>
    <definedName name="andy" hidden="1">{#N/A,#N/A,FALSE,"REPORT"}</definedName>
    <definedName name="anscount" hidden="1">1</definedName>
    <definedName name="AS" hidden="1">{#N/A,#N/A,FALSE,"Pharm";#N/A,#N/A,FALSE,"WWCM"}</definedName>
    <definedName name="AS2DocOpenMode" hidden="1">"AS2DocumentEdit"</definedName>
    <definedName name="AS2ReportLS" hidden="1">1</definedName>
    <definedName name="AS2SyncStepLS" hidden="1">0</definedName>
    <definedName name="AS2VersionLS" hidden="1">300</definedName>
    <definedName name="asas" hidden="1">{#N/A,#N/A,FALSE,"Pharm";#N/A,#N/A,FALSE,"WWCM"}</definedName>
    <definedName name="asd" hidden="1">{#N/A,#N/A,FALSE,"Pharm";#N/A,#N/A,FALSE,"WWCM"}</definedName>
    <definedName name="asdfg" hidden="1">{#N/A,#N/A,FALSE,"Pharm";#N/A,#N/A,FALSE,"WWCM"}</definedName>
    <definedName name="asdgahdfhth" hidden="1">{#N/A,#N/A,FALSE,"REPORT"}</definedName>
    <definedName name="asdgayery" hidden="1">{#N/A,#N/A,FALSE,"Pharm";#N/A,#N/A,FALSE,"WWCM"}</definedName>
    <definedName name="asdgfdytyet" hidden="1">{#N/A,#N/A,FALSE,"REPORT"}</definedName>
    <definedName name="asdgtryukuio" hidden="1">{#N/A,#N/A,FALSE,"REPORT"}</definedName>
    <definedName name="asdjgkl" hidden="1">{#N/A,#N/A,FALSE,"Pharm";#N/A,#N/A,FALSE,"WWCM"}</definedName>
    <definedName name="asffghujyki" hidden="1">{#N/A,#N/A,FALSE,"Pharm";#N/A,#N/A,FALSE,"WWCM"}</definedName>
    <definedName name="ASSA" hidden="1">{#N/A,#N/A,FALSE,"1";#N/A,#N/A,FALSE,"2";#N/A,#N/A,FALSE,"16 - 17";#N/A,#N/A,FALSE,"18 - 19";#N/A,#N/A,FALSE,"26";#N/A,#N/A,FALSE,"27";#N/A,#N/A,FALSE,"28"}</definedName>
    <definedName name="AX" hidden="1">{#N/A,#N/A,FALSE,"Pharm";#N/A,#N/A,FALSE,"WWCM"}</definedName>
    <definedName name="ayman" hidden="1">{#N/A,#N/A,FALSE,"1";#N/A,#N/A,FALSE,"2";#N/A,#N/A,FALSE,"16 - 17";#N/A,#N/A,FALSE,"18 - 19";#N/A,#N/A,FALSE,"26";#N/A,#N/A,FALSE,"27";#N/A,#N/A,FALSE,"28"}</definedName>
    <definedName name="ayman1" hidden="1">{#N/A,#N/A,FALSE,"Pharm";#N/A,#N/A,FALSE,"WWCM"}</definedName>
    <definedName name="ayman2" hidden="1">{#N/A,#N/A,FALSE,"Pharm";#N/A,#N/A,FALSE,"WWCM"}</definedName>
    <definedName name="ayman7" hidden="1">{#N/A,#N/A,FALSE,"REPORT"}</definedName>
    <definedName name="ayman8" hidden="1">{#N/A,#N/A,FALSE,"REPORT"}</definedName>
    <definedName name="az" hidden="1">{#N/A,#N/A,FALSE,"Pharm";#N/A,#N/A,FALSE,"WWCM"}</definedName>
    <definedName name="azeazr" hidden="1">{#N/A,#N/A,FALSE,"Sales Graph";#N/A,#N/A,FALSE,"BUC Graph";#N/A,#N/A,FALSE,"P&amp;L - YTD"}</definedName>
    <definedName name="azerety" hidden="1">{#N/A,#N/A,FALSE,"Pharm";#N/A,#N/A,FALSE,"WWCM"}</definedName>
    <definedName name="bbb" hidden="1">{#N/A,#N/A,FALSE,"Pharm";#N/A,#N/A,FALSE,"WWCM"}</definedName>
    <definedName name="bbbb" hidden="1">{#N/A,#N/A,FALSE,"REPORT"}</definedName>
    <definedName name="bbbbb" hidden="1">{#N/A,#N/A,FALSE,"Pharm";#N/A,#N/A,FALSE,"WWCM"}</definedName>
    <definedName name="BBBBBB" hidden="1">{#N/A,#N/A,FALSE,"REPORT"}</definedName>
    <definedName name="BBBBBBBBB" hidden="1">{#N/A,#N/A,FALSE,"REPORT"}</definedName>
    <definedName name="bbbbbbbbbbbbb" hidden="1">{#N/A,#N/A,FALSE,"Pharm";#N/A,#N/A,FALSE,"WWCM"}</definedName>
    <definedName name="BG_Del" hidden="1">15</definedName>
    <definedName name="BG_Ins" hidden="1">4</definedName>
    <definedName name="BG_Mod" hidden="1">6</definedName>
    <definedName name="bnm" hidden="1">{#N/A,#N/A,FALSE,"REPORT"}</definedName>
    <definedName name="Bridge_Version" localSheetId="25">'PL11-Churn Bridge working'!$E$1</definedName>
    <definedName name="Chart" hidden="1">{#N/A,#N/A,FALSE,"Pharm";#N/A,#N/A,FALSE,"WWCM"}</definedName>
    <definedName name="ChartingArea">'PL11-Churn Bridge working'!$A$6:$A$17,'PL11-Churn Bridge working'!$F$6:$L$17</definedName>
    <definedName name="ChartingLabels">'PL11-Churn Bridge working'!$O$6:$O$17</definedName>
    <definedName name="chosie" hidden="1">{#N/A,#N/A,FALSE,"Pharm";#N/A,#N/A,FALSE,"WWCM"}</definedName>
    <definedName name="CIQWBGuid" hidden="1">"04991638-1b61-450a-b56c-a0f9b277925f"</definedName>
    <definedName name="COGstandard" hidden="1">{#N/A,#N/A,FALSE,"Pharm";#N/A,#N/A,FALSE,"WWCM"}</definedName>
    <definedName name="COPY" hidden="1">{#N/A,#N/A,FALSE,"Pharm";#N/A,#N/A,FALSE,"WWCM"}</definedName>
    <definedName name="copy1" hidden="1">{#N/A,#N/A,FALSE,"Pharm";#N/A,#N/A,FALSE,"WWCM"}</definedName>
    <definedName name="COPY2" hidden="1">{#N/A,#N/A,FALSE,"Pharm";#N/A,#N/A,FALSE,"WWCM"}</definedName>
    <definedName name="copy233" hidden="1">{#N/A,#N/A,FALSE,"Pharm";#N/A,#N/A,FALSE,"WWCM"}</definedName>
    <definedName name="copy33" hidden="1">{#N/A,#N/A,FALSE,"Pharm";#N/A,#N/A,FALSE,"WWCM"}</definedName>
    <definedName name="copy38" hidden="1">{#N/A,#N/A,FALSE,"Pharm";#N/A,#N/A,FALSE,"WWCM"}</definedName>
    <definedName name="CurrencySymbols" localSheetId="53">Sheet01S!$A$35:$A$76</definedName>
    <definedName name="DAD" hidden="1">{#N/A,#N/A,FALSE,"REPORT"}</definedName>
    <definedName name="DADF" hidden="1">{#N/A,#N/A,FALSE,"REPORT"}</definedName>
    <definedName name="daf" hidden="1">{#N/A,#N/A,FALSE,"1";#N/A,#N/A,FALSE,"2";#N/A,#N/A,FALSE,"16 - 17";#N/A,#N/A,FALSE,"18 - 19";#N/A,#N/A,FALSE,"26";#N/A,#N/A,FALSE,"27";#N/A,#N/A,FALSE,"28"}</definedName>
    <definedName name="dakfkjafgkeaj" hidden="1">{#N/A,#N/A,FALSE,"Pharm";#N/A,#N/A,FALSE,"WWCM"}</definedName>
    <definedName name="dd" hidden="1">{#N/A,#N/A,FALSE,"Pharm";#N/A,#N/A,FALSE,"WWCM"}</definedName>
    <definedName name="ddd" hidden="1">{#N/A,#N/A,FALSE,"Pharm";#N/A,#N/A,FALSE,"WWCM"}</definedName>
    <definedName name="dddaz" hidden="1">{#N/A,#N/A,FALSE,"Pharm";#N/A,#N/A,FALSE,"WWCM"}</definedName>
    <definedName name="dddddd" hidden="1">{#N/A,#N/A,FALSE,"Pharm";#N/A,#N/A,FALSE,"WWCM"}</definedName>
    <definedName name="DE" hidden="1">{#N/A,#N/A,FALSE,"Total";#N/A,#N/A,FALSE,"Phar";#N/A,#N/A,FALSE,"Card";#N/A,#N/A,FALSE,"Prav";#N/A,#N/A,FALSE,"Irbe";#N/A,#N/A,FALSE,"Plavix";#N/A,#N/A,FALSE,"Capt";#N/A,#N/A,FALSE,"Fosi";#N/A,#N/A,FALSE,"Anti";#N/A,#N/A,FALSE,"Cefa";#N/A,#N/A,FALSE,"Ceph";#N/A,#N/A,FALSE,"Cefp";#N/A,#N/A,FALSE,"Cefe";#N/A,#N/A,FALSE,"Pens";#N/A,#N/A,FALSE,"Ampi";#N/A,#N/A,FALSE,"Amox";#N/A,#N/A,FALSE,"Isox";#N/A,#N/A,FALSE,"Aztr";#N/A,#N/A,FALSE,"Videx";#N/A,#N/A,FALSE,"Zerit";#N/A,#N/A,FALSE,"CNS";#N/A,#N/A,FALSE,"Serz";#N/A,#N/A,FALSE,"Onco";#N/A,#N/A,FALSE,"Taxol";#N/A,#N/A,FALSE,"UFT";#N/A,#N/A,FALSE,"Carb";#N/A,#N/A,FALSE,"Derm";#N/A,#N/A,FALSE,"Other";#N/A,#N/A,FALSE,"Ace";#N/A,#N/A,FALSE,"OTC";#N/A,#N/A,FALSE,"Ther";#N/A,#N/A,FALSE,"Temp";#N/A,#N/A,FALSE,"Exce";#N/A,#N/A,FALSE,"Buff";#N/A,#N/A,FALSE,"Picot";#N/A,#N/A,FALSE,"Luftal";#N/A,#N/A,FALSE,"Comt"}</definedName>
    <definedName name="dede" hidden="1">{#N/A,#N/A,FALSE,"Pharm";#N/A,#N/A,FALSE,"WWCM"}</definedName>
    <definedName name="DEDED" hidden="1">{#N/A,#N/A,FALSE,"Card";#N/A,#N/A,FALSE,"Prav";#N/A,#N/A,FALSE,"Irbe";#N/A,#N/A,FALSE,"Plavix";#N/A,#N/A,FALSE,"Capt";#N/A,#N/A,FALSE,"Fosi"}</definedName>
    <definedName name="DEDEDZE" hidden="1">{#N/A,#N/A,FALSE,"Pharm";#N/A,#N/A,FALSE,"WWCM"}</definedName>
    <definedName name="DEDZD" hidden="1">{#N/A,#N/A,FALSE,"Pharm";#N/A,#N/A,FALSE,"WWCM"}</definedName>
    <definedName name="DEE" hidden="1">{#N/A,#N/A,FALSE,"Pharm";#N/A,#N/A,FALSE,"WWCM"}</definedName>
    <definedName name="DEZLFEZKLHF" hidden="1">{#N/A,#N/A,FALSE,"Pharm";#N/A,#N/A,FALSE,"WWCM"}</definedName>
    <definedName name="DFDD" hidden="1">{#N/A,#N/A,FALSE,"REPORT"}</definedName>
    <definedName name="dfr" hidden="1">{#N/A,#N/A,FALSE,"Pharm";#N/A,#N/A,FALSE,"WWCM"}</definedName>
    <definedName name="djksljd" hidden="1">{#N/A,#N/A,FALSE,"Other";#N/A,#N/A,FALSE,"Ace";#N/A,#N/A,FALSE,"Derm"}</definedName>
    <definedName name="dkgahirghigf" hidden="1">{#N/A,#N/A,FALSE,"Pharm";#N/A,#N/A,FALSE,"WWCM"}</definedName>
    <definedName name="dsfsffss" hidden="1">{#N/A,#N/A,FALSE,"Pharm";#N/A,#N/A,FALSE,"WWCM"}</definedName>
    <definedName name="EEE" hidden="1">{#N/A,#N/A,FALSE,"Pharm";#N/A,#N/A,FALSE,"WWCM"}</definedName>
    <definedName name="eeeee" hidden="1">{#N/A,#N/A,FALSE,"Pharm";#N/A,#N/A,FALSE,"WWCM"}</definedName>
    <definedName name="ejkfgkjze" hidden="1">{#N/A,#N/A,FALSE,"Pharm";#N/A,#N/A,FALSE,"WWCM"}</definedName>
    <definedName name="erd" hidden="1">{#N/A,#N/A,FALSE,"Pharm";#N/A,#N/A,FALSE,"WWCM"}</definedName>
    <definedName name="erryeyetyuu" hidden="1">{#N/A,#N/A,FALSE,"Pharm";#N/A,#N/A,FALSE,"WWCM"}</definedName>
    <definedName name="ESSAI" hidden="1">{#N/A,#N/A,FALSE,"Pharm";#N/A,#N/A,FALSE,"WWCM"}</definedName>
    <definedName name="ewwe" hidden="1">{#N/A,#N/A,FALSE,"REPORT"}</definedName>
    <definedName name="FDFD" hidden="1">{#N/A,#N/A,FALSE,"Pharm";#N/A,#N/A,FALSE,"WWCM"}</definedName>
    <definedName name="fds" hidden="1">{#N/A,#N/A,FALSE,"Pharm";#N/A,#N/A,FALSE,"WWCM"}</definedName>
    <definedName name="ff" hidden="1">{#N/A,#N/A,FALSE,"Pharm";#N/A,#N/A,FALSE,"WWCM"}</definedName>
    <definedName name="fff" hidden="1">{#N/A,#N/A,FALSE,"Pharm";#N/A,#N/A,FALSE,"WWCM"}</definedName>
    <definedName name="fffffff" hidden="1">{#N/A,#N/A,FALSE,"Pharm";#N/A,#N/A,FALSE,"WWCM"}</definedName>
    <definedName name="fg" hidden="1">{#N/A,#N/A,FALSE,"REPORT"}</definedName>
    <definedName name="fgkjkh" hidden="1">{#N/A,#N/A,FALSE,"REPORT"}</definedName>
    <definedName name="FJEZK" hidden="1">{#N/A,#N/A,FALSE,"Pharm";#N/A,#N/A,FALSE,"WWCM"}</definedName>
    <definedName name="FRF" hidden="1">{#N/A,#N/A,FALSE,"1";#N/A,#N/A,FALSE,"2";#N/A,#N/A,FALSE,"16 - 17";#N/A,#N/A,FALSE,"18 - 19";#N/A,#N/A,FALSE,"26";#N/A,#N/A,FALSE,"27";#N/A,#N/A,FALSE,"28"}</definedName>
    <definedName name="FRFERFE" hidden="1">{#N/A,#N/A,FALSE,"Pharm";#N/A,#N/A,FALSE,"WWCM"}</definedName>
    <definedName name="FVG" hidden="1">{#N/A,#N/A,FALSE,"Pharm";#N/A,#N/A,FALSE,"WWCM"}</definedName>
    <definedName name="fyColHeading" localSheetId="3">Abbreviations!$A$4</definedName>
    <definedName name="fyColHeading" localSheetId="30">BS_Index!$D$4</definedName>
    <definedName name="fyColHeading" localSheetId="31">'BS1'!$C$6</definedName>
    <definedName name="fyColHeading" localSheetId="40">'BS10-Other liabilities'!$B$6</definedName>
    <definedName name="fyColHeading" localSheetId="41">'BS11-Provisions'!$B$6</definedName>
    <definedName name="fyColHeading" localSheetId="42">'BS12-Net equity'!$B$6</definedName>
    <definedName name="fyColHeading" localSheetId="32">'BS2- FA rollforward'!$C$6</definedName>
    <definedName name="fyColHeading" localSheetId="33">'BS3-Inventory'!$B$6</definedName>
    <definedName name="fyColHeading" localSheetId="34">'BS4-Trade receivables'!$B$6</definedName>
    <definedName name="fyColHeading" localSheetId="35">'BS5-TR ageing'!$C$6</definedName>
    <definedName name="fyColHeading" localSheetId="36">'BS6-Trade payable'!$B$6</definedName>
    <definedName name="fyColHeading" localSheetId="37">'BS7-Bad debt roll forward'!$C$6</definedName>
    <definedName name="fyColHeading" localSheetId="38">'BS8-TP ageing'!$C$6</definedName>
    <definedName name="fyColHeading" localSheetId="39">'BS9-Other assets'!$B$6</definedName>
    <definedName name="fyColHeading" localSheetId="27">CF_Index!$D$4</definedName>
    <definedName name="fyColHeading" localSheetId="28">'CF1'!$C$6</definedName>
    <definedName name="fyColHeading" localSheetId="29">'CF2'!$C$6</definedName>
    <definedName name="fyColHeading" localSheetId="0">Cover!$E$6</definedName>
    <definedName name="fyColHeading" localSheetId="46">FC_Index!$D$4</definedName>
    <definedName name="fyColHeading" localSheetId="47">'FC1'!$C$6</definedName>
    <definedName name="fyColHeading" localSheetId="48">'FC2'!$C$6</definedName>
    <definedName name="fyColHeading" localSheetId="2">Index!$D$4</definedName>
    <definedName name="fyColHeading" localSheetId="7">'Lead BS'!$C$6</definedName>
    <definedName name="fyColHeading" localSheetId="6">'Lead CF'!$C$6</definedName>
    <definedName name="fyColHeading" localSheetId="5">'Lead PL'!$C$6</definedName>
    <definedName name="fyColHeading" localSheetId="4">Lead_Index!$D$4</definedName>
    <definedName name="fyColHeading" localSheetId="14">PL_Index!$D$4</definedName>
    <definedName name="fyColHeading" localSheetId="15">'PL1- Top 20 Customer'!$C$6</definedName>
    <definedName name="fyColHeading" localSheetId="24">'PL10-churn analysis'!$B$6</definedName>
    <definedName name="fyColHeading" localSheetId="25">'PL11-Churn Bridge working'!$C$6</definedName>
    <definedName name="fyColHeading" localSheetId="26">'PL12'!$B$6</definedName>
    <definedName name="fyColHeading" localSheetId="16">'PL2- Net sales by product'!$C$6</definedName>
    <definedName name="fyColHeading" localSheetId="17">'PL3-COGS'!$B$6</definedName>
    <definedName name="fyColHeading" localSheetId="18">'PL4-Personnel cost'!$B$6</definedName>
    <definedName name="fyColHeading" localSheetId="19">'PL5-Service cost'!$B$6</definedName>
    <definedName name="fyColHeading" localSheetId="20">'PL6-Agents cost'!$B$6</definedName>
    <definedName name="fyColHeading" localSheetId="21">'PL7-Rent &amp; Lease'!$B$6</definedName>
    <definedName name="fyColHeading" localSheetId="22">'PL8-Other income exp'!$B$6</definedName>
    <definedName name="fyColHeading" localSheetId="23">'PL9-G&amp;A'!$B$6</definedName>
    <definedName name="fyColHeading" localSheetId="9">'R1'!$C$6</definedName>
    <definedName name="fyColHeading" localSheetId="10">'R2'!$C$6</definedName>
    <definedName name="fyColHeading" localSheetId="12">'R3'!$C$6</definedName>
    <definedName name="fyColHeading" localSheetId="13">'R4'!$C$6</definedName>
    <definedName name="fyColHeading" localSheetId="8">Recon_Index!$D$4</definedName>
    <definedName name="fyColHeading" localSheetId="49">'ScratchPad_FA RollF working'!$C$6</definedName>
    <definedName name="fyColHeading" localSheetId="54">Sheet12S!$C$6</definedName>
    <definedName name="fyColHeading" localSheetId="52">Sheet4S!$C$6</definedName>
    <definedName name="fyColHeading" localSheetId="51">Sheet8S!$C$6</definedName>
    <definedName name="fyColHeading" localSheetId="1">Trans_Letter!$D$3</definedName>
    <definedName name="fyColHeading" localSheetId="43">WC_Index!$D$4</definedName>
    <definedName name="fyColHeading" localSheetId="44">'WC1'!$C$6</definedName>
    <definedName name="fyColHeading" localSheetId="45">'WC2'!$C$6</definedName>
    <definedName name="fyCoverDate" localSheetId="0">Cover!$H$17</definedName>
    <definedName name="fyCoverDraft" localSheetId="0">Cover!$H$19</definedName>
    <definedName name="fyCurrencyUnit" localSheetId="3">Abbreviations!$B$3</definedName>
    <definedName name="fyCurrencyUnit" localSheetId="30">BS_Index!$B$1</definedName>
    <definedName name="fyCurrencyUnit" localSheetId="31">'BS1'!$A$6</definedName>
    <definedName name="fyCurrencyUnit" localSheetId="40">'BS10-Other liabilities'!$A$6</definedName>
    <definedName name="fyCurrencyUnit" localSheetId="41">'BS11-Provisions'!$A$6</definedName>
    <definedName name="fyCurrencyUnit" localSheetId="42">'BS12-Net equity'!$A$6</definedName>
    <definedName name="fyCurrencyUnit" localSheetId="32">'BS2- FA rollforward'!$A$6</definedName>
    <definedName name="fyCurrencyUnit" localSheetId="33">'BS3-Inventory'!$A$6</definedName>
    <definedName name="fyCurrencyUnit" localSheetId="34">'BS4-Trade receivables'!$A$6</definedName>
    <definedName name="fyCurrencyUnit" localSheetId="35">'BS5-TR ageing'!$A$6</definedName>
    <definedName name="fyCurrencyUnit" localSheetId="36">'BS6-Trade payable'!$A$6</definedName>
    <definedName name="fyCurrencyUnit" localSheetId="37">'BS7-Bad debt roll forward'!$A$6</definedName>
    <definedName name="fyCurrencyUnit" localSheetId="38">'BS8-TP ageing'!$A$6</definedName>
    <definedName name="fyCurrencyUnit" localSheetId="39">'BS9-Other assets'!$A$6</definedName>
    <definedName name="fyCurrencyUnit" localSheetId="27">CF_Index!$B$1</definedName>
    <definedName name="fyCurrencyUnit" localSheetId="28">'CF1'!$A$6</definedName>
    <definedName name="fyCurrencyUnit" localSheetId="29">'CF2'!$A$6</definedName>
    <definedName name="fyCurrencyUnit" localSheetId="0">Cover!$A$6</definedName>
    <definedName name="fyCurrencyUnit" localSheetId="46">FC_Index!$B$1</definedName>
    <definedName name="fyCurrencyUnit" localSheetId="47">'FC1'!$A$6</definedName>
    <definedName name="fyCurrencyUnit" localSheetId="48">'FC2'!$A$6</definedName>
    <definedName name="fyCurrencyUnit" localSheetId="2">Index!$B$1</definedName>
    <definedName name="fyCurrencyUnit" localSheetId="7">'Lead BS'!$A$6</definedName>
    <definedName name="fyCurrencyUnit" localSheetId="6">'Lead CF'!$A$6</definedName>
    <definedName name="fyCurrencyUnit" localSheetId="5">'Lead PL'!$A$6</definedName>
    <definedName name="fyCurrencyUnit" localSheetId="4">Lead_Index!$B$1</definedName>
    <definedName name="fyCurrencyUnit" localSheetId="14">PL_Index!$B$1</definedName>
    <definedName name="fyCurrencyUnit" localSheetId="15">'PL1- Top 20 Customer'!$A$6</definedName>
    <definedName name="fyCurrencyUnit" localSheetId="24">'PL10-churn analysis'!$A$6</definedName>
    <definedName name="fyCurrencyUnit" localSheetId="25">'PL11-Churn Bridge working'!$A$6</definedName>
    <definedName name="fyCurrencyUnit" localSheetId="26">'PL12'!$A$6</definedName>
    <definedName name="fyCurrencyUnit" localSheetId="16">'PL2- Net sales by product'!$A$6</definedName>
    <definedName name="fyCurrencyUnit" localSheetId="17">'PL3-COGS'!$A$6</definedName>
    <definedName name="fyCurrencyUnit" localSheetId="18">'PL4-Personnel cost'!$A$6</definedName>
    <definedName name="fyCurrencyUnit" localSheetId="19">'PL5-Service cost'!$A$6</definedName>
    <definedName name="fyCurrencyUnit" localSheetId="20">'PL6-Agents cost'!$A$6</definedName>
    <definedName name="fyCurrencyUnit" localSheetId="21">'PL7-Rent &amp; Lease'!$A$6</definedName>
    <definedName name="fyCurrencyUnit" localSheetId="22">'PL8-Other income exp'!$A$6</definedName>
    <definedName name="fyCurrencyUnit" localSheetId="23">'PL9-G&amp;A'!$A$6</definedName>
    <definedName name="fyCurrencyUnit" localSheetId="9">'R1'!$A$6</definedName>
    <definedName name="fyCurrencyUnit" localSheetId="10">'R2'!$A$6</definedName>
    <definedName name="fyCurrencyUnit" localSheetId="12">'R3'!$A$6</definedName>
    <definedName name="fyCurrencyUnit" localSheetId="13">'R4'!$A$6</definedName>
    <definedName name="fyCurrencyUnit" localSheetId="8">Recon_Index!$B$1</definedName>
    <definedName name="fyCurrencyUnit" localSheetId="49">'ScratchPad_FA RollF working'!$A$6</definedName>
    <definedName name="fyCurrencyUnit" localSheetId="54">Sheet12S!$A$6</definedName>
    <definedName name="fyCurrencyUnit" localSheetId="52">Sheet4S!$A$6</definedName>
    <definedName name="fyCurrencyUnit" localSheetId="51">Sheet8S!$A$6</definedName>
    <definedName name="fyCurrencyUnit" localSheetId="1">Trans_Letter!$A$5</definedName>
    <definedName name="fyCurrencyUnit" localSheetId="43">WC_Index!$B$1</definedName>
    <definedName name="fyCurrencyUnit" localSheetId="44">'WC1'!$A$6</definedName>
    <definedName name="fyCurrencyUnit" localSheetId="45">'WC2'!$A$6</definedName>
    <definedName name="fyProjectName" localSheetId="0">Cover!$H$15</definedName>
    <definedName name="fySectionName" localSheetId="3">Abbreviations!$A$2</definedName>
    <definedName name="fySectionName" localSheetId="30">BS_Index!$A$1</definedName>
    <definedName name="fySectionName" localSheetId="31">'BS1'!$A$1</definedName>
    <definedName name="fySectionName" localSheetId="40">'BS10-Other liabilities'!$A$1</definedName>
    <definedName name="fySectionName" localSheetId="41">'BS11-Provisions'!$A$1</definedName>
    <definedName name="fySectionName" localSheetId="42">'BS12-Net equity'!$A$1</definedName>
    <definedName name="fySectionName" localSheetId="32">'BS2- FA rollforward'!$A$1</definedName>
    <definedName name="fySectionName" localSheetId="33">'BS3-Inventory'!$A$1</definedName>
    <definedName name="fySectionName" localSheetId="34">'BS4-Trade receivables'!$A$1</definedName>
    <definedName name="fySectionName" localSheetId="35">'BS5-TR ageing'!$A$1</definedName>
    <definedName name="fySectionName" localSheetId="36">'BS6-Trade payable'!$A$1</definedName>
    <definedName name="fySectionName" localSheetId="37">'BS7-Bad debt roll forward'!$A$1</definedName>
    <definedName name="fySectionName" localSheetId="38">'BS8-TP ageing'!$A$1</definedName>
    <definedName name="fySectionName" localSheetId="39">'BS9-Other assets'!$A$1</definedName>
    <definedName name="fySectionName" localSheetId="27">CF_Index!$A$1</definedName>
    <definedName name="fySectionName" localSheetId="28">'CF1'!$A$1</definedName>
    <definedName name="fySectionName" localSheetId="29">'CF2'!$A$1</definedName>
    <definedName name="fySectionName" localSheetId="0">Cover!$T$2</definedName>
    <definedName name="fySectionName" localSheetId="46">FC_Index!$A$1</definedName>
    <definedName name="fySectionName" localSheetId="47">'FC1'!$A$1</definedName>
    <definedName name="fySectionName" localSheetId="48">'FC2'!$A$1</definedName>
    <definedName name="fySectionName" localSheetId="2">Index!$A$1</definedName>
    <definedName name="fySectionName" localSheetId="7">'Lead BS'!$A$1</definedName>
    <definedName name="fySectionName" localSheetId="6">'Lead CF'!$A$1</definedName>
    <definedName name="fySectionName" localSheetId="5">'Lead PL'!$A$1</definedName>
    <definedName name="fySectionName" localSheetId="4">Lead_Index!$A$1</definedName>
    <definedName name="fySectionName" localSheetId="14">PL_Index!$A$1</definedName>
    <definedName name="fySectionName" localSheetId="15">'PL1- Top 20 Customer'!$A$1</definedName>
    <definedName name="fySectionName" localSheetId="24">'PL10-churn analysis'!$A$1</definedName>
    <definedName name="fySectionName" localSheetId="25">'PL11-Churn Bridge working'!$A$1</definedName>
    <definedName name="fySectionName" localSheetId="26">'PL12'!$A$1</definedName>
    <definedName name="fySectionName" localSheetId="16">'PL2- Net sales by product'!$A$1</definedName>
    <definedName name="fySectionName" localSheetId="17">'PL3-COGS'!$A$1</definedName>
    <definedName name="fySectionName" localSheetId="18">'PL4-Personnel cost'!$A$1</definedName>
    <definedName name="fySectionName" localSheetId="19">'PL5-Service cost'!$A$1</definedName>
    <definedName name="fySectionName" localSheetId="20">'PL6-Agents cost'!$A$1</definedName>
    <definedName name="fySectionName" localSheetId="21">'PL7-Rent &amp; Lease'!$A$1</definedName>
    <definedName name="fySectionName" localSheetId="22">'PL8-Other income exp'!$A$1</definedName>
    <definedName name="fySectionName" localSheetId="23">'PL9-G&amp;A'!$A$1</definedName>
    <definedName name="fySectionName" localSheetId="9">'R1'!$A$1</definedName>
    <definedName name="fySectionName" localSheetId="10">'R2'!$A$1</definedName>
    <definedName name="fySectionName" localSheetId="12">'R3'!$A$1</definedName>
    <definedName name="fySectionName" localSheetId="13">'R4'!$A$1</definedName>
    <definedName name="fySectionName" localSheetId="8">Recon_Index!$A$1</definedName>
    <definedName name="fySectionName" localSheetId="49">'ScratchPad_FA RollF working'!$A$1</definedName>
    <definedName name="fySectionName" localSheetId="54">Sheet12S!$A$1</definedName>
    <definedName name="fySectionName" localSheetId="52">Sheet4S!$A$1</definedName>
    <definedName name="fySectionName" localSheetId="51">Sheet8S!$A$1</definedName>
    <definedName name="fySectionName" localSheetId="1">Trans_Letter!$D$1</definedName>
    <definedName name="fySectionName" localSheetId="43">WC_Index!$A$1</definedName>
    <definedName name="fySectionName" localSheetId="44">'WC1'!$A$1</definedName>
    <definedName name="fySectionName" localSheetId="45">'WC2'!$A$1</definedName>
    <definedName name="fySheetName" localSheetId="3">Abbreviations!$A$1</definedName>
    <definedName name="fySheetName" localSheetId="30">BS_Index!$A$2</definedName>
    <definedName name="fySheetName" localSheetId="31">'BS1'!$A$3</definedName>
    <definedName name="fySheetName" localSheetId="40">'BS10-Other liabilities'!$A$3</definedName>
    <definedName name="fySheetName" localSheetId="41">'BS11-Provisions'!$A$3</definedName>
    <definedName name="fySheetName" localSheetId="42">'BS12-Net equity'!$A$3</definedName>
    <definedName name="fySheetName" localSheetId="32">'BS2- FA rollforward'!$A$3</definedName>
    <definedName name="fySheetName" localSheetId="33">'BS3-Inventory'!$A$3</definedName>
    <definedName name="fySheetName" localSheetId="34">'BS4-Trade receivables'!$A$3</definedName>
    <definedName name="fySheetName" localSheetId="35">'BS5-TR ageing'!$A$3</definedName>
    <definedName name="fySheetName" localSheetId="36">'BS6-Trade payable'!$A$3</definedName>
    <definedName name="fySheetName" localSheetId="37">'BS7-Bad debt roll forward'!$A$3</definedName>
    <definedName name="fySheetName" localSheetId="38">'BS8-TP ageing'!$A$3</definedName>
    <definedName name="fySheetName" localSheetId="39">'BS9-Other assets'!$A$3</definedName>
    <definedName name="fySheetName" localSheetId="27">CF_Index!$A$2</definedName>
    <definedName name="fySheetName" localSheetId="28">'CF1'!$A$3</definedName>
    <definedName name="fySheetName" localSheetId="29">'CF2'!$A$3</definedName>
    <definedName name="fySheetName" localSheetId="0">Cover!$A$2</definedName>
    <definedName name="fySheetName" localSheetId="46">FC_Index!$A$2</definedName>
    <definedName name="fySheetName" localSheetId="47">'FC1'!$A$3</definedName>
    <definedName name="fySheetName" localSheetId="48">'FC2'!$A$3</definedName>
    <definedName name="fySheetName" localSheetId="2">Index!$A$2</definedName>
    <definedName name="fySheetName" localSheetId="7">'Lead BS'!$A$3</definedName>
    <definedName name="fySheetName" localSheetId="6">'Lead CF'!$A$3</definedName>
    <definedName name="fySheetName" localSheetId="5">'Lead PL'!$A$3</definedName>
    <definedName name="fySheetName" localSheetId="4">Lead_Index!$A$2</definedName>
    <definedName name="fySheetName" localSheetId="14">PL_Index!$A$2</definedName>
    <definedName name="fySheetName" localSheetId="15">'PL1- Top 20 Customer'!$A$3</definedName>
    <definedName name="fySheetName" localSheetId="24">'PL10-churn analysis'!$A$3</definedName>
    <definedName name="fySheetName" localSheetId="25">'PL11-Churn Bridge working'!$A$3</definedName>
    <definedName name="fySheetName" localSheetId="26">'PL12'!$A$3</definedName>
    <definedName name="fySheetName" localSheetId="16">'PL2- Net sales by product'!$A$3</definedName>
    <definedName name="fySheetName" localSheetId="17">'PL3-COGS'!$A$3</definedName>
    <definedName name="fySheetName" localSheetId="18">'PL4-Personnel cost'!$A$3</definedName>
    <definedName name="fySheetName" localSheetId="19">'PL5-Service cost'!$A$3</definedName>
    <definedName name="fySheetName" localSheetId="20">'PL6-Agents cost'!$A$3</definedName>
    <definedName name="fySheetName" localSheetId="21">'PL7-Rent &amp; Lease'!$A$3</definedName>
    <definedName name="fySheetName" localSheetId="22">'PL8-Other income exp'!$A$3</definedName>
    <definedName name="fySheetName" localSheetId="23">'PL9-G&amp;A'!$A$3</definedName>
    <definedName name="fySheetName" localSheetId="9">'R1'!$A$3</definedName>
    <definedName name="fySheetName" localSheetId="10">'R2'!$A$3</definedName>
    <definedName name="fySheetName" localSheetId="12">'R3'!$A$3</definedName>
    <definedName name="fySheetName" localSheetId="13">'R4'!$A$3</definedName>
    <definedName name="fySheetName" localSheetId="8">Recon_Index!$A$2</definedName>
    <definedName name="fySheetName" localSheetId="49">'ScratchPad_FA RollF working'!$A$3</definedName>
    <definedName name="fySheetName" localSheetId="54">Sheet12S!$A$3</definedName>
    <definedName name="fySheetName" localSheetId="52">Sheet4S!$A$3</definedName>
    <definedName name="fySheetName" localSheetId="51">Sheet8S!$A$3</definedName>
    <definedName name="fySheetName" localSheetId="1">Trans_Letter!$A$1</definedName>
    <definedName name="fySheetName" localSheetId="43">WC_Index!$A$2</definedName>
    <definedName name="fySheetName" localSheetId="44">'WC1'!$A$3</definedName>
    <definedName name="fySheetName" localSheetId="45">'WC2'!$A$3</definedName>
    <definedName name="fySubsectName" localSheetId="3">Abbreviations!$A$3</definedName>
    <definedName name="fySubsectName" localSheetId="30">BS_Index!$B$1</definedName>
    <definedName name="fySubsectName" localSheetId="31">'BS1'!$A$2</definedName>
    <definedName name="fySubsectName" localSheetId="40">'BS10-Other liabilities'!$A$2</definedName>
    <definedName name="fySubsectName" localSheetId="41">'BS11-Provisions'!$A$2</definedName>
    <definedName name="fySubsectName" localSheetId="42">'BS12-Net equity'!$A$2</definedName>
    <definedName name="fySubsectName" localSheetId="32">'BS2- FA rollforward'!$A$2</definedName>
    <definedName name="fySubsectName" localSheetId="33">'BS3-Inventory'!$A$2</definedName>
    <definedName name="fySubsectName" localSheetId="34">'BS4-Trade receivables'!$A$2</definedName>
    <definedName name="fySubsectName" localSheetId="35">'BS5-TR ageing'!$A$2</definedName>
    <definedName name="fySubsectName" localSheetId="36">'BS6-Trade payable'!$A$2</definedName>
    <definedName name="fySubsectName" localSheetId="37">'BS7-Bad debt roll forward'!$A$2</definedName>
    <definedName name="fySubsectName" localSheetId="38">'BS8-TP ageing'!$A$2</definedName>
    <definedName name="fySubsectName" localSheetId="39">'BS9-Other assets'!$A$2</definedName>
    <definedName name="fySubsectName" localSheetId="27">CF_Index!$B$1</definedName>
    <definedName name="fySubsectName" localSheetId="28">'CF1'!$A$2</definedName>
    <definedName name="fySubsectName" localSheetId="29">'CF2'!$A$2</definedName>
    <definedName name="fySubsectName" localSheetId="0">Cover!$T$3</definedName>
    <definedName name="fySubsectName" localSheetId="46">FC_Index!$B$1</definedName>
    <definedName name="fySubsectName" localSheetId="47">'FC1'!$A$2</definedName>
    <definedName name="fySubsectName" localSheetId="48">'FC2'!$A$2</definedName>
    <definedName name="fySubsectName" localSheetId="2">Index!$B$1</definedName>
    <definedName name="fySubsectName" localSheetId="7">'Lead BS'!$A$2</definedName>
    <definedName name="fySubsectName" localSheetId="6">'Lead CF'!$A$2</definedName>
    <definedName name="fySubsectName" localSheetId="5">'Lead PL'!$A$2</definedName>
    <definedName name="fySubsectName" localSheetId="4">Lead_Index!$B$1</definedName>
    <definedName name="fySubsectName" localSheetId="14">PL_Index!$B$1</definedName>
    <definedName name="fySubsectName" localSheetId="15">'PL1- Top 20 Customer'!$A$2</definedName>
    <definedName name="fySubsectName" localSheetId="24">'PL10-churn analysis'!$A$2</definedName>
    <definedName name="fySubsectName" localSheetId="25">'PL11-Churn Bridge working'!$A$2</definedName>
    <definedName name="fySubsectName" localSheetId="26">'PL12'!$A$2</definedName>
    <definedName name="fySubsectName" localSheetId="16">'PL2- Net sales by product'!$A$2</definedName>
    <definedName name="fySubsectName" localSheetId="17">'PL3-COGS'!$A$2</definedName>
    <definedName name="fySubsectName" localSheetId="18">'PL4-Personnel cost'!$A$2</definedName>
    <definedName name="fySubsectName" localSheetId="19">'PL5-Service cost'!$A$2</definedName>
    <definedName name="fySubsectName" localSheetId="20">'PL6-Agents cost'!$A$2</definedName>
    <definedName name="fySubsectName" localSheetId="21">'PL7-Rent &amp; Lease'!$A$2</definedName>
    <definedName name="fySubsectName" localSheetId="22">'PL8-Other income exp'!$A$2</definedName>
    <definedName name="fySubsectName" localSheetId="23">'PL9-G&amp;A'!$A$2</definedName>
    <definedName name="fySubsectName" localSheetId="9">'R1'!$A$2</definedName>
    <definedName name="fySubsectName" localSheetId="10">'R2'!$A$2</definedName>
    <definedName name="fySubsectName" localSheetId="12">'R3'!$A$2</definedName>
    <definedName name="fySubsectName" localSheetId="13">'R4'!$A$2</definedName>
    <definedName name="fySubsectName" localSheetId="8">Recon_Index!$B$1</definedName>
    <definedName name="fySubsectName" localSheetId="49">'ScratchPad_FA RollF working'!$A$2</definedName>
    <definedName name="fySubsectName" localSheetId="54">Sheet12S!$A$2</definedName>
    <definedName name="fySubsectName" localSheetId="52">Sheet4S!$A$2</definedName>
    <definedName name="fySubsectName" localSheetId="51">Sheet8S!$A$2</definedName>
    <definedName name="fySubsectName" localSheetId="1">Trans_Letter!$D$2</definedName>
    <definedName name="fySubsectName" localSheetId="43">WC_Index!$B$1</definedName>
    <definedName name="fySubsectName" localSheetId="44">'WC1'!$A$2</definedName>
    <definedName name="fySubsectName" localSheetId="45">'WC2'!$A$2</definedName>
    <definedName name="g" hidden="1">{#N/A,#N/A,FALSE,"Pharm";#N/A,#N/A,FALSE,"WWCM"}</definedName>
    <definedName name="gdfgdf" hidden="1">{#N/A,#N/A,FALSE,"Pharm";#N/A,#N/A,FALSE,"WWCM"}</definedName>
    <definedName name="gfdjhjh" hidden="1">{#N/A,#N/A,FALSE,"Pharm";#N/A,#N/A,FALSE,"WWCM"}</definedName>
    <definedName name="ghjggjh" hidden="1">{#N/A,#N/A,FALSE,"Pharm";#N/A,#N/A,FALSE,"WWCM"}</definedName>
    <definedName name="Global1" hidden="1">{#N/A,#N/A,FALSE,"Pharm";#N/A,#N/A,FALSE,"WWCM"}</definedName>
    <definedName name="graph" hidden="1">{#N/A,#N/A,FALSE,"REPORT"}</definedName>
    <definedName name="h" hidden="1">{#N/A,#N/A,FALSE,"REPORT"}</definedName>
    <definedName name="HFinGraph" hidden="1">{#N/A,#N/A,FALSE,"Pharm";#N/A,#N/A,FALSE,"WWCM"}</definedName>
    <definedName name="Hibh" hidden="1">{#N/A,#N/A,FALSE,"Pharm";#N/A,#N/A,FALSE,"WWCM"}</definedName>
    <definedName name="High" hidden="1">{#N/A,#N/A,FALSE,"Pharm";#N/A,#N/A,FALSE,"WWCM"}</definedName>
    <definedName name="hjhjffukfuk" hidden="1">{#N/A,#N/A,FALSE,"Pharm";#N/A,#N/A,FALSE,"WWCM"}</definedName>
    <definedName name="hjhjfkfukywrte" hidden="1">{#N/A,#N/A,FALSE,"Pharm";#N/A,#N/A,FALSE,"WWCM"}</definedName>
    <definedName name="hjhkjkl" hidden="1">{#N/A,#N/A,FALSE,"Pharm";#N/A,#N/A,FALSE,"WWCM"}</definedName>
    <definedName name="hjjjkk" hidden="1">{#N/A,#N/A,FALSE,"REPORT"}</definedName>
    <definedName name="hjjkk" hidden="1">{#N/A,#N/A,FALSE,"Pharm";#N/A,#N/A,FALSE,"WWCM"}</definedName>
    <definedName name="hjkk" hidden="1">{#N/A,#N/A,FALSE,"Pharm";#N/A,#N/A,FALSE,"WWCM"}</definedName>
    <definedName name="HKSH" hidden="1">{#N/A,#N/A,FALSE,"REPORT"}</definedName>
    <definedName name="HMG" hidden="1">{#N/A,#N/A,FALSE,"REPORT"}</definedName>
    <definedName name="HTML_CodePage" hidden="1">1252</definedName>
    <definedName name="HTML_Control" hidden="1">{"'A'!$CL$1:$DB$170"}</definedName>
    <definedName name="HTML_Description" hidden="1">""</definedName>
    <definedName name="HTML_Email" hidden="1">""</definedName>
    <definedName name="HTML_Header" hidden="1">"Local Currency to US Dollar"</definedName>
    <definedName name="HTML_LastUpdate" hidden="1">"2/23/98"</definedName>
    <definedName name="HTML_LineAfter" hidden="1">FALSE</definedName>
    <definedName name="HTML_LineBefore" hidden="1">FALSE</definedName>
    <definedName name="HTML_Name" hidden="1">"†††††††††††"</definedName>
    <definedName name="HTML_OBDlg2" hidden="1">TRUE</definedName>
    <definedName name="HTML_OBDlg4" hidden="1">TRUE</definedName>
    <definedName name="HTML_OS" hidden="1">0</definedName>
    <definedName name="HTML_PathFile" hidden="1">"S:\shared\finrpt\fx\rates\mar98l.htm"</definedName>
    <definedName name="HTML_Title" hidden="1">"Local Currency to US Dollar"</definedName>
    <definedName name="htyuityuiotio" hidden="1">{#N/A,#N/A,FALSE,"REPORT"}</definedName>
    <definedName name="Hypertention" hidden="1">{#N/A,#N/A,FALSE,"Pharm";#N/A,#N/A,FALSE,"WWCM"}</definedName>
    <definedName name="hypo" hidden="1">{#N/A,#N/A,FALSE,"Pharm";#N/A,#N/A,FALSE,"WWCM"}</definedName>
    <definedName name="IP" hidden="1">{#N/A,#N/A,FALSE,"Pharm";#N/A,#N/A,FALSE,"WWCM"}</definedName>
    <definedName name="IQ_ADDIN" hidden="1">"AUTO"</definedName>
    <definedName name="IQ_AVG_PRICE_TARGET" hidden="1">"c82"</definedName>
    <definedName name="IQ_BV_ACT_OR_EST_REUT" hidden="1">"c5471"</definedName>
    <definedName name="IQ_BV_ACT_OR_EST_THOM" hidden="1">"c5308"</definedName>
    <definedName name="IQ_BV_EST_REUT" hidden="1">"c5403"</definedName>
    <definedName name="IQ_BV_EST_THOM" hidden="1">"c5147"</definedName>
    <definedName name="IQ_BV_HIGH_EST_REUT" hidden="1">"c5405"</definedName>
    <definedName name="IQ_BV_HIGH_EST_THOM" hidden="1">"c5149"</definedName>
    <definedName name="IQ_BV_LOW_EST_REUT" hidden="1">"c5406"</definedName>
    <definedName name="IQ_BV_LOW_EST_THOM" hidden="1">"c5150"</definedName>
    <definedName name="IQ_BV_MEDIAN_EST_REUT" hidden="1">"c5404"</definedName>
    <definedName name="IQ_BV_MEDIAN_EST_THOM" hidden="1">"c5148"</definedName>
    <definedName name="IQ_BV_NUM_EST_REUT" hidden="1">"c5407"</definedName>
    <definedName name="IQ_BV_NUM_EST_THOM" hidden="1">"c5151"</definedName>
    <definedName name="IQ_BV_STDDEV_EST_REUT" hidden="1">"c5408"</definedName>
    <definedName name="IQ_BV_STDDEV_EST_THOM" hidden="1">"c5152"</definedName>
    <definedName name="IQ_CH">110000</definedName>
    <definedName name="IQ_CONV_RATE" hidden="1">"c2192"</definedName>
    <definedName name="IQ_CQ">5000</definedName>
    <definedName name="IQ_CY">10000</definedName>
    <definedName name="IQ_DAILY">500000</definedName>
    <definedName name="IQ_DNTM" hidden="1">700000</definedName>
    <definedName name="IQ_DPAC" hidden="1">"c2801"</definedName>
    <definedName name="IQ_EST_ACT_BV_REUT" hidden="1">"c5409"</definedName>
    <definedName name="IQ_EST_ACT_BV_THOM" hidden="1">"c5153"</definedName>
    <definedName name="IQ_EST_BV_DIFF_REUT" hidden="1">"c5433"</definedName>
    <definedName name="IQ_EST_BV_DIFF_THOM" hidden="1">"c5204"</definedName>
    <definedName name="IQ_EST_BV_SURPRISE_PERCENT_REUT" hidden="1">"c5434"</definedName>
    <definedName name="IQ_EST_BV_SURPRISE_PERCENT_THOM" hidden="1">"c5205"</definedName>
    <definedName name="IQ_EST_EPS_SURPRISE" hidden="1">"c1635"</definedName>
    <definedName name="IQ_EST_NUM_BUY_CIQ" hidden="1">"c3700"</definedName>
    <definedName name="IQ_EST_NUM_BUY_REUT" hidden="1">"c3869"</definedName>
    <definedName name="IQ_EST_NUM_BUY_THOM" hidden="1">"c5165"</definedName>
    <definedName name="IQ_EST_NUM_HOLD_CIQ" hidden="1">"c3702"</definedName>
    <definedName name="IQ_EST_NUM_HOLD_REUT" hidden="1">"c3871"</definedName>
    <definedName name="IQ_EST_NUM_HOLD_THOM" hidden="1">"c5167"</definedName>
    <definedName name="IQ_EST_NUM_OUTPERFORM_CIQ" hidden="1">"c3701"</definedName>
    <definedName name="IQ_EST_NUM_OUTPERFORM_REUT" hidden="1">"c3870"</definedName>
    <definedName name="IQ_EST_NUM_OUTPERFORM_THOM" hidden="1">"c5166"</definedName>
    <definedName name="IQ_EST_NUM_SELL_CIQ" hidden="1">"c3704"</definedName>
    <definedName name="IQ_EST_NUM_SELL_REUT" hidden="1">"c3873"</definedName>
    <definedName name="IQ_EST_NUM_SELL_THOM" hidden="1">"c5169"</definedName>
    <definedName name="IQ_EST_NUM_UNDERPERFORM_CIQ" hidden="1">"c3703"</definedName>
    <definedName name="IQ_EST_NUM_UNDERPERFORM_REUT" hidden="1">"c3872"</definedName>
    <definedName name="IQ_EST_NUM_UNDERPERFORM_THOM" hidden="1">"c5168"</definedName>
    <definedName name="IQ_EXPENSE_CODE_" hidden="1">"001"</definedName>
    <definedName name="IQ_FH">100000</definedName>
    <definedName name="IQ_FIN_DIV_CURRENT_PORT_DEBT_TOTAL" hidden="1">"c5524"</definedName>
    <definedName name="IQ_FIN_DIV_CURRENT_PORT_LEASES_TOTAL" hidden="1">"c5523"</definedName>
    <definedName name="IQ_FIN_DIV_DEBT_LT_TOTAL" hidden="1">"c5526"</definedName>
    <definedName name="IQ_FIN_DIV_LEASES_LT_TOTAL" hidden="1">"c5525"</definedName>
    <definedName name="IQ_FIN_DIV_NOTES_PAY_TOTAL" hidden="1">"c5522"</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MTD" hidden="1">800000</definedName>
    <definedName name="IQ_NAMES_REVISION_DATE_" hidden="1">"04/19/2021 04:21:31"</definedName>
    <definedName name="IQ_NAV_ACT_OR_EST" hidden="1">"c2225"</definedName>
    <definedName name="IQ_NTM">6000</definedName>
    <definedName name="IQ_OG_TOTAL_OIL_PRODUCTON" hidden="1">"c2059"</definedName>
    <definedName name="IQ_OPENED55" hidden="1">1</definedName>
    <definedName name="IQ_PRIMARY_EPS_TYPE_THOM" hidden="1">"c5297"</definedName>
    <definedName name="IQ_QTD" hidden="1">750000</definedName>
    <definedName name="IQ_SHAREOUTSTANDING" hidden="1">"c1347"</definedName>
    <definedName name="IQ_SP_ISSUE_LC_ACTION" hidden="1">"c2644"</definedName>
    <definedName name="IQ_SP_ISSUE_LC_DATE" hidden="1">"c2643"</definedName>
    <definedName name="IQ_SP_ISSUE_LC_LT" hidden="1">"c2645"</definedName>
    <definedName name="IQ_TODAY" hidden="1">0</definedName>
    <definedName name="IQ_TOTAL_PENSION_OBLIGATION" hidden="1">"c1292"</definedName>
    <definedName name="IQ_TR_BUY_ADVISORS" hidden="1">"c2387"</definedName>
    <definedName name="IQ_TR_SELL_ADVISORS" hidden="1">"c2388"</definedName>
    <definedName name="IQ_TR_SUBDEBT" hidden="1">"c2370"</definedName>
    <definedName name="IQ_TR_TARGET_ADVISORS" hidden="1">"c2386"</definedName>
    <definedName name="IQ_US_GAAP_CA" hidden="1">"c2930"</definedName>
    <definedName name="IQ_US_GAAP_CL" hidden="1">"c2932"</definedName>
    <definedName name="IQ_US_GAAP_COST_REV" hidden="1">"c2965"</definedName>
    <definedName name="IQ_US_GAAP_DO" hidden="1">"c2973"</definedName>
    <definedName name="IQ_US_GAAP_EXTRA_ACC_ITEMS" hidden="1">"c2972"</definedName>
    <definedName name="IQ_US_GAAP_INC_TAX" hidden="1">"c2975"</definedName>
    <definedName name="IQ_US_GAAP_INTEREST_EXP" hidden="1">"c2971"</definedName>
    <definedName name="IQ_US_GAAP_LIAB_LT" hidden="1">"c2933"</definedName>
    <definedName name="IQ_US_GAAP_MINORITY_INTEREST_IS" hidden="1">"c2974"</definedName>
    <definedName name="IQ_US_GAAP_NCA" hidden="1">"c2931"</definedName>
    <definedName name="IQ_US_GAAP_NI_AVAIL_EXCL" hidden="1">"c2977"</definedName>
    <definedName name="IQ_US_GAAP_OTHER_NON_OPER" hidden="1">"c2969"</definedName>
    <definedName name="IQ_US_GAAP_OTHER_OPER" hidden="1">"c2968"</definedName>
    <definedName name="IQ_US_GAAP_RD" hidden="1">"c2967"</definedName>
    <definedName name="IQ_US_GAAP_SGA" hidden="1">"c2966"</definedName>
    <definedName name="IQ_US_GAAP_TOTAL_REV" hidden="1">"c2964"</definedName>
    <definedName name="IQ_US_GAAP_TOTAL_UNUSUAL" hidden="1">"c2970"</definedName>
    <definedName name="IQ_WEEK">50000</definedName>
    <definedName name="IQ_YTD">3000</definedName>
    <definedName name="IQ_YTDMONTH" hidden="1">130000</definedName>
    <definedName name="IQRA10" hidden="1">"$A$11:$A$262"</definedName>
    <definedName name="IQRB15" hidden="1">"$B$16:$B$17"</definedName>
    <definedName name="IQRB17" hidden="1">"$B$18:$B$22"</definedName>
    <definedName name="IQRB18" hidden="1">"$B$19:$B$23"</definedName>
    <definedName name="IQRB19" hidden="1">"$B$20:$B$24"</definedName>
    <definedName name="IQRB20" hidden="1">"$B$21:$B$25"</definedName>
    <definedName name="IQRB21" hidden="1">"$B$22:$B$26"</definedName>
    <definedName name="IQRB22" hidden="1">"$B$23:$B$27"</definedName>
    <definedName name="IQRB23" hidden="1">"$B$24:$B$28"</definedName>
    <definedName name="IQRB24" hidden="1">"$B$25:$B$29"</definedName>
    <definedName name="IQRB32" hidden="1">"$B$33:$B$37"</definedName>
    <definedName name="IQRB33" hidden="1">"$B$34:$B$38"</definedName>
    <definedName name="IQRB34" hidden="1">"$B$35:$B$39"</definedName>
    <definedName name="IQRC15" hidden="1">"$C$16:$C$20"</definedName>
    <definedName name="IQRC24" hidden="1">"$C$25:$C$29"</definedName>
    <definedName name="IQRD15" hidden="1">"$D$16:$D$17"</definedName>
    <definedName name="Irbe" hidden="1">{#N/A,#N/A,FALSE,"Pharm";#N/A,#N/A,FALSE,"WWCM"}</definedName>
    <definedName name="j" hidden="1">{#N/A,#N/A,FALSE,"REPORT"}</definedName>
    <definedName name="jjj" hidden="1">{#N/A,#N/A,FALSE,"REPORT"}</definedName>
    <definedName name="jkl" hidden="1">{#N/A,#N/A,FALSE,"REPORT"}</definedName>
    <definedName name="judy" hidden="1">{#N/A,#N/A,FALSE,"Pharm";#N/A,#N/A,FALSE,"WWCM"}</definedName>
    <definedName name="judy1" hidden="1">{#N/A,#N/A,FALSE,"Pharm";#N/A,#N/A,FALSE,"WWCM"}</definedName>
    <definedName name="k" hidden="1">{#N/A,#N/A,FALSE,"Total";#N/A,#N/A,FALSE,"Phar";#N/A,#N/A,FALSE,"Card";#N/A,#N/A,FALSE,"Prav";#N/A,#N/A,FALSE,"Irbe";#N/A,#N/A,FALSE,"Plavix";#N/A,#N/A,FALSE,"Capt";#N/A,#N/A,FALSE,"Fosi";#N/A,#N/A,FALSE,"Anti";#N/A,#N/A,FALSE,"Cefa";#N/A,#N/A,FALSE,"Ceph";#N/A,#N/A,FALSE,"Cefp";#N/A,#N/A,FALSE,"Cefe";#N/A,#N/A,FALSE,"Pens";#N/A,#N/A,FALSE,"Ampi";#N/A,#N/A,FALSE,"Amox";#N/A,#N/A,FALSE,"Isox";#N/A,#N/A,FALSE,"Aztr";#N/A,#N/A,FALSE,"Videx";#N/A,#N/A,FALSE,"Zerit";#N/A,#N/A,FALSE,"CNS";#N/A,#N/A,FALSE,"Serz";#N/A,#N/A,FALSE,"Onco";#N/A,#N/A,FALSE,"Taxol";#N/A,#N/A,FALSE,"UFT";#N/A,#N/A,FALSE,"Carb";#N/A,#N/A,FALSE,"Derm";#N/A,#N/A,FALSE,"Other";#N/A,#N/A,FALSE,"Ace";#N/A,#N/A,FALSE,"OTC";#N/A,#N/A,FALSE,"Ther";#N/A,#N/A,FALSE,"Temp";#N/A,#N/A,FALSE,"Exce";#N/A,#N/A,FALSE,"Buff";#N/A,#N/A,FALSE,"Picot";#N/A,#N/A,FALSE,"Luftal";#N/A,#N/A,FALSE,"Comt"}</definedName>
    <definedName name="kkk" hidden="1">{#N/A,#N/A,FALSE,"Pharm";#N/A,#N/A,FALSE,"WWCM"}</definedName>
    <definedName name="kslkjkjlkjd" hidden="1">{#N/A,#N/A,FALSE,"REPORT"}</definedName>
    <definedName name="lee" hidden="1">{#N/A,#N/A,FALSE,"Pharm";#N/A,#N/A,FALSE,"WWCM"}</definedName>
    <definedName name="Line_Items_Per_Period" localSheetId="25">'PL11-Churn Bridge working'!$E$2</definedName>
    <definedName name="m" hidden="1">{#N/A,#N/A,FALSE,"CNS";#N/A,#N/A,FALSE,"Serz";#N/A,#N/A,FALSE,"Ace"}</definedName>
    <definedName name="min" hidden="1">{#N/A,#N/A,FALSE,"REPORT"}</definedName>
    <definedName name="mina" hidden="1">{#N/A,#N/A,FALSE,"REPORT"}</definedName>
    <definedName name="mlw" hidden="1">{#N/A,#N/A,FALSE,"Pharm";#N/A,#N/A,FALSE,"WWCM"}</definedName>
    <definedName name="mw" hidden="1">{#N/A,#N/A,FALSE,"Pharm";#N/A,#N/A,FALSE,"WWCM"}</definedName>
    <definedName name="new" hidden="1">{#N/A,#N/A,FALSE,"Pharm";#N/A,#N/A,FALSE,"WWCM"}</definedName>
    <definedName name="newnewnew" hidden="1">{#N/A,#N/A,FALSE,"Pharm";#N/A,#N/A,FALSE,"WWCM"}</definedName>
    <definedName name="nouv" hidden="1">{#N/A,#N/A,FALSE,"Pharm";#N/A,#N/A,FALSE,"WWCM"}</definedName>
    <definedName name="nrNarrative" localSheetId="31">'BS1'!$G$7:$G$10</definedName>
    <definedName name="nrNarrative" localSheetId="40">'BS10-Other liabilities'!$I$7:$I$16</definedName>
    <definedName name="nrNarrative" localSheetId="41">'BS11-Provisions'!$I$7:$I$10</definedName>
    <definedName name="nrNarrative" localSheetId="42">'BS12-Net equity'!$G$7:$G$14</definedName>
    <definedName name="nrNarrative" localSheetId="32">'BS2- FA rollforward'!$M$7:$M$14</definedName>
    <definedName name="nrNarrative" localSheetId="33">'BS3-Inventory'!$I$7:$I$10</definedName>
    <definedName name="nrNarrative" localSheetId="34">'BS4-Trade receivables'!$I$7:$I$18</definedName>
    <definedName name="nrNarrative" localSheetId="35">'BS5-TR ageing'!$L$7:$L$13</definedName>
    <definedName name="nrNarrative" localSheetId="36">'BS6-Trade payable'!$I$7:$I$16</definedName>
    <definedName name="nrNarrative" localSheetId="37">'BS7-Bad debt roll forward'!$G$7:$G$12</definedName>
    <definedName name="nrNarrative" localSheetId="38">'BS8-TP ageing'!$L$7:$L$13</definedName>
    <definedName name="nrNarrative" localSheetId="39">'BS9-Other assets'!$I$7:$I$12</definedName>
    <definedName name="nrNarrative" localSheetId="28">'CF1'!$L$7:$L$26</definedName>
    <definedName name="nrNarrative" localSheetId="29">'CF2'!$L$7:$L$26</definedName>
    <definedName name="nrNarrative" localSheetId="47">'FC1'!$L$7:$L$26</definedName>
    <definedName name="nrNarrative" localSheetId="48">'FC2'!$L$7:$L$26</definedName>
    <definedName name="nrNarrative" localSheetId="7">'Lead BS'!$G$7:$G$33</definedName>
    <definedName name="nrNarrative" localSheetId="6">'Lead CF'!$F$7:$F$25</definedName>
    <definedName name="nrNarrative" localSheetId="5">'Lead PL'!$M$7:$M$36</definedName>
    <definedName name="nrNarrative" localSheetId="15">'PL1- Top 20 Customer'!$J$7:$J$29</definedName>
    <definedName name="nrNarrative" localSheetId="24">'PL10-churn analysis'!$I$7:$I$20</definedName>
    <definedName name="nrNarrative" localSheetId="26">'PL12'!$K$7:$K$26</definedName>
    <definedName name="nrNarrative" localSheetId="16">'PL2- Net sales by product'!#REF!</definedName>
    <definedName name="nrNarrative" localSheetId="17">'PL3-COGS'!$K$7:$K$11</definedName>
    <definedName name="nrNarrative" localSheetId="18">'PL4-Personnel cost'!$K$12:$K$17</definedName>
    <definedName name="nrNarrative" localSheetId="19">'PL5-Service cost'!$K$7:$K$13</definedName>
    <definedName name="nrNarrative" localSheetId="20">'PL6-Agents cost'!$K$7:$K$11</definedName>
    <definedName name="nrNarrative" localSheetId="21">'PL7-Rent &amp; Lease'!$K$7:$K$12</definedName>
    <definedName name="nrNarrative" localSheetId="22">'PL8-Other income exp'!$K$7:$K$21</definedName>
    <definedName name="nrNarrative" localSheetId="23">'PL9-G&amp;A'!$K$7:$K$17</definedName>
    <definedName name="nrNarrative" localSheetId="9">'R1'!$M$7:$M$25</definedName>
    <definedName name="nrNarrative" localSheetId="10">'R2'!$M$7:$M$24</definedName>
    <definedName name="nrNarrative" localSheetId="12">'R3'!$V$7:$V$35</definedName>
    <definedName name="nrNarrative" localSheetId="13">'R4'!$V$7:$V$34</definedName>
    <definedName name="nrNarrative" localSheetId="49">'ScratchPad_FA RollF working'!$M$7:$M$17</definedName>
    <definedName name="nrNarrative" localSheetId="54">Sheet12S!$P$7:$P$26</definedName>
    <definedName name="nrNarrative" localSheetId="52">Sheet4S!$H$7:$H$26</definedName>
    <definedName name="nrNarrative" localSheetId="51">Sheet8S!$L$7:$L$26</definedName>
    <definedName name="nrNarrative" localSheetId="44">'WC1'!$L$7:$L$26</definedName>
    <definedName name="nrNarrative" localSheetId="45">'WC2'!$L$7:$L$26</definedName>
    <definedName name="nrNotes" localSheetId="31">'BS1'!$B$7:$B$10</definedName>
    <definedName name="nrNotes" localSheetId="40">'BS10-Other liabilities'!#REF!</definedName>
    <definedName name="nrNotes" localSheetId="41">'BS11-Provisions'!#REF!</definedName>
    <definedName name="nrNotes" localSheetId="42">'BS12-Net equity'!#REF!</definedName>
    <definedName name="nrNotes" localSheetId="32">'BS2- FA rollforward'!$B$7:$B$14</definedName>
    <definedName name="nrNotes" localSheetId="33">'BS3-Inventory'!#REF!</definedName>
    <definedName name="nrNotes" localSheetId="34">'BS4-Trade receivables'!#REF!</definedName>
    <definedName name="nrNotes" localSheetId="35">'BS5-TR ageing'!$B$7:$B$13</definedName>
    <definedName name="nrNotes" localSheetId="36">'BS6-Trade payable'!#REF!</definedName>
    <definedName name="nrNotes" localSheetId="37">'BS7-Bad debt roll forward'!$B$7:$B$12</definedName>
    <definedName name="nrNotes" localSheetId="38">'BS8-TP ageing'!$B$7:$B$13</definedName>
    <definedName name="nrNotes" localSheetId="39">'BS9-Other assets'!#REF!</definedName>
    <definedName name="nrNotes" localSheetId="28">'CF1'!$B$7:$B$26</definedName>
    <definedName name="nrNotes" localSheetId="29">'CF2'!$B$7:$B$26</definedName>
    <definedName name="nrNotes" localSheetId="47">'FC1'!$B$7:$B$26</definedName>
    <definedName name="nrNotes" localSheetId="48">'FC2'!$B$7:$B$26</definedName>
    <definedName name="nrNotes" localSheetId="7">'Lead BS'!$B$7:$B$33</definedName>
    <definedName name="nrNotes" localSheetId="6">'Lead CF'!$B$7:$B$25</definedName>
    <definedName name="nrNotes" localSheetId="5">'Lead PL'!$B$7:$B$36</definedName>
    <definedName name="nrNotes" localSheetId="15">'PL1- Top 20 Customer'!$B$7:$B$29</definedName>
    <definedName name="nrNotes" localSheetId="24">'PL10-churn analysis'!#REF!</definedName>
    <definedName name="nrNotes" localSheetId="26">'PL12'!#REF!</definedName>
    <definedName name="nrNotes" localSheetId="16">'PL2- Net sales by product'!$B$7:$B$16</definedName>
    <definedName name="nrNotes" localSheetId="17">'PL3-COGS'!#REF!</definedName>
    <definedName name="nrNotes" localSheetId="18">'PL4-Personnel cost'!#REF!</definedName>
    <definedName name="nrNotes" localSheetId="19">'PL5-Service cost'!#REF!</definedName>
    <definedName name="nrNotes" localSheetId="20">'PL6-Agents cost'!#REF!</definedName>
    <definedName name="nrNotes" localSheetId="21">'PL7-Rent &amp; Lease'!#REF!</definedName>
    <definedName name="nrNotes" localSheetId="22">'PL8-Other income exp'!#REF!</definedName>
    <definedName name="nrNotes" localSheetId="23">'PL9-G&amp;A'!#REF!</definedName>
    <definedName name="nrNotes" localSheetId="9">'R1'!$B$7:$B$25</definedName>
    <definedName name="nrNotes" localSheetId="10">'R2'!$B$7:$B$24</definedName>
    <definedName name="nrNotes" localSheetId="12">'R3'!$B$7:$B$35</definedName>
    <definedName name="nrNotes" localSheetId="13">'R4'!$B$7:$B$34</definedName>
    <definedName name="nrNotes" localSheetId="49">'ScratchPad_FA RollF working'!$B$7:$B$17</definedName>
    <definedName name="nrNotes" localSheetId="54">Sheet12S!$B$7:$B$26</definedName>
    <definedName name="nrNotes" localSheetId="52">Sheet4S!$B$7:$B$26</definedName>
    <definedName name="nrNotes" localSheetId="51">Sheet8S!$B$7:$B$26</definedName>
    <definedName name="nrNotes" localSheetId="44">'WC1'!$B$7:$B$26</definedName>
    <definedName name="nrNotes" localSheetId="45">'WC2'!$B$7:$B$26</definedName>
    <definedName name="OK" hidden="1">{#N/A,#N/A,FALSE,"REPORT"}</definedName>
    <definedName name="oldCoverDate" localSheetId="53">Sheet01S!$B$1</definedName>
    <definedName name="ooo" hidden="1">{#N/A,#N/A,FALSE,"REPORT"}</definedName>
    <definedName name="other33" hidden="1">{#N/A,#N/A,FALSE,"Pharm";#N/A,#N/A,FALSE,"WWCM"}</definedName>
    <definedName name="othermar" hidden="1">{#N/A,#N/A,FALSE,"Pharm";#N/A,#N/A,FALSE,"WWCM"}</definedName>
    <definedName name="pepe" hidden="1">{#N/A,#N/A,FALSE,"Pharm";#N/A,#N/A,FALSE,"WWCM"}</definedName>
    <definedName name="PEPE4" hidden="1">{#N/A,#N/A,FALSE,"Pharm";#N/A,#N/A,FALSE,"WWCM"}</definedName>
    <definedName name="PEPE5" hidden="1">{#N/A,#N/A,FALSE,"Pharm";#N/A,#N/A,FALSE,"WWCM"}</definedName>
    <definedName name="Periods" localSheetId="25">'PL11-Churn Bridge working'!$E$3</definedName>
    <definedName name="pharma" hidden="1">{#N/A,#N/A,FALSE,"Sales Graph";#N/A,#N/A,FALSE,"PSBM";#N/A,#N/A,FALSE,"BUC Graph";#N/A,#N/A,FALSE,"P&amp;L - YTD"}</definedName>
    <definedName name="pl" hidden="1">{#N/A,#N/A,FALSE,"REPORT"}</definedName>
    <definedName name="PLCepi" hidden="1">{#N/A,#N/A,FALSE,"REPORT"}</definedName>
    <definedName name="PLProcef" hidden="1">{#N/A,#N/A,FALSE,"REPORT"}</definedName>
    <definedName name="PLTaxol" hidden="1">{#N/A,#N/A,FALSE,"REPORT"}</definedName>
    <definedName name="Pnl" hidden="1">{#N/A,#N/A,FALSE,"Pharm";#N/A,#N/A,FALSE,"WWCM"}</definedName>
    <definedName name="port29" hidden="1">{#N/A,#N/A,FALSE,"Pharm";#N/A,#N/A,FALSE,"WWCM"}</definedName>
    <definedName name="_xlnm.Print_Area" localSheetId="3">Abbreviations!$A:$E</definedName>
    <definedName name="_xlnm.Print_Area" localSheetId="30">BS_Index!$A:$E</definedName>
    <definedName name="_xlnm.Print_Area" localSheetId="31">'BS1'!$A:$G</definedName>
    <definedName name="_xlnm.Print_Area" localSheetId="40">'BS10-Other liabilities'!$A$1:$I$18</definedName>
    <definedName name="_xlnm.Print_Area" localSheetId="41">'BS11-Provisions'!$A$1:$I$12</definedName>
    <definedName name="_xlnm.Print_Area" localSheetId="42">'BS12-Net equity'!$A$1:$G$16</definedName>
    <definedName name="_xlnm.Print_Area" localSheetId="32">'BS2- FA rollforward'!$A$1:$M$16</definedName>
    <definedName name="_xlnm.Print_Area" localSheetId="33">'BS3-Inventory'!$A$1:$I$12</definedName>
    <definedName name="_xlnm.Print_Area" localSheetId="34">'BS4-Trade receivables'!$A$1:$I$20</definedName>
    <definedName name="_xlnm.Print_Area" localSheetId="35">'BS5-TR ageing'!$A:$L</definedName>
    <definedName name="_xlnm.Print_Area" localSheetId="36">'BS6-Trade payable'!$A$1:$I$18</definedName>
    <definedName name="_xlnm.Print_Area" localSheetId="37">'BS7-Bad debt roll forward'!$A:$G</definedName>
    <definedName name="_xlnm.Print_Area" localSheetId="38">'BS8-TP ageing'!$A:$L</definedName>
    <definedName name="_xlnm.Print_Area" localSheetId="39">'BS9-Other assets'!$A$1:$I$14</definedName>
    <definedName name="_xlnm.Print_Area" localSheetId="27">CF_Index!$A:$E</definedName>
    <definedName name="_xlnm.Print_Area" localSheetId="28">'CF1'!$A:$L</definedName>
    <definedName name="_xlnm.Print_Area" localSheetId="29">'CF2'!$A:$L</definedName>
    <definedName name="_xlnm.Print_Area" localSheetId="0">Cover!$A:$AZ</definedName>
    <definedName name="_xlnm.Print_Area" localSheetId="46">FC_Index!$A:$E</definedName>
    <definedName name="_xlnm.Print_Area" localSheetId="47">'FC1'!$A:$L</definedName>
    <definedName name="_xlnm.Print_Area" localSheetId="48">'FC2'!$A:$L</definedName>
    <definedName name="_xlnm.Print_Area" localSheetId="2">Index!$A:$E</definedName>
    <definedName name="_xlnm.Print_Area" localSheetId="7">'Lead BS'!$A$1:$G$35</definedName>
    <definedName name="_xlnm.Print_Area" localSheetId="6">'Lead CF'!$A:$F</definedName>
    <definedName name="_xlnm.Print_Area" localSheetId="5">'Lead PL'!$A$1:$M$39</definedName>
    <definedName name="_xlnm.Print_Area" localSheetId="4">Lead_Index!$A:$E</definedName>
    <definedName name="_xlnm.Print_Area" localSheetId="14">PL_Index!$A:$E</definedName>
    <definedName name="_xlnm.Print_Area" localSheetId="15">'PL1- Top 20 Customer'!$A:$J</definedName>
    <definedName name="_xlnm.Print_Area" localSheetId="24">'PL10-churn analysis'!$A$1:$P$23</definedName>
    <definedName name="_xlnm.Print_Area" localSheetId="25">'PL11-Churn Bridge working'!$A:$S</definedName>
    <definedName name="_xlnm.Print_Area" localSheetId="26">'PL12'!$A:$K</definedName>
    <definedName name="_xlnm.Print_Area" localSheetId="16">'PL2- Net sales by product'!$A:$I</definedName>
    <definedName name="_xlnm.Print_Area" localSheetId="17">'PL3-COGS'!$A$1:$K$14</definedName>
    <definedName name="_xlnm.Print_Area" localSheetId="18">'PL4-Personnel cost'!$A$1:$K$20</definedName>
    <definedName name="_xlnm.Print_Area" localSheetId="19">'PL5-Service cost'!$A$1:$K$16</definedName>
    <definedName name="_xlnm.Print_Area" localSheetId="20">'PL6-Agents cost'!$A$1:$K$14</definedName>
    <definedName name="_xlnm.Print_Area" localSheetId="21">'PL7-Rent &amp; Lease'!$A$1:$K$15</definedName>
    <definedName name="_xlnm.Print_Area" localSheetId="22">'PL8-Other income exp'!$A$1:$K$24</definedName>
    <definedName name="_xlnm.Print_Area" localSheetId="23">'PL9-G&amp;A'!$A$1:$K$20</definedName>
    <definedName name="_xlnm.Print_Area" localSheetId="9">'R1'!$A$1:$M$27</definedName>
    <definedName name="_xlnm.Print_Area" localSheetId="10">'R2'!$A:$M</definedName>
    <definedName name="_xlnm.Print_Area" localSheetId="12">'R3'!$A$1:$V$37</definedName>
    <definedName name="_xlnm.Print_Area" localSheetId="13">'R4'!$A$1:$V$36</definedName>
    <definedName name="_xlnm.Print_Area" localSheetId="8">Recon_Index!$A:$E</definedName>
    <definedName name="_xlnm.Print_Area" localSheetId="49">'ScratchPad_FA RollF working'!$A:$M</definedName>
    <definedName name="_xlnm.Print_Area" localSheetId="54">Sheet12S!$A:$P</definedName>
    <definedName name="_xlnm.Print_Area" localSheetId="52">Sheet4S!$A:$H</definedName>
    <definedName name="_xlnm.Print_Area" localSheetId="51">Sheet8S!$A:$L</definedName>
    <definedName name="_xlnm.Print_Area" localSheetId="1">Trans_Letter!$A:$D</definedName>
    <definedName name="_xlnm.Print_Area" localSheetId="43">WC_Index!$A:$E</definedName>
    <definedName name="_xlnm.Print_Area" localSheetId="44">'WC1'!$A:$L</definedName>
    <definedName name="_xlnm.Print_Area" localSheetId="45">'WC2'!$A:$L</definedName>
    <definedName name="_xlnm.Print_Titles" localSheetId="3">Abbreviations!$1:$4</definedName>
    <definedName name="_xlnm.Print_Titles" localSheetId="30">BS_Index!$2:$6</definedName>
    <definedName name="_xlnm.Print_Titles" localSheetId="31">'BS1'!$1:$5</definedName>
    <definedName name="_xlnm.Print_Titles" localSheetId="40">'BS10-Other liabilities'!$1:$5</definedName>
    <definedName name="_xlnm.Print_Titles" localSheetId="41">'BS11-Provisions'!$1:$5</definedName>
    <definedName name="_xlnm.Print_Titles" localSheetId="42">'BS12-Net equity'!$1:$5</definedName>
    <definedName name="_xlnm.Print_Titles" localSheetId="32">'BS2- FA rollforward'!$1:$5</definedName>
    <definedName name="_xlnm.Print_Titles" localSheetId="33">'BS3-Inventory'!$1:$5</definedName>
    <definedName name="_xlnm.Print_Titles" localSheetId="34">'BS4-Trade receivables'!$1:$5</definedName>
    <definedName name="_xlnm.Print_Titles" localSheetId="35">'BS5-TR ageing'!$1:$5</definedName>
    <definedName name="_xlnm.Print_Titles" localSheetId="36">'BS6-Trade payable'!$1:$5</definedName>
    <definedName name="_xlnm.Print_Titles" localSheetId="37">'BS7-Bad debt roll forward'!$1:$5</definedName>
    <definedName name="_xlnm.Print_Titles" localSheetId="38">'BS8-TP ageing'!$1:$5</definedName>
    <definedName name="_xlnm.Print_Titles" localSheetId="39">'BS9-Other assets'!$1:$5</definedName>
    <definedName name="_xlnm.Print_Titles" localSheetId="27">CF_Index!$2:$6</definedName>
    <definedName name="_xlnm.Print_Titles" localSheetId="28">'CF1'!$1:$5</definedName>
    <definedName name="_xlnm.Print_Titles" localSheetId="29">'CF2'!$1:$5</definedName>
    <definedName name="_xlnm.Print_Titles" localSheetId="46">FC_Index!$2:$6</definedName>
    <definedName name="_xlnm.Print_Titles" localSheetId="47">'FC1'!$1:$5</definedName>
    <definedName name="_xlnm.Print_Titles" localSheetId="48">'FC2'!$1:$5</definedName>
    <definedName name="_xlnm.Print_Titles" localSheetId="2">Index!$2:$6</definedName>
    <definedName name="_xlnm.Print_Titles" localSheetId="7">'Lead BS'!$1:$5</definedName>
    <definedName name="_xlnm.Print_Titles" localSheetId="6">'Lead CF'!$1:$5</definedName>
    <definedName name="_xlnm.Print_Titles" localSheetId="5">'Lead PL'!$1:$5</definedName>
    <definedName name="_xlnm.Print_Titles" localSheetId="4">Lead_Index!$2:$6</definedName>
    <definedName name="_xlnm.Print_Titles" localSheetId="14">PL_Index!$2:$6</definedName>
    <definedName name="_xlnm.Print_Titles" localSheetId="15">'PL1- Top 20 Customer'!$1:$5</definedName>
    <definedName name="_xlnm.Print_Titles" localSheetId="24">'PL10-churn analysis'!$1:$5</definedName>
    <definedName name="_xlnm.Print_Titles" localSheetId="25">'PL11-Churn Bridge working'!$1:$3</definedName>
    <definedName name="_xlnm.Print_Titles" localSheetId="26">'PL12'!$1:$5</definedName>
    <definedName name="_xlnm.Print_Titles" localSheetId="16">'PL2- Net sales by product'!$1:$5</definedName>
    <definedName name="_xlnm.Print_Titles" localSheetId="17">'PL3-COGS'!$1:$5</definedName>
    <definedName name="_xlnm.Print_Titles" localSheetId="18">'PL4-Personnel cost'!$1:$5</definedName>
    <definedName name="_xlnm.Print_Titles" localSheetId="19">'PL5-Service cost'!$1:$5</definedName>
    <definedName name="_xlnm.Print_Titles" localSheetId="20">'PL6-Agents cost'!$1:$5</definedName>
    <definedName name="_xlnm.Print_Titles" localSheetId="21">'PL7-Rent &amp; Lease'!$1:$5</definedName>
    <definedName name="_xlnm.Print_Titles" localSheetId="22">'PL8-Other income exp'!$1:$5</definedName>
    <definedName name="_xlnm.Print_Titles" localSheetId="23">'PL9-G&amp;A'!$1:$5</definedName>
    <definedName name="_xlnm.Print_Titles" localSheetId="9">'R1'!$1:$5</definedName>
    <definedName name="_xlnm.Print_Titles" localSheetId="10">'R2'!$1:$5</definedName>
    <definedName name="_xlnm.Print_Titles" localSheetId="12">'R3'!$1:$5</definedName>
    <definedName name="_xlnm.Print_Titles" localSheetId="13">'R4'!$1:$5</definedName>
    <definedName name="_xlnm.Print_Titles" localSheetId="8">Recon_Index!$2:$6</definedName>
    <definedName name="_xlnm.Print_Titles" localSheetId="49">'ScratchPad_FA RollF working'!$1:$5</definedName>
    <definedName name="_xlnm.Print_Titles" localSheetId="54">Sheet12S!$1:$5</definedName>
    <definedName name="_xlnm.Print_Titles" localSheetId="52">Sheet4S!$1:$5</definedName>
    <definedName name="_xlnm.Print_Titles" localSheetId="51">Sheet8S!$1:$5</definedName>
    <definedName name="_xlnm.Print_Titles" localSheetId="1">Trans_Letter!$1:$4</definedName>
    <definedName name="_xlnm.Print_Titles" localSheetId="43">WC_Index!$2:$6</definedName>
    <definedName name="_xlnm.Print_Titles" localSheetId="44">'WC1'!$1:$5</definedName>
    <definedName name="_xlnm.Print_Titles" localSheetId="45">'WC2'!$1:$5</definedName>
    <definedName name="Procef" hidden="1">{#N/A,#N/A,FALSE,"Pharm";#N/A,#N/A,FALSE,"WWCM"}</definedName>
    <definedName name="prod" hidden="1">{#N/A,#N/A,FALSE,"Pharm";#N/A,#N/A,FALSE,"WWCM"}</definedName>
    <definedName name="qaz" hidden="1">{#N/A,#N/A,FALSE,"Pharm";#N/A,#N/A,FALSE,"WWCM"}</definedName>
    <definedName name="qertweyu" hidden="1">{#N/A,#N/A,FALSE,"REPORT"}</definedName>
    <definedName name="qetryywt" hidden="1">{#N/A,#N/A,FALSE,"REPORT"}</definedName>
    <definedName name="qqq" hidden="1">{#N/A,#N/A,FALSE,"Pharm";#N/A,#N/A,FALSE,"WWCM"}</definedName>
    <definedName name="qqwtweryey" hidden="1">{#N/A,#N/A,FALSE,"REPORT"}</definedName>
    <definedName name="qw" hidden="1">{#N/A,#N/A,FALSE,"REPORT"}</definedName>
    <definedName name="qwertqry" hidden="1">{#N/A,#N/A,FALSE,"REPORT"}</definedName>
    <definedName name="qwetqryetytu" hidden="1">{#N/A,#N/A,FALSE,"Pharm";#N/A,#N/A,FALSE,"WWCM"}</definedName>
    <definedName name="reggie" hidden="1">{#N/A,#N/A,FALSE,"Pharm";#N/A,#N/A,FALSE,"WWCM"}</definedName>
    <definedName name="region">[1]Sheet0!$M$13</definedName>
    <definedName name="resp." hidden="1">{#N/A,#N/A,FALSE,"Pharm";#N/A,#N/A,FALSE,"WWCM"}</definedName>
    <definedName name="rf2e" hidden="1">{#N/A,#N/A,FALSE,"Pharm";#N/A,#N/A,FALSE,"WWCM"}</definedName>
    <definedName name="rrrrr" hidden="1">{#N/A,#N/A,FALSE,"Pharm";#N/A,#N/A,FALSE,"WWCM"}</definedName>
    <definedName name="rwert" hidden="1">{#N/A,#N/A,FALSE,"Pharm";#N/A,#N/A,FALSE,"WWCM"}</definedName>
    <definedName name="sally" hidden="1">{#N/A,#N/A,FALSE,"Pharm";#N/A,#N/A,FALSE,"WWCM"}</definedName>
    <definedName name="SD" hidden="1">{#N/A,#N/A,FALSE,"Pharm";#N/A,#N/A,FALSE,"WWCM"}</definedName>
    <definedName name="sdafgs" hidden="1">{#N/A,#N/A,FALSE,"Pharm";#N/A,#N/A,FALSE,"WWCM"}</definedName>
    <definedName name="sdfh" hidden="1">{#N/A,#N/A,FALSE,"Pharm";#N/A,#N/A,FALSE,"WWCM"}</definedName>
    <definedName name="sdgagf" hidden="1">{#N/A,#N/A,FALSE,"Pharm";#N/A,#N/A,FALSE,"WWCM"}</definedName>
    <definedName name="sdsadasd" hidden="1">{#N/A,#N/A,FALSE,"Pharm";#N/A,#N/A,FALSE,"WWCM"}</definedName>
    <definedName name="sdsd" hidden="1">{#N/A,#N/A,FALSE,"REPORT"}</definedName>
    <definedName name="sencount" hidden="1">1</definedName>
    <definedName name="sf" hidden="1">{#N/A,#N/A,FALSE,"Sales Graph";#N/A,#N/A,FALSE,"BUC Graph";#N/A,#N/A,FALSE,"P&amp;L - YTD"}</definedName>
    <definedName name="sfdirect" hidden="1">{#N/A,#N/A,FALSE,"REPORT"}</definedName>
    <definedName name="SSD" hidden="1">{#N/A,#N/A,FALSE,"REPORT"}</definedName>
    <definedName name="sss" hidden="1">{#N/A,#N/A,FALSE,"Pharm";#N/A,#N/A,FALSE,"WWCM"}</definedName>
    <definedName name="Staril" hidden="1">{#N/A,#N/A,FALSE,"REPORT"}</definedName>
    <definedName name="Starting_Row_Index" localSheetId="25">'PL11-Churn Bridge working'!$G$1</definedName>
    <definedName name="StratPlanAP" hidden="1">{#N/A,#N/A,FALSE,"Pharm";#N/A,#N/A,FALSE,"WWCM"}</definedName>
    <definedName name="SX" hidden="1">{#N/A,#N/A,FALSE,"Total";#N/A,#N/A,FALSE,"Phar";#N/A,#N/A,FALSE,"Card";#N/A,#N/A,FALSE,"Prav";#N/A,#N/A,FALSE,"Irbe";#N/A,#N/A,FALSE,"Plavix";#N/A,#N/A,FALSE,"Capt";#N/A,#N/A,FALSE,"Fosi";#N/A,#N/A,FALSE,"Anti";#N/A,#N/A,FALSE,"Cefa";#N/A,#N/A,FALSE,"Ceph";#N/A,#N/A,FALSE,"Cefp";#N/A,#N/A,FALSE,"Cefe";#N/A,#N/A,FALSE,"Pens";#N/A,#N/A,FALSE,"Ampi";#N/A,#N/A,FALSE,"Amox";#N/A,#N/A,FALSE,"Isox";#N/A,#N/A,FALSE,"Aztr";#N/A,#N/A,FALSE,"Videx";#N/A,#N/A,FALSE,"Zerit";#N/A,#N/A,FALSE,"CNS";#N/A,#N/A,FALSE,"Serz";#N/A,#N/A,FALSE,"Onco";#N/A,#N/A,FALSE,"Taxol";#N/A,#N/A,FALSE,"UFT";#N/A,#N/A,FALSE,"Carb";#N/A,#N/A,FALSE,"Derm";#N/A,#N/A,FALSE,"Other";#N/A,#N/A,FALSE,"Ace";#N/A,#N/A,FALSE,"OTC";#N/A,#N/A,FALSE,"Ther";#N/A,#N/A,FALSE,"Temp";#N/A,#N/A,FALSE,"Exce";#N/A,#N/A,FALSE,"Buff";#N/A,#N/A,FALSE,"Picot";#N/A,#N/A,FALSE,"Luftal";#N/A,#N/A,FALSE,"Comt"}</definedName>
    <definedName name="taxol" hidden="1">{#N/A,#N/A,FALSE,"Pharm";#N/A,#N/A,FALSE,"WWCM"}</definedName>
    <definedName name="Tem" hidden="1">{#N/A,#N/A,FALSE,"Pharm";#N/A,#N/A,FALSE,"WWCM"}</definedName>
    <definedName name="teq" hidden="1">{#N/A,#N/A,FALSE,"Pharm";#N/A,#N/A,FALSE,"WWCM"}</definedName>
    <definedName name="Tequin" hidden="1">{#N/A,#N/A,FALSE,"Pharm";#N/A,#N/A,FALSE,"WWCM"}</definedName>
    <definedName name="tequinol" hidden="1">{#N/A,#N/A,FALSE,"REPORT"}</definedName>
    <definedName name="test" hidden="1">{#N/A,#N/A,FALSE,"Pharm";#N/A,#N/A,FALSE,"WWCM"}</definedName>
    <definedName name="teste" hidden="1">{#N/A,#N/A,FALSE,"Pharm";#N/A,#N/A,FALSE,"WWCM"}</definedName>
    <definedName name="tryeuyit" hidden="1">{#N/A,#N/A,FALSE,"Pharm";#N/A,#N/A,FALSE,"WWCM"}</definedName>
    <definedName name="tyutytyi" hidden="1">{#N/A,#N/A,FALSE,"Pharm";#N/A,#N/A,FALSE,"WWCM"}</definedName>
    <definedName name="tyyufkjkhjd" hidden="1">{#N/A,#N/A,FALSE,"Pharm";#N/A,#N/A,FALSE,"WWCM"}</definedName>
    <definedName name="Unit" hidden="1">{#N/A,#N/A,FALSE,"Pharm";#N/A,#N/A,FALSE,"WWCM"}</definedName>
    <definedName name="was" hidden="1">{#N/A,#N/A,FALSE,"Sales Graph";#N/A,#N/A,FALSE,"BUC Graph";#N/A,#N/A,FALSE,"P&amp;L - YTD"}</definedName>
    <definedName name="wb" hidden="1">{#N/A,#N/A,FALSE,"Pharm";#N/A,#N/A,FALSE,"WWCM"}</definedName>
    <definedName name="wc" hidden="1">{#N/A,#N/A,FALSE,"Pharm";#N/A,#N/A,FALSE,"WWCM"}</definedName>
    <definedName name="we" hidden="1">{#N/A,#N/A,FALSE,"Pharm";#N/A,#N/A,FALSE,"WWCM"}</definedName>
    <definedName name="werrr" hidden="1">{#N/A,#N/A,FALSE,"Pharm";#N/A,#N/A,FALSE,"WWCM"}</definedName>
    <definedName name="working" hidden="1">{#N/A,#N/A,FALSE,"REPORT"}</definedName>
    <definedName name="wrn.111111" hidden="1">{#N/A,#N/A,FALSE,"Pharm";#N/A,#N/A,FALSE,"WWCM"}</definedName>
    <definedName name="wrn.730." hidden="1">{#N/A,#N/A,FALSE,"REPORT"}</definedName>
    <definedName name="wrn.731" hidden="1">{#N/A,#N/A,FALSE,"REPORT"}</definedName>
    <definedName name="wrn.750." hidden="1">{#N/A,#N/A,FALSE,"REPORT"}</definedName>
    <definedName name="wrn.7501" hidden="1">{#N/A,#N/A,FALSE,"REPORT"}</definedName>
    <definedName name="wrn.760.16." hidden="1">{#N/A,#N/A,FALSE,"REPORT"}</definedName>
    <definedName name="wrn.7900" hidden="1">{#N/A,#N/A,FALSE,"REPORT"}</definedName>
    <definedName name="wrn.905" hidden="1">{#N/A,#N/A,FALSE,"REPORT"}</definedName>
    <definedName name="wrn.99999" hidden="1">{#N/A,#N/A,FALSE,"REPORT"}</definedName>
    <definedName name="wrn.aaa" hidden="1">{#N/A,#N/A,FALSE,"Pharm";#N/A,#N/A,FALSE,"WWCM"}</definedName>
    <definedName name="wrn.aaaaaaa" hidden="1">{#N/A,#N/A,FALSE,"Pharm";#N/A,#N/A,FALSE,"WWCM"}</definedName>
    <definedName name="wrn.bm" hidden="1">{#N/A,#N/A,FALSE,"Phar";#N/A,#N/A,FALSE,"Card";#N/A,#N/A,FALSE,"Prav";#N/A,#N/A,FALSE,"Irbe";#N/A,#N/A,FALSE,"Plavix";#N/A,#N/A,FALSE,"Capt";#N/A,#N/A,FALSE,"Fosi";#N/A,#N/A,FALSE,"Anti";#N/A,#N/A,FALSE,"Cefa";#N/A,#N/A,FALSE,"Ceph";#N/A,#N/A,FALSE,"Cefp";#N/A,#N/A,FALSE,"Cefe";#N/A,#N/A,FALSE,"Pens";#N/A,#N/A,FALSE,"Ampi";#N/A,#N/A,FALSE,"Amox";#N/A,#N/A,FALSE,"Isox";#N/A,#N/A,FALSE,"Aztr";#N/A,#N/A,FALSE,"Videx";#N/A,#N/A,FALSE,"Zerit";#N/A,#N/A,FALSE,"CNS";#N/A,#N/A,FALSE,"Serz";#N/A,#N/A,FALSE,"Onco";#N/A,#N/A,FALSE,"Taxol";#N/A,#N/A,FALSE,"UFT";#N/A,#N/A,FALSE,"Carb";#N/A,#N/A,FALSE,"Derm";#N/A,#N/A,FALSE,"Other";#N/A,#N/A,FALSE,"Ace"}</definedName>
    <definedName name="wrn.Cardiovasculars." hidden="1">{#N/A,#N/A,FALSE,"Card";#N/A,#N/A,FALSE,"Prav";#N/A,#N/A,FALSE,"Irbe";#N/A,#N/A,FALSE,"Plavix";#N/A,#N/A,FALSE,"Capt";#N/A,#N/A,FALSE,"Fosi"}</definedName>
    <definedName name="wrn.Central._.Nervous._.System." hidden="1">{#N/A,#N/A,FALSE,"CNS";#N/A,#N/A,FALSE,"Serz";#N/A,#N/A,FALSE,"Ace"}</definedName>
    <definedName name="wrn.Consumer._.Medicines." hidden="1">{#N/A,#N/A,FALSE,"OTC";#N/A,#N/A,FALSE,"Ther";#N/A,#N/A,FALSE,"Temp";#N/A,#N/A,FALSE,"Exce";#N/A,#N/A,FALSE,"Buff";#N/A,#N/A,FALSE,"Picot";#N/A,#N/A,FALSE,"Luftal";#N/A,#N/A,FALSE,"Comt"}</definedName>
    <definedName name="wrn.Detail._.Balance._.Sheet." hidden="1">{#N/A,#N/A,FALSE,"Detail"}</definedName>
    <definedName name="wrn.Detail_Projection." hidden="1">{#N/A,#N/A,FALSE,"Detail YTD"}</definedName>
    <definedName name="wrn.General._.OTC." hidden="1">{#N/A,#N/A,FALSE,"Title Page (3)";#N/A,#N/A,FALSE,"YTD - OTC";#N/A,#N/A,FALSE,"MTH - OTC"}</definedName>
    <definedName name="wrn.General._.Pharm." hidden="1">{#N/A,#N/A,FALSE,"Title Page (2)";#N/A,#N/A,FALSE,"YTD - Pharm";#N/A,#N/A,FALSE,"MTH - Pharm"}</definedName>
    <definedName name="wrn.General._.Total." hidden="1">{#N/A,#N/A,FALSE,"Title Page (4)";#N/A,#N/A,FALSE,"YTD - Total";#N/A,#N/A,FALSE,"MTH - Total"}</definedName>
    <definedName name="wrn.Infectious._.Diseases." hidden="1">{#N/A,#N/A,FALSE,"Anti";#N/A,#N/A,FALSE,"Cefa";#N/A,#N/A,FALSE,"Ceph";#N/A,#N/A,FALSE,"Cefp";#N/A,#N/A,FALSE,"Cefe";#N/A,#N/A,FALSE,"Pens";#N/A,#N/A,FALSE,"Ampi";#N/A,#N/A,FALSE,"Amox";#N/A,#N/A,FALSE,"Isox";#N/A,#N/A,FALSE,"Aztr";#N/A,#N/A,FALSE,"Videx";#N/A,#N/A,FALSE,"Zerit"}</definedName>
    <definedName name="wrn.Oncology." hidden="1">{#N/A,#N/A,FALSE,"Onco";#N/A,#N/A,FALSE,"Taxol";#N/A,#N/A,FALSE,"UFT";#N/A,#N/A,FALSE,"Carb"}</definedName>
    <definedName name="wrn.OTC._.Market._.Report." hidden="1">{#N/A,#N/A,FALSE,"Sales Graph";#N/A,#N/A,FALSE,"BUC Graph";#N/A,#N/A,FALSE,"P&amp;L - YTD"}</definedName>
    <definedName name="wrn.Other._.Pharm." hidden="1">{#N/A,#N/A,FALSE,"Other";#N/A,#N/A,FALSE,"Ace";#N/A,#N/A,FALSE,"Derm"}</definedName>
    <definedName name="wrn.p" hidden="1">{#N/A,#N/A,FALSE,"1";#N/A,#N/A,FALSE,"2";#N/A,#N/A,FALSE,"16 - 17";#N/A,#N/A,FALSE,"18 - 19";#N/A,#N/A,FALSE,"26";#N/A,#N/A,FALSE,"27";#N/A,#N/A,FALSE,"28"}</definedName>
    <definedName name="wrn.Pharm._.Market._.Report." hidden="1">{#N/A,#N/A,FALSE,"Sales Graph";#N/A,#N/A,FALSE,"PSBM";#N/A,#N/A,FALSE,"BUC Graph";#N/A,#N/A,FALSE,"P&amp;L - YTD"}</definedName>
    <definedName name="wrn.Pharmaceuticals." hidden="1">{#N/A,#N/A,FALSE,"Phar";#N/A,#N/A,FALSE,"Card";#N/A,#N/A,FALSE,"Prav";#N/A,#N/A,FALSE,"Irbe";#N/A,#N/A,FALSE,"Plavix";#N/A,#N/A,FALSE,"Capt";#N/A,#N/A,FALSE,"Fosi";#N/A,#N/A,FALSE,"Anti";#N/A,#N/A,FALSE,"Cefa";#N/A,#N/A,FALSE,"Ceph";#N/A,#N/A,FALSE,"Cefp";#N/A,#N/A,FALSE,"Cefe";#N/A,#N/A,FALSE,"Pens";#N/A,#N/A,FALSE,"Ampi";#N/A,#N/A,FALSE,"Amox";#N/A,#N/A,FALSE,"Isox";#N/A,#N/A,FALSE,"Aztr";#N/A,#N/A,FALSE,"Videx";#N/A,#N/A,FALSE,"Zerit";#N/A,#N/A,FALSE,"CNS";#N/A,#N/A,FALSE,"Serz";#N/A,#N/A,FALSE,"Onco";#N/A,#N/A,FALSE,"Taxol";#N/A,#N/A,FALSE,"UFT";#N/A,#N/A,FALSE,"Carb";#N/A,#N/A,FALSE,"Derm";#N/A,#N/A,FALSE,"Other";#N/A,#N/A,FALSE,"Ace"}</definedName>
    <definedName name="wrn.ppp" hidden="1">{#N/A,#N/A,FALSE,"1";#N/A,#N/A,FALSE,"2";#N/A,#N/A,FALSE,"16 - 17";#N/A,#N/A,FALSE,"18 - 19";#N/A,#N/A,FALSE,"26";#N/A,#N/A,FALSE,"27";#N/A,#N/A,FALSE,"28"}</definedName>
    <definedName name="wrn.prin2._.all." hidden="1">{#N/A,#N/A,FALSE,"Pharm";#N/A,#N/A,FALSE,"WWCM"}</definedName>
    <definedName name="wrn.prin3" hidden="1">{#N/A,#N/A,FALSE,"Pharm";#N/A,#N/A,FALSE,"WWCM"}</definedName>
    <definedName name="wrn.print" hidden="1">{#N/A,#N/A,FALSE,"Pharm";#N/A,#N/A,FALSE,"WWCM"}</definedName>
    <definedName name="wrn.PRINT._.ALL." hidden="1">{#N/A,#N/A,FALSE,"Pharm";#N/A,#N/A,FALSE,"WWCM"}</definedName>
    <definedName name="wrn.PRINT._.ALL.2" hidden="1">{#N/A,#N/A,FALSE,"Pharm";#N/A,#N/A,FALSE,"WWCM"}</definedName>
    <definedName name="wrn.print._.all2" hidden="1">{#N/A,#N/A,FALSE,"Pharm";#N/A,#N/A,FALSE,"WWCM"}</definedName>
    <definedName name="wrn.print._all1." hidden="1">{#N/A,#N/A,FALSE,"Pharm";#N/A,#N/A,FALSE,"WWCM"}</definedName>
    <definedName name="wrn.print2" hidden="1">{#N/A,#N/A,FALSE,"Pharm";#N/A,#N/A,FALSE,"WWCM"}</definedName>
    <definedName name="wrn.products" hidden="1">{#N/A,#N/A,FALSE,"1";#N/A,#N/A,FALSE,"2";#N/A,#N/A,FALSE,"16 - 17";#N/A,#N/A,FALSE,"18 - 19";#N/A,#N/A,FALSE,"26";#N/A,#N/A,FALSE,"27";#N/A,#N/A,FALSE,"28"}</definedName>
    <definedName name="wrn.Products." hidden="1">{#N/A,#N/A,FALSE,"1";#N/A,#N/A,FALSE,"2";#N/A,#N/A,FALSE,"16 - 17";#N/A,#N/A,FALSE,"18 - 19";#N/A,#N/A,FALSE,"26";#N/A,#N/A,FALSE,"27";#N/A,#N/A,FALSE,"28"}</definedName>
    <definedName name="wrn.pror" hidden="1">{#N/A,#N/A,FALSE,"Pharm";#N/A,#N/A,FALSE,"WWCM"}</definedName>
    <definedName name="wrn.Total._.Business." hidden="1">{#N/A,#N/A,FALSE,"Total";#N/A,#N/A,FALSE,"Phar";#N/A,#N/A,FALSE,"Card";#N/A,#N/A,FALSE,"Prav";#N/A,#N/A,FALSE,"Irbe";#N/A,#N/A,FALSE,"Plavix";#N/A,#N/A,FALSE,"Capt";#N/A,#N/A,FALSE,"Fosi";#N/A,#N/A,FALSE,"Anti";#N/A,#N/A,FALSE,"Cefa";#N/A,#N/A,FALSE,"Ceph";#N/A,#N/A,FALSE,"Cefp";#N/A,#N/A,FALSE,"Cefe";#N/A,#N/A,FALSE,"Pens";#N/A,#N/A,FALSE,"Ampi";#N/A,#N/A,FALSE,"Amox";#N/A,#N/A,FALSE,"Isox";#N/A,#N/A,FALSE,"Aztr";#N/A,#N/A,FALSE,"Videx";#N/A,#N/A,FALSE,"Zerit";#N/A,#N/A,FALSE,"CNS";#N/A,#N/A,FALSE,"Serz";#N/A,#N/A,FALSE,"Onco";#N/A,#N/A,FALSE,"Taxol";#N/A,#N/A,FALSE,"UFT";#N/A,#N/A,FALSE,"Carb";#N/A,#N/A,FALSE,"Derm";#N/A,#N/A,FALSE,"Other";#N/A,#N/A,FALSE,"Ace";#N/A,#N/A,FALSE,"OTC";#N/A,#N/A,FALSE,"Ther";#N/A,#N/A,FALSE,"Temp";#N/A,#N/A,FALSE,"Exce";#N/A,#N/A,FALSE,"Buff";#N/A,#N/A,FALSE,"Picot";#N/A,#N/A,FALSE,"Luftal";#N/A,#N/A,FALSE,"Comt"}</definedName>
    <definedName name="wrn.Total._.Market._.Report." hidden="1">{#N/A,#N/A,FALSE,"Sales Graph";#N/A,#N/A,FALSE,"BUC Graph";#N/A,#N/A,FALSE,"P&amp;L - YTD"}</definedName>
    <definedName name="wrna.prod" hidden="1">{#N/A,#N/A,FALSE,"1";#N/A,#N/A,FALSE,"2";#N/A,#N/A,FALSE,"16 - 17";#N/A,#N/A,FALSE,"18 - 19";#N/A,#N/A,FALSE,"26";#N/A,#N/A,FALSE,"27";#N/A,#N/A,FALSE,"28"}</definedName>
    <definedName name="WRR" hidden="1">{#N/A,#N/A,FALSE,"Pharm";#N/A,#N/A,FALSE,"WWCM"}</definedName>
    <definedName name="wrrrrr" hidden="1">{#N/A,#N/A,FALSE,"REPORT"}</definedName>
    <definedName name="wv" hidden="1">{#N/A,#N/A,FALSE,"Pharm";#N/A,#N/A,FALSE,"WWCM"}</definedName>
    <definedName name="ww" hidden="1">{#N/A,#N/A,FALSE,"Pharm";#N/A,#N/A,FALSE,"WWCM"}</definedName>
    <definedName name="wx" hidden="1">{#N/A,#N/A,FALSE,"Pharm";#N/A,#N/A,FALSE,"WWCM"}</definedName>
    <definedName name="x" hidden="1">{#N/A,#N/A,FALSE,"REPORT"}</definedName>
    <definedName name="xcv" hidden="1">{#N/A,#N/A,FALSE,"Pharm";#N/A,#N/A,FALSE,"WWCM"}</definedName>
    <definedName name="xx" hidden="1">{#N/A,#N/A,FALSE,"REPORT"}</definedName>
    <definedName name="XXX" hidden="1">{#N/A,#N/A,FALSE,"Other";#N/A,#N/A,FALSE,"Ace";#N/A,#N/A,FALSE,"Derm"}</definedName>
    <definedName name="xxxxx" hidden="1">{#N/A,#N/A,FALSE,"Pharm";#N/A,#N/A,FALSE,"WWCM"}</definedName>
    <definedName name="y" hidden="1">{#N/A,#N/A,FALSE,"Pharm";#N/A,#N/A,FALSE,"WWCM"}</definedName>
    <definedName name="YearStart2">'[2]QE2-EBITDA bridge'!$C$23</definedName>
    <definedName name="YearStart3">'[2]QE2-EBITDA bridge'!$C$39</definedName>
    <definedName name="YearStart4">'[2]QE2-EBITDA bridge'!$C$55</definedName>
    <definedName name="yyy" hidden="1">{#N/A,#N/A,FALSE,"Other";#N/A,#N/A,FALSE,"Ace";#N/A,#N/A,FALSE,"Derm"}</definedName>
    <definedName name="zhu" hidden="1">{#N/A,#N/A,FALSE,"REPORT"}</definedName>
    <definedName name="zhutr" hidden="1">{#N/A,#N/A,FALSE,"REPORT"}</definedName>
    <definedName name="ZSZ" hidden="1">{#N/A,#N/A,FALSE,"Phar";#N/A,#N/A,FALSE,"Card";#N/A,#N/A,FALSE,"Prav";#N/A,#N/A,FALSE,"Irbe";#N/A,#N/A,FALSE,"Plavix";#N/A,#N/A,FALSE,"Capt";#N/A,#N/A,FALSE,"Fosi";#N/A,#N/A,FALSE,"Anti";#N/A,#N/A,FALSE,"Cefa";#N/A,#N/A,FALSE,"Ceph";#N/A,#N/A,FALSE,"Cefp";#N/A,#N/A,FALSE,"Cefe";#N/A,#N/A,FALSE,"Pens";#N/A,#N/A,FALSE,"Ampi";#N/A,#N/A,FALSE,"Amox";#N/A,#N/A,FALSE,"Isox";#N/A,#N/A,FALSE,"Aztr";#N/A,#N/A,FALSE,"Videx";#N/A,#N/A,FALSE,"Zerit";#N/A,#N/A,FALSE,"CNS";#N/A,#N/A,FALSE,"Serz";#N/A,#N/A,FALSE,"Onco";#N/A,#N/A,FALSE,"Taxol";#N/A,#N/A,FALSE,"UFT";#N/A,#N/A,FALSE,"Carb";#N/A,#N/A,FALSE,"Derm";#N/A,#N/A,FALSE,"Other";#N/A,#N/A,FALSE,"Ace"}</definedName>
    <definedName name="zza4pg" hidden="1">{#N/A,#N/A,FALSE,"REPORT"}</definedName>
    <definedName name="zzee" hidden="1">{#N/A,#N/A,FALSE,"Pharm";#N/A,#N/A,FALSE,"WWCM"}</definedName>
    <definedName name="zzzzz" hidden="1">{#N/A,#N/A,FALSE,"REPORT"}</definedName>
    <definedName name="고" hidden="1">{#N/A,#N/A,FALSE,"REPORT"}</definedName>
    <definedName name="ㄶㅇ노ㅗㄶ호" hidden="1">{#N/A,#N/A,FALSE,"REPORT"}</definedName>
    <definedName name="미애" hidden="1">{#N/A,#N/A,FALSE,"REPORT"}</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17" i="52" l="1"/>
  <c r="I7" i="52"/>
  <c r="G16" i="52"/>
  <c r="F7" i="52"/>
  <c r="E15" i="40"/>
  <c r="E14" i="40"/>
  <c r="E13" i="40"/>
  <c r="E12" i="40"/>
  <c r="E11" i="40"/>
  <c r="E10" i="40"/>
  <c r="E9" i="40"/>
  <c r="E8" i="40"/>
  <c r="E7" i="40"/>
  <c r="D15" i="40"/>
  <c r="C15" i="40"/>
  <c r="D14" i="40"/>
  <c r="C14" i="40"/>
  <c r="D13" i="40"/>
  <c r="C13" i="40"/>
  <c r="D12" i="40"/>
  <c r="C12" i="40"/>
  <c r="D11" i="40"/>
  <c r="C11" i="40"/>
  <c r="D10" i="40"/>
  <c r="C10" i="40"/>
  <c r="D9" i="40"/>
  <c r="C9" i="40"/>
  <c r="D8" i="40"/>
  <c r="C8" i="40"/>
  <c r="D7" i="40"/>
  <c r="AS16" i="40"/>
  <c r="AQ16" i="40"/>
  <c r="AL16" i="40"/>
  <c r="AK16" i="40"/>
  <c r="AJ16" i="40"/>
  <c r="AP16" i="40"/>
  <c r="AO16" i="40"/>
  <c r="AN16" i="40"/>
  <c r="AM16" i="40"/>
  <c r="AI16" i="40"/>
  <c r="AT16" i="40"/>
  <c r="AR16" i="40"/>
  <c r="AC16" i="40"/>
  <c r="AG16" i="40"/>
  <c r="AF16" i="40"/>
  <c r="AE16" i="40"/>
  <c r="Y16" i="40"/>
  <c r="X16" i="40"/>
  <c r="AH16" i="40"/>
  <c r="AD16" i="40"/>
  <c r="AB16" i="40"/>
  <c r="AA16" i="40"/>
  <c r="Z16" i="40"/>
  <c r="A16" i="63"/>
  <c r="D12" i="63"/>
  <c r="C12" i="63"/>
  <c r="B12" i="63"/>
  <c r="D10" i="63"/>
  <c r="C10" i="63"/>
  <c r="B10" i="63"/>
  <c r="D9" i="63"/>
  <c r="C9" i="63"/>
  <c r="B9" i="63"/>
  <c r="D8" i="63"/>
  <c r="C8" i="63"/>
  <c r="B8" i="63"/>
  <c r="D7" i="63"/>
  <c r="C7" i="63"/>
  <c r="B7" i="63"/>
  <c r="A12" i="61"/>
  <c r="D9" i="61"/>
  <c r="C9" i="61"/>
  <c r="B9" i="61"/>
  <c r="D8" i="61"/>
  <c r="C8" i="61"/>
  <c r="B8" i="61"/>
  <c r="D7" i="61"/>
  <c r="C7" i="61"/>
  <c r="B7" i="61"/>
  <c r="D14" i="60"/>
  <c r="C14" i="60"/>
  <c r="B14" i="60"/>
  <c r="D13" i="60"/>
  <c r="C13" i="60"/>
  <c r="B13" i="60"/>
  <c r="D12" i="60"/>
  <c r="C12" i="60"/>
  <c r="B12" i="60"/>
  <c r="D11" i="60"/>
  <c r="C11" i="60"/>
  <c r="B11" i="60"/>
  <c r="D10" i="60"/>
  <c r="C10" i="60"/>
  <c r="B10" i="60"/>
  <c r="D9" i="60"/>
  <c r="C9" i="60"/>
  <c r="A18" i="60"/>
  <c r="D15" i="60"/>
  <c r="C15" i="60"/>
  <c r="B15" i="60"/>
  <c r="B9" i="60"/>
  <c r="D8" i="60"/>
  <c r="C8" i="60"/>
  <c r="B8" i="60"/>
  <c r="D7" i="60"/>
  <c r="C7" i="60"/>
  <c r="B7" i="60"/>
  <c r="D8" i="58"/>
  <c r="C8" i="58"/>
  <c r="B8" i="58"/>
  <c r="B9" i="58"/>
  <c r="D7" i="58"/>
  <c r="C7" i="58"/>
  <c r="A14" i="58"/>
  <c r="D11" i="58"/>
  <c r="C11" i="58"/>
  <c r="B11" i="58"/>
  <c r="D10" i="58"/>
  <c r="C10" i="58"/>
  <c r="B10" i="58"/>
  <c r="D9" i="58"/>
  <c r="C9" i="58"/>
  <c r="B7" i="58"/>
  <c r="G13" i="60" l="1"/>
  <c r="F11" i="60"/>
  <c r="C11" i="63"/>
  <c r="C13" i="63" s="1"/>
  <c r="B11" i="63"/>
  <c r="B13" i="63" s="1"/>
  <c r="D11" i="63"/>
  <c r="G14" i="60"/>
  <c r="G12" i="60"/>
  <c r="G10" i="60"/>
  <c r="F13" i="60"/>
  <c r="G11" i="60"/>
  <c r="F14" i="60"/>
  <c r="F12" i="60"/>
  <c r="F10" i="60"/>
  <c r="G9" i="61"/>
  <c r="G8" i="61"/>
  <c r="D10" i="61"/>
  <c r="C10" i="61"/>
  <c r="F9" i="61"/>
  <c r="B10" i="61"/>
  <c r="F7" i="61"/>
  <c r="G7" i="61"/>
  <c r="F8" i="61"/>
  <c r="G7" i="60"/>
  <c r="G8" i="60"/>
  <c r="F8" i="60"/>
  <c r="F9" i="60"/>
  <c r="F15" i="60"/>
  <c r="G15" i="60"/>
  <c r="B16" i="60"/>
  <c r="G9" i="60"/>
  <c r="F7" i="60"/>
  <c r="C16" i="60"/>
  <c r="D16" i="60"/>
  <c r="F8" i="58"/>
  <c r="G8" i="58"/>
  <c r="C12" i="58"/>
  <c r="B12" i="58"/>
  <c r="D12" i="58"/>
  <c r="F11" i="58"/>
  <c r="F9" i="58"/>
  <c r="G11" i="58"/>
  <c r="G9" i="58"/>
  <c r="F10" i="58"/>
  <c r="F7" i="58"/>
  <c r="G10" i="58"/>
  <c r="G7" i="58"/>
  <c r="G10" i="61" l="1"/>
  <c r="D13" i="63"/>
  <c r="F10" i="61"/>
  <c r="F16" i="60"/>
  <c r="G16" i="60"/>
  <c r="G12" i="58"/>
  <c r="C7" i="57"/>
  <c r="D7" i="57" s="1"/>
  <c r="E7" i="57" s="1"/>
  <c r="A19" i="57"/>
  <c r="D17" i="57"/>
  <c r="D12" i="57"/>
  <c r="F12" i="58" l="1"/>
  <c r="F7" i="57"/>
  <c r="O7" i="57" s="1"/>
  <c r="C17" i="56" l="1"/>
  <c r="B17" i="56"/>
  <c r="P10" i="57" s="1"/>
  <c r="R50" i="56"/>
  <c r="Q50" i="56"/>
  <c r="R49" i="56"/>
  <c r="Q49" i="56"/>
  <c r="R48" i="56"/>
  <c r="Q48" i="56"/>
  <c r="R47" i="56"/>
  <c r="Q47" i="56"/>
  <c r="R46" i="56"/>
  <c r="Q46" i="56"/>
  <c r="R45" i="56"/>
  <c r="Q45" i="56"/>
  <c r="R44" i="56"/>
  <c r="Q44" i="56"/>
  <c r="R43" i="56"/>
  <c r="Q43" i="56"/>
  <c r="R42" i="56"/>
  <c r="Q42" i="56"/>
  <c r="R41" i="56"/>
  <c r="Q41" i="56"/>
  <c r="R40" i="56"/>
  <c r="Q40" i="56"/>
  <c r="R39" i="56"/>
  <c r="Q39" i="56"/>
  <c r="R38" i="56"/>
  <c r="Q38" i="56"/>
  <c r="C50" i="56"/>
  <c r="B50" i="56"/>
  <c r="C49" i="56"/>
  <c r="B49" i="56"/>
  <c r="C48" i="56"/>
  <c r="B48" i="56"/>
  <c r="C47" i="56"/>
  <c r="B47" i="56"/>
  <c r="C46" i="56"/>
  <c r="B46" i="56"/>
  <c r="C45" i="56"/>
  <c r="B45" i="56"/>
  <c r="C44" i="56"/>
  <c r="B44" i="56"/>
  <c r="C43" i="56"/>
  <c r="B43" i="56"/>
  <c r="C42" i="56"/>
  <c r="B42" i="56"/>
  <c r="C41" i="56"/>
  <c r="B41" i="56"/>
  <c r="C40" i="56"/>
  <c r="B40" i="56"/>
  <c r="C39" i="56"/>
  <c r="B39" i="56"/>
  <c r="J39" i="56"/>
  <c r="M39" i="56" s="1"/>
  <c r="K39" i="56"/>
  <c r="N39" i="56" s="1"/>
  <c r="L39" i="56"/>
  <c r="O39" i="56" s="1"/>
  <c r="J40" i="56"/>
  <c r="M40" i="56" s="1"/>
  <c r="K40" i="56"/>
  <c r="N40" i="56" s="1"/>
  <c r="L40" i="56"/>
  <c r="O40" i="56" s="1"/>
  <c r="J41" i="56"/>
  <c r="M41" i="56" s="1"/>
  <c r="K41" i="56"/>
  <c r="N41" i="56" s="1"/>
  <c r="L41" i="56"/>
  <c r="O41" i="56" s="1"/>
  <c r="J42" i="56"/>
  <c r="M42" i="56" s="1"/>
  <c r="K42" i="56"/>
  <c r="N42" i="56" s="1"/>
  <c r="L42" i="56"/>
  <c r="O42" i="56" s="1"/>
  <c r="J43" i="56"/>
  <c r="M43" i="56" s="1"/>
  <c r="K43" i="56"/>
  <c r="N43" i="56" s="1"/>
  <c r="L43" i="56"/>
  <c r="O43" i="56"/>
  <c r="J44" i="56"/>
  <c r="M44" i="56" s="1"/>
  <c r="K44" i="56"/>
  <c r="N44" i="56" s="1"/>
  <c r="L44" i="56"/>
  <c r="O44" i="56" s="1"/>
  <c r="J45" i="56"/>
  <c r="M45" i="56" s="1"/>
  <c r="K45" i="56"/>
  <c r="N45" i="56" s="1"/>
  <c r="L45" i="56"/>
  <c r="O45" i="56" s="1"/>
  <c r="J46" i="56"/>
  <c r="M46" i="56" s="1"/>
  <c r="K46" i="56"/>
  <c r="N46" i="56" s="1"/>
  <c r="L46" i="56"/>
  <c r="O46" i="56" s="1"/>
  <c r="J47" i="56"/>
  <c r="M47" i="56" s="1"/>
  <c r="K47" i="56"/>
  <c r="N47" i="56" s="1"/>
  <c r="L47" i="56"/>
  <c r="O47" i="56" s="1"/>
  <c r="J48" i="56"/>
  <c r="M48" i="56" s="1"/>
  <c r="K48" i="56"/>
  <c r="N48" i="56" s="1"/>
  <c r="L48" i="56"/>
  <c r="O48" i="56" s="1"/>
  <c r="J49" i="56"/>
  <c r="M49" i="56" s="1"/>
  <c r="K49" i="56"/>
  <c r="N49" i="56" s="1"/>
  <c r="L49" i="56"/>
  <c r="O49" i="56" s="1"/>
  <c r="J50" i="56"/>
  <c r="M50" i="56" s="1"/>
  <c r="K50" i="56"/>
  <c r="N50" i="56" s="1"/>
  <c r="L50" i="56"/>
  <c r="O50" i="56" s="1"/>
  <c r="L38" i="56"/>
  <c r="O38" i="56" s="1"/>
  <c r="K38" i="56"/>
  <c r="N38" i="56" s="1"/>
  <c r="J38" i="56"/>
  <c r="M38" i="56" s="1"/>
  <c r="C38" i="56"/>
  <c r="B38" i="56"/>
  <c r="A22" i="56"/>
  <c r="C19" i="56" l="1"/>
  <c r="P13" i="57" s="1"/>
  <c r="C18" i="56"/>
  <c r="P14" i="57" s="1"/>
  <c r="B8" i="56"/>
  <c r="C8" i="57" s="1"/>
  <c r="B18" i="56"/>
  <c r="P9" i="57" s="1"/>
  <c r="C20" i="56"/>
  <c r="B9" i="56"/>
  <c r="C9" i="57" s="1"/>
  <c r="D9" i="57" s="1"/>
  <c r="B11" i="56"/>
  <c r="C11" i="57" s="1"/>
  <c r="D11" i="57" s="1"/>
  <c r="B10" i="56"/>
  <c r="C10" i="57" s="1"/>
  <c r="D10" i="57" s="1"/>
  <c r="B19" i="56"/>
  <c r="C11" i="56"/>
  <c r="C16" i="57" s="1"/>
  <c r="D16" i="57" s="1"/>
  <c r="C9" i="56"/>
  <c r="C14" i="57" s="1"/>
  <c r="D14" i="57" s="1"/>
  <c r="C8" i="56"/>
  <c r="C13" i="57" s="1"/>
  <c r="D13" i="57" s="1"/>
  <c r="C10" i="56"/>
  <c r="C15" i="57" s="1"/>
  <c r="D15" i="57" s="1"/>
  <c r="C12" i="55"/>
  <c r="D7" i="55" s="1"/>
  <c r="D12" i="55" s="1"/>
  <c r="E7" i="55" s="1"/>
  <c r="E12" i="55" s="1"/>
  <c r="A14" i="55"/>
  <c r="D8" i="57" l="1"/>
  <c r="I8" i="57"/>
  <c r="N8" i="57" s="1"/>
  <c r="K8" i="57"/>
  <c r="P12" i="57"/>
  <c r="B20" i="56"/>
  <c r="P15" i="57" s="1"/>
  <c r="P17" i="57" s="1"/>
  <c r="P8" i="57"/>
  <c r="B12" i="56"/>
  <c r="C7" i="56" s="1"/>
  <c r="C12" i="56" s="1"/>
  <c r="A18" i="54"/>
  <c r="D12" i="54"/>
  <c r="C12" i="54"/>
  <c r="B12" i="54"/>
  <c r="D10" i="54"/>
  <c r="C10" i="54"/>
  <c r="B10" i="54"/>
  <c r="D9" i="54"/>
  <c r="C9" i="54"/>
  <c r="B9" i="54"/>
  <c r="D8" i="54"/>
  <c r="C8" i="54"/>
  <c r="B8" i="54"/>
  <c r="D7" i="54"/>
  <c r="C7" i="54"/>
  <c r="B7" i="54"/>
  <c r="A12" i="53"/>
  <c r="D8" i="53"/>
  <c r="C8" i="53"/>
  <c r="B8" i="53"/>
  <c r="D7" i="53"/>
  <c r="C7" i="53"/>
  <c r="B7" i="53"/>
  <c r="D14" i="43"/>
  <c r="C14" i="43"/>
  <c r="B14" i="43"/>
  <c r="D12" i="43"/>
  <c r="C12" i="43"/>
  <c r="B12" i="43"/>
  <c r="D11" i="43"/>
  <c r="C11" i="43"/>
  <c r="B11" i="43"/>
  <c r="D10" i="43"/>
  <c r="C10" i="43"/>
  <c r="B10" i="43"/>
  <c r="D9" i="43"/>
  <c r="C9" i="43"/>
  <c r="B9" i="43"/>
  <c r="D8" i="43"/>
  <c r="C8" i="43"/>
  <c r="B8" i="43"/>
  <c r="D7" i="43"/>
  <c r="C7" i="43"/>
  <c r="B7" i="43"/>
  <c r="D18" i="52"/>
  <c r="C18" i="52"/>
  <c r="B18" i="52"/>
  <c r="B9" i="52"/>
  <c r="C9" i="52"/>
  <c r="D9" i="52"/>
  <c r="B10" i="52"/>
  <c r="C10" i="52"/>
  <c r="D10" i="52"/>
  <c r="B7" i="52"/>
  <c r="C7" i="52"/>
  <c r="D7" i="52"/>
  <c r="B11" i="52"/>
  <c r="C11" i="52"/>
  <c r="D11" i="52"/>
  <c r="B12" i="52"/>
  <c r="C12" i="52"/>
  <c r="D12" i="52"/>
  <c r="B13" i="52"/>
  <c r="C13" i="52"/>
  <c r="D13" i="52"/>
  <c r="B8" i="52"/>
  <c r="C8" i="52"/>
  <c r="D8" i="52"/>
  <c r="B14" i="52"/>
  <c r="C14" i="52"/>
  <c r="D14" i="52"/>
  <c r="A23" i="52"/>
  <c r="D19" i="52"/>
  <c r="C19" i="52"/>
  <c r="B19" i="52"/>
  <c r="D15" i="52"/>
  <c r="C15" i="52"/>
  <c r="B15" i="52"/>
  <c r="D16" i="52"/>
  <c r="C16" i="52"/>
  <c r="B16" i="52"/>
  <c r="D8" i="51"/>
  <c r="C8" i="51"/>
  <c r="B8" i="51"/>
  <c r="D10" i="51"/>
  <c r="C10" i="51"/>
  <c r="B10" i="51"/>
  <c r="D7" i="51"/>
  <c r="C7" i="51"/>
  <c r="B7" i="51"/>
  <c r="D13" i="51"/>
  <c r="C13" i="51"/>
  <c r="B13" i="51"/>
  <c r="D14" i="51"/>
  <c r="C14" i="51"/>
  <c r="B14" i="51"/>
  <c r="D11" i="51"/>
  <c r="C11" i="51"/>
  <c r="B11" i="51"/>
  <c r="D9" i="51"/>
  <c r="C9" i="51"/>
  <c r="B9" i="51"/>
  <c r="D15" i="51"/>
  <c r="C15" i="51"/>
  <c r="B15" i="51"/>
  <c r="B12" i="51"/>
  <c r="A19" i="51"/>
  <c r="D12" i="51"/>
  <c r="C12" i="51"/>
  <c r="D11" i="48"/>
  <c r="C11" i="48"/>
  <c r="B11" i="48"/>
  <c r="D10" i="50"/>
  <c r="C10" i="50"/>
  <c r="B10" i="50"/>
  <c r="D9" i="48"/>
  <c r="C9" i="48"/>
  <c r="B9" i="48"/>
  <c r="D8" i="48"/>
  <c r="C8" i="48"/>
  <c r="B8" i="48"/>
  <c r="D7" i="48"/>
  <c r="C7" i="48"/>
  <c r="B7" i="48"/>
  <c r="D11" i="47"/>
  <c r="C11" i="47"/>
  <c r="B11" i="47"/>
  <c r="D10" i="47"/>
  <c r="C10" i="47"/>
  <c r="B10" i="47"/>
  <c r="D9" i="47"/>
  <c r="C9" i="47"/>
  <c r="B9" i="47"/>
  <c r="D8" i="47"/>
  <c r="C8" i="47"/>
  <c r="B8" i="47"/>
  <c r="A14" i="50"/>
  <c r="D8" i="50"/>
  <c r="C8" i="50"/>
  <c r="B8" i="50"/>
  <c r="D7" i="50"/>
  <c r="C7" i="50"/>
  <c r="B7" i="50"/>
  <c r="A13" i="49"/>
  <c r="D9" i="49"/>
  <c r="C9" i="49"/>
  <c r="B9" i="49"/>
  <c r="D8" i="49"/>
  <c r="C8" i="49"/>
  <c r="B8" i="49"/>
  <c r="D7" i="49"/>
  <c r="C7" i="49"/>
  <c r="B7" i="49"/>
  <c r="A15" i="48"/>
  <c r="A19" i="47"/>
  <c r="D7" i="47"/>
  <c r="D15" i="47" s="1"/>
  <c r="C7" i="47"/>
  <c r="C15" i="47" s="1"/>
  <c r="B7" i="47"/>
  <c r="B15" i="47" s="1"/>
  <c r="D9" i="45"/>
  <c r="C9" i="45"/>
  <c r="B9" i="45"/>
  <c r="D8" i="45"/>
  <c r="C8" i="45"/>
  <c r="B8" i="45"/>
  <c r="D7" i="45"/>
  <c r="C7" i="45"/>
  <c r="B7" i="45"/>
  <c r="A28" i="46"/>
  <c r="A13" i="45"/>
  <c r="B9" i="53" l="1"/>
  <c r="E8" i="57"/>
  <c r="E13" i="57"/>
  <c r="E16" i="57"/>
  <c r="E12" i="57"/>
  <c r="E15" i="57"/>
  <c r="E17" i="57"/>
  <c r="F17" i="57" s="1"/>
  <c r="O17" i="57" s="1"/>
  <c r="E10" i="57"/>
  <c r="E14" i="57"/>
  <c r="E9" i="57"/>
  <c r="E11" i="57"/>
  <c r="C9" i="53"/>
  <c r="D9" i="53"/>
  <c r="G12" i="54"/>
  <c r="G10" i="54"/>
  <c r="F7" i="54"/>
  <c r="B11" i="54"/>
  <c r="G9" i="54"/>
  <c r="D11" i="54"/>
  <c r="G8" i="54"/>
  <c r="F12" i="54"/>
  <c r="F10" i="54"/>
  <c r="F8" i="54"/>
  <c r="F9" i="54"/>
  <c r="C11" i="54"/>
  <c r="G7" i="54"/>
  <c r="F9" i="43"/>
  <c r="F14" i="43"/>
  <c r="H16" i="52"/>
  <c r="I15" i="52"/>
  <c r="F8" i="43"/>
  <c r="G9" i="43"/>
  <c r="F12" i="43"/>
  <c r="G14" i="43"/>
  <c r="F8" i="53"/>
  <c r="F7" i="53"/>
  <c r="G8" i="53"/>
  <c r="G7" i="53"/>
  <c r="F10" i="43"/>
  <c r="G11" i="43"/>
  <c r="G10" i="43"/>
  <c r="D13" i="43"/>
  <c r="G8" i="43"/>
  <c r="F11" i="43"/>
  <c r="G12" i="43"/>
  <c r="G7" i="43"/>
  <c r="B13" i="43"/>
  <c r="C13" i="43"/>
  <c r="F7" i="43"/>
  <c r="I8" i="52"/>
  <c r="H13" i="52"/>
  <c r="F19" i="52"/>
  <c r="I14" i="52"/>
  <c r="H8" i="52"/>
  <c r="I11" i="52"/>
  <c r="H7" i="52"/>
  <c r="F18" i="52"/>
  <c r="H14" i="52"/>
  <c r="I12" i="52"/>
  <c r="I9" i="52"/>
  <c r="I16" i="52"/>
  <c r="B9" i="50"/>
  <c r="B11" i="50" s="1"/>
  <c r="H19" i="52"/>
  <c r="H18" i="52"/>
  <c r="D9" i="50"/>
  <c r="D11" i="50" s="1"/>
  <c r="I19" i="52"/>
  <c r="I18" i="52"/>
  <c r="C9" i="50"/>
  <c r="C11" i="50" s="1"/>
  <c r="G18" i="52"/>
  <c r="G19" i="52"/>
  <c r="H15" i="52"/>
  <c r="I13" i="52"/>
  <c r="H12" i="52"/>
  <c r="H11" i="52"/>
  <c r="I10" i="52"/>
  <c r="F8" i="52"/>
  <c r="H8" i="45"/>
  <c r="H10" i="52"/>
  <c r="H9" i="52"/>
  <c r="F14" i="52"/>
  <c r="G11" i="52"/>
  <c r="F10" i="52"/>
  <c r="G8" i="52"/>
  <c r="F9" i="52"/>
  <c r="G12" i="52"/>
  <c r="F11" i="52"/>
  <c r="F13" i="52"/>
  <c r="G14" i="52"/>
  <c r="G10" i="52"/>
  <c r="G13" i="52"/>
  <c r="G9" i="52"/>
  <c r="F12" i="52"/>
  <c r="G15" i="52"/>
  <c r="B17" i="52"/>
  <c r="B20" i="52" s="1"/>
  <c r="F15" i="52"/>
  <c r="D17" i="52"/>
  <c r="F16" i="52"/>
  <c r="G7" i="52"/>
  <c r="H9" i="45"/>
  <c r="H9" i="51"/>
  <c r="H13" i="51"/>
  <c r="H8" i="51"/>
  <c r="H12" i="51"/>
  <c r="G8" i="51"/>
  <c r="F10" i="51"/>
  <c r="G12" i="51"/>
  <c r="I13" i="51"/>
  <c r="F14" i="51"/>
  <c r="F15" i="51"/>
  <c r="I9" i="51"/>
  <c r="H11" i="51"/>
  <c r="F8" i="51"/>
  <c r="F9" i="51"/>
  <c r="I10" i="51"/>
  <c r="G11" i="51"/>
  <c r="F12" i="51"/>
  <c r="F13" i="51"/>
  <c r="I14" i="51"/>
  <c r="G15" i="51"/>
  <c r="G9" i="51"/>
  <c r="G10" i="51"/>
  <c r="G13" i="51"/>
  <c r="G14" i="51"/>
  <c r="I8" i="51"/>
  <c r="I12" i="51"/>
  <c r="H15" i="51"/>
  <c r="H10" i="51"/>
  <c r="I15" i="51"/>
  <c r="F11" i="51"/>
  <c r="I11" i="51"/>
  <c r="H14" i="51"/>
  <c r="B16" i="51"/>
  <c r="H7" i="51"/>
  <c r="G7" i="51"/>
  <c r="C16" i="51"/>
  <c r="I7" i="51"/>
  <c r="D16" i="51"/>
  <c r="F7" i="51"/>
  <c r="H9" i="48"/>
  <c r="H11" i="48"/>
  <c r="I11" i="48"/>
  <c r="G7" i="49"/>
  <c r="G11" i="48"/>
  <c r="H7" i="45"/>
  <c r="I8" i="45"/>
  <c r="C16" i="47"/>
  <c r="D16" i="47"/>
  <c r="I9" i="45"/>
  <c r="F11" i="48"/>
  <c r="I7" i="45"/>
  <c r="B16" i="47"/>
  <c r="I9" i="48"/>
  <c r="I8" i="48"/>
  <c r="I7" i="48"/>
  <c r="B10" i="48"/>
  <c r="B12" i="48" s="1"/>
  <c r="H8" i="48"/>
  <c r="F7" i="50"/>
  <c r="H7" i="48"/>
  <c r="F8" i="50"/>
  <c r="I8" i="47"/>
  <c r="H11" i="47"/>
  <c r="F10" i="47"/>
  <c r="I11" i="47"/>
  <c r="H7" i="47"/>
  <c r="H9" i="47"/>
  <c r="I10" i="47"/>
  <c r="I7" i="47"/>
  <c r="F8" i="47"/>
  <c r="G9" i="47"/>
  <c r="H10" i="47"/>
  <c r="I9" i="47"/>
  <c r="F9" i="47"/>
  <c r="H8" i="47"/>
  <c r="D12" i="47"/>
  <c r="D14" i="47" s="1"/>
  <c r="C12" i="47"/>
  <c r="C14" i="47" s="1"/>
  <c r="G8" i="47"/>
  <c r="F11" i="47"/>
  <c r="G11" i="47"/>
  <c r="G10" i="47"/>
  <c r="B12" i="47"/>
  <c r="B14" i="47" s="1"/>
  <c r="G9" i="45"/>
  <c r="B10" i="49"/>
  <c r="H8" i="49"/>
  <c r="I9" i="49"/>
  <c r="I8" i="50"/>
  <c r="F9" i="48"/>
  <c r="G8" i="50"/>
  <c r="G8" i="45"/>
  <c r="F9" i="45"/>
  <c r="G7" i="48"/>
  <c r="H7" i="49"/>
  <c r="I8" i="49"/>
  <c r="G7" i="45"/>
  <c r="F7" i="47"/>
  <c r="H7" i="50"/>
  <c r="H8" i="50"/>
  <c r="F9" i="49"/>
  <c r="G7" i="50"/>
  <c r="I7" i="50"/>
  <c r="I7" i="49"/>
  <c r="F8" i="49"/>
  <c r="G9" i="49"/>
  <c r="C10" i="49"/>
  <c r="F7" i="49"/>
  <c r="G8" i="49"/>
  <c r="H9" i="49"/>
  <c r="D10" i="49"/>
  <c r="F8" i="48"/>
  <c r="G9" i="48"/>
  <c r="C10" i="48"/>
  <c r="C12" i="48" s="1"/>
  <c r="F7" i="48"/>
  <c r="G8" i="48"/>
  <c r="D10" i="48"/>
  <c r="D12" i="48" s="1"/>
  <c r="G7" i="47"/>
  <c r="F7" i="45"/>
  <c r="F8" i="45"/>
  <c r="C10" i="45"/>
  <c r="D10" i="45"/>
  <c r="B10" i="45"/>
  <c r="I13" i="57" l="1"/>
  <c r="N13" i="57" s="1"/>
  <c r="K13" i="57"/>
  <c r="F12" i="57"/>
  <c r="O12" i="57" s="1"/>
  <c r="O10" i="57"/>
  <c r="I11" i="57"/>
  <c r="N11" i="57" s="1"/>
  <c r="G10" i="57"/>
  <c r="L10" i="57"/>
  <c r="J10" i="57"/>
  <c r="H10" i="57"/>
  <c r="M10" i="57" s="1"/>
  <c r="K11" i="57"/>
  <c r="C17" i="57"/>
  <c r="O16" i="57"/>
  <c r="L16" i="57"/>
  <c r="G16" i="57"/>
  <c r="J16" i="57"/>
  <c r="H16" i="57"/>
  <c r="M16" i="57" s="1"/>
  <c r="K15" i="57"/>
  <c r="I15" i="57"/>
  <c r="N15" i="57" s="1"/>
  <c r="O14" i="57"/>
  <c r="L14" i="57"/>
  <c r="G14" i="57"/>
  <c r="J14" i="57"/>
  <c r="H14" i="57"/>
  <c r="M14" i="57" s="1"/>
  <c r="C12" i="57"/>
  <c r="L11" i="57"/>
  <c r="J11" i="57"/>
  <c r="H11" i="57"/>
  <c r="M11" i="57" s="1"/>
  <c r="O11" i="57"/>
  <c r="G11" i="57"/>
  <c r="O13" i="57"/>
  <c r="I14" i="57"/>
  <c r="N14" i="57" s="1"/>
  <c r="G13" i="57"/>
  <c r="J13" i="57"/>
  <c r="H13" i="57"/>
  <c r="M13" i="57" s="1"/>
  <c r="L13" i="57"/>
  <c r="K14" i="57"/>
  <c r="G9" i="57"/>
  <c r="K10" i="57"/>
  <c r="I10" i="57"/>
  <c r="N10" i="57" s="1"/>
  <c r="J9" i="57"/>
  <c r="O9" i="57"/>
  <c r="L9" i="57"/>
  <c r="H9" i="57"/>
  <c r="M9" i="57" s="1"/>
  <c r="J15" i="57"/>
  <c r="I16" i="57"/>
  <c r="N16" i="57" s="1"/>
  <c r="H15" i="57"/>
  <c r="M15" i="57" s="1"/>
  <c r="L15" i="57"/>
  <c r="O15" i="57"/>
  <c r="G15" i="57"/>
  <c r="K16" i="57"/>
  <c r="L8" i="57"/>
  <c r="J8" i="57"/>
  <c r="H8" i="57"/>
  <c r="M8" i="57" s="1"/>
  <c r="O8" i="57"/>
  <c r="I9" i="57"/>
  <c r="N9" i="57" s="1"/>
  <c r="K9" i="57"/>
  <c r="G8" i="57"/>
  <c r="B15" i="43"/>
  <c r="D13" i="54"/>
  <c r="D15" i="43"/>
  <c r="B13" i="54"/>
  <c r="C13" i="54"/>
  <c r="F11" i="54"/>
  <c r="G11" i="54"/>
  <c r="F9" i="53"/>
  <c r="G9" i="53"/>
  <c r="G13" i="43"/>
  <c r="C15" i="43"/>
  <c r="F13" i="43"/>
  <c r="F9" i="50"/>
  <c r="G9" i="50"/>
  <c r="I9" i="50"/>
  <c r="H9" i="50"/>
  <c r="H17" i="52"/>
  <c r="D20" i="52"/>
  <c r="I17" i="52"/>
  <c r="G17" i="52"/>
  <c r="C20" i="52"/>
  <c r="H20" i="52" s="1"/>
  <c r="F17" i="52"/>
  <c r="H16" i="51"/>
  <c r="F16" i="51"/>
  <c r="G16" i="51"/>
  <c r="I16" i="51"/>
  <c r="I10" i="45"/>
  <c r="H12" i="48"/>
  <c r="F12" i="48"/>
  <c r="G12" i="48"/>
  <c r="I12" i="48"/>
  <c r="H10" i="48"/>
  <c r="H10" i="45"/>
  <c r="I10" i="48"/>
  <c r="I12" i="47"/>
  <c r="H12" i="47"/>
  <c r="F11" i="50"/>
  <c r="H11" i="50"/>
  <c r="I11" i="50"/>
  <c r="G11" i="50"/>
  <c r="G10" i="49"/>
  <c r="I10" i="49"/>
  <c r="F10" i="49"/>
  <c r="H10" i="49"/>
  <c r="G10" i="48"/>
  <c r="F10" i="48"/>
  <c r="G12" i="47"/>
  <c r="F12" i="47"/>
  <c r="G10" i="45"/>
  <c r="F10" i="45"/>
  <c r="G13" i="54" l="1"/>
  <c r="F13" i="54"/>
  <c r="F15" i="43"/>
  <c r="G15" i="43"/>
  <c r="I20" i="52"/>
  <c r="F20" i="52"/>
  <c r="G20" i="52"/>
  <c r="S48" i="18" l="1"/>
  <c r="Q48" i="18"/>
  <c r="P48" i="18"/>
  <c r="O48" i="18"/>
  <c r="M48" i="18"/>
  <c r="K48" i="18"/>
  <c r="J48" i="18"/>
  <c r="I48" i="18"/>
  <c r="D48" i="18"/>
  <c r="E48" i="18"/>
  <c r="G48" i="18"/>
  <c r="C48" i="18"/>
  <c r="E9" i="24"/>
  <c r="D9" i="24"/>
  <c r="C9" i="24"/>
  <c r="E8" i="24"/>
  <c r="D8" i="24"/>
  <c r="C8" i="24"/>
  <c r="E7" i="24"/>
  <c r="D24" i="12" s="1"/>
  <c r="D7" i="24"/>
  <c r="C24" i="12" s="1"/>
  <c r="C7" i="24"/>
  <c r="C23" i="12" s="1"/>
  <c r="F48" i="18" l="1"/>
  <c r="H48" i="18" s="1"/>
  <c r="R48" i="18"/>
  <c r="T48" i="18" s="1"/>
  <c r="C18" i="12"/>
  <c r="C19" i="12"/>
  <c r="D19" i="12"/>
  <c r="D18" i="12"/>
  <c r="L48" i="18"/>
  <c r="N48" i="18" s="1"/>
  <c r="D10" i="24"/>
  <c r="C25" i="12"/>
  <c r="D23" i="12"/>
  <c r="D25" i="12" s="1"/>
  <c r="E10" i="24"/>
  <c r="C10" i="24"/>
  <c r="A20" i="43" l="1"/>
  <c r="V74" i="42"/>
  <c r="E12" i="42" s="1"/>
  <c r="U74" i="42"/>
  <c r="T74" i="42"/>
  <c r="E10" i="42" s="1"/>
  <c r="S74" i="42"/>
  <c r="R74" i="42"/>
  <c r="Q74" i="42"/>
  <c r="E7" i="42" s="1"/>
  <c r="O74" i="42"/>
  <c r="N74" i="42"/>
  <c r="M74" i="42"/>
  <c r="L74" i="42"/>
  <c r="D9" i="42" s="1"/>
  <c r="K74" i="42"/>
  <c r="D8" i="42" s="1"/>
  <c r="J74" i="42"/>
  <c r="H74" i="42"/>
  <c r="G74" i="42"/>
  <c r="C11" i="42" s="1"/>
  <c r="F74" i="42"/>
  <c r="C10" i="42" s="1"/>
  <c r="E74" i="42"/>
  <c r="D74" i="42"/>
  <c r="C8" i="42" s="1"/>
  <c r="C74" i="42"/>
  <c r="W73" i="42"/>
  <c r="P73" i="42"/>
  <c r="I73" i="42"/>
  <c r="W72" i="42"/>
  <c r="P72" i="42"/>
  <c r="I72" i="42"/>
  <c r="W71" i="42"/>
  <c r="P71" i="42"/>
  <c r="I71" i="42"/>
  <c r="W70" i="42"/>
  <c r="P70" i="42"/>
  <c r="I70" i="42"/>
  <c r="W69" i="42"/>
  <c r="P69" i="42"/>
  <c r="I69" i="42"/>
  <c r="W68" i="42"/>
  <c r="P68" i="42"/>
  <c r="I68" i="42"/>
  <c r="W67" i="42"/>
  <c r="P67" i="42"/>
  <c r="I67" i="42"/>
  <c r="W66" i="42"/>
  <c r="P66" i="42"/>
  <c r="I66" i="42"/>
  <c r="W65" i="42"/>
  <c r="P65" i="42"/>
  <c r="I65" i="42"/>
  <c r="W64" i="42"/>
  <c r="P64" i="42"/>
  <c r="I64" i="42"/>
  <c r="W63" i="42"/>
  <c r="P63" i="42"/>
  <c r="I63" i="42"/>
  <c r="W62" i="42"/>
  <c r="P62" i="42"/>
  <c r="I62" i="42"/>
  <c r="W61" i="42"/>
  <c r="P61" i="42"/>
  <c r="I61" i="42"/>
  <c r="W60" i="42"/>
  <c r="P60" i="42"/>
  <c r="I60" i="42"/>
  <c r="W59" i="42"/>
  <c r="P59" i="42"/>
  <c r="I59" i="42"/>
  <c r="W58" i="42"/>
  <c r="P58" i="42"/>
  <c r="I58" i="42"/>
  <c r="W57" i="42"/>
  <c r="P57" i="42"/>
  <c r="I57" i="42"/>
  <c r="W56" i="42"/>
  <c r="P56" i="42"/>
  <c r="I56" i="42"/>
  <c r="W55" i="42"/>
  <c r="P55" i="42"/>
  <c r="I55" i="42"/>
  <c r="W54" i="42"/>
  <c r="P54" i="42"/>
  <c r="I54" i="42"/>
  <c r="W53" i="42"/>
  <c r="P53" i="42"/>
  <c r="I53" i="42"/>
  <c r="W52" i="42"/>
  <c r="P52" i="42"/>
  <c r="I52" i="42"/>
  <c r="W51" i="42"/>
  <c r="P51" i="42"/>
  <c r="I51" i="42"/>
  <c r="W50" i="42"/>
  <c r="P50" i="42"/>
  <c r="I50" i="42"/>
  <c r="W49" i="42"/>
  <c r="P49" i="42"/>
  <c r="I49" i="42"/>
  <c r="W48" i="42"/>
  <c r="P48" i="42"/>
  <c r="I48" i="42"/>
  <c r="W47" i="42"/>
  <c r="P47" i="42"/>
  <c r="I47" i="42"/>
  <c r="W46" i="42"/>
  <c r="P46" i="42"/>
  <c r="I46" i="42"/>
  <c r="W45" i="42"/>
  <c r="P45" i="42"/>
  <c r="I45" i="42"/>
  <c r="W44" i="42"/>
  <c r="P44" i="42"/>
  <c r="I44" i="42"/>
  <c r="W43" i="42"/>
  <c r="P43" i="42"/>
  <c r="I43" i="42"/>
  <c r="W42" i="42"/>
  <c r="P42" i="42"/>
  <c r="I42" i="42"/>
  <c r="W41" i="42"/>
  <c r="P41" i="42"/>
  <c r="I41" i="42"/>
  <c r="A19" i="42"/>
  <c r="D12" i="42"/>
  <c r="C12" i="42"/>
  <c r="E11" i="42"/>
  <c r="D11" i="42"/>
  <c r="D10" i="42"/>
  <c r="E9" i="42"/>
  <c r="C9" i="42"/>
  <c r="E8" i="42"/>
  <c r="D7" i="42"/>
  <c r="C7" i="42"/>
  <c r="V75" i="41"/>
  <c r="E12" i="41" s="1"/>
  <c r="U75" i="41"/>
  <c r="E11" i="41" s="1"/>
  <c r="T75" i="41"/>
  <c r="E10" i="41" s="1"/>
  <c r="S75" i="41"/>
  <c r="E9" i="41" s="1"/>
  <c r="R75" i="41"/>
  <c r="E8" i="41" s="1"/>
  <c r="Q75" i="41"/>
  <c r="E7" i="41" s="1"/>
  <c r="O75" i="41"/>
  <c r="D12" i="41" s="1"/>
  <c r="N75" i="41"/>
  <c r="D11" i="41" s="1"/>
  <c r="M75" i="41"/>
  <c r="D10" i="41" s="1"/>
  <c r="L75" i="41"/>
  <c r="D9" i="41" s="1"/>
  <c r="K75" i="41"/>
  <c r="D8" i="41" s="1"/>
  <c r="J75" i="41"/>
  <c r="D7" i="41" s="1"/>
  <c r="H75" i="41"/>
  <c r="C12" i="41" s="1"/>
  <c r="G75" i="41"/>
  <c r="C11" i="41" s="1"/>
  <c r="F75" i="41"/>
  <c r="C10" i="41" s="1"/>
  <c r="E75" i="41"/>
  <c r="C9" i="41" s="1"/>
  <c r="D75" i="41"/>
  <c r="C8" i="41" s="1"/>
  <c r="C75" i="41"/>
  <c r="C7" i="41" s="1"/>
  <c r="W74" i="41"/>
  <c r="W73" i="41"/>
  <c r="W72" i="41"/>
  <c r="W71" i="41"/>
  <c r="W70" i="41"/>
  <c r="W69" i="41"/>
  <c r="W68" i="41"/>
  <c r="W67" i="41"/>
  <c r="W66" i="41"/>
  <c r="W65" i="41"/>
  <c r="W64" i="41"/>
  <c r="W63" i="41"/>
  <c r="W62" i="41"/>
  <c r="W61" i="41"/>
  <c r="W60" i="41"/>
  <c r="W59" i="41"/>
  <c r="W58" i="41"/>
  <c r="W57" i="41"/>
  <c r="W56" i="41"/>
  <c r="W55" i="41"/>
  <c r="W54" i="41"/>
  <c r="W53" i="41"/>
  <c r="W52" i="41"/>
  <c r="W51" i="41"/>
  <c r="W50" i="41"/>
  <c r="W49" i="41"/>
  <c r="W48" i="41"/>
  <c r="W47" i="41"/>
  <c r="W46" i="41"/>
  <c r="W45" i="41"/>
  <c r="W44" i="41"/>
  <c r="W43" i="41"/>
  <c r="W42" i="41"/>
  <c r="P74" i="41"/>
  <c r="P73" i="41"/>
  <c r="P72" i="41"/>
  <c r="P71" i="41"/>
  <c r="P70" i="41"/>
  <c r="P69" i="41"/>
  <c r="P68" i="41"/>
  <c r="P67" i="41"/>
  <c r="P66" i="41"/>
  <c r="P65" i="41"/>
  <c r="P64" i="41"/>
  <c r="P63" i="41"/>
  <c r="P62" i="41"/>
  <c r="P61" i="41"/>
  <c r="P60" i="41"/>
  <c r="P59" i="41"/>
  <c r="P58" i="41"/>
  <c r="P57" i="41"/>
  <c r="P56" i="41"/>
  <c r="P55" i="41"/>
  <c r="P54" i="41"/>
  <c r="P53" i="41"/>
  <c r="P52" i="41"/>
  <c r="P51" i="41"/>
  <c r="P50" i="41"/>
  <c r="P49" i="41"/>
  <c r="P48" i="41"/>
  <c r="P47" i="41"/>
  <c r="P46" i="41"/>
  <c r="P45" i="41"/>
  <c r="P44" i="41"/>
  <c r="P43" i="41"/>
  <c r="P42" i="41"/>
  <c r="I74" i="41"/>
  <c r="I73" i="41"/>
  <c r="I72" i="41"/>
  <c r="I71" i="41"/>
  <c r="I70" i="41"/>
  <c r="I69" i="41"/>
  <c r="I68" i="41"/>
  <c r="I67" i="41"/>
  <c r="I66" i="41"/>
  <c r="I65" i="41"/>
  <c r="I64" i="41"/>
  <c r="I63" i="41"/>
  <c r="I62" i="41"/>
  <c r="I61" i="41"/>
  <c r="I60" i="41"/>
  <c r="I59" i="41"/>
  <c r="I58" i="41"/>
  <c r="I57" i="41"/>
  <c r="I56" i="41"/>
  <c r="I55" i="41"/>
  <c r="I54" i="41"/>
  <c r="I53" i="41"/>
  <c r="I52" i="41"/>
  <c r="I51" i="41"/>
  <c r="I50" i="41"/>
  <c r="I49" i="41"/>
  <c r="I48" i="41"/>
  <c r="I47" i="41"/>
  <c r="I46" i="41"/>
  <c r="I45" i="41"/>
  <c r="I44" i="41"/>
  <c r="I43" i="41"/>
  <c r="I42" i="41"/>
  <c r="A20" i="41"/>
  <c r="A18" i="40"/>
  <c r="E16" i="40"/>
  <c r="D16" i="40"/>
  <c r="E27" i="19"/>
  <c r="E29" i="19" s="1"/>
  <c r="D27" i="19"/>
  <c r="D29" i="19" s="1"/>
  <c r="G28" i="19" s="1"/>
  <c r="C27" i="19"/>
  <c r="F10" i="16"/>
  <c r="I10" i="16"/>
  <c r="F14" i="16"/>
  <c r="F17" i="16" s="1"/>
  <c r="F19" i="16" s="1"/>
  <c r="I14" i="16"/>
  <c r="I17" i="16" s="1"/>
  <c r="F22" i="16"/>
  <c r="I22" i="16"/>
  <c r="I24" i="16" s="1"/>
  <c r="F24" i="16"/>
  <c r="C22" i="16"/>
  <c r="C24" i="16" s="1"/>
  <c r="C14" i="16"/>
  <c r="C17" i="16" s="1"/>
  <c r="C10" i="16"/>
  <c r="F9" i="15"/>
  <c r="F11" i="15" s="1"/>
  <c r="F19" i="15" s="1"/>
  <c r="F21" i="15" s="1"/>
  <c r="F23" i="15" s="1"/>
  <c r="F25" i="15" s="1"/>
  <c r="I9" i="15"/>
  <c r="I11" i="15" s="1"/>
  <c r="I19" i="15" s="1"/>
  <c r="I21" i="15" s="1"/>
  <c r="I23" i="15" s="1"/>
  <c r="I25" i="15" s="1"/>
  <c r="C9" i="15"/>
  <c r="C11" i="15" s="1"/>
  <c r="C19" i="15" s="1"/>
  <c r="C21" i="15" s="1"/>
  <c r="C23" i="15" s="1"/>
  <c r="C25" i="15" s="1"/>
  <c r="H13" i="40" l="1"/>
  <c r="H16" i="40"/>
  <c r="H12" i="40"/>
  <c r="H8" i="40"/>
  <c r="H14" i="40"/>
  <c r="H11" i="40"/>
  <c r="H10" i="40"/>
  <c r="H9" i="40"/>
  <c r="H15" i="40"/>
  <c r="H7" i="40"/>
  <c r="G11" i="40"/>
  <c r="G16" i="40"/>
  <c r="G13" i="40"/>
  <c r="G12" i="40"/>
  <c r="G8" i="40"/>
  <c r="G10" i="40"/>
  <c r="G14" i="40"/>
  <c r="G15" i="40"/>
  <c r="G9" i="40"/>
  <c r="G7" i="40"/>
  <c r="I19" i="16"/>
  <c r="I75" i="41"/>
  <c r="I74" i="42"/>
  <c r="C13" i="42"/>
  <c r="D13" i="42"/>
  <c r="P74" i="42"/>
  <c r="W74" i="42"/>
  <c r="E13" i="42"/>
  <c r="P75" i="41"/>
  <c r="W75" i="41"/>
  <c r="C13" i="41"/>
  <c r="E13" i="41"/>
  <c r="D13" i="41"/>
  <c r="H29" i="19"/>
  <c r="H28" i="19"/>
  <c r="H12" i="19"/>
  <c r="H24" i="19"/>
  <c r="H8" i="19"/>
  <c r="H20" i="19"/>
  <c r="H16" i="19"/>
  <c r="H27" i="19"/>
  <c r="G15" i="19"/>
  <c r="G27" i="19"/>
  <c r="G10" i="19"/>
  <c r="G14" i="19"/>
  <c r="H15" i="19"/>
  <c r="G18" i="19"/>
  <c r="H19" i="19"/>
  <c r="G22" i="19"/>
  <c r="H23" i="19"/>
  <c r="G26" i="19"/>
  <c r="G19" i="19"/>
  <c r="H11" i="19"/>
  <c r="G7" i="19"/>
  <c r="G9" i="19"/>
  <c r="H10" i="19"/>
  <c r="G13" i="19"/>
  <c r="H14" i="19"/>
  <c r="G17" i="19"/>
  <c r="H18" i="19"/>
  <c r="G21" i="19"/>
  <c r="H22" i="19"/>
  <c r="G25" i="19"/>
  <c r="H26" i="19"/>
  <c r="G29" i="19"/>
  <c r="G11" i="19"/>
  <c r="G23" i="19"/>
  <c r="H7" i="19"/>
  <c r="C29" i="19"/>
  <c r="G8" i="19"/>
  <c r="H9" i="19"/>
  <c r="G12" i="19"/>
  <c r="H13" i="19"/>
  <c r="G16" i="19"/>
  <c r="H17" i="19"/>
  <c r="G20" i="19"/>
  <c r="H21" i="19"/>
  <c r="G24" i="19"/>
  <c r="H25" i="19"/>
  <c r="C19" i="16"/>
  <c r="S23" i="36"/>
  <c r="S20" i="36"/>
  <c r="S18" i="36"/>
  <c r="S16" i="36"/>
  <c r="S15" i="36"/>
  <c r="S13" i="36"/>
  <c r="S31" i="36" s="1"/>
  <c r="S12" i="36"/>
  <c r="S30" i="36" s="1"/>
  <c r="S11" i="36"/>
  <c r="S9" i="36"/>
  <c r="S8" i="36"/>
  <c r="S7" i="36"/>
  <c r="M23" i="36"/>
  <c r="M20" i="36"/>
  <c r="M18" i="36"/>
  <c r="M16" i="36"/>
  <c r="M15" i="36"/>
  <c r="M13" i="36"/>
  <c r="M31" i="36" s="1"/>
  <c r="M12" i="36"/>
  <c r="M30" i="36" s="1"/>
  <c r="M11" i="36"/>
  <c r="M9" i="36"/>
  <c r="M8" i="36"/>
  <c r="M7" i="36"/>
  <c r="G23" i="36"/>
  <c r="G20" i="36"/>
  <c r="G18" i="36"/>
  <c r="G16" i="36"/>
  <c r="G15" i="36"/>
  <c r="G13" i="36"/>
  <c r="G31" i="36" s="1"/>
  <c r="G12" i="36"/>
  <c r="G30" i="36" s="1"/>
  <c r="G11" i="36"/>
  <c r="G9" i="36"/>
  <c r="G8" i="36"/>
  <c r="G7" i="36"/>
  <c r="S24" i="18"/>
  <c r="S22" i="18"/>
  <c r="S20" i="18"/>
  <c r="S18" i="18"/>
  <c r="S17" i="18"/>
  <c r="S16" i="18"/>
  <c r="S15" i="18"/>
  <c r="S14" i="18"/>
  <c r="S13" i="18"/>
  <c r="S12" i="18"/>
  <c r="S10" i="18"/>
  <c r="S8" i="18"/>
  <c r="S7" i="18"/>
  <c r="M24" i="18"/>
  <c r="M22" i="18"/>
  <c r="M20" i="18"/>
  <c r="M18" i="18"/>
  <c r="M17" i="18"/>
  <c r="M16" i="18"/>
  <c r="M15" i="18"/>
  <c r="M14" i="18"/>
  <c r="M13" i="18"/>
  <c r="M12" i="18"/>
  <c r="M10" i="18"/>
  <c r="M8" i="18"/>
  <c r="M7" i="18"/>
  <c r="G24" i="18"/>
  <c r="G22" i="18"/>
  <c r="G20" i="18"/>
  <c r="G18" i="18"/>
  <c r="G17" i="18"/>
  <c r="G16" i="18"/>
  <c r="G15" i="18"/>
  <c r="G14" i="18"/>
  <c r="G13" i="18"/>
  <c r="G12" i="18"/>
  <c r="G10" i="18"/>
  <c r="G8" i="18"/>
  <c r="G7" i="18"/>
  <c r="S14" i="36" l="1"/>
  <c r="S17" i="36" s="1"/>
  <c r="M14" i="36"/>
  <c r="M17" i="36" s="1"/>
  <c r="F7" i="19"/>
  <c r="F23" i="19"/>
  <c r="F19" i="19"/>
  <c r="F15" i="19"/>
  <c r="F11" i="19"/>
  <c r="F9" i="19"/>
  <c r="F26" i="19"/>
  <c r="F22" i="19"/>
  <c r="F14" i="19"/>
  <c r="F28" i="19"/>
  <c r="F24" i="19"/>
  <c r="F20" i="19"/>
  <c r="F16" i="19"/>
  <c r="F12" i="19"/>
  <c r="F8" i="19"/>
  <c r="F10" i="19"/>
  <c r="F29" i="19"/>
  <c r="F25" i="19"/>
  <c r="F21" i="19"/>
  <c r="F17" i="19"/>
  <c r="F13" i="19"/>
  <c r="F18" i="19"/>
  <c r="F27" i="19"/>
  <c r="G14" i="36"/>
  <c r="S29" i="36"/>
  <c r="G29" i="36"/>
  <c r="G10" i="36"/>
  <c r="M10" i="36"/>
  <c r="S10" i="36"/>
  <c r="M29" i="36"/>
  <c r="S9" i="18"/>
  <c r="G9" i="18"/>
  <c r="G11" i="18" s="1"/>
  <c r="G19" i="18" s="1"/>
  <c r="G21" i="18" s="1"/>
  <c r="G23" i="18" s="1"/>
  <c r="G25" i="18" s="1"/>
  <c r="M9" i="18"/>
  <c r="M11" i="18" s="1"/>
  <c r="M19" i="18" s="1"/>
  <c r="M21" i="18" s="1"/>
  <c r="M23" i="18" s="1"/>
  <c r="M25" i="18" s="1"/>
  <c r="C12" i="25"/>
  <c r="C11" i="25"/>
  <c r="C9" i="25"/>
  <c r="C8" i="25"/>
  <c r="C7" i="25"/>
  <c r="J9" i="25"/>
  <c r="I9" i="25"/>
  <c r="F9" i="25"/>
  <c r="E9" i="25"/>
  <c r="E8" i="25"/>
  <c r="E7" i="25"/>
  <c r="H92" i="32"/>
  <c r="H91" i="32"/>
  <c r="E12" i="39"/>
  <c r="M21" i="36" l="1"/>
  <c r="M22" i="36" s="1"/>
  <c r="M28" i="36" s="1"/>
  <c r="M49" i="18"/>
  <c r="G21" i="36"/>
  <c r="G22" i="36" s="1"/>
  <c r="G24" i="36" s="1"/>
  <c r="G49" i="18"/>
  <c r="E10" i="25"/>
  <c r="M19" i="36"/>
  <c r="M27" i="36"/>
  <c r="M26" i="36"/>
  <c r="G17" i="36"/>
  <c r="G26" i="36"/>
  <c r="S11" i="18"/>
  <c r="S19" i="18" s="1"/>
  <c r="S21" i="18" s="1"/>
  <c r="S23" i="18" s="1"/>
  <c r="S25" i="18" s="1"/>
  <c r="S26" i="36"/>
  <c r="S19" i="36"/>
  <c r="S27" i="36"/>
  <c r="M24" i="36" l="1"/>
  <c r="S21" i="36"/>
  <c r="S22" i="36" s="1"/>
  <c r="S24" i="36" s="1"/>
  <c r="S49" i="18"/>
  <c r="G28" i="36"/>
  <c r="G19" i="36"/>
  <c r="G27" i="36"/>
  <c r="A20" i="39"/>
  <c r="S28" i="36" l="1"/>
  <c r="H113" i="32"/>
  <c r="H111" i="32"/>
  <c r="H112" i="32"/>
  <c r="H110" i="32"/>
  <c r="H109" i="32"/>
  <c r="H107" i="32"/>
  <c r="H152" i="32"/>
  <c r="H108" i="32"/>
  <c r="H106" i="32"/>
  <c r="A35" i="38"/>
  <c r="G18" i="39" l="1"/>
  <c r="C18" i="39"/>
  <c r="K18" i="39"/>
  <c r="U16" i="39"/>
  <c r="U10" i="39"/>
  <c r="G8" i="39"/>
  <c r="T16" i="39"/>
  <c r="T10" i="39"/>
  <c r="C8" i="39"/>
  <c r="T8" i="39"/>
  <c r="U14" i="39"/>
  <c r="U8" i="39"/>
  <c r="T14" i="39"/>
  <c r="G10" i="39"/>
  <c r="G13" i="39"/>
  <c r="G15" i="39"/>
  <c r="C16" i="39"/>
  <c r="C11" i="39"/>
  <c r="K8" i="39"/>
  <c r="K10" i="39"/>
  <c r="K13" i="39"/>
  <c r="K15" i="39"/>
  <c r="C15" i="39"/>
  <c r="C10" i="39"/>
  <c r="G7" i="39"/>
  <c r="G11" i="39"/>
  <c r="G14" i="39"/>
  <c r="G16" i="39"/>
  <c r="C14" i="39"/>
  <c r="K7" i="39"/>
  <c r="K11" i="39"/>
  <c r="K16" i="39"/>
  <c r="G9" i="39"/>
  <c r="C9" i="39"/>
  <c r="K9" i="39"/>
  <c r="K14" i="39"/>
  <c r="C13" i="39"/>
  <c r="C7" i="39"/>
  <c r="Q23" i="36"/>
  <c r="P23" i="36"/>
  <c r="O23" i="36"/>
  <c r="Q20" i="36"/>
  <c r="P20" i="36"/>
  <c r="O20" i="36"/>
  <c r="K23" i="36"/>
  <c r="J23" i="36"/>
  <c r="I23" i="36"/>
  <c r="K20" i="36"/>
  <c r="J20" i="36"/>
  <c r="I20" i="36"/>
  <c r="E23" i="36"/>
  <c r="D23" i="36"/>
  <c r="C23" i="36"/>
  <c r="E20" i="36"/>
  <c r="D20" i="36"/>
  <c r="C20" i="36"/>
  <c r="Q18" i="36"/>
  <c r="P18" i="36"/>
  <c r="O18" i="36"/>
  <c r="K18" i="36"/>
  <c r="J18" i="36"/>
  <c r="I18" i="36"/>
  <c r="E18" i="36"/>
  <c r="D18" i="36"/>
  <c r="C18" i="36"/>
  <c r="Q16" i="36"/>
  <c r="P16" i="36"/>
  <c r="O16" i="36"/>
  <c r="K16" i="36"/>
  <c r="J16" i="36"/>
  <c r="I16" i="36"/>
  <c r="E16" i="36"/>
  <c r="D16" i="36"/>
  <c r="C16" i="36"/>
  <c r="Q15" i="36"/>
  <c r="P15" i="36"/>
  <c r="O15" i="36"/>
  <c r="K15" i="36"/>
  <c r="J15" i="36"/>
  <c r="I15" i="36"/>
  <c r="E15" i="36"/>
  <c r="D15" i="36"/>
  <c r="C15" i="36"/>
  <c r="Q13" i="36"/>
  <c r="P13" i="36"/>
  <c r="O13" i="36"/>
  <c r="K13" i="36"/>
  <c r="J13" i="36"/>
  <c r="I13" i="36"/>
  <c r="E13" i="36"/>
  <c r="D13" i="36"/>
  <c r="C13" i="36"/>
  <c r="Q12" i="36"/>
  <c r="P12" i="36"/>
  <c r="O12" i="36"/>
  <c r="K12" i="36"/>
  <c r="J12" i="36"/>
  <c r="I12" i="36"/>
  <c r="E12" i="36"/>
  <c r="D12" i="36"/>
  <c r="C12" i="36"/>
  <c r="Q11" i="36"/>
  <c r="P11" i="36"/>
  <c r="O11" i="36"/>
  <c r="K11" i="36"/>
  <c r="J11" i="36"/>
  <c r="I11" i="36"/>
  <c r="E11" i="36"/>
  <c r="D11" i="36"/>
  <c r="C11" i="36"/>
  <c r="Q9" i="36"/>
  <c r="P9" i="36"/>
  <c r="O9" i="36"/>
  <c r="K9" i="36"/>
  <c r="J9" i="36"/>
  <c r="I9" i="36"/>
  <c r="E9" i="36"/>
  <c r="D9" i="36"/>
  <c r="C9" i="36"/>
  <c r="Q8" i="36"/>
  <c r="P8" i="36"/>
  <c r="O8" i="36"/>
  <c r="K8" i="36"/>
  <c r="J8" i="36"/>
  <c r="I8" i="36"/>
  <c r="E8" i="36"/>
  <c r="D8" i="36"/>
  <c r="C8" i="36"/>
  <c r="Q7" i="36"/>
  <c r="P7" i="36"/>
  <c r="O7" i="36"/>
  <c r="K7" i="36"/>
  <c r="J7" i="36"/>
  <c r="I7" i="36"/>
  <c r="E7" i="36"/>
  <c r="D7" i="36"/>
  <c r="C7" i="36"/>
  <c r="A36" i="36"/>
  <c r="L15" i="36" l="1"/>
  <c r="N15" i="36" s="1"/>
  <c r="H15" i="16" s="1"/>
  <c r="G15" i="16" s="1"/>
  <c r="R16" i="36"/>
  <c r="T16" i="36" s="1"/>
  <c r="K16" i="16" s="1"/>
  <c r="J16" i="16" s="1"/>
  <c r="F20" i="36"/>
  <c r="H20" i="36" s="1"/>
  <c r="R20" i="36"/>
  <c r="T20" i="36" s="1"/>
  <c r="K20" i="16" s="1"/>
  <c r="J8" i="39"/>
  <c r="J7" i="25" s="1"/>
  <c r="F8" i="36"/>
  <c r="H8" i="36" s="1"/>
  <c r="E8" i="16" s="1"/>
  <c r="D8" i="16" s="1"/>
  <c r="L9" i="36"/>
  <c r="N9" i="36" s="1"/>
  <c r="H9" i="16" s="1"/>
  <c r="G9" i="16" s="1"/>
  <c r="F13" i="36"/>
  <c r="F31" i="36" s="1"/>
  <c r="R7" i="36"/>
  <c r="T7" i="36" s="1"/>
  <c r="F9" i="36"/>
  <c r="H9" i="36" s="1"/>
  <c r="F15" i="36"/>
  <c r="H15" i="36" s="1"/>
  <c r="L16" i="36"/>
  <c r="N16" i="36" s="1"/>
  <c r="H16" i="16" s="1"/>
  <c r="G16" i="16" s="1"/>
  <c r="R18" i="36"/>
  <c r="T18" i="36" s="1"/>
  <c r="K18" i="16" s="1"/>
  <c r="J18" i="16" s="1"/>
  <c r="L11" i="36"/>
  <c r="R12" i="36"/>
  <c r="R8" i="36"/>
  <c r="T8" i="36" s="1"/>
  <c r="K8" i="16" s="1"/>
  <c r="J8" i="16" s="1"/>
  <c r="R11" i="36"/>
  <c r="L23" i="36"/>
  <c r="R13" i="36"/>
  <c r="R9" i="36"/>
  <c r="T9" i="36" s="1"/>
  <c r="K9" i="16" s="1"/>
  <c r="J9" i="16" s="1"/>
  <c r="R15" i="36"/>
  <c r="T15" i="36" s="1"/>
  <c r="K15" i="16" s="1"/>
  <c r="J15" i="16" s="1"/>
  <c r="R23" i="36"/>
  <c r="L7" i="36"/>
  <c r="N7" i="36" s="1"/>
  <c r="D7" i="38" s="1"/>
  <c r="F11" i="36"/>
  <c r="H11" i="36" s="1"/>
  <c r="E11" i="16" s="1"/>
  <c r="D11" i="16" s="1"/>
  <c r="L12" i="36"/>
  <c r="F16" i="36"/>
  <c r="H16" i="36" s="1"/>
  <c r="L18" i="36"/>
  <c r="N18" i="36" s="1"/>
  <c r="H18" i="16" s="1"/>
  <c r="G18" i="16" s="1"/>
  <c r="L20" i="36"/>
  <c r="N20" i="36" s="1"/>
  <c r="H20" i="16" s="1"/>
  <c r="F7" i="36"/>
  <c r="L8" i="36"/>
  <c r="N8" i="36" s="1"/>
  <c r="H8" i="16" s="1"/>
  <c r="G8" i="16" s="1"/>
  <c r="F12" i="36"/>
  <c r="F30" i="36" s="1"/>
  <c r="L13" i="36"/>
  <c r="F18" i="36"/>
  <c r="H18" i="36" s="1"/>
  <c r="F23" i="36"/>
  <c r="C10" i="25"/>
  <c r="D11" i="39"/>
  <c r="D9" i="25" s="1"/>
  <c r="G9" i="25" s="1"/>
  <c r="C13" i="25"/>
  <c r="D9" i="39"/>
  <c r="D8" i="25" s="1"/>
  <c r="K12" i="39"/>
  <c r="G12" i="39"/>
  <c r="D7" i="39"/>
  <c r="D7" i="25" s="1"/>
  <c r="F10" i="39"/>
  <c r="J10" i="39"/>
  <c r="F16" i="39"/>
  <c r="J16" i="39"/>
  <c r="C12" i="39"/>
  <c r="H11" i="39"/>
  <c r="H9" i="25" s="1"/>
  <c r="F14" i="39"/>
  <c r="F11" i="25" s="1"/>
  <c r="G17" i="39"/>
  <c r="C17" i="39"/>
  <c r="J14" i="39"/>
  <c r="J11" i="25" s="1"/>
  <c r="K17" i="39"/>
  <c r="F8" i="39"/>
  <c r="F7" i="25" s="1"/>
  <c r="Q10" i="36"/>
  <c r="I10" i="36"/>
  <c r="P10" i="36"/>
  <c r="C14" i="36"/>
  <c r="J14" i="36"/>
  <c r="Q14" i="36"/>
  <c r="D14" i="36"/>
  <c r="J10" i="36"/>
  <c r="K14" i="36"/>
  <c r="E14" i="36"/>
  <c r="O14" i="36"/>
  <c r="I14" i="36"/>
  <c r="P14" i="36"/>
  <c r="E10" i="36"/>
  <c r="K10" i="36"/>
  <c r="C10" i="36"/>
  <c r="O10" i="36"/>
  <c r="D10" i="36"/>
  <c r="C46" i="35"/>
  <c r="D46" i="35"/>
  <c r="E46" i="35"/>
  <c r="O7" i="18"/>
  <c r="P7" i="18"/>
  <c r="Q7" i="18"/>
  <c r="O8" i="18"/>
  <c r="P8" i="18"/>
  <c r="Q8" i="18"/>
  <c r="O10" i="18"/>
  <c r="P10" i="18"/>
  <c r="Q10" i="18"/>
  <c r="O12" i="18"/>
  <c r="P12" i="18"/>
  <c r="Q12" i="18"/>
  <c r="O13" i="18"/>
  <c r="P13" i="18"/>
  <c r="Q13" i="18"/>
  <c r="O14" i="18"/>
  <c r="P14" i="18"/>
  <c r="Q14" i="18"/>
  <c r="O15" i="18"/>
  <c r="P15" i="18"/>
  <c r="Q15" i="18"/>
  <c r="O16" i="18"/>
  <c r="P16" i="18"/>
  <c r="Q16" i="18"/>
  <c r="O17" i="18"/>
  <c r="P17" i="18"/>
  <c r="Q17" i="18"/>
  <c r="O18" i="18"/>
  <c r="P18" i="18"/>
  <c r="Q18" i="18"/>
  <c r="O20" i="18"/>
  <c r="P20" i="18"/>
  <c r="Q20" i="18"/>
  <c r="I21" i="25" s="1"/>
  <c r="O22" i="18"/>
  <c r="P22" i="18"/>
  <c r="Q22" i="18"/>
  <c r="O24" i="18"/>
  <c r="P24" i="18"/>
  <c r="Q24" i="18"/>
  <c r="K10" i="32"/>
  <c r="I7" i="18"/>
  <c r="J7" i="18"/>
  <c r="K7" i="18"/>
  <c r="I8" i="18"/>
  <c r="J8" i="18"/>
  <c r="K8" i="18"/>
  <c r="I10" i="18"/>
  <c r="J10" i="18"/>
  <c r="K10" i="18"/>
  <c r="I12" i="18"/>
  <c r="J12" i="18"/>
  <c r="K12" i="18"/>
  <c r="I13" i="18"/>
  <c r="J13" i="18"/>
  <c r="K13" i="18"/>
  <c r="I14" i="18"/>
  <c r="J14" i="18"/>
  <c r="K14" i="18"/>
  <c r="I15" i="18"/>
  <c r="J15" i="18"/>
  <c r="K15" i="18"/>
  <c r="I16" i="18"/>
  <c r="J16" i="18"/>
  <c r="K16" i="18"/>
  <c r="I17" i="18"/>
  <c r="J17" i="18"/>
  <c r="K17" i="18"/>
  <c r="I18" i="18"/>
  <c r="J18" i="18"/>
  <c r="K18" i="18"/>
  <c r="I20" i="18"/>
  <c r="J20" i="18"/>
  <c r="K20" i="18"/>
  <c r="I22" i="18"/>
  <c r="J22" i="18"/>
  <c r="K22" i="18"/>
  <c r="I24" i="18"/>
  <c r="J24" i="18"/>
  <c r="K24" i="18"/>
  <c r="J10" i="32"/>
  <c r="C7" i="18"/>
  <c r="D7" i="18"/>
  <c r="E7" i="18"/>
  <c r="C8" i="18"/>
  <c r="D8" i="18"/>
  <c r="E8" i="18"/>
  <c r="C10" i="18"/>
  <c r="D10" i="18"/>
  <c r="E10" i="18"/>
  <c r="C12" i="18"/>
  <c r="D12" i="18"/>
  <c r="E12" i="18"/>
  <c r="C13" i="18"/>
  <c r="D13" i="18"/>
  <c r="E13" i="18"/>
  <c r="C14" i="18"/>
  <c r="D14" i="18"/>
  <c r="E14" i="18"/>
  <c r="C15" i="18"/>
  <c r="D15" i="18"/>
  <c r="E15" i="18"/>
  <c r="C16" i="18"/>
  <c r="D16" i="18"/>
  <c r="E16" i="18"/>
  <c r="C17" i="18"/>
  <c r="D17" i="18"/>
  <c r="E17" i="18"/>
  <c r="C18" i="18"/>
  <c r="D18" i="18"/>
  <c r="E18" i="18"/>
  <c r="C20" i="18"/>
  <c r="D20" i="18"/>
  <c r="E20" i="18"/>
  <c r="C22" i="18"/>
  <c r="D22" i="18"/>
  <c r="E22" i="18"/>
  <c r="C24" i="18"/>
  <c r="D24" i="18"/>
  <c r="E24" i="18"/>
  <c r="I10" i="32"/>
  <c r="A38" i="35"/>
  <c r="A37" i="18"/>
  <c r="N8" i="32"/>
  <c r="M8" i="32"/>
  <c r="L8" i="32"/>
  <c r="K8" i="32"/>
  <c r="J8" i="32"/>
  <c r="I8" i="32"/>
  <c r="N6" i="32"/>
  <c r="M6" i="32"/>
  <c r="L6" i="32"/>
  <c r="K6" i="32"/>
  <c r="J6" i="32"/>
  <c r="I6" i="32"/>
  <c r="N5" i="32"/>
  <c r="M5" i="32"/>
  <c r="L5" i="32"/>
  <c r="K5" i="32"/>
  <c r="J5" i="32"/>
  <c r="I5" i="32"/>
  <c r="N4" i="32"/>
  <c r="M4" i="32"/>
  <c r="L4" i="32"/>
  <c r="K4" i="32"/>
  <c r="J4" i="32"/>
  <c r="I4" i="32"/>
  <c r="N3" i="32"/>
  <c r="M3" i="32"/>
  <c r="L3" i="32"/>
  <c r="K3" i="32"/>
  <c r="J3" i="32"/>
  <c r="I3" i="32"/>
  <c r="A28" i="31"/>
  <c r="A28" i="30"/>
  <c r="A28" i="28"/>
  <c r="A28" i="27"/>
  <c r="A16" i="25"/>
  <c r="A12" i="24"/>
  <c r="A28" i="22"/>
  <c r="A28" i="21"/>
  <c r="A31" i="19"/>
  <c r="A26" i="16"/>
  <c r="A27" i="15"/>
  <c r="A27" i="12"/>
  <c r="B1" i="9"/>
  <c r="A28" i="8"/>
  <c r="A28" i="7"/>
  <c r="A28" i="6"/>
  <c r="AZ1" i="1"/>
  <c r="E16" i="38" l="1"/>
  <c r="E15" i="38"/>
  <c r="D21" i="58" s="1"/>
  <c r="W8" i="39"/>
  <c r="I7" i="39" s="1"/>
  <c r="I7" i="25" s="1"/>
  <c r="F10" i="36"/>
  <c r="H13" i="36"/>
  <c r="E13" i="16" s="1"/>
  <c r="D13" i="16" s="1"/>
  <c r="E9" i="38"/>
  <c r="D15" i="38"/>
  <c r="C21" i="58" s="1"/>
  <c r="D8" i="38"/>
  <c r="D9" i="38"/>
  <c r="K7" i="16"/>
  <c r="K10" i="16" s="1"/>
  <c r="E7" i="38"/>
  <c r="E18" i="38"/>
  <c r="D18" i="38"/>
  <c r="H12" i="36"/>
  <c r="E12" i="16" s="1"/>
  <c r="D12" i="16" s="1"/>
  <c r="C8" i="38"/>
  <c r="D16" i="38"/>
  <c r="E8" i="38"/>
  <c r="C20" i="38"/>
  <c r="E20" i="16"/>
  <c r="N10" i="36"/>
  <c r="G21" i="25" s="1"/>
  <c r="H7" i="16"/>
  <c r="C16" i="38"/>
  <c r="E16" i="16"/>
  <c r="D16" i="16" s="1"/>
  <c r="C15" i="38"/>
  <c r="B21" i="58" s="1"/>
  <c r="E15" i="16"/>
  <c r="D15" i="16" s="1"/>
  <c r="C18" i="38"/>
  <c r="E18" i="16"/>
  <c r="D18" i="16" s="1"/>
  <c r="C9" i="38"/>
  <c r="E9" i="16"/>
  <c r="D9" i="16" s="1"/>
  <c r="G20" i="16"/>
  <c r="J20" i="16"/>
  <c r="T13" i="36"/>
  <c r="K13" i="16" s="1"/>
  <c r="J13" i="16" s="1"/>
  <c r="R31" i="36"/>
  <c r="T12" i="36"/>
  <c r="K12" i="16" s="1"/>
  <c r="R30" i="36"/>
  <c r="H23" i="36"/>
  <c r="E23" i="16" s="1"/>
  <c r="D23" i="16" s="1"/>
  <c r="T23" i="36"/>
  <c r="K23" i="16" s="1"/>
  <c r="J23" i="16" s="1"/>
  <c r="T10" i="36"/>
  <c r="K21" i="25" s="1"/>
  <c r="C11" i="38"/>
  <c r="B19" i="53" s="1"/>
  <c r="N13" i="36"/>
  <c r="H13" i="16" s="1"/>
  <c r="G13" i="16" s="1"/>
  <c r="L31" i="36"/>
  <c r="F14" i="36"/>
  <c r="F17" i="36" s="1"/>
  <c r="F29" i="36"/>
  <c r="R14" i="36"/>
  <c r="R29" i="36"/>
  <c r="T11" i="36"/>
  <c r="K11" i="16" s="1"/>
  <c r="J11" i="16" s="1"/>
  <c r="L30" i="36"/>
  <c r="N12" i="36"/>
  <c r="H12" i="16" s="1"/>
  <c r="N23" i="36"/>
  <c r="H23" i="16" s="1"/>
  <c r="G23" i="16" s="1"/>
  <c r="R10" i="36"/>
  <c r="L29" i="36"/>
  <c r="N11" i="36"/>
  <c r="H11" i="16" s="1"/>
  <c r="G11" i="16" s="1"/>
  <c r="L14" i="36"/>
  <c r="L10" i="36"/>
  <c r="H7" i="36"/>
  <c r="O9" i="18"/>
  <c r="O26" i="36" s="1"/>
  <c r="I9" i="18"/>
  <c r="I11" i="18" s="1"/>
  <c r="I19" i="18" s="1"/>
  <c r="I21" i="18" s="1"/>
  <c r="J9" i="18"/>
  <c r="J11" i="18" s="1"/>
  <c r="J19" i="18" s="1"/>
  <c r="J21" i="18" s="1"/>
  <c r="P9" i="18"/>
  <c r="P11" i="18" s="1"/>
  <c r="P19" i="18" s="1"/>
  <c r="P21" i="18" s="1"/>
  <c r="K9" i="18"/>
  <c r="K11" i="18" s="1"/>
  <c r="K19" i="18" s="1"/>
  <c r="K21" i="18" s="1"/>
  <c r="Q9" i="18"/>
  <c r="Q11" i="18" s="1"/>
  <c r="Q19" i="18" s="1"/>
  <c r="Q21" i="18" s="1"/>
  <c r="G7" i="25"/>
  <c r="K9" i="25"/>
  <c r="W10" i="39"/>
  <c r="I9" i="39" s="1"/>
  <c r="J8" i="25"/>
  <c r="J10" i="25" s="1"/>
  <c r="V10" i="39"/>
  <c r="F8" i="25"/>
  <c r="G8" i="25" s="1"/>
  <c r="W16" i="39"/>
  <c r="I15" i="39" s="1"/>
  <c r="J12" i="25"/>
  <c r="J13" i="25" s="1"/>
  <c r="V16" i="39"/>
  <c r="E15" i="39" s="1"/>
  <c r="E12" i="25" s="1"/>
  <c r="F12" i="25"/>
  <c r="F13" i="25" s="1"/>
  <c r="D10" i="25"/>
  <c r="C14" i="25"/>
  <c r="D12" i="39"/>
  <c r="F12" i="39"/>
  <c r="W14" i="39"/>
  <c r="I13" i="39" s="1"/>
  <c r="I11" i="25" s="1"/>
  <c r="J17" i="39"/>
  <c r="J12" i="39"/>
  <c r="F17" i="39"/>
  <c r="V14" i="39"/>
  <c r="E13" i="39" s="1"/>
  <c r="V8" i="39"/>
  <c r="L16" i="18"/>
  <c r="N16" i="18" s="1"/>
  <c r="L12" i="18"/>
  <c r="N12" i="18" s="1"/>
  <c r="R22" i="18"/>
  <c r="T22" i="18" s="1"/>
  <c r="R16" i="18"/>
  <c r="T16" i="18" s="1"/>
  <c r="R12" i="18"/>
  <c r="T12" i="18" s="1"/>
  <c r="E9" i="18"/>
  <c r="E63" i="36" s="1"/>
  <c r="E30" i="36" s="1"/>
  <c r="L22" i="18"/>
  <c r="N22" i="18" s="1"/>
  <c r="C9" i="18"/>
  <c r="C63" i="36" s="1"/>
  <c r="C30" i="36" s="1"/>
  <c r="L13" i="18"/>
  <c r="N13" i="18" s="1"/>
  <c r="F24" i="18"/>
  <c r="F17" i="18"/>
  <c r="D9" i="18"/>
  <c r="D11" i="18" s="1"/>
  <c r="L24" i="18"/>
  <c r="N24" i="18" s="1"/>
  <c r="L17" i="18"/>
  <c r="N17" i="18" s="1"/>
  <c r="L18" i="18"/>
  <c r="N18" i="18" s="1"/>
  <c r="L14" i="18"/>
  <c r="N14" i="18" s="1"/>
  <c r="L8" i="18"/>
  <c r="N8" i="18" s="1"/>
  <c r="L20" i="18"/>
  <c r="N20" i="18" s="1"/>
  <c r="L15" i="18"/>
  <c r="N15" i="18" s="1"/>
  <c r="L10" i="18"/>
  <c r="R17" i="18"/>
  <c r="T17" i="18" s="1"/>
  <c r="R13" i="18"/>
  <c r="T13" i="18" s="1"/>
  <c r="R7" i="18"/>
  <c r="T7" i="18" s="1"/>
  <c r="K7" i="15" s="1"/>
  <c r="F14" i="18"/>
  <c r="R24" i="18"/>
  <c r="F15" i="18"/>
  <c r="F10" i="18"/>
  <c r="F7" i="18"/>
  <c r="H7" i="18" s="1"/>
  <c r="L7" i="18"/>
  <c r="R18" i="18"/>
  <c r="T18" i="18" s="1"/>
  <c r="R14" i="18"/>
  <c r="T14" i="18" s="1"/>
  <c r="R8" i="18"/>
  <c r="T8" i="18" s="1"/>
  <c r="F8" i="18"/>
  <c r="R20" i="18"/>
  <c r="T20" i="18" s="1"/>
  <c r="R15" i="18"/>
  <c r="T15" i="18" s="1"/>
  <c r="F13" i="18"/>
  <c r="E62" i="36"/>
  <c r="E29" i="36" s="1"/>
  <c r="E64" i="36"/>
  <c r="E31" i="36" s="1"/>
  <c r="F18" i="18"/>
  <c r="F20" i="18"/>
  <c r="F22" i="18"/>
  <c r="F16" i="18"/>
  <c r="F12" i="18"/>
  <c r="I64" i="36"/>
  <c r="I31" i="36" s="1"/>
  <c r="I62" i="36"/>
  <c r="I29" i="36" s="1"/>
  <c r="P64" i="36"/>
  <c r="P31" i="36" s="1"/>
  <c r="P62" i="36"/>
  <c r="P29" i="36" s="1"/>
  <c r="O17" i="36"/>
  <c r="D17" i="36"/>
  <c r="O64" i="36"/>
  <c r="O31" i="36" s="1"/>
  <c r="O62" i="36"/>
  <c r="O29" i="36" s="1"/>
  <c r="E17" i="36"/>
  <c r="Q17" i="36"/>
  <c r="D64" i="36"/>
  <c r="D31" i="36" s="1"/>
  <c r="D62" i="36"/>
  <c r="D29" i="36" s="1"/>
  <c r="K62" i="36"/>
  <c r="K29" i="36" s="1"/>
  <c r="K64" i="36"/>
  <c r="K31" i="36" s="1"/>
  <c r="R10" i="18"/>
  <c r="T10" i="18" s="1"/>
  <c r="E20" i="38"/>
  <c r="P17" i="36"/>
  <c r="K17" i="36"/>
  <c r="J17" i="36"/>
  <c r="C62" i="36"/>
  <c r="C29" i="36" s="1"/>
  <c r="C64" i="36"/>
  <c r="C31" i="36" s="1"/>
  <c r="J64" i="36"/>
  <c r="J31" i="36" s="1"/>
  <c r="J62" i="36"/>
  <c r="J29" i="36" s="1"/>
  <c r="Q62" i="36"/>
  <c r="Q29" i="36" s="1"/>
  <c r="Q64" i="36"/>
  <c r="Q31" i="36" s="1"/>
  <c r="D20" i="38"/>
  <c r="I17" i="36"/>
  <c r="C17" i="36"/>
  <c r="C19" i="61" l="1"/>
  <c r="C20" i="61" s="1"/>
  <c r="D19" i="61"/>
  <c r="D20" i="61" s="1"/>
  <c r="B19" i="61"/>
  <c r="B20" i="61" s="1"/>
  <c r="B25" i="60"/>
  <c r="B26" i="60" s="1"/>
  <c r="C25" i="60"/>
  <c r="C26" i="60" s="1"/>
  <c r="D25" i="60"/>
  <c r="D26" i="60" s="1"/>
  <c r="D12" i="12"/>
  <c r="H7" i="39"/>
  <c r="H7" i="25" s="1"/>
  <c r="I12" i="39"/>
  <c r="O11" i="18"/>
  <c r="O19" i="18" s="1"/>
  <c r="O21" i="18" s="1"/>
  <c r="D12" i="38"/>
  <c r="D11" i="12"/>
  <c r="H14" i="36"/>
  <c r="H17" i="36" s="1"/>
  <c r="D14" i="16"/>
  <c r="D17" i="16" s="1"/>
  <c r="C13" i="38"/>
  <c r="B23" i="63" s="1"/>
  <c r="B24" i="63" s="1"/>
  <c r="C12" i="38"/>
  <c r="K27" i="36"/>
  <c r="Q27" i="36"/>
  <c r="J7" i="16"/>
  <c r="J10" i="16" s="1"/>
  <c r="C14" i="12"/>
  <c r="E10" i="38"/>
  <c r="E14" i="16"/>
  <c r="E17" i="16" s="1"/>
  <c r="C12" i="12"/>
  <c r="D13" i="38"/>
  <c r="C23" i="63" s="1"/>
  <c r="C24" i="63" s="1"/>
  <c r="E13" i="38"/>
  <c r="D23" i="63" s="1"/>
  <c r="D24" i="63" s="1"/>
  <c r="C11" i="12"/>
  <c r="D14" i="12"/>
  <c r="D10" i="38"/>
  <c r="J27" i="36"/>
  <c r="D23" i="38"/>
  <c r="E11" i="38"/>
  <c r="D19" i="53" s="1"/>
  <c r="E12" i="38"/>
  <c r="E27" i="36"/>
  <c r="O27" i="36"/>
  <c r="P27" i="36"/>
  <c r="E23" i="38"/>
  <c r="D11" i="38"/>
  <c r="C19" i="53" s="1"/>
  <c r="E17" i="35"/>
  <c r="K17" i="15"/>
  <c r="J17" i="15" s="1"/>
  <c r="D8" i="35"/>
  <c r="H8" i="15"/>
  <c r="G8" i="15" s="1"/>
  <c r="D24" i="35"/>
  <c r="C8" i="12" s="1"/>
  <c r="H24" i="15"/>
  <c r="G24" i="15" s="1"/>
  <c r="D13" i="35"/>
  <c r="C22" i="48" s="1"/>
  <c r="C23" i="48" s="1"/>
  <c r="H13" i="15"/>
  <c r="G13" i="15" s="1"/>
  <c r="E12" i="35"/>
  <c r="D26" i="47" s="1"/>
  <c r="K12" i="15"/>
  <c r="J12" i="15" s="1"/>
  <c r="D16" i="35"/>
  <c r="C26" i="51" s="1"/>
  <c r="H16" i="15"/>
  <c r="G16" i="15" s="1"/>
  <c r="C7" i="38"/>
  <c r="C10" i="38" s="1"/>
  <c r="E7" i="16"/>
  <c r="H14" i="16"/>
  <c r="H17" i="16" s="1"/>
  <c r="G12" i="16"/>
  <c r="G14" i="16" s="1"/>
  <c r="G17" i="16" s="1"/>
  <c r="H10" i="16"/>
  <c r="G7" i="16"/>
  <c r="G10" i="16" s="1"/>
  <c r="E8" i="35"/>
  <c r="K8" i="15"/>
  <c r="J8" i="15" s="1"/>
  <c r="C7" i="35"/>
  <c r="E7" i="15"/>
  <c r="D14" i="35"/>
  <c r="H14" i="15"/>
  <c r="G14" i="15" s="1"/>
  <c r="E16" i="35"/>
  <c r="D26" i="51" s="1"/>
  <c r="K16" i="15"/>
  <c r="J16" i="15" s="1"/>
  <c r="K14" i="16"/>
  <c r="K17" i="16" s="1"/>
  <c r="K19" i="16" s="1"/>
  <c r="J12" i="16"/>
  <c r="J14" i="16" s="1"/>
  <c r="J17" i="16" s="1"/>
  <c r="E10" i="35"/>
  <c r="K10" i="15"/>
  <c r="J10" i="15" s="1"/>
  <c r="E15" i="35"/>
  <c r="D21" i="50" s="1"/>
  <c r="K15" i="15"/>
  <c r="J15" i="15" s="1"/>
  <c r="E14" i="35"/>
  <c r="K14" i="15"/>
  <c r="J14" i="15" s="1"/>
  <c r="J7" i="15"/>
  <c r="D15" i="35"/>
  <c r="C21" i="50" s="1"/>
  <c r="H15" i="15"/>
  <c r="G15" i="15" s="1"/>
  <c r="D18" i="35"/>
  <c r="C30" i="52" s="1"/>
  <c r="C31" i="52" s="1"/>
  <c r="H18" i="15"/>
  <c r="G18" i="15" s="1"/>
  <c r="D22" i="35"/>
  <c r="C20" i="12" s="1"/>
  <c r="H22" i="15"/>
  <c r="G22" i="15" s="1"/>
  <c r="E22" i="35"/>
  <c r="D20" i="12" s="1"/>
  <c r="K22" i="15"/>
  <c r="J22" i="15" s="1"/>
  <c r="D20" i="16"/>
  <c r="E20" i="35"/>
  <c r="K20" i="15"/>
  <c r="J20" i="15" s="1"/>
  <c r="E18" i="35"/>
  <c r="D30" i="52" s="1"/>
  <c r="D31" i="52" s="1"/>
  <c r="K18" i="15"/>
  <c r="J18" i="15" s="1"/>
  <c r="E13" i="35"/>
  <c r="D22" i="48" s="1"/>
  <c r="D23" i="48" s="1"/>
  <c r="K13" i="15"/>
  <c r="J13" i="15" s="1"/>
  <c r="D20" i="35"/>
  <c r="H20" i="15"/>
  <c r="G20" i="15" s="1"/>
  <c r="D17" i="35"/>
  <c r="H17" i="15"/>
  <c r="G17" i="15" s="1"/>
  <c r="D12" i="35"/>
  <c r="C26" i="47" s="1"/>
  <c r="H12" i="15"/>
  <c r="G12" i="15" s="1"/>
  <c r="P26" i="36"/>
  <c r="F19" i="36"/>
  <c r="D19" i="36"/>
  <c r="D27" i="36"/>
  <c r="L17" i="36"/>
  <c r="T14" i="36"/>
  <c r="Q26" i="36"/>
  <c r="I63" i="36"/>
  <c r="I30" i="36" s="1"/>
  <c r="I26" i="36"/>
  <c r="J26" i="36"/>
  <c r="D26" i="36"/>
  <c r="I27" i="36"/>
  <c r="K26" i="36"/>
  <c r="R17" i="36"/>
  <c r="N14" i="36"/>
  <c r="C23" i="38"/>
  <c r="C18" i="24" s="1"/>
  <c r="C19" i="24" s="1"/>
  <c r="E26" i="36"/>
  <c r="H10" i="36"/>
  <c r="C21" i="25" s="1"/>
  <c r="C22" i="25" s="1"/>
  <c r="P63" i="36"/>
  <c r="P30" i="36" s="1"/>
  <c r="Q63" i="36"/>
  <c r="Q30" i="36" s="1"/>
  <c r="N62" i="36"/>
  <c r="N29" i="36" s="1"/>
  <c r="N10" i="18"/>
  <c r="T9" i="18"/>
  <c r="T11" i="18" s="1"/>
  <c r="E7" i="35"/>
  <c r="L9" i="18"/>
  <c r="L26" i="36" s="1"/>
  <c r="N7" i="18"/>
  <c r="H7" i="15" s="1"/>
  <c r="T24" i="18"/>
  <c r="K63" i="36"/>
  <c r="K30" i="36" s="1"/>
  <c r="R9" i="18"/>
  <c r="R11" i="18" s="1"/>
  <c r="R19" i="18" s="1"/>
  <c r="R21" i="18" s="1"/>
  <c r="H12" i="18"/>
  <c r="H18" i="18"/>
  <c r="H13" i="18"/>
  <c r="H14" i="18"/>
  <c r="H8" i="18"/>
  <c r="E8" i="15" s="1"/>
  <c r="D8" i="15" s="1"/>
  <c r="H16" i="18"/>
  <c r="H10" i="18"/>
  <c r="H17" i="18"/>
  <c r="H20" i="18"/>
  <c r="H22" i="18"/>
  <c r="H15" i="18"/>
  <c r="H24" i="18"/>
  <c r="D15" i="39"/>
  <c r="D12" i="25" s="1"/>
  <c r="G12" i="25" s="1"/>
  <c r="G10" i="25"/>
  <c r="J21" i="25"/>
  <c r="F10" i="25"/>
  <c r="F14" i="25" s="1"/>
  <c r="H9" i="39"/>
  <c r="I8" i="25"/>
  <c r="I10" i="25" s="1"/>
  <c r="F21" i="25"/>
  <c r="D13" i="39"/>
  <c r="D11" i="25" s="1"/>
  <c r="E11" i="25"/>
  <c r="E13" i="25" s="1"/>
  <c r="E14" i="25" s="1"/>
  <c r="K7" i="25"/>
  <c r="H15" i="39"/>
  <c r="H12" i="25" s="1"/>
  <c r="I12" i="25"/>
  <c r="I13" i="25" s="1"/>
  <c r="J14" i="25"/>
  <c r="E11" i="18"/>
  <c r="E27" i="18" s="1"/>
  <c r="J27" i="18"/>
  <c r="I17" i="39"/>
  <c r="H13" i="39"/>
  <c r="E17" i="39"/>
  <c r="C26" i="36"/>
  <c r="J63" i="36"/>
  <c r="J30" i="36" s="1"/>
  <c r="C61" i="38"/>
  <c r="C28" i="38" s="1"/>
  <c r="D63" i="38"/>
  <c r="C27" i="36"/>
  <c r="K27" i="18"/>
  <c r="Q27" i="18"/>
  <c r="C11" i="18"/>
  <c r="C19" i="18" s="1"/>
  <c r="O63" i="36"/>
  <c r="O30" i="36" s="1"/>
  <c r="D63" i="36"/>
  <c r="D30" i="36" s="1"/>
  <c r="D61" i="38"/>
  <c r="P27" i="18"/>
  <c r="P28" i="18"/>
  <c r="E19" i="36"/>
  <c r="N64" i="36"/>
  <c r="N31" i="36" s="1"/>
  <c r="C19" i="36"/>
  <c r="D27" i="18"/>
  <c r="D19" i="18"/>
  <c r="K19" i="36"/>
  <c r="H62" i="36"/>
  <c r="H29" i="36" s="1"/>
  <c r="O19" i="36"/>
  <c r="F9" i="18"/>
  <c r="F26" i="36" s="1"/>
  <c r="J19" i="36"/>
  <c r="P19" i="36"/>
  <c r="Q19" i="36"/>
  <c r="C63" i="38"/>
  <c r="T62" i="36"/>
  <c r="T29" i="36" s="1"/>
  <c r="E61" i="38"/>
  <c r="T64" i="36"/>
  <c r="T31" i="36" s="1"/>
  <c r="E63" i="38"/>
  <c r="H64" i="36"/>
  <c r="H31" i="36" s="1"/>
  <c r="I19" i="36"/>
  <c r="P29" i="18"/>
  <c r="P23" i="18"/>
  <c r="P25" i="18" s="1"/>
  <c r="P49" i="18" s="1"/>
  <c r="H8" i="35" l="1"/>
  <c r="B22" i="58"/>
  <c r="D22" i="58"/>
  <c r="C22" i="58"/>
  <c r="E15" i="42"/>
  <c r="H9" i="42" s="1"/>
  <c r="D25" i="54"/>
  <c r="D26" i="54" s="1"/>
  <c r="D15" i="42"/>
  <c r="G11" i="42" s="1"/>
  <c r="C25" i="54"/>
  <c r="C26" i="54" s="1"/>
  <c r="O27" i="18"/>
  <c r="C15" i="42"/>
  <c r="F13" i="42" s="1"/>
  <c r="B25" i="54"/>
  <c r="B26" i="54" s="1"/>
  <c r="B20" i="53"/>
  <c r="B27" i="43"/>
  <c r="B28" i="43" s="1"/>
  <c r="D15" i="41"/>
  <c r="G12" i="41" s="1"/>
  <c r="C20" i="53"/>
  <c r="C27" i="43"/>
  <c r="C28" i="43" s="1"/>
  <c r="E15" i="41"/>
  <c r="H15" i="41" s="1"/>
  <c r="D20" i="53"/>
  <c r="D27" i="43"/>
  <c r="D28" i="43" s="1"/>
  <c r="C20" i="49"/>
  <c r="C27" i="51"/>
  <c r="D20" i="49"/>
  <c r="D21" i="49" s="1"/>
  <c r="D27" i="51"/>
  <c r="D22" i="50"/>
  <c r="D20" i="45"/>
  <c r="D21" i="45" s="1"/>
  <c r="D27" i="47"/>
  <c r="C15" i="41"/>
  <c r="F9" i="41" s="1"/>
  <c r="C30" i="38"/>
  <c r="J19" i="16"/>
  <c r="C14" i="38"/>
  <c r="C26" i="38" s="1"/>
  <c r="J8" i="35"/>
  <c r="D30" i="38"/>
  <c r="D14" i="38"/>
  <c r="D26" i="38" s="1"/>
  <c r="D28" i="38"/>
  <c r="H13" i="35"/>
  <c r="J14" i="35"/>
  <c r="H16" i="35"/>
  <c r="H15" i="35"/>
  <c r="E30" i="38"/>
  <c r="J13" i="35"/>
  <c r="D18" i="24"/>
  <c r="D19" i="24" s="1"/>
  <c r="J18" i="35"/>
  <c r="E18" i="24"/>
  <c r="E19" i="24" s="1"/>
  <c r="H18" i="35"/>
  <c r="C16" i="12"/>
  <c r="D16" i="12"/>
  <c r="J22" i="35"/>
  <c r="J15" i="35"/>
  <c r="E28" i="38"/>
  <c r="H20" i="35"/>
  <c r="J12" i="35"/>
  <c r="H17" i="35"/>
  <c r="J17" i="35"/>
  <c r="J16" i="35"/>
  <c r="E14" i="38"/>
  <c r="H12" i="35"/>
  <c r="K9" i="15"/>
  <c r="K11" i="15" s="1"/>
  <c r="K19" i="15" s="1"/>
  <c r="K21" i="15" s="1"/>
  <c r="K23" i="15" s="1"/>
  <c r="H22" i="35"/>
  <c r="H19" i="16"/>
  <c r="H14" i="35"/>
  <c r="C22" i="35"/>
  <c r="G22" i="35" s="1"/>
  <c r="E22" i="15"/>
  <c r="D22" i="15" s="1"/>
  <c r="C16" i="35"/>
  <c r="E16" i="15"/>
  <c r="D16" i="15" s="1"/>
  <c r="C18" i="35"/>
  <c r="B30" i="52" s="1"/>
  <c r="B31" i="52" s="1"/>
  <c r="E18" i="15"/>
  <c r="D18" i="15" s="1"/>
  <c r="R26" i="36"/>
  <c r="C20" i="35"/>
  <c r="I20" i="35" s="1"/>
  <c r="E20" i="15"/>
  <c r="D20" i="15" s="1"/>
  <c r="C12" i="35"/>
  <c r="E12" i="15"/>
  <c r="D12" i="15" s="1"/>
  <c r="G19" i="16"/>
  <c r="C24" i="35"/>
  <c r="E24" i="15"/>
  <c r="D24" i="15" s="1"/>
  <c r="C17" i="35"/>
  <c r="G17" i="35" s="1"/>
  <c r="E17" i="15"/>
  <c r="D17" i="15" s="1"/>
  <c r="C14" i="35"/>
  <c r="E14" i="15"/>
  <c r="D14" i="15" s="1"/>
  <c r="E24" i="35"/>
  <c r="K24" i="15"/>
  <c r="J24" i="15" s="1"/>
  <c r="D7" i="15"/>
  <c r="D9" i="15" s="1"/>
  <c r="E9" i="15"/>
  <c r="D7" i="16"/>
  <c r="D10" i="16" s="1"/>
  <c r="D19" i="16" s="1"/>
  <c r="E10" i="16"/>
  <c r="E19" i="16" s="1"/>
  <c r="C15" i="35"/>
  <c r="E15" i="15"/>
  <c r="D15" i="15" s="1"/>
  <c r="C10" i="35"/>
  <c r="E10" i="15"/>
  <c r="D10" i="15" s="1"/>
  <c r="C13" i="35"/>
  <c r="E13" i="15"/>
  <c r="D13" i="15" s="1"/>
  <c r="G7" i="15"/>
  <c r="G9" i="15" s="1"/>
  <c r="H9" i="15"/>
  <c r="D10" i="35"/>
  <c r="H10" i="15"/>
  <c r="G10" i="15" s="1"/>
  <c r="J9" i="15"/>
  <c r="J11" i="15" s="1"/>
  <c r="J19" i="15" s="1"/>
  <c r="J21" i="15" s="1"/>
  <c r="J23" i="15" s="1"/>
  <c r="L27" i="36"/>
  <c r="N17" i="36"/>
  <c r="T17" i="36"/>
  <c r="T26" i="36"/>
  <c r="F27" i="36"/>
  <c r="L19" i="36"/>
  <c r="L11" i="18"/>
  <c r="L19" i="18" s="1"/>
  <c r="L21" i="18" s="1"/>
  <c r="R19" i="36"/>
  <c r="R27" i="36"/>
  <c r="F22" i="25"/>
  <c r="J22" i="25"/>
  <c r="H9" i="18"/>
  <c r="H27" i="36" s="1"/>
  <c r="C8" i="35"/>
  <c r="T19" i="18"/>
  <c r="T27" i="18"/>
  <c r="N9" i="18"/>
  <c r="N11" i="18" s="1"/>
  <c r="D7" i="35"/>
  <c r="D9" i="35" s="1"/>
  <c r="K12" i="25"/>
  <c r="J20" i="35"/>
  <c r="E19" i="18"/>
  <c r="E21" i="18" s="1"/>
  <c r="I14" i="25"/>
  <c r="H17" i="39"/>
  <c r="H11" i="25"/>
  <c r="H13" i="25" s="1"/>
  <c r="D13" i="25"/>
  <c r="D14" i="25" s="1"/>
  <c r="G11" i="25"/>
  <c r="H8" i="25"/>
  <c r="H12" i="39"/>
  <c r="D17" i="39"/>
  <c r="C27" i="18"/>
  <c r="R27" i="18"/>
  <c r="Q28" i="18"/>
  <c r="I27" i="18"/>
  <c r="O28" i="18"/>
  <c r="E9" i="35"/>
  <c r="K7" i="35"/>
  <c r="H63" i="36"/>
  <c r="H30" i="36" s="1"/>
  <c r="C62" i="38"/>
  <c r="C29" i="38" s="1"/>
  <c r="F11" i="18"/>
  <c r="D62" i="38"/>
  <c r="D29" i="38" s="1"/>
  <c r="N63" i="36"/>
  <c r="N30" i="36" s="1"/>
  <c r="J28" i="18"/>
  <c r="D21" i="18"/>
  <c r="D28" i="18"/>
  <c r="I28" i="18"/>
  <c r="E62" i="38"/>
  <c r="E29" i="38" s="1"/>
  <c r="T63" i="36"/>
  <c r="T30" i="36" s="1"/>
  <c r="P21" i="36"/>
  <c r="P22" i="36" s="1"/>
  <c r="P28" i="36" s="1"/>
  <c r="P30" i="18"/>
  <c r="C21" i="18"/>
  <c r="C28" i="18"/>
  <c r="H19" i="36"/>
  <c r="K28" i="18"/>
  <c r="I16" i="35" l="1"/>
  <c r="B26" i="51"/>
  <c r="B27" i="51" s="1"/>
  <c r="F12" i="42"/>
  <c r="F10" i="42"/>
  <c r="F11" i="42"/>
  <c r="F8" i="42"/>
  <c r="F7" i="42"/>
  <c r="C14" i="42"/>
  <c r="F14" i="42" s="1"/>
  <c r="C14" i="63"/>
  <c r="D14" i="63"/>
  <c r="H11" i="41"/>
  <c r="G12" i="42"/>
  <c r="G13" i="42"/>
  <c r="F9" i="42"/>
  <c r="E14" i="41"/>
  <c r="H14" i="41" s="1"/>
  <c r="H9" i="41"/>
  <c r="G15" i="42"/>
  <c r="H8" i="41"/>
  <c r="G10" i="42"/>
  <c r="H12" i="41"/>
  <c r="G9" i="42"/>
  <c r="G8" i="42"/>
  <c r="H13" i="41"/>
  <c r="D16" i="42"/>
  <c r="H7" i="41"/>
  <c r="G7" i="42"/>
  <c r="D14" i="42"/>
  <c r="G14" i="42" s="1"/>
  <c r="H10" i="41"/>
  <c r="F15" i="42"/>
  <c r="C16" i="42"/>
  <c r="F7" i="41"/>
  <c r="E16" i="42"/>
  <c r="F12" i="41"/>
  <c r="F10" i="41"/>
  <c r="H13" i="42"/>
  <c r="H11" i="42"/>
  <c r="H12" i="42"/>
  <c r="G10" i="41"/>
  <c r="D17" i="38"/>
  <c r="D27" i="38" s="1"/>
  <c r="H10" i="42"/>
  <c r="H7" i="42"/>
  <c r="E14" i="42"/>
  <c r="H14" i="42" s="1"/>
  <c r="H8" i="42"/>
  <c r="H15" i="42"/>
  <c r="D15" i="54"/>
  <c r="D16" i="43"/>
  <c r="E16" i="41" s="1"/>
  <c r="D16" i="54"/>
  <c r="D14" i="54"/>
  <c r="D17" i="43"/>
  <c r="E17" i="41" s="1"/>
  <c r="C16" i="43"/>
  <c r="D16" i="41" s="1"/>
  <c r="C14" i="54"/>
  <c r="C16" i="54"/>
  <c r="C17" i="43"/>
  <c r="D17" i="41" s="1"/>
  <c r="C15" i="54"/>
  <c r="C10" i="53"/>
  <c r="C18" i="43"/>
  <c r="G7" i="41"/>
  <c r="G11" i="41"/>
  <c r="G8" i="41"/>
  <c r="D14" i="41"/>
  <c r="G14" i="41" s="1"/>
  <c r="G13" i="41"/>
  <c r="D18" i="43"/>
  <c r="D10" i="53"/>
  <c r="G9" i="41"/>
  <c r="G15" i="41"/>
  <c r="D17" i="51"/>
  <c r="D21" i="52"/>
  <c r="C17" i="51"/>
  <c r="C21" i="52"/>
  <c r="I15" i="35"/>
  <c r="B21" i="50"/>
  <c r="B22" i="50" s="1"/>
  <c r="G14" i="35"/>
  <c r="B20" i="49"/>
  <c r="B21" i="49" s="1"/>
  <c r="I13" i="35"/>
  <c r="B22" i="48"/>
  <c r="B23" i="48" s="1"/>
  <c r="K12" i="35"/>
  <c r="B26" i="47"/>
  <c r="B27" i="47" s="1"/>
  <c r="F11" i="41"/>
  <c r="D12" i="50"/>
  <c r="D13" i="48"/>
  <c r="D17" i="47"/>
  <c r="D11" i="49"/>
  <c r="D11" i="45"/>
  <c r="C21" i="49"/>
  <c r="C20" i="45"/>
  <c r="C21" i="45" s="1"/>
  <c r="C22" i="50"/>
  <c r="C27" i="47"/>
  <c r="C11" i="45"/>
  <c r="C12" i="50"/>
  <c r="C13" i="48"/>
  <c r="C11" i="49"/>
  <c r="C17" i="47"/>
  <c r="K10" i="35"/>
  <c r="B20" i="45"/>
  <c r="B21" i="45" s="1"/>
  <c r="C14" i="41"/>
  <c r="F14" i="41" s="1"/>
  <c r="F13" i="41"/>
  <c r="F15" i="41"/>
  <c r="F8" i="41"/>
  <c r="C17" i="38"/>
  <c r="C27" i="38" s="1"/>
  <c r="C10" i="12"/>
  <c r="C13" i="12" s="1"/>
  <c r="D10" i="12"/>
  <c r="D13" i="12" s="1"/>
  <c r="E26" i="38"/>
  <c r="K16" i="35"/>
  <c r="E17" i="38"/>
  <c r="E19" i="38" s="1"/>
  <c r="G16" i="35"/>
  <c r="I10" i="35"/>
  <c r="K14" i="35"/>
  <c r="H10" i="35"/>
  <c r="J10" i="35"/>
  <c r="K13" i="35"/>
  <c r="G13" i="35"/>
  <c r="H24" i="35"/>
  <c r="D8" i="12"/>
  <c r="I14" i="35"/>
  <c r="G10" i="35"/>
  <c r="G20" i="35"/>
  <c r="J24" i="35"/>
  <c r="K24" i="35"/>
  <c r="I22" i="35"/>
  <c r="N26" i="36"/>
  <c r="E11" i="15"/>
  <c r="E19" i="15" s="1"/>
  <c r="E21" i="15" s="1"/>
  <c r="E23" i="15" s="1"/>
  <c r="E25" i="15" s="1"/>
  <c r="K20" i="35"/>
  <c r="K22" i="35"/>
  <c r="I7" i="35"/>
  <c r="I12" i="35"/>
  <c r="G12" i="35"/>
  <c r="G15" i="35"/>
  <c r="K15" i="35"/>
  <c r="D11" i="15"/>
  <c r="D19" i="15" s="1"/>
  <c r="D21" i="15" s="1"/>
  <c r="D23" i="15" s="1"/>
  <c r="D25" i="15" s="1"/>
  <c r="G24" i="35"/>
  <c r="I24" i="35"/>
  <c r="D27" i="40"/>
  <c r="D28" i="40" s="1"/>
  <c r="D40" i="19"/>
  <c r="D41" i="19" s="1"/>
  <c r="D17" i="42"/>
  <c r="D18" i="41"/>
  <c r="E27" i="40"/>
  <c r="E28" i="40" s="1"/>
  <c r="E40" i="19"/>
  <c r="E41" i="19" s="1"/>
  <c r="E17" i="42"/>
  <c r="E18" i="41"/>
  <c r="H11" i="15"/>
  <c r="H19" i="15" s="1"/>
  <c r="H21" i="15" s="1"/>
  <c r="H23" i="15" s="1"/>
  <c r="H25" i="15" s="1"/>
  <c r="J25" i="15"/>
  <c r="G11" i="15"/>
  <c r="G19" i="15" s="1"/>
  <c r="G21" i="15" s="1"/>
  <c r="G23" i="15" s="1"/>
  <c r="G25" i="15" s="1"/>
  <c r="K17" i="35"/>
  <c r="I17" i="35"/>
  <c r="K25" i="15"/>
  <c r="I18" i="35"/>
  <c r="G18" i="35"/>
  <c r="N19" i="36"/>
  <c r="N27" i="36"/>
  <c r="J7" i="35"/>
  <c r="H11" i="18"/>
  <c r="H19" i="18" s="1"/>
  <c r="H26" i="36"/>
  <c r="T27" i="36"/>
  <c r="T19" i="36"/>
  <c r="E28" i="18"/>
  <c r="G7" i="35"/>
  <c r="H7" i="35"/>
  <c r="G8" i="35"/>
  <c r="K8" i="35"/>
  <c r="I8" i="35"/>
  <c r="C9" i="35"/>
  <c r="N19" i="18"/>
  <c r="N27" i="18"/>
  <c r="T21" i="18"/>
  <c r="T29" i="18" s="1"/>
  <c r="T28" i="18"/>
  <c r="K8" i="25"/>
  <c r="K10" i="25" s="1"/>
  <c r="H10" i="25"/>
  <c r="H14" i="25" s="1"/>
  <c r="R28" i="18"/>
  <c r="G13" i="25"/>
  <c r="G14" i="25" s="1"/>
  <c r="G22" i="25" s="1"/>
  <c r="K11" i="25"/>
  <c r="K13" i="25" s="1"/>
  <c r="Q29" i="18"/>
  <c r="O23" i="18"/>
  <c r="O25" i="18" s="1"/>
  <c r="O49" i="18" s="1"/>
  <c r="O29" i="18"/>
  <c r="D29" i="18"/>
  <c r="D23" i="18"/>
  <c r="D25" i="18" s="1"/>
  <c r="D49" i="18" s="1"/>
  <c r="E11" i="35"/>
  <c r="J9" i="35"/>
  <c r="H9" i="35"/>
  <c r="I23" i="18"/>
  <c r="I25" i="18" s="1"/>
  <c r="I49" i="18" s="1"/>
  <c r="I29" i="18"/>
  <c r="L27" i="18"/>
  <c r="J23" i="18"/>
  <c r="J25" i="18" s="1"/>
  <c r="J49" i="18" s="1"/>
  <c r="J29" i="18"/>
  <c r="F27" i="18"/>
  <c r="F19" i="18"/>
  <c r="D11" i="35"/>
  <c r="C19" i="38"/>
  <c r="C23" i="18"/>
  <c r="C25" i="18" s="1"/>
  <c r="C49" i="18" s="1"/>
  <c r="C29" i="18"/>
  <c r="P24" i="36"/>
  <c r="P47" i="36" s="1"/>
  <c r="E29" i="18"/>
  <c r="E23" i="18"/>
  <c r="E25" i="18" s="1"/>
  <c r="E49" i="18" s="1"/>
  <c r="K23" i="18"/>
  <c r="K25" i="18" s="1"/>
  <c r="K49" i="18" s="1"/>
  <c r="K29" i="18"/>
  <c r="B14" i="63" l="1"/>
  <c r="D19" i="38"/>
  <c r="B14" i="54"/>
  <c r="B16" i="43"/>
  <c r="C16" i="41" s="1"/>
  <c r="B15" i="54"/>
  <c r="B17" i="43"/>
  <c r="C17" i="41" s="1"/>
  <c r="B16" i="54"/>
  <c r="B18" i="43"/>
  <c r="B10" i="53"/>
  <c r="B17" i="51"/>
  <c r="B21" i="52"/>
  <c r="B17" i="47"/>
  <c r="B13" i="48"/>
  <c r="B12" i="50"/>
  <c r="B11" i="49"/>
  <c r="B11" i="45"/>
  <c r="E27" i="38"/>
  <c r="H27" i="18"/>
  <c r="C11" i="35"/>
  <c r="C28" i="35" s="1"/>
  <c r="C40" i="19"/>
  <c r="C41" i="19" s="1"/>
  <c r="C27" i="40"/>
  <c r="C17" i="42"/>
  <c r="C18" i="41"/>
  <c r="G9" i="35"/>
  <c r="I9" i="35"/>
  <c r="N21" i="18"/>
  <c r="N29" i="18" s="1"/>
  <c r="N28" i="18"/>
  <c r="K9" i="35"/>
  <c r="H21" i="18"/>
  <c r="H29" i="18" s="1"/>
  <c r="H28" i="18"/>
  <c r="K14" i="25"/>
  <c r="K22" i="25" s="1"/>
  <c r="Q23" i="18"/>
  <c r="Q25" i="18" s="1"/>
  <c r="Q49" i="18" s="1"/>
  <c r="O30" i="18"/>
  <c r="O21" i="36"/>
  <c r="J21" i="36"/>
  <c r="J22" i="36" s="1"/>
  <c r="J28" i="36" s="1"/>
  <c r="J30" i="18"/>
  <c r="I21" i="36"/>
  <c r="I30" i="18"/>
  <c r="E19" i="35"/>
  <c r="D7" i="12" s="1"/>
  <c r="D9" i="12" s="1"/>
  <c r="D15" i="12" s="1"/>
  <c r="D17" i="12" s="1"/>
  <c r="E28" i="35"/>
  <c r="J11" i="35"/>
  <c r="H11" i="35"/>
  <c r="K11" i="35"/>
  <c r="F28" i="18"/>
  <c r="F21" i="18"/>
  <c r="L28" i="18"/>
  <c r="D21" i="36"/>
  <c r="D22" i="36" s="1"/>
  <c r="D28" i="36" s="1"/>
  <c r="D30" i="18"/>
  <c r="D19" i="35"/>
  <c r="C7" i="12" s="1"/>
  <c r="C9" i="12" s="1"/>
  <c r="C15" i="12" s="1"/>
  <c r="C17" i="12" s="1"/>
  <c r="D28" i="35"/>
  <c r="G11" i="35"/>
  <c r="R23" i="18"/>
  <c r="R29" i="18"/>
  <c r="K21" i="36"/>
  <c r="K22" i="36" s="1"/>
  <c r="K28" i="36" s="1"/>
  <c r="K30" i="18"/>
  <c r="E21" i="36"/>
  <c r="E22" i="36" s="1"/>
  <c r="E28" i="36" s="1"/>
  <c r="E30" i="18"/>
  <c r="C21" i="36"/>
  <c r="C30" i="18"/>
  <c r="I11" i="35" l="1"/>
  <c r="G28" i="35"/>
  <c r="C19" i="35"/>
  <c r="G19" i="35" s="1"/>
  <c r="F21" i="36"/>
  <c r="F22" i="36" s="1"/>
  <c r="O22" i="36"/>
  <c r="O28" i="36" s="1"/>
  <c r="I22" i="36"/>
  <c r="I28" i="36" s="1"/>
  <c r="L21" i="36"/>
  <c r="C22" i="36"/>
  <c r="C24" i="36" s="1"/>
  <c r="C47" i="36" s="1"/>
  <c r="R25" i="18"/>
  <c r="T23" i="18"/>
  <c r="T25" i="18" s="1"/>
  <c r="T49" i="18" s="1"/>
  <c r="Q21" i="36"/>
  <c r="Q22" i="36" s="1"/>
  <c r="Q28" i="36" s="1"/>
  <c r="Q30" i="18"/>
  <c r="F23" i="18"/>
  <c r="F29" i="18"/>
  <c r="D21" i="35"/>
  <c r="D29" i="35"/>
  <c r="D24" i="36"/>
  <c r="D47" i="36" s="1"/>
  <c r="H28" i="35"/>
  <c r="L23" i="18"/>
  <c r="L29" i="18"/>
  <c r="E21" i="35"/>
  <c r="H19" i="35"/>
  <c r="J19" i="35"/>
  <c r="E29" i="35"/>
  <c r="J24" i="36"/>
  <c r="J47" i="36" s="1"/>
  <c r="E24" i="36"/>
  <c r="E47" i="36" s="1"/>
  <c r="K24" i="36"/>
  <c r="K47" i="36" s="1"/>
  <c r="C28" i="36" l="1"/>
  <c r="I19" i="35"/>
  <c r="K19" i="35"/>
  <c r="R30" i="18"/>
  <c r="R49" i="18"/>
  <c r="I24" i="36"/>
  <c r="I47" i="36" s="1"/>
  <c r="C21" i="35"/>
  <c r="I21" i="35" s="1"/>
  <c r="C29" i="35"/>
  <c r="G29" i="35" s="1"/>
  <c r="T30" i="18"/>
  <c r="K35" i="15"/>
  <c r="K36" i="15" s="1"/>
  <c r="R21" i="36"/>
  <c r="O24" i="36"/>
  <c r="O47" i="36" s="1"/>
  <c r="L22" i="36"/>
  <c r="N21" i="36"/>
  <c r="F24" i="36"/>
  <c r="F28" i="36"/>
  <c r="H21" i="36"/>
  <c r="L25" i="18"/>
  <c r="N23" i="18"/>
  <c r="N25" i="18" s="1"/>
  <c r="N49" i="18" s="1"/>
  <c r="F25" i="18"/>
  <c r="H23" i="18"/>
  <c r="H25" i="18" s="1"/>
  <c r="Q24" i="36"/>
  <c r="Q47" i="36" s="1"/>
  <c r="H29" i="35"/>
  <c r="J21" i="35"/>
  <c r="E23" i="35"/>
  <c r="E30" i="35"/>
  <c r="H21" i="35"/>
  <c r="D30" i="35"/>
  <c r="D23" i="35"/>
  <c r="K21" i="35" l="1"/>
  <c r="G21" i="35"/>
  <c r="L30" i="18"/>
  <c r="L49" i="18"/>
  <c r="F30" i="18"/>
  <c r="F49" i="18"/>
  <c r="C23" i="35"/>
  <c r="C25" i="35" s="1"/>
  <c r="C30" i="35"/>
  <c r="G30" i="35" s="1"/>
  <c r="H30" i="18"/>
  <c r="E35" i="15"/>
  <c r="E36" i="15" s="1"/>
  <c r="N22" i="36"/>
  <c r="N28" i="36" s="1"/>
  <c r="H21" i="16"/>
  <c r="N30" i="18"/>
  <c r="H35" i="15"/>
  <c r="H36" i="15" s="1"/>
  <c r="C21" i="38"/>
  <c r="C22" i="38" s="1"/>
  <c r="C21" i="12" s="1"/>
  <c r="C22" i="12" s="1"/>
  <c r="E21" i="16"/>
  <c r="L24" i="36"/>
  <c r="L28" i="36"/>
  <c r="T21" i="36"/>
  <c r="K21" i="16" s="1"/>
  <c r="R22" i="36"/>
  <c r="H30" i="35"/>
  <c r="D25" i="35"/>
  <c r="H22" i="36"/>
  <c r="H28" i="36" s="1"/>
  <c r="J23" i="35"/>
  <c r="E25" i="35"/>
  <c r="H23" i="35"/>
  <c r="N24" i="36" l="1"/>
  <c r="N47" i="36" s="1"/>
  <c r="I23" i="35"/>
  <c r="K23" i="35"/>
  <c r="G23" i="35"/>
  <c r="C31" i="35"/>
  <c r="C47" i="35"/>
  <c r="D21" i="16"/>
  <c r="D22" i="16" s="1"/>
  <c r="D24" i="16" s="1"/>
  <c r="E22" i="16"/>
  <c r="E24" i="16" s="1"/>
  <c r="G21" i="16"/>
  <c r="G22" i="16" s="1"/>
  <c r="G24" i="16" s="1"/>
  <c r="H22" i="16"/>
  <c r="H24" i="16" s="1"/>
  <c r="J21" i="16"/>
  <c r="J22" i="16" s="1"/>
  <c r="J24" i="16" s="1"/>
  <c r="K22" i="16"/>
  <c r="K24" i="16" s="1"/>
  <c r="R24" i="36"/>
  <c r="R28" i="36"/>
  <c r="T22" i="36"/>
  <c r="E21" i="38"/>
  <c r="E22" i="38" s="1"/>
  <c r="D21" i="38"/>
  <c r="D22" i="38" s="1"/>
  <c r="C24" i="38"/>
  <c r="C46" i="38" s="1"/>
  <c r="J25" i="35"/>
  <c r="E31" i="35"/>
  <c r="H25" i="35"/>
  <c r="E47" i="35"/>
  <c r="K25" i="35"/>
  <c r="H24" i="36"/>
  <c r="H47" i="36" s="1"/>
  <c r="I25" i="35"/>
  <c r="D47" i="35"/>
  <c r="D31" i="35"/>
  <c r="G25" i="35"/>
  <c r="G31" i="35" l="1"/>
  <c r="D21" i="12"/>
  <c r="D22" i="12" s="1"/>
  <c r="D24" i="38"/>
  <c r="D46" i="38" s="1"/>
  <c r="E24" i="38"/>
  <c r="E46" i="38" s="1"/>
  <c r="T24" i="36"/>
  <c r="T47" i="36" s="1"/>
  <c r="T28" i="36"/>
  <c r="O47" i="35"/>
  <c r="O1" i="35" s="1"/>
  <c r="H31" i="35"/>
  <c r="H49" i="18" l="1"/>
  <c r="W16" i="40" l="1"/>
  <c r="O16" i="40"/>
  <c r="R16" i="40"/>
  <c r="Q16" i="40"/>
  <c r="N16" i="40"/>
  <c r="S16" i="40"/>
  <c r="U16" i="40"/>
  <c r="V16" i="40"/>
  <c r="T16" i="40"/>
  <c r="L16" i="40"/>
  <c r="M16" i="40"/>
  <c r="K16" i="40"/>
  <c r="P16" i="40"/>
  <c r="C7" i="40"/>
  <c r="C16" i="40" l="1"/>
  <c r="F10" i="40" l="1"/>
  <c r="F15" i="40"/>
  <c r="F7" i="40"/>
  <c r="F16" i="40"/>
  <c r="F13" i="40"/>
  <c r="F12" i="40"/>
  <c r="F8" i="40"/>
  <c r="F11" i="40"/>
  <c r="F14" i="40"/>
  <c r="F9" i="40"/>
  <c r="C28" i="4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GDS</author>
  </authors>
  <commentList>
    <comment ref="A34" authorId="0" shapeId="0" xr:uid="{B53D12DD-2F69-40AB-90D8-0254A0A44CDC}">
      <text>
        <r>
          <rPr>
            <b/>
            <sz val="9"/>
            <color indexed="81"/>
            <rFont val="Tahoma"/>
            <family val="2"/>
          </rPr>
          <t>GDS:</t>
        </r>
        <r>
          <rPr>
            <sz val="9"/>
            <color indexed="81"/>
            <rFont val="Tahoma"/>
            <family val="2"/>
          </rPr>
          <t xml:space="preserve">
Add KPI based on the industry of target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GDS</author>
  </authors>
  <commentList>
    <comment ref="A31" authorId="0" shapeId="0" xr:uid="{441AAACD-C57F-4A2D-BBA0-A2ED7381143B}">
      <text>
        <r>
          <rPr>
            <b/>
            <sz val="9"/>
            <color indexed="81"/>
            <rFont val="Tahoma"/>
            <family val="2"/>
          </rPr>
          <t>GDS:</t>
        </r>
        <r>
          <rPr>
            <sz val="9"/>
            <color indexed="81"/>
            <rFont val="Tahoma"/>
            <family val="2"/>
          </rPr>
          <t xml:space="preserve">
Add KPI based on the industry of target</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GDS</author>
  </authors>
  <commentList>
    <comment ref="A33" authorId="0" shapeId="0" xr:uid="{26B99FAB-8619-467E-B164-D67D8D0FB7E9}">
      <text>
        <r>
          <rPr>
            <b/>
            <sz val="9"/>
            <color indexed="81"/>
            <rFont val="Tahoma"/>
            <family val="2"/>
          </rPr>
          <t>GDS:</t>
        </r>
        <r>
          <rPr>
            <sz val="9"/>
            <color indexed="81"/>
            <rFont val="Tahoma"/>
            <family val="2"/>
          </rPr>
          <t xml:space="preserve">
Add KPI based on the industry of target</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GDS</author>
  </authors>
  <commentList>
    <comment ref="A32" authorId="0" shapeId="0" xr:uid="{2F6096E1-A4E8-4C52-A0E5-27E803BF852F}">
      <text>
        <r>
          <rPr>
            <b/>
            <sz val="9"/>
            <color indexed="81"/>
            <rFont val="Tahoma"/>
            <family val="2"/>
          </rPr>
          <t>GDS:</t>
        </r>
        <r>
          <rPr>
            <sz val="9"/>
            <color indexed="81"/>
            <rFont val="Tahoma"/>
            <family val="2"/>
          </rPr>
          <t xml:space="preserve">
Add KPI based on the industry of target</t>
        </r>
      </text>
    </comment>
  </commentList>
</comments>
</file>

<file path=xl/sharedStrings.xml><?xml version="1.0" encoding="utf-8"?>
<sst xmlns="http://schemas.openxmlformats.org/spreadsheetml/2006/main" count="2926" uniqueCount="696">
  <si>
    <t>Transaction Foundations Databook</t>
  </si>
  <si>
    <t>Reliance Restricted</t>
  </si>
  <si>
    <t>Draft</t>
  </si>
  <si>
    <t>Transmittal Letter</t>
  </si>
  <si>
    <t>`</t>
  </si>
  <si>
    <t>US</t>
  </si>
  <si>
    <t>Index</t>
  </si>
  <si>
    <t>Section</t>
  </si>
  <si>
    <t>Subsection</t>
  </si>
  <si>
    <t>Sheet heading</t>
  </si>
  <si>
    <t>Tab</t>
  </si>
  <si>
    <t>Page</t>
  </si>
  <si>
    <t>Abbreviations</t>
  </si>
  <si>
    <t>Abbreviation</t>
  </si>
  <si>
    <t>Sub section</t>
  </si>
  <si>
    <t>Sheet12S</t>
  </si>
  <si>
    <t>Notes</t>
  </si>
  <si>
    <t>Narrative</t>
  </si>
  <si>
    <t>Text1</t>
  </si>
  <si>
    <t>Text2</t>
  </si>
  <si>
    <t>Text3</t>
  </si>
  <si>
    <t>Text4</t>
  </si>
  <si>
    <t>Text5</t>
  </si>
  <si>
    <t>Text6</t>
  </si>
  <si>
    <t>Text7</t>
  </si>
  <si>
    <t>Text8</t>
  </si>
  <si>
    <t>Text9</t>
  </si>
  <si>
    <t>Text10</t>
  </si>
  <si>
    <t>Text11</t>
  </si>
  <si>
    <t>Text12</t>
  </si>
  <si>
    <t>Text13</t>
  </si>
  <si>
    <t>Text14</t>
  </si>
  <si>
    <t>Text15</t>
  </si>
  <si>
    <t>Text16</t>
  </si>
  <si>
    <t>Text17</t>
  </si>
  <si>
    <t>Text18</t>
  </si>
  <si>
    <t>Text19</t>
  </si>
  <si>
    <t>Text20</t>
  </si>
  <si>
    <t xml:space="preserve"> </t>
  </si>
  <si>
    <t>Source: XXX</t>
  </si>
  <si>
    <t>Sheet8S</t>
  </si>
  <si>
    <t>Sheet4S</t>
  </si>
  <si>
    <t>REST_WORLD</t>
  </si>
  <si>
    <t>Currency Symbols For Lookup</t>
  </si>
  <si>
    <t>£  -  UK</t>
  </si>
  <si>
    <t>$  -  US</t>
  </si>
  <si>
    <t>€  -  EUR</t>
  </si>
  <si>
    <t>¥  -  Yen</t>
  </si>
  <si>
    <t>₭  -  Laos</t>
  </si>
  <si>
    <t>₮  -  Mongolian</t>
  </si>
  <si>
    <t>¢  -  Costa Rica</t>
  </si>
  <si>
    <t>¢  -  Ghana</t>
  </si>
  <si>
    <t>￥  -  Japan</t>
  </si>
  <si>
    <t>₤  -  Turkey</t>
  </si>
  <si>
    <t>₤  -  Turkey, Liras</t>
  </si>
  <si>
    <t>₦  -  Nigeria</t>
  </si>
  <si>
    <t>₩  -  Korea</t>
  </si>
  <si>
    <t>₪  -  Israel</t>
  </si>
  <si>
    <t>₫  -  Vietnam</t>
  </si>
  <si>
    <t>CHF  -  Swiss, Francs</t>
  </si>
  <si>
    <t>ƒ  -  Aruba</t>
  </si>
  <si>
    <t>Kč  -  Czech</t>
  </si>
  <si>
    <t>Kn  -  Croatia, Kuna</t>
  </si>
  <si>
    <t>Kr  -  Denmark, Kroner</t>
  </si>
  <si>
    <t>Kr  -  Estonia</t>
  </si>
  <si>
    <t>Kr  -  Sweden, Krono</t>
  </si>
  <si>
    <t>Ls  -  Latvia, Lati</t>
  </si>
  <si>
    <t>Lt  -  Lithuania, Litai</t>
  </si>
  <si>
    <t>R$  -  Brazil, Reais</t>
  </si>
  <si>
    <t>Rp  -  Indonesia, Rupiahs</t>
  </si>
  <si>
    <t>Rs  -  India, Rupees</t>
  </si>
  <si>
    <t>ß  -  Thailand</t>
  </si>
  <si>
    <t>YTL  -  Turkey, New Lira</t>
  </si>
  <si>
    <t>Zł  -  Poland</t>
  </si>
  <si>
    <t>ден  -  Macedonia</t>
  </si>
  <si>
    <t>Дин.  -  Serbia</t>
  </si>
  <si>
    <t>Лв  -  Bulgaria</t>
  </si>
  <si>
    <t>Лв  -  Uzbek</t>
  </si>
  <si>
    <t>руб  -  Russia</t>
  </si>
  <si>
    <t>Rmb  -  China</t>
  </si>
  <si>
    <t>C$ - CAD</t>
  </si>
  <si>
    <t>NZ$ - NZD</t>
  </si>
  <si>
    <t>A$ - AUD</t>
  </si>
  <si>
    <t>S$ - SGD</t>
  </si>
  <si>
    <t>HK$ - HKD</t>
  </si>
  <si>
    <t>TW$ - TWD</t>
  </si>
  <si>
    <t>Other</t>
  </si>
  <si>
    <t>Project DBone</t>
  </si>
  <si>
    <t>d mmmm yyyy</t>
  </si>
  <si>
    <t>Currency: € 000</t>
  </si>
  <si>
    <t>€ 000</t>
  </si>
  <si>
    <t>Section XX</t>
  </si>
  <si>
    <t>Jan20B</t>
  </si>
  <si>
    <t>Feb20B</t>
  </si>
  <si>
    <t>Mar20B</t>
  </si>
  <si>
    <t>Apr20B</t>
  </si>
  <si>
    <t>May20B</t>
  </si>
  <si>
    <t>Jun20B</t>
  </si>
  <si>
    <t>Jul20B</t>
  </si>
  <si>
    <t>Aug20B</t>
  </si>
  <si>
    <t>Sep20B</t>
  </si>
  <si>
    <t>Oct20B</t>
  </si>
  <si>
    <t>Nov20B</t>
  </si>
  <si>
    <t>Dec20B</t>
  </si>
  <si>
    <t>FY18A</t>
  </si>
  <si>
    <t>Dec18A</t>
  </si>
  <si>
    <t>FY19A</t>
  </si>
  <si>
    <t>Dec19A</t>
  </si>
  <si>
    <t>FY20B</t>
  </si>
  <si>
    <t>FY21F</t>
  </si>
  <si>
    <t>Dec21F</t>
  </si>
  <si>
    <t>FY22F</t>
  </si>
  <si>
    <t>Dec22F</t>
  </si>
  <si>
    <t>FY23F</t>
  </si>
  <si>
    <t>Dec23F</t>
  </si>
  <si>
    <t>FY24F</t>
  </si>
  <si>
    <t>Dec24F</t>
  </si>
  <si>
    <t>FY25F</t>
  </si>
  <si>
    <t>Dec25F</t>
  </si>
  <si>
    <t>Q120B</t>
  </si>
  <si>
    <t>Q220B</t>
  </si>
  <si>
    <t>Q320B</t>
  </si>
  <si>
    <t>Q420B</t>
  </si>
  <si>
    <t>Section Lead - Lead Schedules</t>
  </si>
  <si>
    <t>Lead Index</t>
  </si>
  <si>
    <t>Lead PL</t>
  </si>
  <si>
    <t/>
  </si>
  <si>
    <t>Lead CF</t>
  </si>
  <si>
    <t>Lead BS</t>
  </si>
  <si>
    <t>Section R - Key Reconciliations</t>
  </si>
  <si>
    <t>Recon Index</t>
  </si>
  <si>
    <t>Section PL - Profit and Loss Analysis</t>
  </si>
  <si>
    <t>Profit and Loss Index</t>
  </si>
  <si>
    <t>Annual</t>
  </si>
  <si>
    <t>Section CF - Cash Flow Analysis</t>
  </si>
  <si>
    <t>Cash Flow Index</t>
  </si>
  <si>
    <t>Cash Flow 1</t>
  </si>
  <si>
    <t>Cash Flow 2</t>
  </si>
  <si>
    <t>Section BS - Balance Sheet Analysis</t>
  </si>
  <si>
    <t>Balance Sheet Index</t>
  </si>
  <si>
    <t>Section WC - Working Capital</t>
  </si>
  <si>
    <t>Working Capital Index</t>
  </si>
  <si>
    <t>Working Capital 1</t>
  </si>
  <si>
    <t>Working Capital 2</t>
  </si>
  <si>
    <t>Section FC - Forecast</t>
  </si>
  <si>
    <t>Forecast Index</t>
  </si>
  <si>
    <t>Forecast 1</t>
  </si>
  <si>
    <t>Forecast 2</t>
  </si>
  <si>
    <t>Cover</t>
  </si>
  <si>
    <t>Trans_Letter</t>
  </si>
  <si>
    <t>Lead_Index</t>
  </si>
  <si>
    <t>&lt;Home&gt;</t>
  </si>
  <si>
    <t>Recon_Index</t>
  </si>
  <si>
    <t>R1</t>
  </si>
  <si>
    <t>R2</t>
  </si>
  <si>
    <t>PL_Index</t>
  </si>
  <si>
    <t>CF_Index</t>
  </si>
  <si>
    <t>CF1</t>
  </si>
  <si>
    <t>CF2</t>
  </si>
  <si>
    <t>BS_Index</t>
  </si>
  <si>
    <t>BS1</t>
  </si>
  <si>
    <t>WC_Index</t>
  </si>
  <si>
    <t>WC1</t>
  </si>
  <si>
    <t>WC2</t>
  </si>
  <si>
    <t>FC_Index</t>
  </si>
  <si>
    <t>FC1</t>
  </si>
  <si>
    <t>FC2</t>
  </si>
  <si>
    <t>Trial balance</t>
  </si>
  <si>
    <t>SUM</t>
  </si>
  <si>
    <t>Alfa</t>
  </si>
  <si>
    <t>Beta</t>
  </si>
  <si>
    <t>Gamma</t>
  </si>
  <si>
    <t>SUBTOTAL</t>
  </si>
  <si>
    <t>Net income as per source</t>
  </si>
  <si>
    <t>Account code</t>
  </si>
  <si>
    <t>Description</t>
  </si>
  <si>
    <t>Company</t>
  </si>
  <si>
    <t>PL/BS</t>
  </si>
  <si>
    <t>IC</t>
  </si>
  <si>
    <t>Mapping 1</t>
  </si>
  <si>
    <t>Mapping 2</t>
  </si>
  <si>
    <t>FY18</t>
  </si>
  <si>
    <t>FY19</t>
  </si>
  <si>
    <t>FY20</t>
  </si>
  <si>
    <t>LTM21</t>
  </si>
  <si>
    <t>3m20</t>
  </si>
  <si>
    <t>3m21</t>
  </si>
  <si>
    <t>RICAVI DIVERSI</t>
  </si>
  <si>
    <t>PL</t>
  </si>
  <si>
    <t>Other income/expenses</t>
  </si>
  <si>
    <t>Other income</t>
  </si>
  <si>
    <t>SOPRAVVENIENZE ATTIVE</t>
  </si>
  <si>
    <t>Noleggio autovetture</t>
  </si>
  <si>
    <t>Rent &amp; leasing</t>
  </si>
  <si>
    <t>Leasing expenses</t>
  </si>
  <si>
    <t>AFFITTO IMMOBILE</t>
  </si>
  <si>
    <t>Rentals</t>
  </si>
  <si>
    <t>spese generali</t>
  </si>
  <si>
    <t>G&amp;A</t>
  </si>
  <si>
    <t>General expenses</t>
  </si>
  <si>
    <t>SOPRAVVENIENZE PASSIVE</t>
  </si>
  <si>
    <t>Other expenses</t>
  </si>
  <si>
    <t>MULTE</t>
  </si>
  <si>
    <t>Fines</t>
  </si>
  <si>
    <t>ABBONAMENTI</t>
  </si>
  <si>
    <t>Subscription expenses</t>
  </si>
  <si>
    <t>compensi ammin.ri</t>
  </si>
  <si>
    <t>BoD expenses</t>
  </si>
  <si>
    <t>compensi sindacali</t>
  </si>
  <si>
    <t>BoA expenses</t>
  </si>
  <si>
    <t>CONTR.INPS AMMINISTRATORI</t>
  </si>
  <si>
    <t>SPESE DI RAPPRESENTANZA</t>
  </si>
  <si>
    <t>Commercial costs</t>
  </si>
  <si>
    <t>Travel and promotional expenses</t>
  </si>
  <si>
    <t>SPESE HOTEL</t>
  </si>
  <si>
    <t>SPESE RISTORANTI</t>
  </si>
  <si>
    <t>SPESE BANCARIE</t>
  </si>
  <si>
    <t>Bank charges</t>
  </si>
  <si>
    <t>SPESE AMMINISTRATIVE</t>
  </si>
  <si>
    <t>Administrative expenses</t>
  </si>
  <si>
    <t>RETRIBUZIONI DIPENDENTI</t>
  </si>
  <si>
    <t>Personnel costs</t>
  </si>
  <si>
    <t>Wages and salaries</t>
  </si>
  <si>
    <t>CONTRIBUTI PREVIDENZIALI</t>
  </si>
  <si>
    <t>Social charges on personnel</t>
  </si>
  <si>
    <t>INT.PASSIVI SU MUTUI E FINANZIAMENTI</t>
  </si>
  <si>
    <t>Financial items</t>
  </si>
  <si>
    <t>Financial expenses</t>
  </si>
  <si>
    <t>Imposte IRES</t>
  </si>
  <si>
    <t>Taxes</t>
  </si>
  <si>
    <t>Income taxes</t>
  </si>
  <si>
    <t>VEND.PROD.FINITI ITALIA</t>
  </si>
  <si>
    <t>Net sales</t>
  </si>
  <si>
    <t>Gross sales</t>
  </si>
  <si>
    <t>VEND.PROD.FINITI ESTERO</t>
  </si>
  <si>
    <t>SCONTI PASSIVI ITALIA</t>
  </si>
  <si>
    <t>Discounts, returns and allowances</t>
  </si>
  <si>
    <t>SCONTI PASSIVI ESTERO</t>
  </si>
  <si>
    <t>RESI ITALIA</t>
  </si>
  <si>
    <t>RESI ESTERO</t>
  </si>
  <si>
    <t>RIM.INIZ.MATERIE PRIME</t>
  </si>
  <si>
    <t>COGS</t>
  </si>
  <si>
    <t>Change in inventory</t>
  </si>
  <si>
    <t>RIM.FIN.MATERIE PRIME</t>
  </si>
  <si>
    <t>ACQUISTO MATERIE PRIME</t>
  </si>
  <si>
    <t>Purchase of raw materials</t>
  </si>
  <si>
    <t>ACC.TO F.DO OBSOLESCENZA</t>
  </si>
  <si>
    <t>SM&amp;O accruals</t>
  </si>
  <si>
    <t>CAPITALIZZAZIONE DI COSTI DEL PERSONALE</t>
  </si>
  <si>
    <t>Capitalized costs</t>
  </si>
  <si>
    <t>RECUPERO SPESE VARIE</t>
  </si>
  <si>
    <t>RISARCIMENTI DANNI</t>
  </si>
  <si>
    <t>Insurance reimbursments</t>
  </si>
  <si>
    <t>PLUSVALENZE</t>
  </si>
  <si>
    <t>Capital gain on assets</t>
  </si>
  <si>
    <t>PERDITE SU CREDITI</t>
  </si>
  <si>
    <t>Losses on receivables</t>
  </si>
  <si>
    <t>SERVIZI AMMINISTRATIVI</t>
  </si>
  <si>
    <t>Costs for intercompany services</t>
  </si>
  <si>
    <t>CONSULENZE LEGALI</t>
  </si>
  <si>
    <t>Services costs</t>
  </si>
  <si>
    <t>Advisory services</t>
  </si>
  <si>
    <t>CONSULENZE FISCALI</t>
  </si>
  <si>
    <t>ENERGIA ELETTRICA</t>
  </si>
  <si>
    <t>Utilities</t>
  </si>
  <si>
    <t>MANUTENZIONI E RIPARAZIONI</t>
  </si>
  <si>
    <t>Maintenace expenses</t>
  </si>
  <si>
    <t>ACCANTONAMENTO TFR</t>
  </si>
  <si>
    <t>Accrulas of leaving indemnity</t>
  </si>
  <si>
    <t>Gratifica, incentivi e bonus</t>
  </si>
  <si>
    <t>Bonuses</t>
  </si>
  <si>
    <t>Formazione e perfezionamento</t>
  </si>
  <si>
    <t>Other personnel costs</t>
  </si>
  <si>
    <t>LAVORATORI INTERINALI</t>
  </si>
  <si>
    <t>Temporary workers</t>
  </si>
  <si>
    <t>provvigioni passive</t>
  </si>
  <si>
    <t>Agents' costs</t>
  </si>
  <si>
    <t>Agents' fees</t>
  </si>
  <si>
    <t>CONTR.ENASARCO</t>
  </si>
  <si>
    <t>Agents' social charges</t>
  </si>
  <si>
    <t>INDENNITA' SUPPLETTIVA di CLIENTELA</t>
  </si>
  <si>
    <t>Agents' leaving indemnity</t>
  </si>
  <si>
    <t>pubblicità e propaganda</t>
  </si>
  <si>
    <t>Marketing expenses</t>
  </si>
  <si>
    <t>spese partecipazione a fiere</t>
  </si>
  <si>
    <t>CONTRIB. PROMOZ. A CLIENTI</t>
  </si>
  <si>
    <t>CANONI DI LOCAZIONE</t>
  </si>
  <si>
    <t>NOLEGGIO ATTREZZATURE E MACCHINARI VARI</t>
  </si>
  <si>
    <t>noleggio autovetture</t>
  </si>
  <si>
    <t>ACCANT.SVALUTAZIONE CREDITI</t>
  </si>
  <si>
    <t>Bad debt accruals</t>
  </si>
  <si>
    <t>AMMORTAMENTO IMPIANTI E MACCHINARI</t>
  </si>
  <si>
    <t>D&amp;A</t>
  </si>
  <si>
    <t>Depreciation of tangible assets</t>
  </si>
  <si>
    <t>AMMORTAMENTO ATTREZZATURE INDUSTRIALI</t>
  </si>
  <si>
    <t>AMMORTAMENTO ATTREZZATURE MARCHI</t>
  </si>
  <si>
    <t>Amortization of intangible assets</t>
  </si>
  <si>
    <t>AMMORTAMENTO ALTRE IMM. IMMATERIALI</t>
  </si>
  <si>
    <t>INT.PASS. SU C/C BANCARIO</t>
  </si>
  <si>
    <t>Imposte IREP</t>
  </si>
  <si>
    <t>LOCAZIONE IMMOBILI</t>
  </si>
  <si>
    <t>Income from rentals</t>
  </si>
  <si>
    <t>RICAVI PER SERVIZI AMMINISTRATIVI</t>
  </si>
  <si>
    <t>Revenues from intercompany services</t>
  </si>
  <si>
    <t>INT.PASSIVI SU FINANZIAMENTI</t>
  </si>
  <si>
    <t>Imposte IRAP</t>
  </si>
  <si>
    <t>PARTECIPAZIONE BETA</t>
  </si>
  <si>
    <t>BS</t>
  </si>
  <si>
    <t>Financial assets</t>
  </si>
  <si>
    <t>Equity investments</t>
  </si>
  <si>
    <t>PARTECIPAZIONEI GAMMA</t>
  </si>
  <si>
    <t>CREDITI DIVERSI</t>
  </si>
  <si>
    <t>Other assets</t>
  </si>
  <si>
    <t>Other receivables</t>
  </si>
  <si>
    <t>CREDITI IRES e IRAP</t>
  </si>
  <si>
    <t>CIT receivables</t>
  </si>
  <si>
    <t>DEBITI VERSO AMMINISTRATORI</t>
  </si>
  <si>
    <t>Other liabilities</t>
  </si>
  <si>
    <t>BoD payables</t>
  </si>
  <si>
    <t>DEBITI VERSO SINDACI</t>
  </si>
  <si>
    <t>BoA payables</t>
  </si>
  <si>
    <t>DEBITI VERSO DIPENDENTI</t>
  </si>
  <si>
    <t>Employees' payables</t>
  </si>
  <si>
    <t>DEBITI PER IRES e IRAP</t>
  </si>
  <si>
    <t>CIT payables</t>
  </si>
  <si>
    <t>F.DO IMPOSTE DIFFERITE</t>
  </si>
  <si>
    <t>Provisions</t>
  </si>
  <si>
    <t>Deferred tax liabilities</t>
  </si>
  <si>
    <t>MUTUO UNICREDIT</t>
  </si>
  <si>
    <t>Net debt</t>
  </si>
  <si>
    <t>Bank debt</t>
  </si>
  <si>
    <t>FINANZIAMENTO SOCI</t>
  </si>
  <si>
    <t>Shareholders' loan</t>
  </si>
  <si>
    <t>DISPONIBILITà liquide</t>
  </si>
  <si>
    <t>Cash and cash equivalents</t>
  </si>
  <si>
    <t>CAPITALE SOCIALE</t>
  </si>
  <si>
    <t xml:space="preserve">Net equity </t>
  </si>
  <si>
    <t>Paid in capital</t>
  </si>
  <si>
    <t>UTILE / (PERDITA) PORTATO A NUOVO</t>
  </si>
  <si>
    <t>Retained earnings</t>
  </si>
  <si>
    <t>RISERVA LEGALE</t>
  </si>
  <si>
    <t>Reserves</t>
  </si>
  <si>
    <t>IMPIANTI E MACCHINARI</t>
  </si>
  <si>
    <t>Tangible assets</t>
  </si>
  <si>
    <t>Plant and machinery</t>
  </si>
  <si>
    <t>FONDO AMM. IMPIANTI E MACCHINARI</t>
  </si>
  <si>
    <t>ATTREZZATURE INDUSTRIALI</t>
  </si>
  <si>
    <t>INDUSTRIAL EQUIPMENT</t>
  </si>
  <si>
    <t>FONDO AMM. ATTREZZATURE INDUSTRIALI</t>
  </si>
  <si>
    <t>MARCHI</t>
  </si>
  <si>
    <t>Intangible assets</t>
  </si>
  <si>
    <t>Trademarks</t>
  </si>
  <si>
    <t>FONDO AMM. MARCHI</t>
  </si>
  <si>
    <t>ALTRE IMMOBILIZZAZIONI IMMATERIALI</t>
  </si>
  <si>
    <t>Other intangible assets</t>
  </si>
  <si>
    <t>FONDO AMM. ALTRE IMMOBILIZZAZIONI IMMATERIALI</t>
  </si>
  <si>
    <t>RIMANENZE MATERIE PRIME</t>
  </si>
  <si>
    <t>Inventory</t>
  </si>
  <si>
    <t>Raw materials</t>
  </si>
  <si>
    <t>F.DO OBSOLESCENZA MAGAZZINO</t>
  </si>
  <si>
    <t>SM&amp;O provision</t>
  </si>
  <si>
    <t>CREDITI VERSO CLIENTI ITALIA</t>
  </si>
  <si>
    <t>Trade receivables</t>
  </si>
  <si>
    <t>Accounts receivables</t>
  </si>
  <si>
    <t>CREDITI VERSO CLIENTI ESTERO</t>
  </si>
  <si>
    <t>FATTURE DA EMETTERE ITALIA</t>
  </si>
  <si>
    <t>Invoices to be issued</t>
  </si>
  <si>
    <t>FATTURE DA EMETTERE ESTERO</t>
  </si>
  <si>
    <t>F.DO SVALUTAZIONE CREDITI</t>
  </si>
  <si>
    <t>Bad debt provision</t>
  </si>
  <si>
    <t>CLIENTI C/ANTICIPI</t>
  </si>
  <si>
    <t>Advances from customers</t>
  </si>
  <si>
    <t>NOTE CREDITO A CLIENTI</t>
  </si>
  <si>
    <t>Credit notes issued</t>
  </si>
  <si>
    <t>DEBITI V/FORNITORI</t>
  </si>
  <si>
    <t>Trade payables</t>
  </si>
  <si>
    <t>Accounts payables</t>
  </si>
  <si>
    <t>NOTE CREDITO DA FORNITORI</t>
  </si>
  <si>
    <t>Credit notes received</t>
  </si>
  <si>
    <t>FATTURE DA RICEVERE</t>
  </si>
  <si>
    <t>Invoices to be received</t>
  </si>
  <si>
    <t xml:space="preserve">DEBITI V/GAMMA </t>
  </si>
  <si>
    <t>IC payables</t>
  </si>
  <si>
    <t>ERARIO C/IVA</t>
  </si>
  <si>
    <t>VAT receivables</t>
  </si>
  <si>
    <t>ALTRI CREDITI TRIBUTARI</t>
  </si>
  <si>
    <t>Other tax receivables</t>
  </si>
  <si>
    <t>RATEI ATTIVI</t>
  </si>
  <si>
    <t>Accrued income and prepaid expenses</t>
  </si>
  <si>
    <t>RISCONTI ATTIVI</t>
  </si>
  <si>
    <t>DEBITI V/FORNITORI DI CAPEX</t>
  </si>
  <si>
    <t>Capex payables</t>
  </si>
  <si>
    <t>DEBITI VERSO INAIL</t>
  </si>
  <si>
    <t>Social security payables</t>
  </si>
  <si>
    <t>DEBITI PER CARTE DI CREDITO</t>
  </si>
  <si>
    <t>Debt for credit cards</t>
  </si>
  <si>
    <t>DEBITI DIVERSI</t>
  </si>
  <si>
    <t>Other payables</t>
  </si>
  <si>
    <t>RATEI PASSIVI</t>
  </si>
  <si>
    <t>Accrued expenses and deferred income</t>
  </si>
  <si>
    <t>FONDO T.F.R.</t>
  </si>
  <si>
    <t>Employees' leaving indemnity</t>
  </si>
  <si>
    <t>FONDO INDENNITà SUPPLETIVA DI CLIENTELA</t>
  </si>
  <si>
    <t>INTESA C/C PASSIVO</t>
  </si>
  <si>
    <t>INTESA MUTUO</t>
  </si>
  <si>
    <t>BNL FINANZIAMENTO MEDIO TERMINE</t>
  </si>
  <si>
    <t>DEUTSCHE BANK FINANZIAMENTO BT</t>
  </si>
  <si>
    <t>DISPONIBILITà LIQUIDE</t>
  </si>
  <si>
    <t>RISERVA STRAORDINARIA</t>
  </si>
  <si>
    <t>TERRENI E FABBRICATI</t>
  </si>
  <si>
    <t>Land and buildings</t>
  </si>
  <si>
    <t>CREDITI V/BETA</t>
  </si>
  <si>
    <t>IC receivables</t>
  </si>
  <si>
    <t>C/C PASSIVO</t>
  </si>
  <si>
    <t>MUTUO UBI</t>
  </si>
  <si>
    <t>Gross margin</t>
  </si>
  <si>
    <t>EBITDA</t>
  </si>
  <si>
    <t>Operating income</t>
  </si>
  <si>
    <t>EBT</t>
  </si>
  <si>
    <t>Net profit</t>
  </si>
  <si>
    <t>KPIs</t>
  </si>
  <si>
    <t>EBITDA margin</t>
  </si>
  <si>
    <t>Operating margin</t>
  </si>
  <si>
    <t>Net profit margin</t>
  </si>
  <si>
    <t>FTE</t>
  </si>
  <si>
    <t>Personnel costs per FTE</t>
  </si>
  <si>
    <t>[..]</t>
  </si>
  <si>
    <t>Conso runner</t>
  </si>
  <si>
    <t>FY20A</t>
  </si>
  <si>
    <t>Checks</t>
  </si>
  <si>
    <t>Source</t>
  </si>
  <si>
    <t>Diff</t>
  </si>
  <si>
    <t>Mastercheck</t>
  </si>
  <si>
    <t>Source: Trial balance and management info</t>
  </si>
  <si>
    <t>FY19-FY18</t>
  </si>
  <si>
    <t>FY20-FY19</t>
  </si>
  <si>
    <t>Variance</t>
  </si>
  <si>
    <t>Variance%</t>
  </si>
  <si>
    <t>CAGR</t>
  </si>
  <si>
    <t>FY18-FY20</t>
  </si>
  <si>
    <t>n.a.</t>
  </si>
  <si>
    <t>Fixed assets</t>
  </si>
  <si>
    <t>Trade working capital</t>
  </si>
  <si>
    <t>Net working capital</t>
  </si>
  <si>
    <t>Net invested capital</t>
  </si>
  <si>
    <t>Source of finance</t>
  </si>
  <si>
    <t>Profit for the year</t>
  </si>
  <si>
    <t>Equity</t>
  </si>
  <si>
    <t>TWC as % of revenue</t>
  </si>
  <si>
    <t>NWC as a % of revenue</t>
  </si>
  <si>
    <t>Debt/equity</t>
  </si>
  <si>
    <t>DSO</t>
  </si>
  <si>
    <t>DPO</t>
  </si>
  <si>
    <t>DIO</t>
  </si>
  <si>
    <t>Audit check</t>
  </si>
  <si>
    <t>For calculations</t>
  </si>
  <si>
    <t>DIO base</t>
  </si>
  <si>
    <t>DSO base</t>
  </si>
  <si>
    <t>DPO base</t>
  </si>
  <si>
    <t>Conso runner BS</t>
  </si>
  <si>
    <t>Dec20A</t>
  </si>
  <si>
    <t>Plant and machinery, gross</t>
  </si>
  <si>
    <t>Plant and machinery, dep</t>
  </si>
  <si>
    <t>INDUSTRIAL EQUIPMENT, gross</t>
  </si>
  <si>
    <t>INDUSTRIAL EQUIPMENT, dep</t>
  </si>
  <si>
    <t>Trademarks, gross</t>
  </si>
  <si>
    <t>Trademarks, dep</t>
  </si>
  <si>
    <t>Other intangible assets, gross</t>
  </si>
  <si>
    <t>Other intangible assets, dep</t>
  </si>
  <si>
    <t>Land and buildings, gross</t>
  </si>
  <si>
    <t>Dep</t>
  </si>
  <si>
    <t>Capex</t>
  </si>
  <si>
    <t>Depreciation per PL</t>
  </si>
  <si>
    <t>Dep of Plant and machinery</t>
  </si>
  <si>
    <t>Dep of INDUSTRIAL EQUIPMENT</t>
  </si>
  <si>
    <t>amm of Trademarks</t>
  </si>
  <si>
    <t>amm of Other intangible assets</t>
  </si>
  <si>
    <t>Dep of plant and machinery</t>
  </si>
  <si>
    <t>Dep of industrial equipment</t>
  </si>
  <si>
    <t>Amm of trademarks</t>
  </si>
  <si>
    <t>Amm of other intangible assets</t>
  </si>
  <si>
    <t>Disposal/ other change</t>
  </si>
  <si>
    <t>Fixed assets roll forward</t>
  </si>
  <si>
    <t>Industrial equipment</t>
  </si>
  <si>
    <t>Equity investments, gross</t>
  </si>
  <si>
    <t>Internal check</t>
  </si>
  <si>
    <t>Fixed assets rollforward - Dec18 - Dec20A</t>
  </si>
  <si>
    <t>Gross</t>
  </si>
  <si>
    <t>SFS</t>
  </si>
  <si>
    <t>TB</t>
  </si>
  <si>
    <t>Source: EY analysis</t>
  </si>
  <si>
    <t>Recon BS SFS vs TB - FY18 - FY20</t>
  </si>
  <si>
    <t>Recon PL SFS vs TB - FY18 - FY20</t>
  </si>
  <si>
    <t>Top 20 customers</t>
  </si>
  <si>
    <t>Customer 1</t>
  </si>
  <si>
    <t>Customer 2</t>
  </si>
  <si>
    <t>Customer 3</t>
  </si>
  <si>
    <t>Customer 4</t>
  </si>
  <si>
    <t>Customer 5</t>
  </si>
  <si>
    <t>Customer 6</t>
  </si>
  <si>
    <t>Customer 7</t>
  </si>
  <si>
    <t>Customer 8</t>
  </si>
  <si>
    <t>Customer 9</t>
  </si>
  <si>
    <t>Customer 10</t>
  </si>
  <si>
    <t>Customer 11</t>
  </si>
  <si>
    <t>Customer 12</t>
  </si>
  <si>
    <t>Customer 13</t>
  </si>
  <si>
    <t>Customer 14</t>
  </si>
  <si>
    <t>Customer 15</t>
  </si>
  <si>
    <t>Customer 16</t>
  </si>
  <si>
    <t>Customer 17</t>
  </si>
  <si>
    <t>Customer 18</t>
  </si>
  <si>
    <t>Customer 19</t>
  </si>
  <si>
    <t>Customer 20</t>
  </si>
  <si>
    <t>Top 20 Customers</t>
  </si>
  <si>
    <t>Others</t>
  </si>
  <si>
    <t>% of Net sales</t>
  </si>
  <si>
    <t>Source: Management info and EY analysis</t>
  </si>
  <si>
    <t>Internal</t>
  </si>
  <si>
    <t>Product 1</t>
  </si>
  <si>
    <t>Product 2</t>
  </si>
  <si>
    <t>Product 3</t>
  </si>
  <si>
    <t>Product 4</t>
  </si>
  <si>
    <t>Product 5</t>
  </si>
  <si>
    <t>Product 6</t>
  </si>
  <si>
    <t>Product 7</t>
  </si>
  <si>
    <t>Product 8</t>
  </si>
  <si>
    <t>Product 9</t>
  </si>
  <si>
    <t>Net sales by product</t>
  </si>
  <si>
    <t>TR ageing</t>
  </si>
  <si>
    <t>Not due</t>
  </si>
  <si>
    <t>0-30 days</t>
  </si>
  <si>
    <t>30-60 days</t>
  </si>
  <si>
    <t>60-90 days</t>
  </si>
  <si>
    <t>90-180 days</t>
  </si>
  <si>
    <t>More than 180 days</t>
  </si>
  <si>
    <t>Trade receivable</t>
  </si>
  <si>
    <t>Customer 21</t>
  </si>
  <si>
    <t>Customer 22</t>
  </si>
  <si>
    <t>Customer 23</t>
  </si>
  <si>
    <t>Customer 24</t>
  </si>
  <si>
    <t>Customer 25</t>
  </si>
  <si>
    <t>Customer 26</t>
  </si>
  <si>
    <t>Customer 27</t>
  </si>
  <si>
    <t>Customer 28</t>
  </si>
  <si>
    <t>Customer 29</t>
  </si>
  <si>
    <t>Customer 30</t>
  </si>
  <si>
    <t>Customer 31</t>
  </si>
  <si>
    <t>Customer 32</t>
  </si>
  <si>
    <t>Customer 33</t>
  </si>
  <si>
    <t>TR as % of net sales</t>
  </si>
  <si>
    <t>TP ageing</t>
  </si>
  <si>
    <t>Trade payable</t>
  </si>
  <si>
    <t>TP as % of net sales</t>
  </si>
  <si>
    <t>Reconciliation items</t>
  </si>
  <si>
    <t>Trade payable per TB</t>
  </si>
  <si>
    <t>Trade receivable per TB</t>
  </si>
  <si>
    <t>BS2- FA rollforward</t>
  </si>
  <si>
    <t>Tax</t>
  </si>
  <si>
    <t>NOPAT</t>
  </si>
  <si>
    <t>Change in NWC</t>
  </si>
  <si>
    <t>Change in TWC</t>
  </si>
  <si>
    <t>Change in other assets</t>
  </si>
  <si>
    <t>Change in other liabilities</t>
  </si>
  <si>
    <t>Operating cashflow before capex</t>
  </si>
  <si>
    <t>Operating cash flow after capex</t>
  </si>
  <si>
    <t>Check</t>
  </si>
  <si>
    <t>Change in equity</t>
  </si>
  <si>
    <t>Cash and equivalents BoP</t>
  </si>
  <si>
    <t>Cash and equivalents EoP</t>
  </si>
  <si>
    <t>Change in cash</t>
  </si>
  <si>
    <t>% of total</t>
  </si>
  <si>
    <t>% of Total</t>
  </si>
  <si>
    <t>Beginning balance</t>
  </si>
  <si>
    <t>Provision</t>
  </si>
  <si>
    <t>Write-offs</t>
  </si>
  <si>
    <t>Adjustments</t>
  </si>
  <si>
    <t>Unreconciled difference</t>
  </si>
  <si>
    <t>Ending balance</t>
  </si>
  <si>
    <t>Bad debt reserve roll forward</t>
  </si>
  <si>
    <t>Cost of good sold</t>
  </si>
  <si>
    <t>As a % of revenue</t>
  </si>
  <si>
    <t>Source: Trial balance</t>
  </si>
  <si>
    <t>xx</t>
  </si>
  <si>
    <t>Personnel costs / FTE</t>
  </si>
  <si>
    <t>Wages and salaries / FTE</t>
  </si>
  <si>
    <t>Bonus as % of salaries</t>
  </si>
  <si>
    <t>Services costs (incl. IC)</t>
  </si>
  <si>
    <t>Rent &amp; leasing (incl. IC)</t>
  </si>
  <si>
    <t>General &amp; administrative expenses</t>
  </si>
  <si>
    <t>Other income/expenses (incl. IC)</t>
  </si>
  <si>
    <t>Trade receivables (incl IC)</t>
  </si>
  <si>
    <t>Dec20- Dec19</t>
  </si>
  <si>
    <t>Dec19- Dec18</t>
  </si>
  <si>
    <t>As a % revenue</t>
  </si>
  <si>
    <t>Trade payables (incl IC)</t>
  </si>
  <si>
    <t>DPO (excl IC)</t>
  </si>
  <si>
    <t>DSO (excl IC)</t>
  </si>
  <si>
    <t>New</t>
  </si>
  <si>
    <t>Lost</t>
  </si>
  <si>
    <t>Growth</t>
  </si>
  <si>
    <t>Decline</t>
  </si>
  <si>
    <t>Turnover</t>
  </si>
  <si>
    <t>COS</t>
  </si>
  <si>
    <t>Gross profit</t>
  </si>
  <si>
    <t>FY18-19</t>
  </si>
  <si>
    <t>FY19-YTD20</t>
  </si>
  <si>
    <t>Revenue growth</t>
  </si>
  <si>
    <t>Revenue for the year</t>
  </si>
  <si>
    <t>Revenue for previous year</t>
  </si>
  <si>
    <t>Number of customers beginning of year</t>
  </si>
  <si>
    <t>Number of lost customers</t>
  </si>
  <si>
    <t>Number of new customers</t>
  </si>
  <si>
    <t>Number of customers end of year</t>
  </si>
  <si>
    <t>Churn analysis</t>
  </si>
  <si>
    <t>Details</t>
  </si>
  <si>
    <t>Bridge Version</t>
  </si>
  <si>
    <t>Starting Row Index</t>
  </si>
  <si>
    <t>Subsection Name</t>
  </si>
  <si>
    <t>Line Items Per Period</t>
  </si>
  <si>
    <t>Periods</t>
  </si>
  <si>
    <t>Do not delete any of the above values. Bridges will not function properly.</t>
  </si>
  <si>
    <t>Movement</t>
  </si>
  <si>
    <t>Totals</t>
  </si>
  <si>
    <t>end points</t>
  </si>
  <si>
    <t>blank neg</t>
  </si>
  <si>
    <t>red neg</t>
  </si>
  <si>
    <t>grn neg</t>
  </si>
  <si>
    <t>blank pos</t>
  </si>
  <si>
    <t>red pos</t>
  </si>
  <si>
    <t>grn pos</t>
  </si>
  <si>
    <t>down dbl</t>
  </si>
  <si>
    <t>up dbl</t>
  </si>
  <si>
    <t>Labels</t>
  </si>
  <si>
    <t>Customer Churn</t>
  </si>
  <si>
    <t>Revenue FY18</t>
  </si>
  <si>
    <t>Revenue FY19</t>
  </si>
  <si>
    <t>Revenue FY20</t>
  </si>
  <si>
    <t># customers</t>
  </si>
  <si>
    <t>Year on year revenue movement</t>
  </si>
  <si>
    <t>R3</t>
  </si>
  <si>
    <t>R4</t>
  </si>
  <si>
    <t>PL1- Top 20 Customer</t>
  </si>
  <si>
    <t>PL2- Net sales by product</t>
  </si>
  <si>
    <t>PL3-COGS</t>
  </si>
  <si>
    <t>PL4-Personnel cost</t>
  </si>
  <si>
    <t>PL5-Service cost</t>
  </si>
  <si>
    <t>PL6-Agents cost</t>
  </si>
  <si>
    <t>PL7-Rent &amp; Lease</t>
  </si>
  <si>
    <t>PL8-Other income exp</t>
  </si>
  <si>
    <t>PL9-G&amp;A</t>
  </si>
  <si>
    <t>PL10-churn analysis</t>
  </si>
  <si>
    <t>PL11-Churn Bridge working</t>
  </si>
  <si>
    <t>PL12</t>
  </si>
  <si>
    <t>BS3-Inventory</t>
  </si>
  <si>
    <t>BS4-Trade receivables</t>
  </si>
  <si>
    <t>BS5-TR ageing</t>
  </si>
  <si>
    <t>BS6-Trade payable</t>
  </si>
  <si>
    <t>BS7-Bad debt roll forward</t>
  </si>
  <si>
    <t>BS8-TP ageing</t>
  </si>
  <si>
    <t>Net equity (incl IC)</t>
  </si>
  <si>
    <t>FCF</t>
  </si>
  <si>
    <t>Jan18A</t>
  </si>
  <si>
    <t>Feb18A</t>
  </si>
  <si>
    <t>Mar18A</t>
  </si>
  <si>
    <t>Apr18A</t>
  </si>
  <si>
    <t>May18A</t>
  </si>
  <si>
    <t>Jun18A</t>
  </si>
  <si>
    <t>Jul18A</t>
  </si>
  <si>
    <t>Aug18A</t>
  </si>
  <si>
    <t>Sep18A</t>
  </si>
  <si>
    <t>Oct18A</t>
  </si>
  <si>
    <t>Nov18A</t>
  </si>
  <si>
    <t>Jan19A</t>
  </si>
  <si>
    <t>Feb19A</t>
  </si>
  <si>
    <t>Mar19A</t>
  </si>
  <si>
    <t>Apr19A</t>
  </si>
  <si>
    <t>May19A</t>
  </si>
  <si>
    <t>Jun19A</t>
  </si>
  <si>
    <t>Jul19A</t>
  </si>
  <si>
    <t>Aug19A</t>
  </si>
  <si>
    <t>Sep19A</t>
  </si>
  <si>
    <t>Oct19A</t>
  </si>
  <si>
    <t>Nov19A</t>
  </si>
  <si>
    <t>Jan20A</t>
  </si>
  <si>
    <t>Feb20A</t>
  </si>
  <si>
    <t>Mar20A</t>
  </si>
  <si>
    <t>Apr20A</t>
  </si>
  <si>
    <t>May20A</t>
  </si>
  <si>
    <t>Jun20A</t>
  </si>
  <si>
    <t>Jul20A</t>
  </si>
  <si>
    <t>Aug20A</t>
  </si>
  <si>
    <t>Sep20A</t>
  </si>
  <si>
    <t>Oct20A</t>
  </si>
  <si>
    <t>Nov20A</t>
  </si>
  <si>
    <t>Monthly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</si>
</sst>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3">
    <numFmt numFmtId="41" formatCode="_-* #,##0_-;\-* #,##0_-;_-* &quot;-&quot;_-;_-@_-"/>
    <numFmt numFmtId="43" formatCode="_-* #,##0.00_-;\-* #,##0.00_-;_-* &quot;-&quot;??_-;_-@_-"/>
    <numFmt numFmtId="164" formatCode="_-&quot;£&quot;* #,##0.00_-;\-&quot;£&quot;* #,##0.00_-;_-&quot;£&quot;* &quot;-&quot;??_-;_-@_-"/>
    <numFmt numFmtId="165" formatCode="_(* #,##0_);_(* \(#,##0\);_(* &quot;-&quot;_);_(@_)"/>
    <numFmt numFmtId="166" formatCode="_(&quot;£&quot;* #,##0.00_);_(&quot;£&quot;* \(#,##0.00\);_(&quot;£&quot;* &quot;-&quot;??_);_(@_)"/>
    <numFmt numFmtId="167" formatCode="#,##0;\(#,##0\);&quot;-&quot;"/>
    <numFmt numFmtId="168" formatCode="_-* #,##0_)_-;\-* \(#,##0\)_-;_-* &quot;-&quot;_)_-;_-@_-"/>
    <numFmt numFmtId="169" formatCode="_(* #,##0.0_);_(* \(#,##0.0\);_(* &quot; - &quot;_);_(@_)"/>
    <numFmt numFmtId="170" formatCode="\ #,##0.0_);\(#,##0.0\);&quot; - &quot;_);@_)"/>
    <numFmt numFmtId="171" formatCode="d\ mmmm\ yyyy"/>
    <numFmt numFmtId="172" formatCode="#,##0;[Red]\(#,##0\);0"/>
    <numFmt numFmtId="173" formatCode="dd\ mmmm\ yyyy"/>
    <numFmt numFmtId="174" formatCode="#,##0_);\(#,##0\);&quot; - &quot;_);@_)"/>
    <numFmt numFmtId="175" formatCode="\ #,##0.00_);\(#,##0.00\);&quot; - &quot;_);@_)"/>
    <numFmt numFmtId="176" formatCode="\ #,##0.000_);\(#,##0.000\);&quot; - &quot;_);@_)"/>
    <numFmt numFmtId="177" formatCode="\ #,###.0%;\(#,###.0\)%;&quot; - &quot;_);@_)"/>
    <numFmt numFmtId="178" formatCode="#,##0.0_)&quot; p.p.&quot;;\(#,##0.0\)&quot; p.p.&quot;;&quot; - &quot;_);@_)"/>
    <numFmt numFmtId="179" formatCode="#,##0.0_)&quot;x&quot;;\(#,##0.0\)&quot;x&quot;;&quot; - &quot;_);@_)"/>
    <numFmt numFmtId="180" formatCode="\ #,##0.0%;\(#,##0.0\)%;&quot; - &quot;_);@_)"/>
    <numFmt numFmtId="181" formatCode="\ #,###%;\(#,###\)%;&quot; - &quot;_);@_)"/>
    <numFmt numFmtId="182" formatCode="#,##0_);\(#,##0\);0_);@_)"/>
    <numFmt numFmtId="183" formatCode="_(* #,##0_);_(* \(#,##0\);_(* &quot; - &quot;_);_(@_)"/>
    <numFmt numFmtId="184" formatCode="\+#,##0_);\-#,##0;&quot; - &quot;_);@_)"/>
  </numFmts>
  <fonts count="62" x14ac:knownFonts="1">
    <font>
      <sz val="10"/>
      <name val="Arial Narrow"/>
      <family val="2"/>
    </font>
    <font>
      <sz val="11"/>
      <color theme="1"/>
      <name val="Calibri"/>
      <family val="2"/>
      <scheme val="minor"/>
    </font>
    <font>
      <sz val="11"/>
      <color theme="1"/>
      <name val="Calibri"/>
      <family val="2"/>
      <scheme val="minor"/>
    </font>
    <font>
      <b/>
      <sz val="10"/>
      <color rgb="FF2E2E38"/>
      <name val="Arial"/>
      <family val="2"/>
    </font>
    <font>
      <sz val="10"/>
      <name val="Arial Narrow"/>
      <family val="2"/>
    </font>
    <font>
      <sz val="12"/>
      <name val="Arial"/>
      <family val="2"/>
    </font>
    <font>
      <sz val="10"/>
      <name val="Arial"/>
      <family val="2"/>
    </font>
    <font>
      <b/>
      <sz val="16"/>
      <name val="Arial"/>
      <family val="2"/>
    </font>
    <font>
      <sz val="12"/>
      <name val="Times New Roman"/>
      <family val="1"/>
    </font>
    <font>
      <b/>
      <sz val="12"/>
      <color rgb="FF2E2E38"/>
      <name val="Arial"/>
      <family val="2"/>
    </font>
    <font>
      <sz val="14"/>
      <name val="Arial"/>
      <family val="2"/>
    </font>
    <font>
      <b/>
      <sz val="14"/>
      <color rgb="FF2E2E38"/>
      <name val="Arial"/>
      <family val="2"/>
    </font>
    <font>
      <sz val="10"/>
      <color rgb="FF2E2E38"/>
      <name val="Arial"/>
      <family val="2"/>
    </font>
    <font>
      <sz val="9"/>
      <color rgb="FF2E2E38"/>
      <name val="Arial"/>
      <family val="2"/>
    </font>
    <font>
      <b/>
      <sz val="11"/>
      <color rgb="FF2E2E38"/>
      <name val="Arial"/>
      <family val="2"/>
    </font>
    <font>
      <i/>
      <sz val="10"/>
      <color rgb="FF2E2E38"/>
      <name val="Arial"/>
      <family val="2"/>
    </font>
    <font>
      <b/>
      <sz val="10"/>
      <name val="Arial"/>
      <family val="2"/>
    </font>
    <font>
      <sz val="12"/>
      <color rgb="FF2E2E38"/>
      <name val="Arial"/>
      <family val="2"/>
    </font>
    <font>
      <sz val="8"/>
      <color rgb="FF2E2E38"/>
      <name val="Arial"/>
      <family val="2"/>
    </font>
    <font>
      <sz val="14"/>
      <color rgb="FF2E2E38"/>
      <name val="Arial"/>
      <family val="2"/>
    </font>
    <font>
      <sz val="10"/>
      <color rgb="FF000000"/>
      <name val="Arial Narrow"/>
      <family val="2"/>
    </font>
    <font>
      <b/>
      <sz val="16"/>
      <color rgb="FF2E2E38"/>
      <name val="Arial"/>
      <family val="2"/>
    </font>
    <font>
      <i/>
      <sz val="9"/>
      <color rgb="FF2E2E38"/>
      <name val="Arial"/>
      <family val="2"/>
    </font>
    <font>
      <sz val="11"/>
      <color rgb="FF2E2E38"/>
      <name val="Arial"/>
      <family val="2"/>
    </font>
    <font>
      <b/>
      <sz val="20"/>
      <color rgb="FF2E2E38"/>
      <name val="Arial"/>
      <family val="2"/>
    </font>
    <font>
      <u val="doubleAccounting"/>
      <sz val="9"/>
      <color rgb="FF2E2E38"/>
      <name val="Arial"/>
      <family val="2"/>
    </font>
    <font>
      <u val="singleAccounting"/>
      <sz val="9"/>
      <color rgb="FF2E2E38"/>
      <name val="Arial"/>
      <family val="2"/>
    </font>
    <font>
      <sz val="10"/>
      <color theme="1"/>
      <name val="Arial Narrow"/>
      <family val="2"/>
    </font>
    <font>
      <sz val="10"/>
      <color theme="6"/>
      <name val="Arial Narrow"/>
      <family val="2"/>
    </font>
    <font>
      <i/>
      <sz val="10"/>
      <color theme="0"/>
      <name val="Arial"/>
      <family val="2"/>
    </font>
    <font>
      <sz val="10"/>
      <color theme="0"/>
      <name val="Arial"/>
      <family val="2"/>
    </font>
    <font>
      <b/>
      <sz val="10"/>
      <color theme="0"/>
      <name val="Arial"/>
      <family val="2"/>
    </font>
    <font>
      <sz val="9"/>
      <color indexed="81"/>
      <name val="Tahoma"/>
      <family val="2"/>
    </font>
    <font>
      <b/>
      <sz val="9"/>
      <color indexed="81"/>
      <name val="Tahoma"/>
      <family val="2"/>
    </font>
    <font>
      <b/>
      <i/>
      <sz val="10"/>
      <color rgb="FF2E2E38"/>
      <name val="Arial"/>
      <family val="2"/>
    </font>
    <font>
      <sz val="10"/>
      <color theme="1"/>
      <name val="Arial"/>
      <family val="2"/>
    </font>
    <font>
      <i/>
      <sz val="10"/>
      <color rgb="FF188CE5"/>
      <name val="Arial"/>
      <family val="2"/>
    </font>
    <font>
      <b/>
      <sz val="10"/>
      <color rgb="FF7F7E82"/>
      <name val="Arial Narrow"/>
      <family val="2"/>
    </font>
    <font>
      <b/>
      <sz val="10"/>
      <color indexed="25"/>
      <name val="Arial Narrow"/>
      <family val="2"/>
    </font>
    <font>
      <b/>
      <sz val="12"/>
      <color indexed="55"/>
      <name val="Arial"/>
      <family val="2"/>
    </font>
    <font>
      <b/>
      <sz val="14"/>
      <color indexed="25"/>
      <name val="Arial"/>
      <family val="2"/>
    </font>
    <font>
      <b/>
      <sz val="10"/>
      <color rgb="FF333333"/>
      <name val="Arial Narrow"/>
      <family val="2"/>
    </font>
    <font>
      <b/>
      <sz val="10"/>
      <name val="Arial Narrow"/>
      <family val="2"/>
    </font>
    <font>
      <i/>
      <sz val="10"/>
      <color indexed="25"/>
      <name val="Arial Narrow"/>
      <family val="2"/>
    </font>
    <font>
      <sz val="10"/>
      <color indexed="25"/>
      <name val="Arial Narrow"/>
      <family val="2"/>
    </font>
    <font>
      <sz val="8"/>
      <color indexed="25"/>
      <name val="Arial Narrow"/>
      <family val="2"/>
    </font>
    <font>
      <b/>
      <i/>
      <sz val="10"/>
      <color rgb="FF188CE5"/>
      <name val="Arial"/>
      <family val="2"/>
    </font>
    <font>
      <b/>
      <i/>
      <sz val="10"/>
      <color theme="0"/>
      <name val="Arial"/>
      <family val="2"/>
    </font>
    <font>
      <sz val="10"/>
      <color rgb="FF188CE5"/>
      <name val="Arial"/>
      <family val="2"/>
    </font>
    <font>
      <b/>
      <sz val="10"/>
      <color rgb="FF188CE5"/>
      <name val="Arial"/>
      <family val="2"/>
    </font>
    <font>
      <sz val="10"/>
      <color indexed="8"/>
      <name val="Arial"/>
      <family val="2"/>
    </font>
    <font>
      <sz val="10"/>
      <name val="Times New Roman"/>
      <family val="1"/>
    </font>
    <font>
      <b/>
      <sz val="14"/>
      <color indexed="32"/>
      <name val="Arial"/>
      <family val="2"/>
    </font>
    <font>
      <i/>
      <sz val="10"/>
      <color indexed="32"/>
      <name val="Arial Narrow"/>
      <family val="2"/>
    </font>
    <font>
      <sz val="10"/>
      <color indexed="32"/>
      <name val="Arial Narrow"/>
      <family val="2"/>
    </font>
    <font>
      <b/>
      <sz val="10"/>
      <color indexed="32"/>
      <name val="Arial Narrow"/>
      <family val="2"/>
    </font>
    <font>
      <b/>
      <u val="singleAccounting"/>
      <sz val="10"/>
      <name val="Times New Roman"/>
      <family val="1"/>
    </font>
    <font>
      <b/>
      <sz val="9"/>
      <color rgb="FF2E2E38"/>
      <name val="Arial"/>
      <family val="2"/>
    </font>
    <font>
      <sz val="8"/>
      <color indexed="32"/>
      <name val="Arial Narrow"/>
      <family val="2"/>
    </font>
    <font>
      <u val="doubleAccounting"/>
      <sz val="10"/>
      <color rgb="FF2E2E38"/>
      <name val="Arial"/>
      <family val="2"/>
    </font>
    <font>
      <b/>
      <i/>
      <sz val="10"/>
      <color rgb="FFFFFFFF"/>
      <name val="Arial"/>
      <family val="2"/>
    </font>
    <font>
      <b/>
      <sz val="10"/>
      <color rgb="FFFFFFFF"/>
      <name val="Arial"/>
      <family val="2"/>
    </font>
  </fonts>
  <fills count="12">
    <fill>
      <patternFill patternType="none"/>
    </fill>
    <fill>
      <patternFill patternType="gray125"/>
    </fill>
    <fill>
      <patternFill patternType="solid">
        <fgColor rgb="FFFFE600"/>
        <bgColor indexed="64"/>
      </patternFill>
    </fill>
    <fill>
      <patternFill patternType="solid">
        <fgColor theme="0" tint="-4.9989318521683403E-2"/>
        <bgColor indexed="64"/>
      </patternFill>
    </fill>
    <fill>
      <patternFill patternType="solid">
        <fgColor rgb="FF7F7E82"/>
        <bgColor indexed="64"/>
      </patternFill>
    </fill>
    <fill>
      <patternFill patternType="lightUp">
        <fgColor theme="0" tint="-4.9989318521683403E-2"/>
        <bgColor theme="0" tint="-4.9989318521683403E-2"/>
      </patternFill>
    </fill>
    <fill>
      <patternFill patternType="solid">
        <fgColor rgb="FF313B3B"/>
        <bgColor indexed="64"/>
      </patternFill>
    </fill>
    <fill>
      <patternFill patternType="solid">
        <fgColor theme="0" tint="-0.499984740745262"/>
        <bgColor indexed="64"/>
      </patternFill>
    </fill>
    <fill>
      <patternFill patternType="solid">
        <fgColor rgb="FFFF0000"/>
        <bgColor indexed="64"/>
      </patternFill>
    </fill>
    <fill>
      <patternFill patternType="solid">
        <fgColor theme="1" tint="0.34998626667073579"/>
        <bgColor indexed="64"/>
      </patternFill>
    </fill>
    <fill>
      <patternFill patternType="solid">
        <fgColor rgb="FF808080"/>
        <bgColor indexed="64"/>
      </patternFill>
    </fill>
    <fill>
      <patternFill patternType="solid">
        <fgColor rgb="FF000000"/>
        <bgColor indexed="64"/>
      </patternFill>
    </fill>
  </fills>
  <borders count="21">
    <border>
      <left/>
      <right/>
      <top/>
      <bottom/>
      <diagonal/>
    </border>
    <border>
      <left/>
      <right/>
      <top style="thin">
        <color indexed="25"/>
      </top>
      <bottom style="thin">
        <color indexed="25"/>
      </bottom>
      <diagonal/>
    </border>
    <border>
      <left/>
      <right/>
      <top style="thin">
        <color rgb="FF808080"/>
      </top>
      <bottom style="thin">
        <color rgb="FF808080"/>
      </bottom>
      <diagonal/>
    </border>
    <border>
      <left style="thin">
        <color rgb="FF808080"/>
      </left>
      <right style="thin">
        <color rgb="FF808080"/>
      </right>
      <top style="thin">
        <color rgb="FF808080"/>
      </top>
      <bottom/>
      <diagonal/>
    </border>
    <border>
      <left/>
      <right/>
      <top style="thin">
        <color rgb="FF808080"/>
      </top>
      <bottom/>
      <diagonal/>
    </border>
    <border>
      <left style="thin">
        <color rgb="FF808080"/>
      </left>
      <right style="thin">
        <color rgb="FF808080"/>
      </right>
      <top/>
      <bottom/>
      <diagonal/>
    </border>
    <border>
      <left/>
      <right/>
      <top/>
      <bottom style="thin">
        <color rgb="FF808080"/>
      </bottom>
      <diagonal/>
    </border>
    <border>
      <left style="thin">
        <color rgb="FF808080"/>
      </left>
      <right style="thin">
        <color rgb="FF808080"/>
      </right>
      <top/>
      <bottom style="thin">
        <color rgb="FF808080"/>
      </bottom>
      <diagonal/>
    </border>
    <border>
      <left/>
      <right/>
      <top/>
      <bottom style="thin">
        <color indexed="25"/>
      </bottom>
      <diagonal/>
    </border>
    <border>
      <left style="dashed">
        <color indexed="64"/>
      </left>
      <right/>
      <top style="dashed">
        <color indexed="64"/>
      </top>
      <bottom style="dashed">
        <color indexed="64"/>
      </bottom>
      <diagonal/>
    </border>
    <border>
      <left style="dashed">
        <color indexed="64"/>
      </left>
      <right style="dashed">
        <color indexed="64"/>
      </right>
      <top style="dashed">
        <color indexed="64"/>
      </top>
      <bottom style="dashed">
        <color indexed="64"/>
      </bottom>
      <diagonal/>
    </border>
    <border>
      <left style="thin">
        <color indexed="25"/>
      </left>
      <right style="thin">
        <color indexed="25"/>
      </right>
      <top/>
      <bottom style="thin">
        <color indexed="25"/>
      </bottom>
      <diagonal/>
    </border>
    <border>
      <left/>
      <right/>
      <top style="thin">
        <color rgb="FF808080"/>
      </top>
      <bottom style="thin">
        <color theme="0"/>
      </bottom>
      <diagonal/>
    </border>
    <border>
      <left/>
      <right/>
      <top/>
      <bottom style="thin">
        <color indexed="64"/>
      </bottom>
      <diagonal/>
    </border>
    <border>
      <left/>
      <right/>
      <top/>
      <bottom style="thin">
        <color theme="1"/>
      </bottom>
      <diagonal/>
    </border>
    <border>
      <left/>
      <right/>
      <top style="thin">
        <color indexed="32"/>
      </top>
      <bottom style="thin">
        <color indexed="32"/>
      </bottom>
      <diagonal/>
    </border>
    <border>
      <left/>
      <right/>
      <top style="thin">
        <color theme="1"/>
      </top>
      <bottom style="thin">
        <color theme="1"/>
      </bottom>
      <diagonal/>
    </border>
    <border>
      <left/>
      <right/>
      <top style="thin">
        <color indexed="64"/>
      </top>
      <bottom/>
      <diagonal/>
    </border>
    <border>
      <left/>
      <right/>
      <top style="thin">
        <color theme="0" tint="-0.499984740745262"/>
      </top>
      <bottom style="thin">
        <color theme="0"/>
      </bottom>
      <diagonal/>
    </border>
    <border>
      <left/>
      <right/>
      <top style="thin">
        <color theme="0" tint="-0.499984740745262"/>
      </top>
      <bottom style="thin">
        <color theme="0" tint="-0.499984740745262"/>
      </bottom>
      <diagonal/>
    </border>
    <border>
      <left/>
      <right/>
      <top/>
      <bottom style="thin">
        <color theme="0" tint="-0.499984740745262"/>
      </bottom>
      <diagonal/>
    </border>
  </borders>
  <cellStyleXfs count="68">
    <xf numFmtId="168" fontId="0" fillId="0" borderId="0"/>
    <xf numFmtId="0" fontId="3" fillId="0" borderId="0">
      <alignment horizontal="left"/>
    </xf>
    <xf numFmtId="0" fontId="4" fillId="0" borderId="0"/>
    <xf numFmtId="168" fontId="6" fillId="0" borderId="0"/>
    <xf numFmtId="167" fontId="7" fillId="0" borderId="0"/>
    <xf numFmtId="0" fontId="3" fillId="0" borderId="0">
      <alignment horizontal="left"/>
    </xf>
    <xf numFmtId="0" fontId="6" fillId="0" borderId="0" applyFill="0" applyBorder="0">
      <alignment horizontal="left" vertical="top" wrapText="1"/>
    </xf>
    <xf numFmtId="165" fontId="6" fillId="0" borderId="1" applyFill="0" applyBorder="0" applyProtection="0">
      <alignment horizontal="right" vertical="top"/>
    </xf>
    <xf numFmtId="166" fontId="8" fillId="0" borderId="0" applyFont="0" applyFill="0" applyBorder="0" applyAlignment="0" applyProtection="0"/>
    <xf numFmtId="170" fontId="6" fillId="0" borderId="0" applyFill="0" applyBorder="0">
      <alignment horizontal="right" vertical="top"/>
    </xf>
    <xf numFmtId="172" fontId="9" fillId="0" borderId="0">
      <alignment vertical="center"/>
    </xf>
    <xf numFmtId="0" fontId="10" fillId="0" borderId="0">
      <alignment vertical="center"/>
    </xf>
    <xf numFmtId="171" fontId="10" fillId="0" borderId="0">
      <alignment horizontal="left" vertical="center"/>
    </xf>
    <xf numFmtId="171" fontId="5" fillId="0" borderId="0">
      <alignment horizontal="left" vertical="center"/>
    </xf>
    <xf numFmtId="167" fontId="11" fillId="0" borderId="0"/>
    <xf numFmtId="49" fontId="3" fillId="0" borderId="1">
      <alignment horizontal="right" wrapText="1"/>
    </xf>
    <xf numFmtId="0" fontId="20" fillId="0" borderId="0" applyNumberFormat="0" applyFill="0" applyBorder="0" applyAlignment="0" applyProtection="0">
      <alignment vertical="top"/>
      <protection locked="0"/>
    </xf>
    <xf numFmtId="0" fontId="16" fillId="0" borderId="0">
      <alignment horizontal="left" vertical="top" wrapText="1"/>
    </xf>
    <xf numFmtId="174" fontId="6" fillId="0" borderId="0" applyFill="0" applyBorder="0">
      <alignment horizontal="right" vertical="top"/>
    </xf>
    <xf numFmtId="167" fontId="5" fillId="0" borderId="0"/>
    <xf numFmtId="167" fontId="6" fillId="0" borderId="0"/>
    <xf numFmtId="167" fontId="15" fillId="0" borderId="1">
      <alignment horizontal="left"/>
    </xf>
    <xf numFmtId="167" fontId="12" fillId="0" borderId="1">
      <alignment horizontal="center"/>
    </xf>
    <xf numFmtId="49" fontId="6" fillId="0" borderId="0" applyNumberFormat="0" applyFill="0" applyBorder="0" applyProtection="0">
      <alignment horizontal="center" vertical="top"/>
    </xf>
    <xf numFmtId="167" fontId="6" fillId="0" borderId="0">
      <alignment horizontal="center"/>
    </xf>
    <xf numFmtId="167" fontId="18" fillId="0" borderId="0">
      <alignment horizontal="left" vertical="top"/>
    </xf>
    <xf numFmtId="175" fontId="4" fillId="0" borderId="0">
      <alignment horizontal="right" vertical="top"/>
    </xf>
    <xf numFmtId="176" fontId="4" fillId="0" borderId="0">
      <alignment horizontal="right" vertical="top"/>
    </xf>
    <xf numFmtId="0" fontId="27" fillId="0" borderId="0"/>
    <xf numFmtId="174" fontId="4" fillId="0" borderId="0" applyFill="0" applyBorder="0">
      <alignment horizontal="right" vertical="top"/>
    </xf>
    <xf numFmtId="0" fontId="2" fillId="0" borderId="0"/>
    <xf numFmtId="0" fontId="37" fillId="0" borderId="0">
      <alignment horizontal="left"/>
    </xf>
    <xf numFmtId="168" fontId="4" fillId="0" borderId="0"/>
    <xf numFmtId="0" fontId="38" fillId="0" borderId="0">
      <alignment horizontal="left"/>
    </xf>
    <xf numFmtId="0" fontId="4" fillId="0" borderId="0" applyFill="0" applyBorder="0">
      <alignment horizontal="left" vertical="top" wrapText="1"/>
    </xf>
    <xf numFmtId="41" fontId="4" fillId="0" borderId="1" applyFill="0" applyBorder="0" applyProtection="0">
      <alignment horizontal="right" vertical="top"/>
    </xf>
    <xf numFmtId="164" fontId="8" fillId="0" borderId="0" applyFont="0" applyFill="0" applyBorder="0" applyAlignment="0" applyProtection="0"/>
    <xf numFmtId="170" fontId="4" fillId="0" borderId="0" applyFill="0" applyBorder="0">
      <alignment horizontal="right" vertical="top"/>
    </xf>
    <xf numFmtId="172" fontId="39" fillId="0" borderId="0">
      <alignment vertical="center"/>
    </xf>
    <xf numFmtId="167" fontId="40" fillId="0" borderId="0"/>
    <xf numFmtId="49" fontId="41" fillId="0" borderId="1">
      <alignment horizontal="right" wrapText="1"/>
    </xf>
    <xf numFmtId="0" fontId="42" fillId="0" borderId="0">
      <alignment horizontal="left" vertical="top" wrapText="1"/>
    </xf>
    <xf numFmtId="167" fontId="43" fillId="0" borderId="1">
      <alignment horizontal="left"/>
    </xf>
    <xf numFmtId="167" fontId="44" fillId="0" borderId="1">
      <alignment horizontal="center"/>
    </xf>
    <xf numFmtId="49" fontId="4" fillId="0" borderId="0" applyNumberFormat="0" applyFill="0" applyBorder="0" applyProtection="0">
      <alignment horizontal="center" vertical="top"/>
    </xf>
    <xf numFmtId="167" fontId="4" fillId="0" borderId="0">
      <alignment horizontal="center"/>
    </xf>
    <xf numFmtId="167" fontId="45" fillId="0" borderId="0">
      <alignment horizontal="left" vertical="top"/>
    </xf>
    <xf numFmtId="175" fontId="2" fillId="0" borderId="0">
      <alignment horizontal="right" vertical="top"/>
    </xf>
    <xf numFmtId="176" fontId="2" fillId="0" borderId="0">
      <alignment horizontal="right" vertical="top"/>
    </xf>
    <xf numFmtId="43" fontId="2" fillId="0" borderId="0" applyFont="0" applyFill="0" applyBorder="0" applyAlignment="0" applyProtection="0"/>
    <xf numFmtId="9" fontId="2" fillId="0" borderId="0" applyFont="0" applyFill="0" applyBorder="0" applyAlignment="0" applyProtection="0"/>
    <xf numFmtId="0" fontId="35" fillId="0" borderId="0"/>
    <xf numFmtId="41" fontId="4" fillId="0" borderId="1" applyFill="0" applyBorder="0" applyProtection="0">
      <alignment horizontal="right" vertical="top"/>
    </xf>
    <xf numFmtId="43" fontId="2" fillId="0" borderId="0" applyFont="0" applyFill="0" applyBorder="0" applyAlignment="0" applyProtection="0"/>
    <xf numFmtId="0" fontId="38" fillId="0" borderId="1">
      <alignment horizontal="right" wrapText="1"/>
    </xf>
    <xf numFmtId="0" fontId="1" fillId="0" borderId="0"/>
    <xf numFmtId="172" fontId="51" fillId="0" borderId="0"/>
    <xf numFmtId="167" fontId="52" fillId="0" borderId="0"/>
    <xf numFmtId="0" fontId="51" fillId="0" borderId="0"/>
    <xf numFmtId="0" fontId="51" fillId="0" borderId="0" applyFill="0" applyBorder="0">
      <alignment horizontal="left" vertical="top"/>
    </xf>
    <xf numFmtId="41" fontId="51" fillId="0" borderId="0" applyFill="0" applyBorder="0" applyAlignment="0" applyProtection="0">
      <alignment horizontal="right" vertical="top"/>
    </xf>
    <xf numFmtId="167" fontId="53" fillId="0" borderId="15">
      <alignment horizontal="left"/>
    </xf>
    <xf numFmtId="167" fontId="54" fillId="0" borderId="15">
      <alignment horizontal="center"/>
    </xf>
    <xf numFmtId="0" fontId="55" fillId="0" borderId="15">
      <alignment horizontal="right"/>
    </xf>
    <xf numFmtId="0" fontId="56" fillId="0" borderId="0">
      <alignment horizontal="center" wrapText="1"/>
    </xf>
    <xf numFmtId="183" fontId="51" fillId="0" borderId="0" applyFill="0" applyBorder="0">
      <alignment horizontal="right" vertical="top"/>
    </xf>
    <xf numFmtId="167" fontId="58" fillId="0" borderId="0">
      <alignment horizontal="left" vertical="top"/>
    </xf>
    <xf numFmtId="169" fontId="51" fillId="0" borderId="0" applyFill="0" applyBorder="0">
      <alignment horizontal="right" vertical="top"/>
    </xf>
  </cellStyleXfs>
  <cellXfs count="324">
    <xf numFmtId="168" fontId="0" fillId="0" borderId="0" xfId="0"/>
    <xf numFmtId="168" fontId="6" fillId="0" borderId="0" xfId="3"/>
    <xf numFmtId="168" fontId="6" fillId="0" borderId="0" xfId="3" applyAlignment="1">
      <alignment horizontal="left"/>
    </xf>
    <xf numFmtId="0" fontId="6" fillId="0" borderId="0" xfId="6">
      <alignment horizontal="left" vertical="top" wrapText="1"/>
    </xf>
    <xf numFmtId="168" fontId="12" fillId="0" borderId="0" xfId="0" applyFont="1"/>
    <xf numFmtId="0" fontId="12" fillId="0" borderId="0" xfId="2" applyFont="1"/>
    <xf numFmtId="167" fontId="13" fillId="0" borderId="0" xfId="2" applyNumberFormat="1" applyFont="1" applyAlignment="1">
      <alignment horizontal="left"/>
    </xf>
    <xf numFmtId="167" fontId="13" fillId="0" borderId="0" xfId="2" applyNumberFormat="1" applyFont="1"/>
    <xf numFmtId="167" fontId="13" fillId="0" borderId="0" xfId="2" applyNumberFormat="1" applyFont="1" applyAlignment="1">
      <alignment vertical="top"/>
    </xf>
    <xf numFmtId="167" fontId="14" fillId="0" borderId="0" xfId="2" applyNumberFormat="1" applyFont="1" applyAlignment="1">
      <alignment horizontal="right"/>
    </xf>
    <xf numFmtId="167" fontId="13" fillId="0" borderId="0" xfId="2" applyNumberFormat="1" applyFont="1" applyAlignment="1">
      <alignment horizontal="left" vertical="top"/>
    </xf>
    <xf numFmtId="167" fontId="12" fillId="0" borderId="0" xfId="2" applyNumberFormat="1" applyFont="1" applyAlignment="1">
      <alignment vertical="top"/>
    </xf>
    <xf numFmtId="165" fontId="12" fillId="0" borderId="0" xfId="7" applyFont="1" applyBorder="1">
      <alignment horizontal="right" vertical="top"/>
    </xf>
    <xf numFmtId="165" fontId="12" fillId="0" borderId="0" xfId="7" applyFont="1" applyBorder="1" applyAlignment="1">
      <alignment horizontal="right"/>
    </xf>
    <xf numFmtId="0" fontId="12" fillId="0" borderId="0" xfId="6" applyFont="1">
      <alignment horizontal="left" vertical="top" wrapText="1"/>
    </xf>
    <xf numFmtId="167" fontId="17" fillId="0" borderId="0" xfId="2" applyNumberFormat="1" applyFont="1" applyAlignment="1">
      <alignment horizontal="right" vertical="top"/>
    </xf>
    <xf numFmtId="0" fontId="12" fillId="0" borderId="0" xfId="2" applyFont="1" applyAlignment="1">
      <alignment vertical="top" wrapText="1"/>
    </xf>
    <xf numFmtId="0" fontId="12" fillId="0" borderId="0" xfId="2" applyFont="1" applyAlignment="1">
      <alignment wrapText="1"/>
    </xf>
    <xf numFmtId="0" fontId="12" fillId="0" borderId="0" xfId="2" applyFont="1" applyAlignment="1">
      <alignment horizontal="left" vertical="top" wrapText="1"/>
    </xf>
    <xf numFmtId="167" fontId="17" fillId="0" borderId="0" xfId="19" applyFont="1"/>
    <xf numFmtId="167" fontId="12" fillId="0" borderId="0" xfId="20" applyFont="1"/>
    <xf numFmtId="167" fontId="12" fillId="0" borderId="0" xfId="6" applyNumberFormat="1" applyFont="1" applyBorder="1">
      <alignment horizontal="left" vertical="top" wrapText="1"/>
    </xf>
    <xf numFmtId="169" fontId="12" fillId="0" borderId="0" xfId="7" applyNumberFormat="1" applyFont="1" applyBorder="1">
      <alignment horizontal="right" vertical="top"/>
    </xf>
    <xf numFmtId="49" fontId="12" fillId="0" borderId="0" xfId="23" applyFont="1">
      <alignment horizontal="center" vertical="top"/>
    </xf>
    <xf numFmtId="0" fontId="12" fillId="0" borderId="4" xfId="6" applyFont="1" applyBorder="1">
      <alignment horizontal="left" vertical="top" wrapText="1"/>
    </xf>
    <xf numFmtId="167" fontId="12" fillId="0" borderId="4" xfId="24" applyFont="1" applyBorder="1">
      <alignment horizontal="center"/>
    </xf>
    <xf numFmtId="170" fontId="12" fillId="0" borderId="0" xfId="9" applyFont="1">
      <alignment horizontal="right" vertical="top"/>
    </xf>
    <xf numFmtId="49" fontId="12" fillId="0" borderId="5" xfId="23" applyFont="1" applyBorder="1">
      <alignment horizontal="center" vertical="top"/>
    </xf>
    <xf numFmtId="0" fontId="12" fillId="0" borderId="0" xfId="6" applyFont="1" applyBorder="1">
      <alignment horizontal="left" vertical="top" wrapText="1"/>
    </xf>
    <xf numFmtId="167" fontId="12" fillId="0" borderId="0" xfId="24" applyFont="1">
      <alignment horizontal="center"/>
    </xf>
    <xf numFmtId="168" fontId="12" fillId="0" borderId="0" xfId="0" applyFont="1" applyAlignment="1">
      <alignment vertical="top"/>
    </xf>
    <xf numFmtId="0" fontId="12" fillId="0" borderId="6" xfId="6" applyFont="1" applyBorder="1">
      <alignment horizontal="left" vertical="top" wrapText="1"/>
    </xf>
    <xf numFmtId="167" fontId="12" fillId="0" borderId="6" xfId="24" applyFont="1" applyBorder="1">
      <alignment horizontal="center"/>
    </xf>
    <xf numFmtId="49" fontId="12" fillId="0" borderId="7" xfId="23" applyFont="1" applyBorder="1">
      <alignment horizontal="center" vertical="top"/>
    </xf>
    <xf numFmtId="167" fontId="12" fillId="0" borderId="0" xfId="6" applyNumberFormat="1" applyFont="1">
      <alignment horizontal="left" vertical="top" wrapText="1"/>
    </xf>
    <xf numFmtId="49" fontId="12" fillId="0" borderId="0" xfId="0" applyNumberFormat="1" applyFont="1"/>
    <xf numFmtId="171" fontId="12" fillId="0" borderId="0" xfId="0" applyNumberFormat="1" applyFont="1"/>
    <xf numFmtId="168" fontId="19" fillId="0" borderId="0" xfId="0" applyFont="1" applyAlignment="1">
      <alignment horizontal="left"/>
    </xf>
    <xf numFmtId="49" fontId="12" fillId="0" borderId="0" xfId="7" applyNumberFormat="1" applyFont="1" applyBorder="1">
      <alignment horizontal="right" vertical="top"/>
    </xf>
    <xf numFmtId="0" fontId="13" fillId="0" borderId="0" xfId="2" applyFont="1" applyAlignment="1">
      <alignment horizontal="left"/>
    </xf>
    <xf numFmtId="0" fontId="13" fillId="0" borderId="0" xfId="2" applyFont="1"/>
    <xf numFmtId="0" fontId="13" fillId="0" borderId="0" xfId="2" applyFont="1" applyAlignment="1">
      <alignment vertical="top"/>
    </xf>
    <xf numFmtId="0" fontId="14" fillId="0" borderId="0" xfId="2" applyFont="1" applyAlignment="1">
      <alignment horizontal="right"/>
    </xf>
    <xf numFmtId="0" fontId="12" fillId="0" borderId="0" xfId="0" applyNumberFormat="1" applyFont="1"/>
    <xf numFmtId="0" fontId="13" fillId="0" borderId="0" xfId="2" applyFont="1" applyAlignment="1">
      <alignment horizontal="left" vertical="top"/>
    </xf>
    <xf numFmtId="0" fontId="12" fillId="0" borderId="0" xfId="2" applyFont="1" applyAlignment="1">
      <alignment vertical="top"/>
    </xf>
    <xf numFmtId="0" fontId="13" fillId="0" borderId="0" xfId="2" applyFont="1" applyAlignment="1">
      <alignment horizontal="right" vertical="top"/>
    </xf>
    <xf numFmtId="0" fontId="12" fillId="0" borderId="0" xfId="7" applyNumberFormat="1" applyFont="1" applyBorder="1">
      <alignment horizontal="right" vertical="top"/>
    </xf>
    <xf numFmtId="0" fontId="12" fillId="0" borderId="0" xfId="7" applyNumberFormat="1" applyFont="1" applyBorder="1" applyAlignment="1">
      <alignment horizontal="right"/>
    </xf>
    <xf numFmtId="0" fontId="12" fillId="0" borderId="0" xfId="2" applyFont="1" applyAlignment="1">
      <alignment horizontal="right" vertical="top"/>
    </xf>
    <xf numFmtId="0" fontId="3" fillId="0" borderId="0" xfId="1">
      <alignment horizontal="left"/>
    </xf>
    <xf numFmtId="0" fontId="3" fillId="0" borderId="0" xfId="5">
      <alignment horizontal="left"/>
    </xf>
    <xf numFmtId="168" fontId="12" fillId="0" borderId="0" xfId="3" applyFont="1"/>
    <xf numFmtId="167" fontId="21" fillId="0" borderId="0" xfId="4" applyFont="1"/>
    <xf numFmtId="167" fontId="22" fillId="0" borderId="0" xfId="6" applyNumberFormat="1" applyFont="1">
      <alignment horizontal="left" vertical="top" wrapText="1"/>
    </xf>
    <xf numFmtId="167" fontId="13" fillId="0" borderId="0" xfId="6" applyNumberFormat="1" applyFont="1">
      <alignment horizontal="left" vertical="top" wrapText="1"/>
    </xf>
    <xf numFmtId="169" fontId="12" fillId="0" borderId="0" xfId="7" applyNumberFormat="1" applyFont="1" applyBorder="1" applyAlignment="1">
      <alignment horizontal="left" vertical="top"/>
    </xf>
    <xf numFmtId="167" fontId="13" fillId="0" borderId="0" xfId="6" applyNumberFormat="1" applyFont="1" applyAlignment="1">
      <alignment horizontal="left"/>
    </xf>
    <xf numFmtId="169" fontId="12" fillId="0" borderId="0" xfId="7" applyNumberFormat="1" applyFont="1" applyBorder="1" applyAlignment="1">
      <alignment horizontal="right"/>
    </xf>
    <xf numFmtId="169" fontId="12" fillId="0" borderId="0" xfId="7" applyNumberFormat="1" applyFont="1" applyBorder="1" applyAlignment="1">
      <alignment horizontal="left"/>
    </xf>
    <xf numFmtId="167" fontId="13" fillId="0" borderId="0" xfId="6" applyNumberFormat="1" applyFont="1" applyAlignment="1">
      <alignment vertical="top" wrapText="1"/>
    </xf>
    <xf numFmtId="167" fontId="13" fillId="0" borderId="0" xfId="6" applyNumberFormat="1" applyFont="1" applyAlignment="1">
      <alignment horizontal="center" vertical="top"/>
    </xf>
    <xf numFmtId="167" fontId="13" fillId="0" borderId="0" xfId="6" applyNumberFormat="1" applyFont="1" applyAlignment="1">
      <alignment horizontal="left" vertical="top"/>
    </xf>
    <xf numFmtId="166" fontId="13" fillId="0" borderId="0" xfId="8" applyFont="1" applyAlignment="1">
      <alignment horizontal="left" vertical="top"/>
    </xf>
    <xf numFmtId="168" fontId="12" fillId="0" borderId="0" xfId="3" applyFont="1" applyAlignment="1">
      <alignment horizontal="left"/>
    </xf>
    <xf numFmtId="0" fontId="21" fillId="0" borderId="0" xfId="2" applyFont="1"/>
    <xf numFmtId="170" fontId="12" fillId="0" borderId="0" xfId="9" applyFont="1" applyAlignment="1">
      <alignment horizontal="left" vertical="top"/>
    </xf>
    <xf numFmtId="0" fontId="11" fillId="0" borderId="0" xfId="2" applyFont="1"/>
    <xf numFmtId="0" fontId="9" fillId="0" borderId="0" xfId="2" applyFont="1"/>
    <xf numFmtId="171" fontId="23" fillId="0" borderId="0" xfId="2" applyNumberFormat="1" applyFont="1" applyAlignment="1">
      <alignment horizontal="left"/>
    </xf>
    <xf numFmtId="0" fontId="12" fillId="0" borderId="0" xfId="6" applyFont="1" applyAlignment="1">
      <alignment horizontal="center" vertical="top"/>
    </xf>
    <xf numFmtId="172" fontId="24" fillId="0" borderId="0" xfId="10" applyFont="1" applyAlignment="1">
      <alignment horizontal="left" vertical="center" readingOrder="1"/>
    </xf>
    <xf numFmtId="170" fontId="12" fillId="0" borderId="0" xfId="9" applyFont="1" applyAlignment="1" applyProtection="1">
      <alignment horizontal="left" vertical="top" readingOrder="1"/>
      <protection locked="0"/>
    </xf>
    <xf numFmtId="170" fontId="12" fillId="0" borderId="0" xfId="9" applyFont="1" applyAlignment="1">
      <alignment horizontal="left" vertical="top" readingOrder="1"/>
    </xf>
    <xf numFmtId="0" fontId="19" fillId="0" borderId="0" xfId="11" applyFont="1" applyAlignment="1">
      <alignment horizontal="left" vertical="center" readingOrder="1"/>
    </xf>
    <xf numFmtId="170" fontId="25" fillId="0" borderId="0" xfId="9" applyFont="1" applyAlignment="1">
      <alignment horizontal="left" vertical="top" readingOrder="1"/>
    </xf>
    <xf numFmtId="173" fontId="19" fillId="0" borderId="0" xfId="12" applyNumberFormat="1" applyFont="1" applyAlignment="1">
      <alignment vertical="center" readingOrder="1"/>
    </xf>
    <xf numFmtId="173" fontId="19" fillId="0" borderId="0" xfId="12" applyNumberFormat="1" applyFont="1" applyAlignment="1">
      <alignment horizontal="left" vertical="center" readingOrder="1"/>
    </xf>
    <xf numFmtId="0" fontId="13" fillId="0" borderId="0" xfId="6" applyFont="1">
      <alignment horizontal="left" vertical="top" wrapText="1"/>
    </xf>
    <xf numFmtId="0" fontId="13" fillId="0" borderId="0" xfId="6" applyFont="1" applyAlignment="1">
      <alignment horizontal="center" vertical="top"/>
    </xf>
    <xf numFmtId="170" fontId="26" fillId="0" borderId="0" xfId="9" applyFont="1">
      <alignment horizontal="right" vertical="top"/>
    </xf>
    <xf numFmtId="171" fontId="17" fillId="0" borderId="0" xfId="13" applyFont="1" applyAlignment="1">
      <alignment vertical="center" readingOrder="1"/>
    </xf>
    <xf numFmtId="171" fontId="17" fillId="0" borderId="0" xfId="13" applyFont="1" applyAlignment="1">
      <alignment horizontal="left" vertical="center" readingOrder="1"/>
    </xf>
    <xf numFmtId="170" fontId="25" fillId="0" borderId="0" xfId="9" applyFont="1">
      <alignment horizontal="right" vertical="top"/>
    </xf>
    <xf numFmtId="172" fontId="9" fillId="0" borderId="0" xfId="10" applyAlignment="1">
      <alignment horizontal="left" vertical="center" readingOrder="1"/>
    </xf>
    <xf numFmtId="168" fontId="12" fillId="0" borderId="0" xfId="3" applyFont="1" applyAlignment="1">
      <alignment horizontal="left" readingOrder="1"/>
    </xf>
    <xf numFmtId="167" fontId="11" fillId="0" borderId="0" xfId="14"/>
    <xf numFmtId="0" fontId="11" fillId="0" borderId="0" xfId="14" applyNumberFormat="1"/>
    <xf numFmtId="0" fontId="3" fillId="0" borderId="2" xfId="15" applyNumberFormat="1" applyBorder="1" applyAlignment="1">
      <alignment horizontal="left" wrapText="1"/>
    </xf>
    <xf numFmtId="0" fontId="3" fillId="0" borderId="2" xfId="15" applyNumberFormat="1" applyBorder="1" applyAlignment="1">
      <alignment horizontal="left"/>
    </xf>
    <xf numFmtId="0" fontId="3" fillId="0" borderId="1" xfId="15" applyNumberFormat="1" applyAlignment="1">
      <alignment horizontal="left"/>
    </xf>
    <xf numFmtId="0" fontId="3" fillId="0" borderId="0" xfId="15" applyNumberFormat="1" applyBorder="1" applyAlignment="1">
      <alignment horizontal="left"/>
    </xf>
    <xf numFmtId="49" fontId="3" fillId="0" borderId="2" xfId="15" applyBorder="1" applyAlignment="1">
      <alignment horizontal="left"/>
    </xf>
    <xf numFmtId="49" fontId="3" fillId="0" borderId="2" xfId="15" applyBorder="1">
      <alignment horizontal="right" wrapText="1"/>
    </xf>
    <xf numFmtId="167" fontId="15" fillId="0" borderId="2" xfId="21" applyBorder="1">
      <alignment horizontal="left"/>
    </xf>
    <xf numFmtId="167" fontId="12" fillId="0" borderId="2" xfId="22" applyBorder="1">
      <alignment horizontal="center"/>
    </xf>
    <xf numFmtId="49" fontId="3" fillId="0" borderId="3" xfId="15" applyBorder="1" applyAlignment="1">
      <alignment horizontal="center"/>
    </xf>
    <xf numFmtId="167" fontId="18" fillId="0" borderId="0" xfId="25">
      <alignment horizontal="left" vertical="top"/>
    </xf>
    <xf numFmtId="174" fontId="12" fillId="0" borderId="4" xfId="18" quotePrefix="1" applyFont="1" applyBorder="1">
      <alignment horizontal="right" vertical="top"/>
    </xf>
    <xf numFmtId="174" fontId="12" fillId="0" borderId="4" xfId="18" applyFont="1" applyBorder="1">
      <alignment horizontal="right" vertical="top"/>
    </xf>
    <xf numFmtId="174" fontId="12" fillId="0" borderId="0" xfId="18" applyFont="1" applyBorder="1">
      <alignment horizontal="right" vertical="top"/>
    </xf>
    <xf numFmtId="174" fontId="12" fillId="0" borderId="6" xfId="18" applyFont="1" applyBorder="1">
      <alignment horizontal="right" vertical="top"/>
    </xf>
    <xf numFmtId="0" fontId="27" fillId="0" borderId="0" xfId="28"/>
    <xf numFmtId="174" fontId="4" fillId="0" borderId="0" xfId="29" applyFill="1" applyBorder="1">
      <alignment horizontal="right" vertical="top"/>
    </xf>
    <xf numFmtId="174" fontId="27" fillId="0" borderId="0" xfId="28" applyNumberFormat="1"/>
    <xf numFmtId="0" fontId="28" fillId="0" borderId="0" xfId="28" applyFont="1"/>
    <xf numFmtId="0" fontId="12" fillId="0" borderId="4" xfId="6" applyFont="1" applyBorder="1" applyAlignment="1">
      <alignment horizontal="left" vertical="top"/>
    </xf>
    <xf numFmtId="0" fontId="12" fillId="0" borderId="0" xfId="6" applyFont="1" applyBorder="1" applyAlignment="1">
      <alignment horizontal="left" vertical="top"/>
    </xf>
    <xf numFmtId="0" fontId="3" fillId="0" borderId="0" xfId="6" applyFont="1" applyBorder="1">
      <alignment horizontal="left" vertical="top" wrapText="1"/>
    </xf>
    <xf numFmtId="167" fontId="3" fillId="0" borderId="0" xfId="24" applyFont="1">
      <alignment horizontal="center"/>
    </xf>
    <xf numFmtId="174" fontId="3" fillId="0" borderId="0" xfId="18" applyFont="1" applyBorder="1">
      <alignment horizontal="right" vertical="top"/>
    </xf>
    <xf numFmtId="0" fontId="12" fillId="0" borderId="8" xfId="6" applyFont="1" applyFill="1" applyBorder="1">
      <alignment horizontal="left" vertical="top" wrapText="1"/>
    </xf>
    <xf numFmtId="167" fontId="12" fillId="0" borderId="8" xfId="24" applyFont="1" applyBorder="1">
      <alignment horizontal="center"/>
    </xf>
    <xf numFmtId="174" fontId="12" fillId="0" borderId="8" xfId="18" applyFont="1" applyFill="1" applyBorder="1">
      <alignment horizontal="right" vertical="top"/>
    </xf>
    <xf numFmtId="0" fontId="12" fillId="0" borderId="8" xfId="6" applyFont="1" applyFill="1" applyBorder="1" applyAlignment="1">
      <alignment horizontal="left" vertical="top"/>
    </xf>
    <xf numFmtId="0" fontId="3" fillId="2" borderId="1" xfId="6" applyFont="1" applyFill="1" applyBorder="1">
      <alignment horizontal="left" vertical="top" wrapText="1"/>
    </xf>
    <xf numFmtId="167" fontId="3" fillId="2" borderId="1" xfId="24" applyFont="1" applyFill="1" applyBorder="1">
      <alignment horizontal="center"/>
    </xf>
    <xf numFmtId="174" fontId="3" fillId="2" borderId="1" xfId="18" applyFont="1" applyFill="1" applyBorder="1">
      <alignment horizontal="right" vertical="top"/>
    </xf>
    <xf numFmtId="0" fontId="3" fillId="3" borderId="1" xfId="6" applyFont="1" applyFill="1" applyBorder="1">
      <alignment horizontal="left" vertical="top" wrapText="1"/>
    </xf>
    <xf numFmtId="167" fontId="3" fillId="3" borderId="1" xfId="24" applyFont="1" applyFill="1" applyBorder="1">
      <alignment horizontal="center"/>
    </xf>
    <xf numFmtId="174" fontId="3" fillId="3" borderId="1" xfId="18" applyFont="1" applyFill="1" applyBorder="1">
      <alignment horizontal="right" vertical="top"/>
    </xf>
    <xf numFmtId="0" fontId="3" fillId="3" borderId="0" xfId="6" applyFont="1" applyFill="1" applyBorder="1">
      <alignment horizontal="left" vertical="top" wrapText="1"/>
    </xf>
    <xf numFmtId="167" fontId="3" fillId="3" borderId="0" xfId="24" applyFont="1" applyFill="1">
      <alignment horizontal="center"/>
    </xf>
    <xf numFmtId="174" fontId="3" fillId="3" borderId="0" xfId="18" applyFont="1" applyFill="1" applyBorder="1">
      <alignment horizontal="right" vertical="top"/>
    </xf>
    <xf numFmtId="167" fontId="29" fillId="4" borderId="2" xfId="21" applyFont="1" applyFill="1" applyBorder="1">
      <alignment horizontal="left"/>
    </xf>
    <xf numFmtId="167" fontId="30" fillId="4" borderId="2" xfId="22" applyFont="1" applyFill="1" applyBorder="1">
      <alignment horizontal="center"/>
    </xf>
    <xf numFmtId="49" fontId="31" fillId="4" borderId="2" xfId="15" applyFont="1" applyFill="1" applyBorder="1">
      <alignment horizontal="right" wrapText="1"/>
    </xf>
    <xf numFmtId="0" fontId="34" fillId="3" borderId="0" xfId="6" applyFont="1" applyFill="1" applyBorder="1">
      <alignment horizontal="left" vertical="top" wrapText="1"/>
    </xf>
    <xf numFmtId="167" fontId="12" fillId="3" borderId="0" xfId="24" applyFont="1" applyFill="1">
      <alignment horizontal="center"/>
    </xf>
    <xf numFmtId="174" fontId="12" fillId="3" borderId="0" xfId="18" applyFont="1" applyFill="1" applyBorder="1">
      <alignment horizontal="right" vertical="top"/>
    </xf>
    <xf numFmtId="0" fontId="12" fillId="0" borderId="0" xfId="28" applyFont="1"/>
    <xf numFmtId="0" fontId="3" fillId="0" borderId="0" xfId="28" applyFont="1"/>
    <xf numFmtId="0" fontId="11" fillId="0" borderId="0" xfId="28" applyFont="1"/>
    <xf numFmtId="174" fontId="12" fillId="0" borderId="0" xfId="29" applyFont="1" applyFill="1" applyBorder="1">
      <alignment horizontal="right" vertical="top"/>
    </xf>
    <xf numFmtId="174" fontId="12" fillId="0" borderId="0" xfId="28" applyNumberFormat="1" applyFont="1"/>
    <xf numFmtId="0" fontId="3" fillId="0" borderId="0" xfId="28" applyFont="1" applyAlignment="1">
      <alignment horizontal="left"/>
    </xf>
    <xf numFmtId="0" fontId="3" fillId="0" borderId="0" xfId="28" applyFont="1" applyAlignment="1">
      <alignment horizontal="right"/>
    </xf>
    <xf numFmtId="0" fontId="12" fillId="0" borderId="0" xfId="28" applyFont="1" applyAlignment="1">
      <alignment horizontal="left"/>
    </xf>
    <xf numFmtId="174" fontId="12" fillId="0" borderId="0" xfId="18" applyFont="1" applyFill="1" applyBorder="1">
      <alignment horizontal="right" vertical="top"/>
    </xf>
    <xf numFmtId="0" fontId="36" fillId="3" borderId="0" xfId="6" applyFont="1" applyFill="1" applyBorder="1">
      <alignment horizontal="left" vertical="top" wrapText="1"/>
    </xf>
    <xf numFmtId="167" fontId="36" fillId="3" borderId="0" xfId="24" applyFont="1" applyFill="1">
      <alignment horizontal="center"/>
    </xf>
    <xf numFmtId="174" fontId="36" fillId="3" borderId="0" xfId="18" applyFont="1" applyFill="1" applyBorder="1">
      <alignment horizontal="right" vertical="top"/>
    </xf>
    <xf numFmtId="0" fontId="36" fillId="3" borderId="6" xfId="6" applyFont="1" applyFill="1" applyBorder="1">
      <alignment horizontal="left" vertical="top" wrapText="1"/>
    </xf>
    <xf numFmtId="167" fontId="36" fillId="3" borderId="6" xfId="24" applyFont="1" applyFill="1" applyBorder="1">
      <alignment horizontal="center"/>
    </xf>
    <xf numFmtId="174" fontId="36" fillId="3" borderId="6" xfId="18" applyFont="1" applyFill="1" applyBorder="1">
      <alignment horizontal="right" vertical="top"/>
    </xf>
    <xf numFmtId="168" fontId="12" fillId="5" borderId="0" xfId="0" applyFont="1" applyFill="1"/>
    <xf numFmtId="177" fontId="36" fillId="3" borderId="0" xfId="18" applyNumberFormat="1" applyFont="1" applyFill="1" applyBorder="1">
      <alignment horizontal="right" vertical="top"/>
    </xf>
    <xf numFmtId="49" fontId="12" fillId="0" borderId="0" xfId="7" applyNumberFormat="1" applyFont="1" applyFill="1" applyBorder="1">
      <alignment horizontal="right" vertical="top"/>
    </xf>
    <xf numFmtId="49" fontId="31" fillId="0" borderId="0" xfId="15" applyFont="1" applyBorder="1">
      <alignment horizontal="right" wrapText="1"/>
    </xf>
    <xf numFmtId="174" fontId="3" fillId="0" borderId="0" xfId="18" applyFont="1" applyFill="1" applyBorder="1">
      <alignment horizontal="right" vertical="top"/>
    </xf>
    <xf numFmtId="177" fontId="36" fillId="0" borderId="0" xfId="18" applyNumberFormat="1" applyFont="1" applyFill="1" applyBorder="1">
      <alignment horizontal="right" vertical="top"/>
    </xf>
    <xf numFmtId="174" fontId="36" fillId="0" borderId="0" xfId="18" applyFont="1" applyFill="1" applyBorder="1">
      <alignment horizontal="right" vertical="top"/>
    </xf>
    <xf numFmtId="169" fontId="12" fillId="0" borderId="0" xfId="7" applyNumberFormat="1" applyFont="1" applyFill="1" applyBorder="1">
      <alignment horizontal="right" vertical="top"/>
    </xf>
    <xf numFmtId="0" fontId="12" fillId="0" borderId="0" xfId="6" applyFont="1" applyFill="1">
      <alignment horizontal="left" vertical="top" wrapText="1"/>
    </xf>
    <xf numFmtId="174" fontId="12" fillId="0" borderId="0" xfId="18" applyFont="1" applyFill="1">
      <alignment horizontal="right" vertical="top"/>
    </xf>
    <xf numFmtId="165" fontId="12" fillId="0" borderId="0" xfId="7" applyFont="1" applyFill="1" applyBorder="1">
      <alignment horizontal="right" vertical="top"/>
    </xf>
    <xf numFmtId="174" fontId="12" fillId="3" borderId="8" xfId="18" applyFont="1" applyFill="1" applyBorder="1">
      <alignment horizontal="right" vertical="top"/>
    </xf>
    <xf numFmtId="177" fontId="46" fillId="3" borderId="0" xfId="18" applyNumberFormat="1" applyFont="1" applyFill="1" applyBorder="1">
      <alignment horizontal="right" vertical="top"/>
    </xf>
    <xf numFmtId="177" fontId="36" fillId="3" borderId="8" xfId="18" applyNumberFormat="1" applyFont="1" applyFill="1" applyBorder="1">
      <alignment horizontal="right" vertical="top"/>
    </xf>
    <xf numFmtId="177" fontId="46" fillId="3" borderId="1" xfId="18" applyNumberFormat="1" applyFont="1" applyFill="1" applyBorder="1">
      <alignment horizontal="right" vertical="top"/>
    </xf>
    <xf numFmtId="178" fontId="36" fillId="3" borderId="0" xfId="18" applyNumberFormat="1" applyFont="1" applyFill="1" applyBorder="1">
      <alignment horizontal="right" vertical="top"/>
    </xf>
    <xf numFmtId="174" fontId="36" fillId="3" borderId="8" xfId="18" applyFont="1" applyFill="1" applyBorder="1">
      <alignment horizontal="right" vertical="top"/>
    </xf>
    <xf numFmtId="168" fontId="12" fillId="3" borderId="0" xfId="0" applyFont="1" applyFill="1"/>
    <xf numFmtId="0" fontId="12" fillId="0" borderId="1" xfId="6" applyFont="1" applyFill="1" applyBorder="1">
      <alignment horizontal="left" vertical="top" wrapText="1"/>
    </xf>
    <xf numFmtId="167" fontId="12" fillId="0" borderId="1" xfId="24" applyFont="1" applyBorder="1">
      <alignment horizontal="center"/>
    </xf>
    <xf numFmtId="174" fontId="12" fillId="0" borderId="1" xfId="18" applyFont="1" applyFill="1" applyBorder="1">
      <alignment horizontal="right" vertical="top"/>
    </xf>
    <xf numFmtId="174" fontId="12" fillId="0" borderId="0" xfId="18" quotePrefix="1" applyFont="1" applyFill="1" applyBorder="1">
      <alignment horizontal="right" vertical="top"/>
    </xf>
    <xf numFmtId="179" fontId="36" fillId="3" borderId="0" xfId="18" applyNumberFormat="1" applyFont="1" applyFill="1" applyBorder="1">
      <alignment horizontal="right" vertical="top"/>
    </xf>
    <xf numFmtId="174" fontId="12" fillId="0" borderId="0" xfId="18" quotePrefix="1" applyFont="1" applyBorder="1">
      <alignment horizontal="right" vertical="top"/>
    </xf>
    <xf numFmtId="49" fontId="12" fillId="0" borderId="0" xfId="23" applyFont="1" applyBorder="1">
      <alignment horizontal="center" vertical="top"/>
    </xf>
    <xf numFmtId="0" fontId="3" fillId="0" borderId="8" xfId="6" applyFont="1" applyFill="1" applyBorder="1">
      <alignment horizontal="left" vertical="top" wrapText="1"/>
    </xf>
    <xf numFmtId="167" fontId="3" fillId="0" borderId="8" xfId="24" applyFont="1" applyBorder="1">
      <alignment horizontal="center"/>
    </xf>
    <xf numFmtId="174" fontId="3" fillId="0" borderId="8" xfId="18" applyFont="1" applyFill="1" applyBorder="1">
      <alignment horizontal="right" vertical="top"/>
    </xf>
    <xf numFmtId="0" fontId="3" fillId="2" borderId="1" xfId="6" applyFont="1" applyFill="1" applyBorder="1" applyAlignment="1">
      <alignment horizontal="left" vertical="top"/>
    </xf>
    <xf numFmtId="0" fontId="3" fillId="3" borderId="1" xfId="6" applyFont="1" applyFill="1" applyBorder="1" applyAlignment="1">
      <alignment horizontal="left" vertical="top"/>
    </xf>
    <xf numFmtId="180" fontId="36" fillId="3" borderId="0" xfId="18" applyNumberFormat="1" applyFont="1" applyFill="1" applyBorder="1">
      <alignment horizontal="right" vertical="top"/>
    </xf>
    <xf numFmtId="49" fontId="12" fillId="0" borderId="11" xfId="23" applyFont="1" applyFill="1" applyBorder="1">
      <alignment horizontal="center" vertical="top"/>
    </xf>
    <xf numFmtId="165" fontId="12" fillId="3" borderId="0" xfId="7" applyFont="1" applyFill="1" applyBorder="1">
      <alignment horizontal="right" vertical="top"/>
    </xf>
    <xf numFmtId="167" fontId="12" fillId="0" borderId="8" xfId="6" applyNumberFormat="1" applyFont="1" applyBorder="1">
      <alignment horizontal="left" vertical="top" wrapText="1"/>
    </xf>
    <xf numFmtId="168" fontId="12" fillId="0" borderId="8" xfId="0" applyFont="1" applyBorder="1"/>
    <xf numFmtId="165" fontId="12" fillId="3" borderId="8" xfId="7" applyFont="1" applyFill="1" applyBorder="1">
      <alignment horizontal="right" vertical="top"/>
    </xf>
    <xf numFmtId="167" fontId="3" fillId="3" borderId="1" xfId="6" applyNumberFormat="1" applyFont="1" applyFill="1" applyBorder="1">
      <alignment horizontal="left" vertical="top" wrapText="1"/>
    </xf>
    <xf numFmtId="168" fontId="3" fillId="3" borderId="1" xfId="0" applyFont="1" applyFill="1" applyBorder="1"/>
    <xf numFmtId="49" fontId="3" fillId="0" borderId="0" xfId="15" applyBorder="1" applyAlignment="1">
      <alignment horizontal="center"/>
    </xf>
    <xf numFmtId="170" fontId="12" fillId="0" borderId="0" xfId="9" applyFont="1" applyFill="1" applyBorder="1">
      <alignment horizontal="right" vertical="top"/>
    </xf>
    <xf numFmtId="49" fontId="12" fillId="0" borderId="0" xfId="23" applyFont="1" applyFill="1" applyBorder="1">
      <alignment horizontal="center" vertical="top"/>
    </xf>
    <xf numFmtId="167" fontId="49" fillId="3" borderId="0" xfId="24" applyFont="1" applyFill="1">
      <alignment horizontal="center"/>
    </xf>
    <xf numFmtId="177" fontId="36" fillId="3" borderId="4" xfId="18" quotePrefix="1" applyNumberFormat="1" applyFont="1" applyFill="1" applyBorder="1">
      <alignment horizontal="right" vertical="top"/>
    </xf>
    <xf numFmtId="177" fontId="36" fillId="3" borderId="4" xfId="18" applyNumberFormat="1" applyFont="1" applyFill="1" applyBorder="1">
      <alignment horizontal="right" vertical="top"/>
    </xf>
    <xf numFmtId="177" fontId="36" fillId="3" borderId="1" xfId="18" applyNumberFormat="1" applyFont="1" applyFill="1" applyBorder="1">
      <alignment horizontal="right" vertical="top"/>
    </xf>
    <xf numFmtId="49" fontId="47" fillId="4" borderId="6" xfId="15" applyFont="1" applyFill="1" applyBorder="1">
      <alignment horizontal="right" wrapText="1"/>
    </xf>
    <xf numFmtId="49" fontId="47" fillId="6" borderId="12" xfId="15" applyFont="1" applyFill="1" applyBorder="1" applyAlignment="1">
      <alignment horizontal="centerContinuous" wrapText="1"/>
    </xf>
    <xf numFmtId="49" fontId="31" fillId="4" borderId="6" xfId="15" applyFont="1" applyFill="1" applyBorder="1">
      <alignment horizontal="right" wrapText="1"/>
    </xf>
    <xf numFmtId="0" fontId="50" fillId="0" borderId="0" xfId="2" applyFont="1"/>
    <xf numFmtId="167" fontId="46" fillId="3" borderId="0" xfId="24" applyFont="1" applyFill="1">
      <alignment horizontal="center"/>
    </xf>
    <xf numFmtId="49" fontId="3" fillId="0" borderId="0" xfId="7" applyNumberFormat="1" applyFont="1" applyBorder="1">
      <alignment horizontal="right" vertical="top"/>
    </xf>
    <xf numFmtId="168" fontId="3" fillId="0" borderId="0" xfId="0" applyFont="1"/>
    <xf numFmtId="167" fontId="29" fillId="7" borderId="2" xfId="21" applyFont="1" applyFill="1" applyBorder="1">
      <alignment horizontal="left"/>
    </xf>
    <xf numFmtId="49" fontId="31" fillId="7" borderId="2" xfId="15" applyFont="1" applyFill="1" applyBorder="1">
      <alignment horizontal="right" wrapText="1"/>
    </xf>
    <xf numFmtId="174" fontId="12" fillId="3" borderId="1" xfId="18" applyFont="1" applyFill="1" applyBorder="1">
      <alignment horizontal="right" vertical="top"/>
    </xf>
    <xf numFmtId="0" fontId="12" fillId="0" borderId="0" xfId="6" applyFont="1" applyFill="1" applyBorder="1">
      <alignment horizontal="left" vertical="top" wrapText="1"/>
    </xf>
    <xf numFmtId="49" fontId="47" fillId="0" borderId="0" xfId="15" applyFont="1" applyBorder="1">
      <alignment horizontal="right" wrapText="1"/>
    </xf>
    <xf numFmtId="49" fontId="29" fillId="4" borderId="0" xfId="15" applyFont="1" applyFill="1" applyBorder="1">
      <alignment horizontal="right" wrapText="1"/>
    </xf>
    <xf numFmtId="177" fontId="46" fillId="2" borderId="1" xfId="18" applyNumberFormat="1" applyFont="1" applyFill="1" applyBorder="1">
      <alignment horizontal="right" vertical="top"/>
    </xf>
    <xf numFmtId="0" fontId="36" fillId="3" borderId="1" xfId="6" applyFont="1" applyFill="1" applyBorder="1">
      <alignment horizontal="left" vertical="top" wrapText="1"/>
    </xf>
    <xf numFmtId="0" fontId="36" fillId="3" borderId="8" xfId="6" applyFont="1" applyFill="1" applyBorder="1">
      <alignment horizontal="left" vertical="top" wrapText="1"/>
    </xf>
    <xf numFmtId="174" fontId="3" fillId="0" borderId="1" xfId="18" applyFont="1" applyFill="1" applyBorder="1">
      <alignment horizontal="right" vertical="top"/>
    </xf>
    <xf numFmtId="177" fontId="46" fillId="0" borderId="1" xfId="18" applyNumberFormat="1" applyFont="1" applyFill="1" applyBorder="1">
      <alignment horizontal="right" vertical="top"/>
    </xf>
    <xf numFmtId="0" fontId="12" fillId="0" borderId="1" xfId="6" applyFont="1" applyFill="1" applyBorder="1" applyAlignment="1">
      <alignment horizontal="left" vertical="top"/>
    </xf>
    <xf numFmtId="174" fontId="15" fillId="0" borderId="0" xfId="18" applyFont="1" applyFill="1" applyBorder="1">
      <alignment horizontal="right" vertical="top"/>
    </xf>
    <xf numFmtId="174" fontId="15" fillId="0" borderId="4" xfId="18" applyFont="1" applyBorder="1">
      <alignment horizontal="right" vertical="top"/>
    </xf>
    <xf numFmtId="174" fontId="15" fillId="0" borderId="0" xfId="18" applyFont="1" applyBorder="1">
      <alignment horizontal="right" vertical="top"/>
    </xf>
    <xf numFmtId="174" fontId="15" fillId="0" borderId="8" xfId="18" applyFont="1" applyFill="1" applyBorder="1">
      <alignment horizontal="right" vertical="top"/>
    </xf>
    <xf numFmtId="174" fontId="34" fillId="0" borderId="0" xfId="18" applyFont="1" applyFill="1" applyBorder="1">
      <alignment horizontal="right" vertical="top"/>
    </xf>
    <xf numFmtId="174" fontId="34" fillId="3" borderId="1" xfId="18" applyFont="1" applyFill="1" applyBorder="1">
      <alignment horizontal="right" vertical="top"/>
    </xf>
    <xf numFmtId="174" fontId="34" fillId="2" borderId="1" xfId="18" applyFont="1" applyFill="1" applyBorder="1">
      <alignment horizontal="right" vertical="top"/>
    </xf>
    <xf numFmtId="174" fontId="34" fillId="3" borderId="0" xfId="18" applyFont="1" applyFill="1" applyBorder="1">
      <alignment horizontal="right" vertical="top"/>
    </xf>
    <xf numFmtId="174" fontId="12" fillId="0" borderId="8" xfId="18" quotePrefix="1" applyFont="1" applyFill="1" applyBorder="1">
      <alignment horizontal="right" vertical="top"/>
    </xf>
    <xf numFmtId="181" fontId="12" fillId="0" borderId="0" xfId="0" applyNumberFormat="1" applyFont="1" applyAlignment="1">
      <alignment horizontal="right" vertical="top"/>
    </xf>
    <xf numFmtId="0" fontId="3" fillId="0" borderId="0" xfId="6" applyFont="1">
      <alignment horizontal="left" vertical="top" wrapText="1"/>
    </xf>
    <xf numFmtId="0" fontId="12" fillId="0" borderId="13" xfId="6" applyFont="1" applyBorder="1">
      <alignment horizontal="left" vertical="top" wrapText="1"/>
    </xf>
    <xf numFmtId="174" fontId="12" fillId="0" borderId="13" xfId="18" applyFont="1" applyBorder="1">
      <alignment horizontal="right" vertical="top"/>
    </xf>
    <xf numFmtId="181" fontId="12" fillId="0" borderId="13" xfId="0" applyNumberFormat="1" applyFont="1" applyBorder="1" applyAlignment="1">
      <alignment horizontal="right" vertical="top"/>
    </xf>
    <xf numFmtId="168" fontId="12" fillId="0" borderId="13" xfId="0" applyFont="1" applyBorder="1"/>
    <xf numFmtId="172" fontId="12" fillId="0" borderId="0" xfId="56" applyFont="1"/>
    <xf numFmtId="172" fontId="12" fillId="8" borderId="0" xfId="56" applyFont="1" applyFill="1"/>
    <xf numFmtId="167" fontId="11" fillId="0" borderId="0" xfId="57" applyFont="1"/>
    <xf numFmtId="172" fontId="17" fillId="0" borderId="0" xfId="56" applyFont="1"/>
    <xf numFmtId="167" fontId="17" fillId="0" borderId="0" xfId="58" applyNumberFormat="1" applyFont="1" applyAlignment="1">
      <alignment vertical="top"/>
    </xf>
    <xf numFmtId="0" fontId="12" fillId="0" borderId="0" xfId="34" applyFont="1" applyFill="1">
      <alignment horizontal="left" vertical="top" wrapText="1"/>
    </xf>
    <xf numFmtId="0" fontId="3" fillId="0" borderId="0" xfId="34" applyFont="1" applyFill="1" applyAlignment="1">
      <alignment horizontal="left" vertical="top"/>
    </xf>
    <xf numFmtId="167" fontId="17" fillId="0" borderId="0" xfId="58" applyNumberFormat="1" applyFont="1" applyAlignment="1">
      <alignment horizontal="right" vertical="top"/>
    </xf>
    <xf numFmtId="167" fontId="12" fillId="0" borderId="14" xfId="59" applyNumberFormat="1" applyFont="1" applyBorder="1">
      <alignment horizontal="left" vertical="top"/>
    </xf>
    <xf numFmtId="169" fontId="12" fillId="0" borderId="14" xfId="60" applyNumberFormat="1" applyFont="1" applyBorder="1">
      <alignment horizontal="right" vertical="top"/>
    </xf>
    <xf numFmtId="169" fontId="12" fillId="0" borderId="0" xfId="60" applyNumberFormat="1" applyFont="1">
      <alignment horizontal="right" vertical="top"/>
    </xf>
    <xf numFmtId="41" fontId="12" fillId="0" borderId="0" xfId="60" applyFont="1">
      <alignment horizontal="right" vertical="top"/>
    </xf>
    <xf numFmtId="167" fontId="12" fillId="0" borderId="0" xfId="58" applyNumberFormat="1" applyFont="1" applyAlignment="1">
      <alignment vertical="top"/>
    </xf>
    <xf numFmtId="172" fontId="18" fillId="9" borderId="0" xfId="56" applyFont="1" applyFill="1" applyAlignment="1">
      <alignment horizontal="right" wrapText="1"/>
    </xf>
    <xf numFmtId="0" fontId="57" fillId="0" borderId="0" xfId="64" applyFont="1">
      <alignment horizontal="center" wrapText="1"/>
    </xf>
    <xf numFmtId="0" fontId="13" fillId="0" borderId="0" xfId="64" applyFont="1">
      <alignment horizontal="center" wrapText="1"/>
    </xf>
    <xf numFmtId="0" fontId="3" fillId="0" borderId="0" xfId="41" applyFont="1">
      <alignment horizontal="left" vertical="top" wrapText="1"/>
    </xf>
    <xf numFmtId="0" fontId="57" fillId="0" borderId="0" xfId="59" applyFont="1">
      <alignment horizontal="left" vertical="top"/>
    </xf>
    <xf numFmtId="182" fontId="3" fillId="0" borderId="0" xfId="29" applyNumberFormat="1" applyFont="1">
      <alignment horizontal="right" vertical="top"/>
    </xf>
    <xf numFmtId="1" fontId="57" fillId="9" borderId="0" xfId="65" applyNumberFormat="1" applyFont="1" applyFill="1" applyBorder="1">
      <alignment horizontal="right" vertical="top"/>
    </xf>
    <xf numFmtId="1" fontId="18" fillId="9" borderId="0" xfId="56" applyNumberFormat="1" applyFont="1" applyFill="1" applyAlignment="1">
      <alignment horizontal="right" wrapText="1"/>
    </xf>
    <xf numFmtId="183" fontId="57" fillId="0" borderId="0" xfId="65" applyFont="1">
      <alignment horizontal="right" vertical="top"/>
    </xf>
    <xf numFmtId="183" fontId="13" fillId="0" borderId="0" xfId="65" applyFont="1">
      <alignment horizontal="right" vertical="top"/>
    </xf>
    <xf numFmtId="0" fontId="12" fillId="0" borderId="0" xfId="34" applyFont="1" applyBorder="1">
      <alignment horizontal="left" vertical="top" wrapText="1"/>
    </xf>
    <xf numFmtId="0" fontId="13" fillId="0" borderId="0" xfId="59" applyFont="1" applyBorder="1">
      <alignment horizontal="left" vertical="top"/>
    </xf>
    <xf numFmtId="182" fontId="12" fillId="0" borderId="0" xfId="29" applyNumberFormat="1" applyFont="1">
      <alignment horizontal="right" vertical="top"/>
    </xf>
    <xf numFmtId="183" fontId="12" fillId="0" borderId="0" xfId="65" applyFont="1">
      <alignment horizontal="right" vertical="top"/>
    </xf>
    <xf numFmtId="169" fontId="13" fillId="0" borderId="0" xfId="65" applyNumberFormat="1" applyFont="1">
      <alignment horizontal="right" vertical="top"/>
    </xf>
    <xf numFmtId="0" fontId="13" fillId="0" borderId="0" xfId="59" applyFont="1">
      <alignment horizontal="left" vertical="top"/>
    </xf>
    <xf numFmtId="0" fontId="57" fillId="0" borderId="0" xfId="59" applyFont="1" applyBorder="1">
      <alignment horizontal="left" vertical="top"/>
    </xf>
    <xf numFmtId="1" fontId="57" fillId="9" borderId="0" xfId="65" applyNumberFormat="1" applyFont="1" applyFill="1">
      <alignment horizontal="right" vertical="top"/>
    </xf>
    <xf numFmtId="167" fontId="18" fillId="0" borderId="17" xfId="66" applyFont="1" applyBorder="1">
      <alignment horizontal="left" vertical="top"/>
    </xf>
    <xf numFmtId="0" fontId="12" fillId="0" borderId="17" xfId="59" applyFont="1" applyBorder="1">
      <alignment horizontal="left" vertical="top"/>
    </xf>
    <xf numFmtId="169" fontId="59" fillId="0" borderId="17" xfId="67" applyFont="1" applyBorder="1">
      <alignment horizontal="right" vertical="top"/>
    </xf>
    <xf numFmtId="169" fontId="59" fillId="0" borderId="0" xfId="67" applyFont="1">
      <alignment horizontal="right" vertical="top"/>
    </xf>
    <xf numFmtId="169" fontId="12" fillId="0" borderId="0" xfId="60" applyNumberFormat="1" applyFont="1" applyAlignment="1">
      <alignment horizontal="right" vertical="top"/>
    </xf>
    <xf numFmtId="41" fontId="12" fillId="0" borderId="0" xfId="60" applyFont="1" applyAlignment="1">
      <alignment horizontal="right" vertical="top"/>
    </xf>
    <xf numFmtId="172" fontId="12" fillId="0" borderId="0" xfId="56" applyFont="1" applyAlignment="1">
      <alignment vertical="top"/>
    </xf>
    <xf numFmtId="167" fontId="18" fillId="0" borderId="0" xfId="66" applyFont="1">
      <alignment horizontal="left" vertical="top"/>
    </xf>
    <xf numFmtId="167" fontId="12" fillId="0" borderId="0" xfId="59" applyNumberFormat="1" applyFont="1">
      <alignment horizontal="left" vertical="top"/>
    </xf>
    <xf numFmtId="0" fontId="12" fillId="0" borderId="0" xfId="59" applyFont="1">
      <alignment horizontal="left" vertical="top"/>
    </xf>
    <xf numFmtId="167" fontId="47" fillId="7" borderId="16" xfId="61" applyFont="1" applyFill="1" applyBorder="1">
      <alignment horizontal="left"/>
    </xf>
    <xf numFmtId="167" fontId="30" fillId="7" borderId="16" xfId="62" applyFont="1" applyFill="1" applyBorder="1">
      <alignment horizontal="center"/>
    </xf>
    <xf numFmtId="0" fontId="31" fillId="7" borderId="16" xfId="63" applyFont="1" applyFill="1" applyBorder="1">
      <alignment horizontal="right"/>
    </xf>
    <xf numFmtId="174" fontId="12" fillId="0" borderId="0" xfId="18" applyFont="1">
      <alignment horizontal="right" vertical="top"/>
    </xf>
    <xf numFmtId="174" fontId="12" fillId="0" borderId="0" xfId="18" quotePrefix="1" applyFont="1">
      <alignment horizontal="right" vertical="top"/>
    </xf>
    <xf numFmtId="184" fontId="12" fillId="0" borderId="0" xfId="18" applyNumberFormat="1" applyFont="1" applyBorder="1">
      <alignment horizontal="right" vertical="top"/>
    </xf>
    <xf numFmtId="0" fontId="12" fillId="0" borderId="0" xfId="16" applyNumberFormat="1" applyFont="1" applyAlignment="1" applyProtection="1"/>
    <xf numFmtId="0" fontId="12" fillId="0" borderId="0" xfId="16" applyNumberFormat="1" applyFont="1" applyAlignment="1" applyProtection="1">
      <alignment horizontal="left" vertical="top"/>
    </xf>
    <xf numFmtId="0" fontId="57" fillId="0" borderId="9" xfId="30" applyFont="1" applyBorder="1" applyAlignment="1">
      <alignment vertical="center"/>
    </xf>
    <xf numFmtId="174" fontId="15" fillId="0" borderId="10" xfId="34" applyNumberFormat="1" applyFont="1" applyFill="1" applyBorder="1" applyAlignment="1">
      <alignment horizontal="right" vertical="center" wrapText="1"/>
    </xf>
    <xf numFmtId="167" fontId="15" fillId="4" borderId="2" xfId="21" applyFill="1" applyBorder="1">
      <alignment horizontal="left"/>
    </xf>
    <xf numFmtId="167" fontId="12" fillId="4" borderId="2" xfId="22" applyFill="1" applyBorder="1">
      <alignment horizontal="center"/>
    </xf>
    <xf numFmtId="49" fontId="3" fillId="4" borderId="2" xfId="15" applyFill="1" applyBorder="1">
      <alignment horizontal="right" wrapText="1"/>
    </xf>
    <xf numFmtId="49" fontId="3" fillId="0" borderId="0" xfId="15" applyBorder="1">
      <alignment horizontal="right" wrapText="1"/>
    </xf>
    <xf numFmtId="177" fontId="15" fillId="3" borderId="0" xfId="18" applyNumberFormat="1" applyFont="1" applyFill="1" applyBorder="1">
      <alignment horizontal="right" vertical="top"/>
    </xf>
    <xf numFmtId="177" fontId="15" fillId="0" borderId="0" xfId="18" applyNumberFormat="1" applyFont="1" applyFill="1" applyBorder="1">
      <alignment horizontal="right" vertical="top"/>
    </xf>
    <xf numFmtId="174" fontId="15" fillId="3" borderId="0" xfId="18" applyFont="1" applyFill="1" applyBorder="1">
      <alignment horizontal="right" vertical="top"/>
    </xf>
    <xf numFmtId="174" fontId="15" fillId="3" borderId="8" xfId="18" applyFont="1" applyFill="1" applyBorder="1">
      <alignment horizontal="right" vertical="top"/>
    </xf>
    <xf numFmtId="0" fontId="12" fillId="0" borderId="0" xfId="6" applyFont="1" applyFill="1" applyBorder="1" applyAlignment="1">
      <alignment horizontal="left" vertical="top"/>
    </xf>
    <xf numFmtId="177" fontId="15" fillId="3" borderId="4" xfId="18" applyNumberFormat="1" applyFont="1" applyFill="1" applyBorder="1">
      <alignment horizontal="right" vertical="top"/>
    </xf>
    <xf numFmtId="177" fontId="15" fillId="3" borderId="1" xfId="18" applyNumberFormat="1" applyFont="1" applyFill="1" applyBorder="1">
      <alignment horizontal="right" vertical="top"/>
    </xf>
    <xf numFmtId="177" fontId="15" fillId="2" borderId="1" xfId="18" applyNumberFormat="1" applyFont="1" applyFill="1" applyBorder="1">
      <alignment horizontal="right" vertical="top"/>
    </xf>
    <xf numFmtId="49" fontId="34" fillId="0" borderId="0" xfId="15" applyFont="1" applyBorder="1">
      <alignment horizontal="right" wrapText="1"/>
    </xf>
    <xf numFmtId="167" fontId="15" fillId="7" borderId="2" xfId="21" applyFill="1" applyBorder="1">
      <alignment horizontal="left"/>
    </xf>
    <xf numFmtId="49" fontId="3" fillId="0" borderId="0" xfId="15" applyBorder="1" applyAlignment="1">
      <alignment horizontal="left"/>
    </xf>
    <xf numFmtId="170" fontId="12" fillId="0" borderId="0" xfId="37" applyFont="1" applyFill="1" applyAlignment="1">
      <alignment horizontal="left" vertical="top"/>
    </xf>
    <xf numFmtId="167" fontId="3" fillId="7" borderId="2" xfId="21" applyFont="1" applyFill="1" applyBorder="1">
      <alignment horizontal="left"/>
    </xf>
    <xf numFmtId="167" fontId="3" fillId="7" borderId="2" xfId="21" applyFont="1" applyFill="1" applyBorder="1" applyAlignment="1">
      <alignment horizontal="centerContinuous"/>
    </xf>
    <xf numFmtId="167" fontId="3" fillId="7" borderId="2" xfId="21" applyFont="1" applyFill="1" applyBorder="1" applyAlignment="1">
      <alignment horizontal="right"/>
    </xf>
    <xf numFmtId="181" fontId="15" fillId="0" borderId="0" xfId="18" applyNumberFormat="1" applyFont="1" applyFill="1" applyBorder="1">
      <alignment horizontal="right" vertical="top"/>
    </xf>
    <xf numFmtId="181" fontId="15" fillId="3" borderId="8" xfId="18" applyNumberFormat="1" applyFont="1" applyFill="1" applyBorder="1">
      <alignment horizontal="right" vertical="top"/>
    </xf>
    <xf numFmtId="0" fontId="12" fillId="0" borderId="0" xfId="6" applyFont="1" applyAlignment="1">
      <alignment horizontal="left" vertical="top"/>
    </xf>
    <xf numFmtId="167" fontId="30" fillId="0" borderId="0" xfId="6" applyNumberFormat="1" applyFont="1" applyBorder="1">
      <alignment horizontal="left" vertical="top" wrapText="1"/>
    </xf>
    <xf numFmtId="49" fontId="30" fillId="0" borderId="0" xfId="7" applyNumberFormat="1" applyFont="1" applyBorder="1">
      <alignment horizontal="right" vertical="top"/>
    </xf>
    <xf numFmtId="49" fontId="30" fillId="0" borderId="0" xfId="7" applyNumberFormat="1" applyFont="1" applyFill="1" applyBorder="1">
      <alignment horizontal="right" vertical="top"/>
    </xf>
    <xf numFmtId="49" fontId="29" fillId="0" borderId="0" xfId="7" applyNumberFormat="1" applyFont="1" applyFill="1" applyBorder="1">
      <alignment horizontal="right" vertical="top"/>
    </xf>
    <xf numFmtId="174" fontId="48" fillId="3" borderId="1" xfId="18" applyFont="1" applyFill="1" applyBorder="1">
      <alignment horizontal="right" vertical="top"/>
    </xf>
    <xf numFmtId="181" fontId="36" fillId="3" borderId="1" xfId="18" applyNumberFormat="1" applyFont="1" applyFill="1" applyBorder="1">
      <alignment horizontal="right" vertical="top"/>
    </xf>
    <xf numFmtId="181" fontId="36" fillId="3" borderId="8" xfId="18" applyNumberFormat="1" applyFont="1" applyFill="1" applyBorder="1">
      <alignment horizontal="right" vertical="top"/>
    </xf>
    <xf numFmtId="167" fontId="49" fillId="3" borderId="8" xfId="24" applyFont="1" applyFill="1" applyBorder="1">
      <alignment horizontal="center"/>
    </xf>
    <xf numFmtId="177" fontId="48" fillId="3" borderId="8" xfId="18" applyNumberFormat="1" applyFont="1" applyFill="1" applyBorder="1">
      <alignment horizontal="right" vertical="top"/>
    </xf>
    <xf numFmtId="167" fontId="60" fillId="10" borderId="19" xfId="21" applyFont="1" applyFill="1" applyBorder="1">
      <alignment horizontal="left"/>
    </xf>
    <xf numFmtId="167" fontId="61" fillId="10" borderId="19" xfId="22" applyFont="1" applyFill="1" applyBorder="1">
      <alignment horizontal="center"/>
    </xf>
    <xf numFmtId="49" fontId="61" fillId="10" borderId="19" xfId="15" applyFont="1" applyFill="1" applyBorder="1">
      <alignment horizontal="right" wrapText="1"/>
    </xf>
    <xf numFmtId="49" fontId="60" fillId="10" borderId="20" xfId="15" applyFont="1" applyFill="1" applyBorder="1">
      <alignment horizontal="right" wrapText="1"/>
    </xf>
    <xf numFmtId="49" fontId="60" fillId="11" borderId="18" xfId="15" applyFont="1" applyFill="1" applyBorder="1" applyAlignment="1">
      <alignment horizontal="centerContinuous" vertical="top"/>
    </xf>
    <xf numFmtId="0" fontId="36" fillId="3" borderId="20" xfId="6" applyFont="1" applyFill="1" applyBorder="1">
      <alignment horizontal="left" vertical="top" wrapText="1"/>
    </xf>
    <xf numFmtId="167" fontId="49" fillId="3" borderId="20" xfId="24" applyFont="1" applyFill="1" applyBorder="1">
      <alignment horizontal="center"/>
    </xf>
    <xf numFmtId="177" fontId="48" fillId="3" borderId="20" xfId="18" applyNumberFormat="1" applyFont="1" applyFill="1" applyBorder="1">
      <alignment horizontal="right" vertical="top"/>
    </xf>
    <xf numFmtId="181" fontId="15" fillId="3" borderId="20" xfId="18" applyNumberFormat="1" applyFont="1" applyFill="1" applyBorder="1">
      <alignment horizontal="right" vertical="top"/>
    </xf>
    <xf numFmtId="0" fontId="3" fillId="0" borderId="0" xfId="6" applyFont="1" applyBorder="1" applyAlignment="1">
      <alignment horizontal="left" vertical="top"/>
    </xf>
    <xf numFmtId="174" fontId="3" fillId="0" borderId="0" xfId="18" quotePrefix="1" applyFont="1" applyBorder="1">
      <alignment horizontal="right" vertical="top"/>
    </xf>
    <xf numFmtId="49" fontId="61" fillId="11" borderId="18" xfId="15" applyFont="1" applyFill="1" applyBorder="1" applyAlignment="1">
      <alignment horizontal="centerContinuous" vertical="top"/>
    </xf>
    <xf numFmtId="49" fontId="61" fillId="10" borderId="20" xfId="15" applyFont="1" applyFill="1" applyBorder="1">
      <alignment horizontal="right" wrapText="1"/>
    </xf>
    <xf numFmtId="174" fontId="12" fillId="8" borderId="4" xfId="18" quotePrefix="1" applyFont="1" applyFill="1" applyBorder="1">
      <alignment horizontal="right" vertical="top"/>
    </xf>
    <xf numFmtId="174" fontId="12" fillId="8" borderId="0" xfId="18" applyFont="1" applyFill="1" applyBorder="1">
      <alignment horizontal="right" vertical="top"/>
    </xf>
    <xf numFmtId="174" fontId="3" fillId="8" borderId="1" xfId="18" applyFont="1" applyFill="1" applyBorder="1">
      <alignment horizontal="right" vertical="top"/>
    </xf>
    <xf numFmtId="177" fontId="36" fillId="8" borderId="0" xfId="18" applyNumberFormat="1" applyFont="1" applyFill="1" applyBorder="1">
      <alignment horizontal="right" vertical="top"/>
    </xf>
    <xf numFmtId="174" fontId="12" fillId="0" borderId="0" xfId="18" applyFont="1">
      <alignment horizontal="right" vertical="top"/>
    </xf>
  </cellXfs>
  <cellStyles count="68">
    <cellStyle name="Comma 2" xfId="53" xr:uid="{DDFD9649-F31C-4AD5-93FD-54D9F5B4C0C8}"/>
    <cellStyle name="Comma 3" xfId="49" xr:uid="{077144E1-81E7-4B95-9689-F25D27FB9C8F}"/>
    <cellStyle name="Currency 2" xfId="8" xr:uid="{59C67CCE-18A2-4B39-934E-FC8D1B347A73}"/>
    <cellStyle name="Currency 2 2" xfId="36" xr:uid="{E15140B2-04D3-4422-B069-E98DC21D0F5F}"/>
    <cellStyle name="EY Narrative text" xfId="23" xr:uid="{2579DED0-FFC2-4620-8136-7DCB1960781D}"/>
    <cellStyle name="EY Narrative text 2" xfId="44" xr:uid="{FF9D11B3-E453-423E-9E0A-8DA7C368AF24}"/>
    <cellStyle name="EY0dp" xfId="18" xr:uid="{47344C8E-1242-4BCB-ACD8-65582644B264}"/>
    <cellStyle name="EY0dp 2" xfId="29" xr:uid="{B97F014C-1BC8-4CD8-BF4E-53ECD3B853F2}"/>
    <cellStyle name="EY0dp_EBITDA Bridge Template2" xfId="65" xr:uid="{60149541-B935-4CE8-A35C-05E78FEDEF30}"/>
    <cellStyle name="EY1dp" xfId="9" xr:uid="{44AE4DC4-0FAA-4D37-818E-1383EFAAD135}"/>
    <cellStyle name="EY1dp 2" xfId="37" xr:uid="{5ADCFC34-C350-40A2-8816-31AD003B5307}"/>
    <cellStyle name="EY1dp_EBITDA Bridge Template2" xfId="67" xr:uid="{C3BB65D0-4224-483F-B874-B6703FBFCC0B}"/>
    <cellStyle name="EY2dp" xfId="26" xr:uid="{D0F07145-3A87-46AE-A88E-C39C52E67CED}"/>
    <cellStyle name="EY2dp 2" xfId="47" xr:uid="{B8B92E54-149C-4CD9-A28B-5B5CD995B6B8}"/>
    <cellStyle name="EY3dp" xfId="27" xr:uid="{4E4DCA7F-5624-45AA-B3C9-DEE24B7336FD}"/>
    <cellStyle name="EY3dp 2" xfId="48" xr:uid="{49DD521C-8853-47D8-8998-4F9A5F0D07E8}"/>
    <cellStyle name="EYChartTitle" xfId="1" xr:uid="{2057161C-CB51-4181-86C3-F557720A734D}"/>
    <cellStyle name="EYChartTitle 2" xfId="5" xr:uid="{1A7109CC-DCCF-4553-A1BC-7D16EC87A1A0}"/>
    <cellStyle name="EYChartTitle 2 2" xfId="33" xr:uid="{4B4F7448-FC8A-4AED-961E-25EC14DC3F5A}"/>
    <cellStyle name="EYChartTitle 3" xfId="31" xr:uid="{8C614C58-21C0-4B7B-B191-7F0571846A75}"/>
    <cellStyle name="EYColumnHeading" xfId="15" xr:uid="{DE002716-29B8-457C-9766-6149E174714A}"/>
    <cellStyle name="EYColumnHeading 2" xfId="40" xr:uid="{CA4B3E5C-4A31-4353-BD62-240DF776BBE8}"/>
    <cellStyle name="EYColumnHeading 3" xfId="54" xr:uid="{D4DDEA71-9ACB-4427-A359-F04F4B3D64EA}"/>
    <cellStyle name="EYColumnHeading 4" xfId="63" xr:uid="{5EAC98E0-F8F7-49BA-8E3F-03CD73F508D2}"/>
    <cellStyle name="EYColumnHeading_EBITDA Bridge Template2" xfId="64" xr:uid="{261F6FEF-FE68-43A0-ADE8-935E262E82AD}"/>
    <cellStyle name="EYCoverDatabookName" xfId="11" xr:uid="{6AF3E2F6-246E-45E5-866A-FA6BA21325A7}"/>
    <cellStyle name="EYCoverDate" xfId="12" xr:uid="{1582CE8B-0E94-4BEF-9523-6486E0A36760}"/>
    <cellStyle name="EYCoverDraft" xfId="10" xr:uid="{11FDBEEB-EFEC-43CA-BCAE-26C3DBA5284E}"/>
    <cellStyle name="EYCoverDraft 2" xfId="38" xr:uid="{C60EA187-F9A4-4388-B8D4-C6FF05766C5C}"/>
    <cellStyle name="EYCurrency" xfId="21" xr:uid="{AB9DF655-52F6-4A3B-A241-3A2C93B2440A}"/>
    <cellStyle name="EYCurrency 2" xfId="42" xr:uid="{95F72F77-41D3-4B99-966C-963A3F1B41E6}"/>
    <cellStyle name="EYCurrency 3" xfId="61" xr:uid="{6BFF2864-8C5B-4197-8B32-4B87F8157B5D}"/>
    <cellStyle name="EYNotes" xfId="24" xr:uid="{C3178CA5-9604-4651-98D8-C952AEB3F3DA}"/>
    <cellStyle name="EYNotes 2" xfId="45" xr:uid="{DC431E08-FADF-455C-9AB5-ADDD478B21C0}"/>
    <cellStyle name="EYNotesHeading" xfId="22" xr:uid="{5B314992-FB19-4398-A200-206794781B07}"/>
    <cellStyle name="EYNotesHeading 2" xfId="43" xr:uid="{24E8C41E-1718-472A-A9B8-0A9A37FE0999}"/>
    <cellStyle name="EYNotesHeading 3" xfId="62" xr:uid="{AF106C41-0071-43DB-AA2F-7BBC610E811B}"/>
    <cellStyle name="EYnumber" xfId="7" xr:uid="{9B823FF5-C77A-428A-8296-EA763BE32271}"/>
    <cellStyle name="EYnumber 2" xfId="52" xr:uid="{A286A3E2-AAC4-4639-B4B3-C040D2C7FE58}"/>
    <cellStyle name="EYnumber 3" xfId="35" xr:uid="{FD02476E-EB3F-4528-940A-9CC5F073B828}"/>
    <cellStyle name="EYnumber_EBITDA Bridge Template2" xfId="60" xr:uid="{7397DE55-6A5A-4110-802A-3515EC11D0A1}"/>
    <cellStyle name="EYRelianceRestricted" xfId="13" xr:uid="{A849A864-15F8-4A07-9CD9-2CE65C3930BC}"/>
    <cellStyle name="EYSectionHeading" xfId="19" xr:uid="{4CA70291-601F-41FD-AF65-95F73E9E9AD2}"/>
    <cellStyle name="EYSheetHeader1" xfId="4" xr:uid="{E26AE2B0-E7F2-4868-A51C-467250DF98F9}"/>
    <cellStyle name="EYSheetHeading" xfId="14" xr:uid="{FCDCE842-EEC7-41C1-B563-C0B6F23BA84C}"/>
    <cellStyle name="EYSheetHeading 2" xfId="39" xr:uid="{8B4290C3-AA14-4C3A-B516-D175F9CCD794}"/>
    <cellStyle name="EYSheetHeading 3" xfId="57" xr:uid="{79560454-3D1A-4C38-939E-962836519003}"/>
    <cellStyle name="EYsmallheading" xfId="20" xr:uid="{6393A592-A5F1-4B8F-8B17-096B8533BC27}"/>
    <cellStyle name="EYSource" xfId="25" xr:uid="{E941C906-748B-4635-95D7-D60D1056B508}"/>
    <cellStyle name="EYSource 2" xfId="46" xr:uid="{656DBEA7-3E52-4FC6-9758-A57AE93A462E}"/>
    <cellStyle name="EYSource 3" xfId="66" xr:uid="{1B7121FE-D932-41D2-9732-D695354BEAAD}"/>
    <cellStyle name="EYtext" xfId="6" xr:uid="{036452BD-CE5C-4FF8-A5A1-CFCB6064C6DB}"/>
    <cellStyle name="EYtext 2" xfId="34" xr:uid="{ACD3900A-09BE-4AA5-9BD0-D71564BFCE5F}"/>
    <cellStyle name="EYtext_EBITDA Bridge Template2" xfId="59" xr:uid="{8D8BBAB2-18C9-41EB-B528-7F0A04EDAA12}"/>
    <cellStyle name="EYtextbold" xfId="17" xr:uid="{D191B600-8732-474F-9EE9-F2B55364DAAD}"/>
    <cellStyle name="EYtextbold 2" xfId="41" xr:uid="{BF1F358C-1717-4EC0-BB14-17A7BBE8B447}"/>
    <cellStyle name="Hyperlink" xfId="16" builtinId="8" customBuiltin="1"/>
    <cellStyle name="Normal" xfId="0" builtinId="0"/>
    <cellStyle name="Normal 2" xfId="3" xr:uid="{229C7DE6-DC44-41CE-97CB-E68544244B60}"/>
    <cellStyle name="Normal 2 2" xfId="32" xr:uid="{A719BEC0-A701-4DF4-9D41-3493A55E800A}"/>
    <cellStyle name="Normal 3" xfId="28" xr:uid="{ADD77F99-8DEA-4AB9-A151-94ED2977C484}"/>
    <cellStyle name="Normal 3 2" xfId="51" xr:uid="{ED61728B-1FE3-48D7-9DD2-B45CA8D5AA32}"/>
    <cellStyle name="Normal 4" xfId="30" xr:uid="{82F86F02-998E-4E00-A147-308EE546F487}"/>
    <cellStyle name="Normal 5" xfId="55" xr:uid="{58824EEE-4C3C-4BDE-8996-65D44F32D003}"/>
    <cellStyle name="Normal_EBITDA Bridge Template2" xfId="56" xr:uid="{94173F23-E622-4555-A800-172AEAE598EF}"/>
    <cellStyle name="Normal_Transaction Foundations Workbook" xfId="2" xr:uid="{E5163262-E698-410C-B2A5-FAE6ED0BAB76}"/>
    <cellStyle name="Normal_Transaction Foundations Workbook_EBITDA Bridge Template2" xfId="58" xr:uid="{957A28EA-474D-4DB4-ADCB-5D367DA94A67}"/>
    <cellStyle name="Percent 2" xfId="50" xr:uid="{0A7E1B8F-2EE6-4BE9-BBC0-EA7A62ADFE3A}"/>
  </cellStyles>
  <dxfs count="2">
    <dxf>
      <fill>
        <patternFill>
          <bgColor rgb="FFFFC7CE"/>
        </patternFill>
      </fill>
    </dxf>
    <dxf>
      <font>
        <color rgb="FF006100"/>
      </font>
      <fill>
        <patternFill>
          <bgColor rgb="FFC6EFCE"/>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E41F1F"/>
      <rgbColor rgb="00333333"/>
      <rgbColor rgb="0000A3AE"/>
      <rgbColor rgb="007FD1D6"/>
      <rgbColor rgb="00FF00FF"/>
      <rgbColor rgb="0095CB89"/>
      <rgbColor rgb="00999999"/>
      <rgbColor rgb="00008000"/>
      <rgbColor rgb="00002261"/>
      <rgbColor rgb="00808000"/>
      <rgbColor rgb="00800080"/>
      <rgbColor rgb="00008080"/>
      <rgbColor rgb="00C0C0C0"/>
      <rgbColor rgb="00808080"/>
      <rgbColor rgb="00FFE600"/>
      <rgbColor rgb="007F7E82"/>
      <rgbColor rgb="00CCCBCD"/>
      <rgbColor rgb="002C973E"/>
      <rgbColor rgb="0095CB9E"/>
      <rgbColor rgb="0091278F"/>
      <rgbColor rgb="00C893C7"/>
      <rgbColor rgb="00FFE87F"/>
      <rgbColor rgb="0000A3BB"/>
      <rgbColor rgb="007FD1DD"/>
      <rgbColor rgb="00F04C3E"/>
      <rgbColor rgb="00F7A59E"/>
      <rgbColor rgb="00F2F2F2"/>
      <rgbColor rgb="00CCCBCD"/>
      <rgbColor rgb="005F5F5F"/>
      <rgbColor rgb="0000000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188CE5"/>
      <color rgb="FFFFE600"/>
      <color rgb="FF313B3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54" Type="http://schemas.openxmlformats.org/officeDocument/2006/relationships/worksheet" Target="worksheets/sheet5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externalLink" Target="externalLinks/externalLink2.xml"/><Relationship Id="rId61"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externalLink" Target="externalLinks/externalLink1.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styles" Target="styles.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10.xml"/></Relationships>
</file>

<file path=xl/charts/_rels/chart3.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4.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v>Periods</c:v>
          </c:tx>
          <c:spPr>
            <a:solidFill>
              <a:srgbClr val="FFE600"/>
            </a:solidFill>
            <a:ln w="25400">
              <a:noFill/>
            </a:ln>
          </c:spPr>
          <c:invertIfNegative val="0"/>
          <c:cat>
            <c:strRef>
              <c:f>'PL11-Churn Bridge working'!$A$7:$A$17</c:f>
              <c:strCache>
                <c:ptCount val="11"/>
                <c:pt idx="0">
                  <c:v>Revenue FY18</c:v>
                </c:pt>
                <c:pt idx="1">
                  <c:v>New</c:v>
                </c:pt>
                <c:pt idx="2">
                  <c:v>Lost</c:v>
                </c:pt>
                <c:pt idx="3">
                  <c:v>Growth</c:v>
                </c:pt>
                <c:pt idx="4">
                  <c:v>Decline</c:v>
                </c:pt>
                <c:pt idx="5">
                  <c:v>Revenue FY19</c:v>
                </c:pt>
                <c:pt idx="6">
                  <c:v>New</c:v>
                </c:pt>
                <c:pt idx="7">
                  <c:v>Lost</c:v>
                </c:pt>
                <c:pt idx="8">
                  <c:v>Growth</c:v>
                </c:pt>
                <c:pt idx="9">
                  <c:v>Decline</c:v>
                </c:pt>
                <c:pt idx="10">
                  <c:v>Revenue FY20</c:v>
                </c:pt>
              </c:strCache>
            </c:strRef>
          </c:cat>
          <c:val>
            <c:numRef>
              <c:f>'PL11-Churn Bridge working'!$F$7:$F$17</c:f>
              <c:numCache>
                <c:formatCode>0</c:formatCode>
                <c:ptCount val="11"/>
                <c:pt idx="0">
                  <c:v>55</c:v>
                </c:pt>
                <c:pt idx="5">
                  <c:v>91.022999999999996</c:v>
                </c:pt>
                <c:pt idx="10">
                  <c:v>89.32</c:v>
                </c:pt>
              </c:numCache>
            </c:numRef>
          </c:val>
          <c:extLst>
            <c:ext xmlns:c16="http://schemas.microsoft.com/office/drawing/2014/chart" uri="{C3380CC4-5D6E-409C-BE32-E72D297353CC}">
              <c16:uniqueId val="{00000000-88E7-4D63-8AE3-1DD44769EA89}"/>
            </c:ext>
          </c:extLst>
        </c:ser>
        <c:ser>
          <c:idx val="1"/>
          <c:order val="1"/>
          <c:tx>
            <c:v>Blank values</c:v>
          </c:tx>
          <c:spPr>
            <a:noFill/>
            <a:ln w="25400">
              <a:noFill/>
            </a:ln>
          </c:spPr>
          <c:invertIfNegative val="0"/>
          <c:cat>
            <c:strRef>
              <c:f>'PL11-Churn Bridge working'!$A$7:$A$17</c:f>
              <c:strCache>
                <c:ptCount val="11"/>
                <c:pt idx="0">
                  <c:v>Revenue FY18</c:v>
                </c:pt>
                <c:pt idx="1">
                  <c:v>New</c:v>
                </c:pt>
                <c:pt idx="2">
                  <c:v>Lost</c:v>
                </c:pt>
                <c:pt idx="3">
                  <c:v>Growth</c:v>
                </c:pt>
                <c:pt idx="4">
                  <c:v>Decline</c:v>
                </c:pt>
                <c:pt idx="5">
                  <c:v>Revenue FY19</c:v>
                </c:pt>
                <c:pt idx="6">
                  <c:v>New</c:v>
                </c:pt>
                <c:pt idx="7">
                  <c:v>Lost</c:v>
                </c:pt>
                <c:pt idx="8">
                  <c:v>Growth</c:v>
                </c:pt>
                <c:pt idx="9">
                  <c:v>Decline</c:v>
                </c:pt>
                <c:pt idx="10">
                  <c:v>Revenue FY20</c:v>
                </c:pt>
              </c:strCache>
            </c:strRef>
          </c:cat>
          <c:val>
            <c:numRef>
              <c:f>'PL11-Churn Bridge working'!$G$7:$G$17</c:f>
              <c:numCache>
                <c:formatCode>0</c:formatCode>
                <c:ptCount val="11"/>
                <c:pt idx="0">
                  <c:v>0</c:v>
                </c:pt>
                <c:pt idx="1">
                  <c:v>0</c:v>
                </c:pt>
                <c:pt idx="2">
                  <c:v>0</c:v>
                </c:pt>
                <c:pt idx="3">
                  <c:v>0</c:v>
                </c:pt>
                <c:pt idx="4">
                  <c:v>0</c:v>
                </c:pt>
                <c:pt idx="5">
                  <c:v>0</c:v>
                </c:pt>
                <c:pt idx="6">
                  <c:v>0</c:v>
                </c:pt>
                <c:pt idx="7">
                  <c:v>0</c:v>
                </c:pt>
                <c:pt idx="8">
                  <c:v>0</c:v>
                </c:pt>
                <c:pt idx="9">
                  <c:v>0</c:v>
                </c:pt>
                <c:pt idx="10">
                  <c:v>0</c:v>
                </c:pt>
              </c:numCache>
            </c:numRef>
          </c:val>
          <c:extLst>
            <c:ext xmlns:c16="http://schemas.microsoft.com/office/drawing/2014/chart" uri="{C3380CC4-5D6E-409C-BE32-E72D297353CC}">
              <c16:uniqueId val="{00000001-88E7-4D63-8AE3-1DD44769EA89}"/>
            </c:ext>
          </c:extLst>
        </c:ser>
        <c:ser>
          <c:idx val="2"/>
          <c:order val="2"/>
          <c:tx>
            <c:v>Negative values</c:v>
          </c:tx>
          <c:spPr>
            <a:solidFill>
              <a:srgbClr val="2E2E38"/>
            </a:solidFill>
            <a:ln w="25400">
              <a:noFill/>
            </a:ln>
          </c:spPr>
          <c:invertIfNegative val="0"/>
          <c:cat>
            <c:strRef>
              <c:f>'PL11-Churn Bridge working'!$A$7:$A$17</c:f>
              <c:strCache>
                <c:ptCount val="11"/>
                <c:pt idx="0">
                  <c:v>Revenue FY18</c:v>
                </c:pt>
                <c:pt idx="1">
                  <c:v>New</c:v>
                </c:pt>
                <c:pt idx="2">
                  <c:v>Lost</c:v>
                </c:pt>
                <c:pt idx="3">
                  <c:v>Growth</c:v>
                </c:pt>
                <c:pt idx="4">
                  <c:v>Decline</c:v>
                </c:pt>
                <c:pt idx="5">
                  <c:v>Revenue FY19</c:v>
                </c:pt>
                <c:pt idx="6">
                  <c:v>New</c:v>
                </c:pt>
                <c:pt idx="7">
                  <c:v>Lost</c:v>
                </c:pt>
                <c:pt idx="8">
                  <c:v>Growth</c:v>
                </c:pt>
                <c:pt idx="9">
                  <c:v>Decline</c:v>
                </c:pt>
                <c:pt idx="10">
                  <c:v>Revenue FY20</c:v>
                </c:pt>
              </c:strCache>
            </c:strRef>
          </c:cat>
          <c:val>
            <c:numRef>
              <c:f>'PL11-Churn Bridge working'!$H$7:$H$17</c:f>
              <c:numCache>
                <c:formatCode>0</c:formatCode>
                <c:ptCount val="11"/>
                <c:pt idx="0">
                  <c:v>0</c:v>
                </c:pt>
                <c:pt idx="1">
                  <c:v>0</c:v>
                </c:pt>
                <c:pt idx="2">
                  <c:v>0</c:v>
                </c:pt>
                <c:pt idx="3">
                  <c:v>0</c:v>
                </c:pt>
                <c:pt idx="4">
                  <c:v>0</c:v>
                </c:pt>
                <c:pt idx="5">
                  <c:v>0</c:v>
                </c:pt>
                <c:pt idx="6">
                  <c:v>0</c:v>
                </c:pt>
                <c:pt idx="7">
                  <c:v>0</c:v>
                </c:pt>
                <c:pt idx="8">
                  <c:v>0</c:v>
                </c:pt>
                <c:pt idx="9">
                  <c:v>0</c:v>
                </c:pt>
                <c:pt idx="10">
                  <c:v>0</c:v>
                </c:pt>
              </c:numCache>
            </c:numRef>
          </c:val>
          <c:extLst>
            <c:ext xmlns:c16="http://schemas.microsoft.com/office/drawing/2014/chart" uri="{C3380CC4-5D6E-409C-BE32-E72D297353CC}">
              <c16:uniqueId val="{00000002-88E7-4D63-8AE3-1DD44769EA89}"/>
            </c:ext>
          </c:extLst>
        </c:ser>
        <c:ser>
          <c:idx val="3"/>
          <c:order val="3"/>
          <c:tx>
            <c:v>Positive values</c:v>
          </c:tx>
          <c:spPr>
            <a:solidFill>
              <a:srgbClr val="8B8B91"/>
            </a:solidFill>
            <a:ln w="25400">
              <a:noFill/>
            </a:ln>
          </c:spPr>
          <c:invertIfNegative val="0"/>
          <c:cat>
            <c:strRef>
              <c:f>'PL11-Churn Bridge working'!$A$7:$A$17</c:f>
              <c:strCache>
                <c:ptCount val="11"/>
                <c:pt idx="0">
                  <c:v>Revenue FY18</c:v>
                </c:pt>
                <c:pt idx="1">
                  <c:v>New</c:v>
                </c:pt>
                <c:pt idx="2">
                  <c:v>Lost</c:v>
                </c:pt>
                <c:pt idx="3">
                  <c:v>Growth</c:v>
                </c:pt>
                <c:pt idx="4">
                  <c:v>Decline</c:v>
                </c:pt>
                <c:pt idx="5">
                  <c:v>Revenue FY19</c:v>
                </c:pt>
                <c:pt idx="6">
                  <c:v>New</c:v>
                </c:pt>
                <c:pt idx="7">
                  <c:v>Lost</c:v>
                </c:pt>
                <c:pt idx="8">
                  <c:v>Growth</c:v>
                </c:pt>
                <c:pt idx="9">
                  <c:v>Decline</c:v>
                </c:pt>
                <c:pt idx="10">
                  <c:v>Revenue FY20</c:v>
                </c:pt>
              </c:strCache>
            </c:strRef>
          </c:cat>
          <c:val>
            <c:numRef>
              <c:f>'PL11-Churn Bridge working'!$I$7:$I$17</c:f>
              <c:numCache>
                <c:formatCode>0</c:formatCode>
                <c:ptCount val="11"/>
                <c:pt idx="0">
                  <c:v>0</c:v>
                </c:pt>
                <c:pt idx="1">
                  <c:v>0</c:v>
                </c:pt>
                <c:pt idx="2">
                  <c:v>0</c:v>
                </c:pt>
                <c:pt idx="3">
                  <c:v>0</c:v>
                </c:pt>
                <c:pt idx="4">
                  <c:v>0</c:v>
                </c:pt>
                <c:pt idx="5">
                  <c:v>0</c:v>
                </c:pt>
                <c:pt idx="6">
                  <c:v>0</c:v>
                </c:pt>
                <c:pt idx="7">
                  <c:v>0</c:v>
                </c:pt>
                <c:pt idx="8">
                  <c:v>0</c:v>
                </c:pt>
                <c:pt idx="9">
                  <c:v>0</c:v>
                </c:pt>
                <c:pt idx="10">
                  <c:v>0</c:v>
                </c:pt>
              </c:numCache>
            </c:numRef>
          </c:val>
          <c:extLst>
            <c:ext xmlns:c16="http://schemas.microsoft.com/office/drawing/2014/chart" uri="{C3380CC4-5D6E-409C-BE32-E72D297353CC}">
              <c16:uniqueId val="{00000003-88E7-4D63-8AE3-1DD44769EA89}"/>
            </c:ext>
          </c:extLst>
        </c:ser>
        <c:ser>
          <c:idx val="4"/>
          <c:order val="4"/>
          <c:tx>
            <c:v>Blank values</c:v>
          </c:tx>
          <c:spPr>
            <a:noFill/>
            <a:ln w="25400">
              <a:noFill/>
            </a:ln>
          </c:spPr>
          <c:invertIfNegative val="0"/>
          <c:cat>
            <c:strRef>
              <c:f>'PL11-Churn Bridge working'!$A$7:$A$17</c:f>
              <c:strCache>
                <c:ptCount val="11"/>
                <c:pt idx="0">
                  <c:v>Revenue FY18</c:v>
                </c:pt>
                <c:pt idx="1">
                  <c:v>New</c:v>
                </c:pt>
                <c:pt idx="2">
                  <c:v>Lost</c:v>
                </c:pt>
                <c:pt idx="3">
                  <c:v>Growth</c:v>
                </c:pt>
                <c:pt idx="4">
                  <c:v>Decline</c:v>
                </c:pt>
                <c:pt idx="5">
                  <c:v>Revenue FY19</c:v>
                </c:pt>
                <c:pt idx="6">
                  <c:v>New</c:v>
                </c:pt>
                <c:pt idx="7">
                  <c:v>Lost</c:v>
                </c:pt>
                <c:pt idx="8">
                  <c:v>Growth</c:v>
                </c:pt>
                <c:pt idx="9">
                  <c:v>Decline</c:v>
                </c:pt>
                <c:pt idx="10">
                  <c:v>Revenue FY20</c:v>
                </c:pt>
              </c:strCache>
            </c:strRef>
          </c:cat>
          <c:val>
            <c:numRef>
              <c:f>'PL11-Churn Bridge working'!$J$7:$J$17</c:f>
              <c:numCache>
                <c:formatCode>0</c:formatCode>
                <c:ptCount val="11"/>
                <c:pt idx="0">
                  <c:v>0</c:v>
                </c:pt>
                <c:pt idx="1">
                  <c:v>55</c:v>
                </c:pt>
                <c:pt idx="2">
                  <c:v>59.204000000000001</c:v>
                </c:pt>
                <c:pt idx="3">
                  <c:v>59.204000000000001</c:v>
                </c:pt>
                <c:pt idx="4">
                  <c:v>91.022999999999996</c:v>
                </c:pt>
                <c:pt idx="5">
                  <c:v>0</c:v>
                </c:pt>
                <c:pt idx="6">
                  <c:v>91.022999999999996</c:v>
                </c:pt>
                <c:pt idx="7">
                  <c:v>82.908999999999992</c:v>
                </c:pt>
                <c:pt idx="8">
                  <c:v>82.908999999999992</c:v>
                </c:pt>
                <c:pt idx="9">
                  <c:v>89.32</c:v>
                </c:pt>
                <c:pt idx="10">
                  <c:v>0</c:v>
                </c:pt>
              </c:numCache>
            </c:numRef>
          </c:val>
          <c:extLst>
            <c:ext xmlns:c16="http://schemas.microsoft.com/office/drawing/2014/chart" uri="{C3380CC4-5D6E-409C-BE32-E72D297353CC}">
              <c16:uniqueId val="{00000004-88E7-4D63-8AE3-1DD44769EA89}"/>
            </c:ext>
          </c:extLst>
        </c:ser>
        <c:ser>
          <c:idx val="5"/>
          <c:order val="5"/>
          <c:tx>
            <c:v>Negative values</c:v>
          </c:tx>
          <c:spPr>
            <a:solidFill>
              <a:srgbClr val="2E2E38"/>
            </a:solidFill>
            <a:ln w="25400">
              <a:noFill/>
            </a:ln>
          </c:spPr>
          <c:invertIfNegative val="0"/>
          <c:cat>
            <c:strRef>
              <c:f>'PL11-Churn Bridge working'!$A$7:$A$17</c:f>
              <c:strCache>
                <c:ptCount val="11"/>
                <c:pt idx="0">
                  <c:v>Revenue FY18</c:v>
                </c:pt>
                <c:pt idx="1">
                  <c:v>New</c:v>
                </c:pt>
                <c:pt idx="2">
                  <c:v>Lost</c:v>
                </c:pt>
                <c:pt idx="3">
                  <c:v>Growth</c:v>
                </c:pt>
                <c:pt idx="4">
                  <c:v>Decline</c:v>
                </c:pt>
                <c:pt idx="5">
                  <c:v>Revenue FY19</c:v>
                </c:pt>
                <c:pt idx="6">
                  <c:v>New</c:v>
                </c:pt>
                <c:pt idx="7">
                  <c:v>Lost</c:v>
                </c:pt>
                <c:pt idx="8">
                  <c:v>Growth</c:v>
                </c:pt>
                <c:pt idx="9">
                  <c:v>Decline</c:v>
                </c:pt>
                <c:pt idx="10">
                  <c:v>Revenue FY20</c:v>
                </c:pt>
              </c:strCache>
            </c:strRef>
          </c:cat>
          <c:val>
            <c:numRef>
              <c:f>'PL11-Churn Bridge working'!$K$7:$K$17</c:f>
              <c:numCache>
                <c:formatCode>0</c:formatCode>
                <c:ptCount val="11"/>
                <c:pt idx="0">
                  <c:v>0</c:v>
                </c:pt>
                <c:pt idx="1">
                  <c:v>0</c:v>
                </c:pt>
                <c:pt idx="2">
                  <c:v>0</c:v>
                </c:pt>
                <c:pt idx="3">
                  <c:v>0</c:v>
                </c:pt>
                <c:pt idx="4">
                  <c:v>7.1850812099999963</c:v>
                </c:pt>
                <c:pt idx="5">
                  <c:v>0</c:v>
                </c:pt>
                <c:pt idx="6">
                  <c:v>0</c:v>
                </c:pt>
                <c:pt idx="7">
                  <c:v>8.1138842000000029</c:v>
                </c:pt>
                <c:pt idx="8">
                  <c:v>0</c:v>
                </c:pt>
                <c:pt idx="9">
                  <c:v>18.300570019999981</c:v>
                </c:pt>
                <c:pt idx="10">
                  <c:v>0</c:v>
                </c:pt>
              </c:numCache>
            </c:numRef>
          </c:val>
          <c:extLst>
            <c:ext xmlns:c16="http://schemas.microsoft.com/office/drawing/2014/chart" uri="{C3380CC4-5D6E-409C-BE32-E72D297353CC}">
              <c16:uniqueId val="{00000005-88E7-4D63-8AE3-1DD44769EA89}"/>
            </c:ext>
          </c:extLst>
        </c:ser>
        <c:ser>
          <c:idx val="6"/>
          <c:order val="6"/>
          <c:tx>
            <c:v>Positive values</c:v>
          </c:tx>
          <c:spPr>
            <a:solidFill>
              <a:srgbClr val="8B8B91"/>
            </a:solidFill>
            <a:ln w="25400">
              <a:noFill/>
            </a:ln>
          </c:spPr>
          <c:invertIfNegative val="0"/>
          <c:cat>
            <c:strRef>
              <c:f>'PL11-Churn Bridge working'!$A$7:$A$17</c:f>
              <c:strCache>
                <c:ptCount val="11"/>
                <c:pt idx="0">
                  <c:v>Revenue FY18</c:v>
                </c:pt>
                <c:pt idx="1">
                  <c:v>New</c:v>
                </c:pt>
                <c:pt idx="2">
                  <c:v>Lost</c:v>
                </c:pt>
                <c:pt idx="3">
                  <c:v>Growth</c:v>
                </c:pt>
                <c:pt idx="4">
                  <c:v>Decline</c:v>
                </c:pt>
                <c:pt idx="5">
                  <c:v>Revenue FY19</c:v>
                </c:pt>
                <c:pt idx="6">
                  <c:v>New</c:v>
                </c:pt>
                <c:pt idx="7">
                  <c:v>Lost</c:v>
                </c:pt>
                <c:pt idx="8">
                  <c:v>Growth</c:v>
                </c:pt>
                <c:pt idx="9">
                  <c:v>Decline</c:v>
                </c:pt>
                <c:pt idx="10">
                  <c:v>Revenue FY20</c:v>
                </c:pt>
              </c:strCache>
            </c:strRef>
          </c:cat>
          <c:val>
            <c:numRef>
              <c:f>'PL11-Churn Bridge working'!$L$7:$L$17</c:f>
              <c:numCache>
                <c:formatCode>0</c:formatCode>
                <c:ptCount val="11"/>
                <c:pt idx="0">
                  <c:v>0</c:v>
                </c:pt>
                <c:pt idx="1">
                  <c:v>4.2037762499999998</c:v>
                </c:pt>
                <c:pt idx="2">
                  <c:v>0</c:v>
                </c:pt>
                <c:pt idx="3">
                  <c:v>39.004017949999984</c:v>
                </c:pt>
                <c:pt idx="4">
                  <c:v>0</c:v>
                </c:pt>
                <c:pt idx="5">
                  <c:v>0</c:v>
                </c:pt>
                <c:pt idx="6">
                  <c:v>0</c:v>
                </c:pt>
                <c:pt idx="7">
                  <c:v>0</c:v>
                </c:pt>
                <c:pt idx="8">
                  <c:v>24.711799849999984</c:v>
                </c:pt>
                <c:pt idx="9">
                  <c:v>0</c:v>
                </c:pt>
                <c:pt idx="10">
                  <c:v>0</c:v>
                </c:pt>
              </c:numCache>
            </c:numRef>
          </c:val>
          <c:extLst>
            <c:ext xmlns:c16="http://schemas.microsoft.com/office/drawing/2014/chart" uri="{C3380CC4-5D6E-409C-BE32-E72D297353CC}">
              <c16:uniqueId val="{00000006-88E7-4D63-8AE3-1DD44769EA89}"/>
            </c:ext>
          </c:extLst>
        </c:ser>
        <c:dLbls>
          <c:showLegendKey val="0"/>
          <c:showVal val="0"/>
          <c:showCatName val="0"/>
          <c:showSerName val="0"/>
          <c:showPercent val="0"/>
          <c:showBubbleSize val="0"/>
        </c:dLbls>
        <c:gapWidth val="100"/>
        <c:overlap val="100"/>
        <c:axId val="1018514576"/>
        <c:axId val="1018515888"/>
      </c:barChart>
      <c:lineChart>
        <c:grouping val="standard"/>
        <c:varyColors val="0"/>
        <c:ser>
          <c:idx val="7"/>
          <c:order val="7"/>
          <c:tx>
            <c:strRef>
              <c:f>'PL11-Churn Bridge working'!$O$6</c:f>
              <c:strCache>
                <c:ptCount val="1"/>
                <c:pt idx="0">
                  <c:v>Labels</c:v>
                </c:pt>
              </c:strCache>
            </c:strRef>
          </c:tx>
          <c:spPr>
            <a:ln w="25400">
              <a:noFill/>
            </a:ln>
            <a:effectLst/>
          </c:spPr>
          <c:marker>
            <c:symbol val="none"/>
          </c:marker>
          <c:dLbls>
            <c:dLbl>
              <c:idx val="0"/>
              <c:tx>
                <c:strRef>
                  <c:f>'PL11-Churn Bridge working'!$C$7</c:f>
                  <c:strCache>
                    <c:ptCount val="1"/>
                    <c:pt idx="0">
                      <c:v>55 </c:v>
                    </c:pt>
                  </c:strCache>
                </c:strRef>
              </c:tx>
              <c:spPr>
                <a:noFill/>
                <a:ln>
                  <a:noFill/>
                </a:ln>
                <a:effectLst/>
              </c:spPr>
              <c:txPr>
                <a:bodyPr rot="0" vert="horz" wrap="square" lIns="38100" tIns="19050" rIns="38100" bIns="19050" anchor="ctr">
                  <a:spAutoFit/>
                </a:bodyPr>
                <a:lstStyle/>
                <a:p>
                  <a:pPr algn="ctr">
                    <a:defRPr sz="800" b="0" i="0">
                      <a:latin typeface="Arial"/>
                      <a:ea typeface="Arial"/>
                      <a:cs typeface="Arial"/>
                    </a:defRPr>
                  </a:pPr>
                  <a:endParaRPr lang="it-IT"/>
                </a:p>
              </c:txPr>
              <c:dLblPos val="t"/>
              <c:showLegendKey val="0"/>
              <c:showVal val="1"/>
              <c:showCatName val="0"/>
              <c:showSerName val="0"/>
              <c:showPercent val="0"/>
              <c:showBubbleSize val="0"/>
              <c:separator>0</c:separator>
              <c:extLst>
                <c:ext xmlns:c15="http://schemas.microsoft.com/office/drawing/2012/chart" uri="{CE6537A1-D6FC-4f65-9D91-7224C49458BB}">
                  <c15:dlblFieldTable>
                    <c15:dlblFTEntry>
                      <c15:txfldGUID>{9AD31759-017E-444C-B4F6-73085EB255B7}</c15:txfldGUID>
                      <c15:f>'PL11-Churn Bridge working'!$C$7</c15:f>
                      <c15:dlblFieldTableCache>
                        <c:ptCount val="1"/>
                        <c:pt idx="0">
                          <c:v>55 </c:v>
                        </c:pt>
                      </c15:dlblFieldTableCache>
                    </c15:dlblFTEntry>
                  </c15:dlblFieldTable>
                  <c15:showDataLabelsRange val="0"/>
                </c:ext>
                <c:ext xmlns:c16="http://schemas.microsoft.com/office/drawing/2014/chart" uri="{C3380CC4-5D6E-409C-BE32-E72D297353CC}">
                  <c16:uniqueId val="{00000007-88E7-4D63-8AE3-1DD44769EA89}"/>
                </c:ext>
              </c:extLst>
            </c:dLbl>
            <c:dLbl>
              <c:idx val="1"/>
              <c:tx>
                <c:strRef>
                  <c:f>'PL11-Churn Bridge working'!$C$8</c:f>
                  <c:strCache>
                    <c:ptCount val="1"/>
                    <c:pt idx="0">
                      <c:v>4 </c:v>
                    </c:pt>
                  </c:strCache>
                </c:strRef>
              </c:tx>
              <c:spPr>
                <a:noFill/>
                <a:ln>
                  <a:noFill/>
                </a:ln>
                <a:effectLst/>
              </c:spPr>
              <c:txPr>
                <a:bodyPr rot="0" vert="horz" wrap="square" lIns="38100" tIns="19050" rIns="38100" bIns="19050" anchor="ctr">
                  <a:spAutoFit/>
                </a:bodyPr>
                <a:lstStyle/>
                <a:p>
                  <a:pPr algn="ctr">
                    <a:defRPr sz="800" b="0" i="0">
                      <a:latin typeface="Arial"/>
                      <a:ea typeface="Arial"/>
                      <a:cs typeface="Arial"/>
                    </a:defRPr>
                  </a:pPr>
                  <a:endParaRPr lang="it-IT"/>
                </a:p>
              </c:txPr>
              <c:dLblPos val="t"/>
              <c:showLegendKey val="0"/>
              <c:showVal val="1"/>
              <c:showCatName val="0"/>
              <c:showSerName val="0"/>
              <c:showPercent val="0"/>
              <c:showBubbleSize val="0"/>
              <c:separator>0</c:separator>
              <c:extLst>
                <c:ext xmlns:c15="http://schemas.microsoft.com/office/drawing/2012/chart" uri="{CE6537A1-D6FC-4f65-9D91-7224C49458BB}">
                  <c15:dlblFieldTable>
                    <c15:dlblFTEntry>
                      <c15:txfldGUID>{3C62105B-330F-4AE7-A0EF-BE57570F9EAE}</c15:txfldGUID>
                      <c15:f>'PL11-Churn Bridge working'!$C$8</c15:f>
                      <c15:dlblFieldTableCache>
                        <c:ptCount val="1"/>
                        <c:pt idx="0">
                          <c:v>4 </c:v>
                        </c:pt>
                      </c15:dlblFieldTableCache>
                    </c15:dlblFTEntry>
                  </c15:dlblFieldTable>
                  <c15:showDataLabelsRange val="0"/>
                </c:ext>
                <c:ext xmlns:c16="http://schemas.microsoft.com/office/drawing/2014/chart" uri="{C3380CC4-5D6E-409C-BE32-E72D297353CC}">
                  <c16:uniqueId val="{00000008-88E7-4D63-8AE3-1DD44769EA89}"/>
                </c:ext>
              </c:extLst>
            </c:dLbl>
            <c:dLbl>
              <c:idx val="2"/>
              <c:tx>
                <c:strRef>
                  <c:f>'PL11-Churn Bridge working'!$C$9</c:f>
                  <c:strCache>
                    <c:ptCount val="1"/>
                    <c:pt idx="0">
                      <c:v>0 </c:v>
                    </c:pt>
                  </c:strCache>
                </c:strRef>
              </c:tx>
              <c:spPr>
                <a:noFill/>
                <a:ln>
                  <a:noFill/>
                </a:ln>
                <a:effectLst/>
              </c:spPr>
              <c:txPr>
                <a:bodyPr rot="0" vert="horz" wrap="square" lIns="38100" tIns="19050" rIns="38100" bIns="19050" anchor="ctr">
                  <a:spAutoFit/>
                </a:bodyPr>
                <a:lstStyle/>
                <a:p>
                  <a:pPr algn="ctr">
                    <a:defRPr sz="800" b="0" i="0">
                      <a:latin typeface="Arial"/>
                      <a:ea typeface="Arial"/>
                      <a:cs typeface="Arial"/>
                    </a:defRPr>
                  </a:pPr>
                  <a:endParaRPr lang="it-IT"/>
                </a:p>
              </c:txPr>
              <c:dLblPos val="t"/>
              <c:showLegendKey val="0"/>
              <c:showVal val="1"/>
              <c:showCatName val="0"/>
              <c:showSerName val="0"/>
              <c:showPercent val="0"/>
              <c:showBubbleSize val="0"/>
              <c:separator>0</c:separator>
              <c:extLst>
                <c:ext xmlns:c15="http://schemas.microsoft.com/office/drawing/2012/chart" uri="{CE6537A1-D6FC-4f65-9D91-7224C49458BB}">
                  <c15:dlblFieldTable>
                    <c15:dlblFTEntry>
                      <c15:txfldGUID>{1A475591-1C28-4839-9C1B-0AD7EC9AB4DD}</c15:txfldGUID>
                      <c15:f>'PL11-Churn Bridge working'!$C$9</c15:f>
                      <c15:dlblFieldTableCache>
                        <c:ptCount val="1"/>
                        <c:pt idx="0">
                          <c:v>0 </c:v>
                        </c:pt>
                      </c15:dlblFieldTableCache>
                    </c15:dlblFTEntry>
                  </c15:dlblFieldTable>
                  <c15:showDataLabelsRange val="0"/>
                </c:ext>
                <c:ext xmlns:c16="http://schemas.microsoft.com/office/drawing/2014/chart" uri="{C3380CC4-5D6E-409C-BE32-E72D297353CC}">
                  <c16:uniqueId val="{00000009-88E7-4D63-8AE3-1DD44769EA89}"/>
                </c:ext>
              </c:extLst>
            </c:dLbl>
            <c:dLbl>
              <c:idx val="3"/>
              <c:tx>
                <c:strRef>
                  <c:f>'PL11-Churn Bridge working'!$C$10</c:f>
                  <c:strCache>
                    <c:ptCount val="1"/>
                    <c:pt idx="0">
                      <c:v>39 </c:v>
                    </c:pt>
                  </c:strCache>
                </c:strRef>
              </c:tx>
              <c:spPr>
                <a:noFill/>
                <a:ln>
                  <a:noFill/>
                </a:ln>
                <a:effectLst/>
              </c:spPr>
              <c:txPr>
                <a:bodyPr rot="0" vert="horz" wrap="square" lIns="38100" tIns="19050" rIns="38100" bIns="19050" anchor="ctr">
                  <a:spAutoFit/>
                </a:bodyPr>
                <a:lstStyle/>
                <a:p>
                  <a:pPr algn="ctr">
                    <a:defRPr sz="800" b="0" i="0">
                      <a:latin typeface="Arial"/>
                      <a:ea typeface="Arial"/>
                      <a:cs typeface="Arial"/>
                    </a:defRPr>
                  </a:pPr>
                  <a:endParaRPr lang="it-IT"/>
                </a:p>
              </c:txPr>
              <c:dLblPos val="t"/>
              <c:showLegendKey val="0"/>
              <c:showVal val="1"/>
              <c:showCatName val="0"/>
              <c:showSerName val="0"/>
              <c:showPercent val="0"/>
              <c:showBubbleSize val="0"/>
              <c:separator>0</c:separator>
              <c:extLst>
                <c:ext xmlns:c15="http://schemas.microsoft.com/office/drawing/2012/chart" uri="{CE6537A1-D6FC-4f65-9D91-7224C49458BB}">
                  <c15:dlblFieldTable>
                    <c15:dlblFTEntry>
                      <c15:txfldGUID>{6624CE61-D42C-4FDD-9460-9D4239C6757A}</c15:txfldGUID>
                      <c15:f>'PL11-Churn Bridge working'!$C$10</c15:f>
                      <c15:dlblFieldTableCache>
                        <c:ptCount val="1"/>
                        <c:pt idx="0">
                          <c:v>39 </c:v>
                        </c:pt>
                      </c15:dlblFieldTableCache>
                    </c15:dlblFTEntry>
                  </c15:dlblFieldTable>
                  <c15:showDataLabelsRange val="0"/>
                </c:ext>
                <c:ext xmlns:c16="http://schemas.microsoft.com/office/drawing/2014/chart" uri="{C3380CC4-5D6E-409C-BE32-E72D297353CC}">
                  <c16:uniqueId val="{0000000A-88E7-4D63-8AE3-1DD44769EA89}"/>
                </c:ext>
              </c:extLst>
            </c:dLbl>
            <c:dLbl>
              <c:idx val="4"/>
              <c:tx>
                <c:strRef>
                  <c:f>'PL11-Churn Bridge working'!$C$11</c:f>
                  <c:strCache>
                    <c:ptCount val="1"/>
                    <c:pt idx="0">
                      <c:v>(7)</c:v>
                    </c:pt>
                  </c:strCache>
                </c:strRef>
              </c:tx>
              <c:spPr>
                <a:noFill/>
                <a:ln>
                  <a:noFill/>
                </a:ln>
                <a:effectLst/>
              </c:spPr>
              <c:txPr>
                <a:bodyPr rot="0" vert="horz" wrap="square" lIns="38100" tIns="19050" rIns="38100" bIns="19050" anchor="ctr">
                  <a:spAutoFit/>
                </a:bodyPr>
                <a:lstStyle/>
                <a:p>
                  <a:pPr algn="ctr">
                    <a:defRPr sz="800" b="0" i="0">
                      <a:latin typeface="Arial"/>
                      <a:ea typeface="Arial"/>
                      <a:cs typeface="Arial"/>
                    </a:defRPr>
                  </a:pPr>
                  <a:endParaRPr lang="it-IT"/>
                </a:p>
              </c:txPr>
              <c:dLblPos val="t"/>
              <c:showLegendKey val="0"/>
              <c:showVal val="1"/>
              <c:showCatName val="0"/>
              <c:showSerName val="0"/>
              <c:showPercent val="0"/>
              <c:showBubbleSize val="0"/>
              <c:separator>0</c:separator>
              <c:extLst>
                <c:ext xmlns:c15="http://schemas.microsoft.com/office/drawing/2012/chart" uri="{CE6537A1-D6FC-4f65-9D91-7224C49458BB}">
                  <c15:dlblFieldTable>
                    <c15:dlblFTEntry>
                      <c15:txfldGUID>{2CF351F9-BFBE-4EBF-B87E-DA835DB385A5}</c15:txfldGUID>
                      <c15:f>'PL11-Churn Bridge working'!$C$11</c15:f>
                      <c15:dlblFieldTableCache>
                        <c:ptCount val="1"/>
                        <c:pt idx="0">
                          <c:v>(7)</c:v>
                        </c:pt>
                      </c15:dlblFieldTableCache>
                    </c15:dlblFTEntry>
                  </c15:dlblFieldTable>
                  <c15:showDataLabelsRange val="0"/>
                </c:ext>
                <c:ext xmlns:c16="http://schemas.microsoft.com/office/drawing/2014/chart" uri="{C3380CC4-5D6E-409C-BE32-E72D297353CC}">
                  <c16:uniqueId val="{0000000B-88E7-4D63-8AE3-1DD44769EA89}"/>
                </c:ext>
              </c:extLst>
            </c:dLbl>
            <c:dLbl>
              <c:idx val="5"/>
              <c:tx>
                <c:strRef>
                  <c:f>'PL11-Churn Bridge working'!$C$12</c:f>
                  <c:strCache>
                    <c:ptCount val="1"/>
                    <c:pt idx="0">
                      <c:v>91 </c:v>
                    </c:pt>
                  </c:strCache>
                </c:strRef>
              </c:tx>
              <c:spPr>
                <a:noFill/>
                <a:ln>
                  <a:noFill/>
                </a:ln>
                <a:effectLst/>
              </c:spPr>
              <c:txPr>
                <a:bodyPr rot="0" vert="horz" wrap="square" lIns="38100" tIns="19050" rIns="38100" bIns="19050" anchor="ctr">
                  <a:spAutoFit/>
                </a:bodyPr>
                <a:lstStyle/>
                <a:p>
                  <a:pPr algn="ctr">
                    <a:defRPr sz="800" b="0" i="0">
                      <a:latin typeface="Arial"/>
                      <a:ea typeface="Arial"/>
                      <a:cs typeface="Arial"/>
                    </a:defRPr>
                  </a:pPr>
                  <a:endParaRPr lang="it-IT"/>
                </a:p>
              </c:txPr>
              <c:dLblPos val="t"/>
              <c:showLegendKey val="0"/>
              <c:showVal val="1"/>
              <c:showCatName val="0"/>
              <c:showSerName val="0"/>
              <c:showPercent val="0"/>
              <c:showBubbleSize val="0"/>
              <c:separator>0</c:separator>
              <c:extLst>
                <c:ext xmlns:c15="http://schemas.microsoft.com/office/drawing/2012/chart" uri="{CE6537A1-D6FC-4f65-9D91-7224C49458BB}">
                  <c15:dlblFieldTable>
                    <c15:dlblFTEntry>
                      <c15:txfldGUID>{DFDFBAE6-7A7D-47C2-BF64-21E640D13D10}</c15:txfldGUID>
                      <c15:f>'PL11-Churn Bridge working'!$C$12</c15:f>
                      <c15:dlblFieldTableCache>
                        <c:ptCount val="1"/>
                        <c:pt idx="0">
                          <c:v>91 </c:v>
                        </c:pt>
                      </c15:dlblFieldTableCache>
                    </c15:dlblFTEntry>
                  </c15:dlblFieldTable>
                  <c15:showDataLabelsRange val="0"/>
                </c:ext>
                <c:ext xmlns:c16="http://schemas.microsoft.com/office/drawing/2014/chart" uri="{C3380CC4-5D6E-409C-BE32-E72D297353CC}">
                  <c16:uniqueId val="{0000000C-88E7-4D63-8AE3-1DD44769EA89}"/>
                </c:ext>
              </c:extLst>
            </c:dLbl>
            <c:dLbl>
              <c:idx val="6"/>
              <c:tx>
                <c:strRef>
                  <c:f>'PL11-Churn Bridge working'!$C$13</c:f>
                  <c:strCache>
                    <c:ptCount val="1"/>
                    <c:pt idx="0">
                      <c:v>0 </c:v>
                    </c:pt>
                  </c:strCache>
                </c:strRef>
              </c:tx>
              <c:spPr>
                <a:noFill/>
                <a:ln>
                  <a:noFill/>
                </a:ln>
                <a:effectLst/>
              </c:spPr>
              <c:txPr>
                <a:bodyPr rot="0" vert="horz" wrap="square" lIns="38100" tIns="19050" rIns="38100" bIns="19050" anchor="ctr">
                  <a:spAutoFit/>
                </a:bodyPr>
                <a:lstStyle/>
                <a:p>
                  <a:pPr algn="ctr">
                    <a:defRPr sz="800" b="0" i="0">
                      <a:latin typeface="Arial"/>
                      <a:ea typeface="Arial"/>
                      <a:cs typeface="Arial"/>
                    </a:defRPr>
                  </a:pPr>
                  <a:endParaRPr lang="it-IT"/>
                </a:p>
              </c:txPr>
              <c:dLblPos val="t"/>
              <c:showLegendKey val="0"/>
              <c:showVal val="1"/>
              <c:showCatName val="0"/>
              <c:showSerName val="0"/>
              <c:showPercent val="0"/>
              <c:showBubbleSize val="0"/>
              <c:separator>0</c:separator>
              <c:extLst>
                <c:ext xmlns:c15="http://schemas.microsoft.com/office/drawing/2012/chart" uri="{CE6537A1-D6FC-4f65-9D91-7224C49458BB}">
                  <c15:dlblFieldTable>
                    <c15:dlblFTEntry>
                      <c15:txfldGUID>{ED1EF5C7-8FAE-471A-8BA5-692C8ABAF329}</c15:txfldGUID>
                      <c15:f>'PL11-Churn Bridge working'!$C$13</c15:f>
                      <c15:dlblFieldTableCache>
                        <c:ptCount val="1"/>
                        <c:pt idx="0">
                          <c:v>0 </c:v>
                        </c:pt>
                      </c15:dlblFieldTableCache>
                    </c15:dlblFTEntry>
                  </c15:dlblFieldTable>
                  <c15:showDataLabelsRange val="0"/>
                </c:ext>
                <c:ext xmlns:c16="http://schemas.microsoft.com/office/drawing/2014/chart" uri="{C3380CC4-5D6E-409C-BE32-E72D297353CC}">
                  <c16:uniqueId val="{0000000D-88E7-4D63-8AE3-1DD44769EA89}"/>
                </c:ext>
              </c:extLst>
            </c:dLbl>
            <c:dLbl>
              <c:idx val="7"/>
              <c:tx>
                <c:strRef>
                  <c:f>'PL11-Churn Bridge working'!$C$14</c:f>
                  <c:strCache>
                    <c:ptCount val="1"/>
                    <c:pt idx="0">
                      <c:v>(8)</c:v>
                    </c:pt>
                  </c:strCache>
                </c:strRef>
              </c:tx>
              <c:spPr>
                <a:noFill/>
                <a:ln>
                  <a:noFill/>
                </a:ln>
                <a:effectLst/>
              </c:spPr>
              <c:txPr>
                <a:bodyPr rot="0" vert="horz" wrap="square" lIns="38100" tIns="19050" rIns="38100" bIns="19050" anchor="ctr">
                  <a:spAutoFit/>
                </a:bodyPr>
                <a:lstStyle/>
                <a:p>
                  <a:pPr algn="ctr">
                    <a:defRPr sz="800" b="0" i="0">
                      <a:latin typeface="Arial"/>
                      <a:ea typeface="Arial"/>
                      <a:cs typeface="Arial"/>
                    </a:defRPr>
                  </a:pPr>
                  <a:endParaRPr lang="it-IT"/>
                </a:p>
              </c:txPr>
              <c:dLblPos val="t"/>
              <c:showLegendKey val="0"/>
              <c:showVal val="1"/>
              <c:showCatName val="0"/>
              <c:showSerName val="0"/>
              <c:showPercent val="0"/>
              <c:showBubbleSize val="0"/>
              <c:separator>0</c:separator>
              <c:extLst>
                <c:ext xmlns:c15="http://schemas.microsoft.com/office/drawing/2012/chart" uri="{CE6537A1-D6FC-4f65-9D91-7224C49458BB}">
                  <c15:dlblFieldTable>
                    <c15:dlblFTEntry>
                      <c15:txfldGUID>{80639E36-D9FE-4B78-9313-EE66D54843D2}</c15:txfldGUID>
                      <c15:f>'PL11-Churn Bridge working'!$C$14</c15:f>
                      <c15:dlblFieldTableCache>
                        <c:ptCount val="1"/>
                        <c:pt idx="0">
                          <c:v>(8)</c:v>
                        </c:pt>
                      </c15:dlblFieldTableCache>
                    </c15:dlblFTEntry>
                  </c15:dlblFieldTable>
                  <c15:showDataLabelsRange val="0"/>
                </c:ext>
                <c:ext xmlns:c16="http://schemas.microsoft.com/office/drawing/2014/chart" uri="{C3380CC4-5D6E-409C-BE32-E72D297353CC}">
                  <c16:uniqueId val="{0000000E-88E7-4D63-8AE3-1DD44769EA89}"/>
                </c:ext>
              </c:extLst>
            </c:dLbl>
            <c:dLbl>
              <c:idx val="8"/>
              <c:tx>
                <c:strRef>
                  <c:f>'PL11-Churn Bridge working'!$C$15</c:f>
                  <c:strCache>
                    <c:ptCount val="1"/>
                    <c:pt idx="0">
                      <c:v>25 </c:v>
                    </c:pt>
                  </c:strCache>
                </c:strRef>
              </c:tx>
              <c:spPr>
                <a:noFill/>
                <a:ln>
                  <a:noFill/>
                </a:ln>
                <a:effectLst/>
              </c:spPr>
              <c:txPr>
                <a:bodyPr rot="0" vert="horz" wrap="square" lIns="38100" tIns="19050" rIns="38100" bIns="19050" anchor="ctr">
                  <a:spAutoFit/>
                </a:bodyPr>
                <a:lstStyle/>
                <a:p>
                  <a:pPr algn="ctr">
                    <a:defRPr sz="800" b="0" i="0">
                      <a:latin typeface="Arial"/>
                      <a:ea typeface="Arial"/>
                      <a:cs typeface="Arial"/>
                    </a:defRPr>
                  </a:pPr>
                  <a:endParaRPr lang="it-IT"/>
                </a:p>
              </c:txPr>
              <c:dLblPos val="t"/>
              <c:showLegendKey val="0"/>
              <c:showVal val="1"/>
              <c:showCatName val="0"/>
              <c:showSerName val="0"/>
              <c:showPercent val="0"/>
              <c:showBubbleSize val="0"/>
              <c:separator>0</c:separator>
              <c:extLst>
                <c:ext xmlns:c15="http://schemas.microsoft.com/office/drawing/2012/chart" uri="{CE6537A1-D6FC-4f65-9D91-7224C49458BB}">
                  <c15:dlblFieldTable>
                    <c15:dlblFTEntry>
                      <c15:txfldGUID>{928F8D8E-5B2F-4705-AFAD-409BEB766C05}</c15:txfldGUID>
                      <c15:f>'PL11-Churn Bridge working'!$C$15</c15:f>
                      <c15:dlblFieldTableCache>
                        <c:ptCount val="1"/>
                        <c:pt idx="0">
                          <c:v>25 </c:v>
                        </c:pt>
                      </c15:dlblFieldTableCache>
                    </c15:dlblFTEntry>
                  </c15:dlblFieldTable>
                  <c15:showDataLabelsRange val="0"/>
                </c:ext>
                <c:ext xmlns:c16="http://schemas.microsoft.com/office/drawing/2014/chart" uri="{C3380CC4-5D6E-409C-BE32-E72D297353CC}">
                  <c16:uniqueId val="{0000000F-88E7-4D63-8AE3-1DD44769EA89}"/>
                </c:ext>
              </c:extLst>
            </c:dLbl>
            <c:dLbl>
              <c:idx val="9"/>
              <c:tx>
                <c:strRef>
                  <c:f>'PL11-Churn Bridge working'!$C$16</c:f>
                  <c:strCache>
                    <c:ptCount val="1"/>
                    <c:pt idx="0">
                      <c:v>(18)</c:v>
                    </c:pt>
                  </c:strCache>
                </c:strRef>
              </c:tx>
              <c:spPr>
                <a:noFill/>
                <a:ln>
                  <a:noFill/>
                </a:ln>
                <a:effectLst/>
              </c:spPr>
              <c:txPr>
                <a:bodyPr rot="0" vert="horz" wrap="square" lIns="38100" tIns="19050" rIns="38100" bIns="19050" anchor="ctr">
                  <a:spAutoFit/>
                </a:bodyPr>
                <a:lstStyle/>
                <a:p>
                  <a:pPr algn="ctr">
                    <a:defRPr sz="800" b="0" i="0">
                      <a:latin typeface="Arial"/>
                      <a:ea typeface="Arial"/>
                      <a:cs typeface="Arial"/>
                    </a:defRPr>
                  </a:pPr>
                  <a:endParaRPr lang="it-IT"/>
                </a:p>
              </c:txPr>
              <c:dLblPos val="t"/>
              <c:showLegendKey val="0"/>
              <c:showVal val="1"/>
              <c:showCatName val="0"/>
              <c:showSerName val="0"/>
              <c:showPercent val="0"/>
              <c:showBubbleSize val="0"/>
              <c:separator>0</c:separator>
              <c:extLst>
                <c:ext xmlns:c15="http://schemas.microsoft.com/office/drawing/2012/chart" uri="{CE6537A1-D6FC-4f65-9D91-7224C49458BB}">
                  <c15:dlblFieldTable>
                    <c15:dlblFTEntry>
                      <c15:txfldGUID>{7A7FFA57-6679-4FE3-8666-98F39F4D7F5C}</c15:txfldGUID>
                      <c15:f>'PL11-Churn Bridge working'!$C$16</c15:f>
                      <c15:dlblFieldTableCache>
                        <c:ptCount val="1"/>
                        <c:pt idx="0">
                          <c:v>(18)</c:v>
                        </c:pt>
                      </c15:dlblFieldTableCache>
                    </c15:dlblFTEntry>
                  </c15:dlblFieldTable>
                  <c15:showDataLabelsRange val="0"/>
                </c:ext>
                <c:ext xmlns:c16="http://schemas.microsoft.com/office/drawing/2014/chart" uri="{C3380CC4-5D6E-409C-BE32-E72D297353CC}">
                  <c16:uniqueId val="{00000010-88E7-4D63-8AE3-1DD44769EA89}"/>
                </c:ext>
              </c:extLst>
            </c:dLbl>
            <c:dLbl>
              <c:idx val="10"/>
              <c:tx>
                <c:strRef>
                  <c:f>'PL11-Churn Bridge working'!$C$17</c:f>
                  <c:strCache>
                    <c:ptCount val="1"/>
                    <c:pt idx="0">
                      <c:v>89 </c:v>
                    </c:pt>
                  </c:strCache>
                </c:strRef>
              </c:tx>
              <c:spPr>
                <a:noFill/>
                <a:ln>
                  <a:noFill/>
                </a:ln>
                <a:effectLst/>
              </c:spPr>
              <c:txPr>
                <a:bodyPr rot="0" vert="horz" wrap="square" lIns="38100" tIns="19050" rIns="38100" bIns="19050" anchor="ctr">
                  <a:spAutoFit/>
                </a:bodyPr>
                <a:lstStyle/>
                <a:p>
                  <a:pPr algn="ctr">
                    <a:defRPr sz="800" b="0" i="0">
                      <a:latin typeface="Arial"/>
                      <a:ea typeface="Arial"/>
                      <a:cs typeface="Arial"/>
                    </a:defRPr>
                  </a:pPr>
                  <a:endParaRPr lang="it-IT"/>
                </a:p>
              </c:txPr>
              <c:dLblPos val="t"/>
              <c:showLegendKey val="0"/>
              <c:showVal val="1"/>
              <c:showCatName val="0"/>
              <c:showSerName val="0"/>
              <c:showPercent val="0"/>
              <c:showBubbleSize val="0"/>
              <c:separator>0</c:separator>
              <c:extLst>
                <c:ext xmlns:c15="http://schemas.microsoft.com/office/drawing/2012/chart" uri="{CE6537A1-D6FC-4f65-9D91-7224C49458BB}">
                  <c15:dlblFieldTable>
                    <c15:dlblFTEntry>
                      <c15:txfldGUID>{4AC5AFF4-7C75-43EE-9A5E-4D5679FF4A23}</c15:txfldGUID>
                      <c15:f>'PL11-Churn Bridge working'!$C$17</c15:f>
                      <c15:dlblFieldTableCache>
                        <c:ptCount val="1"/>
                        <c:pt idx="0">
                          <c:v>89 </c:v>
                        </c:pt>
                      </c15:dlblFieldTableCache>
                    </c15:dlblFTEntry>
                  </c15:dlblFieldTable>
                  <c15:showDataLabelsRange val="0"/>
                </c:ext>
                <c:ext xmlns:c16="http://schemas.microsoft.com/office/drawing/2014/chart" uri="{C3380CC4-5D6E-409C-BE32-E72D297353CC}">
                  <c16:uniqueId val="{00000011-88E7-4D63-8AE3-1DD44769EA89}"/>
                </c:ext>
              </c:extLst>
            </c:dLbl>
            <c:spPr>
              <a:noFill/>
              <a:ln>
                <a:noFill/>
              </a:ln>
              <a:effectLst/>
            </c:spPr>
            <c:showLegendKey val="1"/>
            <c:showVal val="1"/>
            <c:showCatName val="0"/>
            <c:showSerName val="0"/>
            <c:showPercent val="0"/>
            <c:showBubbleSize val="0"/>
            <c:separator>0</c:separator>
            <c:showLeaderLines val="0"/>
            <c:extLst>
              <c:ext xmlns:c15="http://schemas.microsoft.com/office/drawing/2012/chart" uri="{CE6537A1-D6FC-4f65-9D91-7224C49458BB}">
                <c15:showLeaderLines val="1"/>
              </c:ext>
            </c:extLst>
          </c:dLbls>
          <c:cat>
            <c:strRef>
              <c:f>'PL11-Churn Bridge working'!$A$7:$A$17</c:f>
              <c:strCache>
                <c:ptCount val="11"/>
                <c:pt idx="0">
                  <c:v>Revenue FY18</c:v>
                </c:pt>
                <c:pt idx="1">
                  <c:v>New</c:v>
                </c:pt>
                <c:pt idx="2">
                  <c:v>Lost</c:v>
                </c:pt>
                <c:pt idx="3">
                  <c:v>Growth</c:v>
                </c:pt>
                <c:pt idx="4">
                  <c:v>Decline</c:v>
                </c:pt>
                <c:pt idx="5">
                  <c:v>Revenue FY19</c:v>
                </c:pt>
                <c:pt idx="6">
                  <c:v>New</c:v>
                </c:pt>
                <c:pt idx="7">
                  <c:v>Lost</c:v>
                </c:pt>
                <c:pt idx="8">
                  <c:v>Growth</c:v>
                </c:pt>
                <c:pt idx="9">
                  <c:v>Decline</c:v>
                </c:pt>
                <c:pt idx="10">
                  <c:v>Revenue FY20</c:v>
                </c:pt>
              </c:strCache>
            </c:strRef>
          </c:cat>
          <c:val>
            <c:numRef>
              <c:f>'PL11-Churn Bridge working'!$O$7:$O$17</c:f>
              <c:numCache>
                <c:formatCode>0</c:formatCode>
                <c:ptCount val="11"/>
                <c:pt idx="0">
                  <c:v>55</c:v>
                </c:pt>
                <c:pt idx="1">
                  <c:v>59.204000000000001</c:v>
                </c:pt>
                <c:pt idx="2">
                  <c:v>59.204000000000001</c:v>
                </c:pt>
                <c:pt idx="3">
                  <c:v>98.207999999999998</c:v>
                </c:pt>
                <c:pt idx="4">
                  <c:v>98.207999999999998</c:v>
                </c:pt>
                <c:pt idx="5">
                  <c:v>91.022999999999996</c:v>
                </c:pt>
                <c:pt idx="6">
                  <c:v>91.022999999999996</c:v>
                </c:pt>
                <c:pt idx="7">
                  <c:v>91.022999999999996</c:v>
                </c:pt>
                <c:pt idx="8">
                  <c:v>107.621</c:v>
                </c:pt>
                <c:pt idx="9">
                  <c:v>107.621</c:v>
                </c:pt>
                <c:pt idx="10">
                  <c:v>89.32</c:v>
                </c:pt>
              </c:numCache>
            </c:numRef>
          </c:val>
          <c:smooth val="0"/>
          <c:extLst>
            <c:ext xmlns:c16="http://schemas.microsoft.com/office/drawing/2014/chart" uri="{C3380CC4-5D6E-409C-BE32-E72D297353CC}">
              <c16:uniqueId val="{00000012-88E7-4D63-8AE3-1DD44769EA89}"/>
            </c:ext>
          </c:extLst>
        </c:ser>
        <c:dLbls>
          <c:showLegendKey val="0"/>
          <c:showVal val="0"/>
          <c:showCatName val="0"/>
          <c:showSerName val="0"/>
          <c:showPercent val="0"/>
          <c:showBubbleSize val="0"/>
        </c:dLbls>
        <c:marker val="1"/>
        <c:smooth val="0"/>
        <c:axId val="1018514576"/>
        <c:axId val="1018515888"/>
      </c:lineChart>
      <c:catAx>
        <c:axId val="1018514576"/>
        <c:scaling>
          <c:orientation val="minMax"/>
        </c:scaling>
        <c:delete val="0"/>
        <c:axPos val="b"/>
        <c:numFmt formatCode="General" sourceLinked="1"/>
        <c:majorTickMark val="none"/>
        <c:minorTickMark val="none"/>
        <c:tickLblPos val="low"/>
        <c:spPr>
          <a:ln w="3175">
            <a:solidFill>
              <a:srgbClr val="2E2E38"/>
            </a:solidFill>
            <a:prstDash val="solid"/>
          </a:ln>
        </c:spPr>
        <c:txPr>
          <a:bodyPr rot="-5400000" vert="horz"/>
          <a:lstStyle/>
          <a:p>
            <a:pPr>
              <a:defRPr sz="800" b="0" i="0">
                <a:latin typeface="Arial"/>
                <a:ea typeface="Arial"/>
                <a:cs typeface="Arial"/>
              </a:defRPr>
            </a:pPr>
            <a:endParaRPr lang="it-IT"/>
          </a:p>
        </c:txPr>
        <c:crossAx val="1018515888"/>
        <c:crosses val="autoZero"/>
        <c:auto val="1"/>
        <c:lblAlgn val="ctr"/>
        <c:lblOffset val="100"/>
        <c:noMultiLvlLbl val="0"/>
      </c:catAx>
      <c:valAx>
        <c:axId val="1018515888"/>
        <c:scaling>
          <c:orientation val="minMax"/>
        </c:scaling>
        <c:delete val="0"/>
        <c:axPos val="l"/>
        <c:title>
          <c:tx>
            <c:strRef>
              <c:f>'PL11-Churn Bridge working'!$A$6</c:f>
              <c:strCache>
                <c:ptCount val="1"/>
                <c:pt idx="0">
                  <c:v>Currency: € 000</c:v>
                </c:pt>
              </c:strCache>
            </c:strRef>
          </c:tx>
          <c:overlay val="0"/>
          <c:txPr>
            <a:bodyPr/>
            <a:lstStyle/>
            <a:p>
              <a:pPr>
                <a:defRPr sz="800" b="0" i="0">
                  <a:latin typeface="Arial"/>
                  <a:ea typeface="Arial"/>
                  <a:cs typeface="Arial"/>
                </a:defRPr>
              </a:pPr>
              <a:endParaRPr lang="it-IT"/>
            </a:p>
          </c:txPr>
        </c:title>
        <c:numFmt formatCode="#,##0_);\(#,##0\);&quot; - &quot;_);@_)" sourceLinked="0"/>
        <c:majorTickMark val="none"/>
        <c:minorTickMark val="none"/>
        <c:tickLblPos val="nextTo"/>
        <c:spPr>
          <a:ln w="3175">
            <a:solidFill>
              <a:srgbClr val="2E2E38"/>
            </a:solidFill>
            <a:prstDash val="solid"/>
          </a:ln>
        </c:spPr>
        <c:txPr>
          <a:bodyPr/>
          <a:lstStyle/>
          <a:p>
            <a:pPr>
              <a:defRPr sz="800" b="0" i="0">
                <a:latin typeface="Arial"/>
                <a:ea typeface="Arial"/>
                <a:cs typeface="Arial"/>
              </a:defRPr>
            </a:pPr>
            <a:endParaRPr lang="it-IT"/>
          </a:p>
        </c:txPr>
        <c:crossAx val="1018514576"/>
        <c:crosses val="autoZero"/>
        <c:crossBetween val="between"/>
      </c:valAx>
      <c:spPr>
        <a:solidFill>
          <a:srgbClr val="FFFFFF"/>
        </a:solidFill>
        <a:ln w="25400">
          <a:noFill/>
        </a:ln>
      </c:spPr>
    </c:plotArea>
    <c:plotVisOnly val="0"/>
    <c:dispBlanksAs val="gap"/>
    <c:extLst>
      <c:ext xmlns:c16r3="http://schemas.microsoft.com/office/drawing/2017/03/chart" uri="{56B9EC1D-385E-4148-901F-78D8002777C0}">
        <c16r3:dataDisplayOptions16>
          <c16r3:dispNaAsBlank val="1"/>
        </c16r3:dataDisplayOptions16>
      </c:ext>
    </c:extLst>
    <c:showDLblsOverMax val="0"/>
  </c:chart>
  <c:spPr>
    <a:ln w="6350">
      <a:noFill/>
    </a:ln>
  </c:spPr>
  <c:printSettings>
    <c:headerFooter/>
    <c:pageMargins b="0.75" l="0.7" r="0.7" t="0.75" header="0.3" footer="0.3"/>
    <c:pageSetup/>
  </c:printSettings>
  <c:userShapes r:id="rId1"/>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v>Periods</c:v>
          </c:tx>
          <c:spPr>
            <a:solidFill>
              <a:srgbClr val="FFE600"/>
            </a:solidFill>
            <a:ln w="25400">
              <a:noFill/>
            </a:ln>
          </c:spPr>
          <c:invertIfNegative val="0"/>
          <c:cat>
            <c:strRef>
              <c:f>'PL11-Churn Bridge working'!$A$7:$A$17</c:f>
              <c:strCache>
                <c:ptCount val="11"/>
                <c:pt idx="0">
                  <c:v>Revenue FY18</c:v>
                </c:pt>
                <c:pt idx="1">
                  <c:v>New</c:v>
                </c:pt>
                <c:pt idx="2">
                  <c:v>Lost</c:v>
                </c:pt>
                <c:pt idx="3">
                  <c:v>Growth</c:v>
                </c:pt>
                <c:pt idx="4">
                  <c:v>Decline</c:v>
                </c:pt>
                <c:pt idx="5">
                  <c:v>Revenue FY19</c:v>
                </c:pt>
                <c:pt idx="6">
                  <c:v>New</c:v>
                </c:pt>
                <c:pt idx="7">
                  <c:v>Lost</c:v>
                </c:pt>
                <c:pt idx="8">
                  <c:v>Growth</c:v>
                </c:pt>
                <c:pt idx="9">
                  <c:v>Decline</c:v>
                </c:pt>
                <c:pt idx="10">
                  <c:v>Revenue FY20</c:v>
                </c:pt>
              </c:strCache>
            </c:strRef>
          </c:cat>
          <c:val>
            <c:numRef>
              <c:f>'PL11-Churn Bridge working'!$F$7:$F$17</c:f>
              <c:numCache>
                <c:formatCode>0</c:formatCode>
                <c:ptCount val="11"/>
                <c:pt idx="0">
                  <c:v>55</c:v>
                </c:pt>
                <c:pt idx="5">
                  <c:v>91.022999999999996</c:v>
                </c:pt>
                <c:pt idx="10">
                  <c:v>89.32</c:v>
                </c:pt>
              </c:numCache>
            </c:numRef>
          </c:val>
          <c:extLst>
            <c:ext xmlns:c16="http://schemas.microsoft.com/office/drawing/2014/chart" uri="{C3380CC4-5D6E-409C-BE32-E72D297353CC}">
              <c16:uniqueId val="{00000000-359E-422D-A02F-6B70874C3530}"/>
            </c:ext>
          </c:extLst>
        </c:ser>
        <c:ser>
          <c:idx val="1"/>
          <c:order val="1"/>
          <c:tx>
            <c:v>Blank values</c:v>
          </c:tx>
          <c:spPr>
            <a:noFill/>
            <a:ln w="25400">
              <a:noFill/>
            </a:ln>
          </c:spPr>
          <c:invertIfNegative val="0"/>
          <c:cat>
            <c:strRef>
              <c:f>'PL11-Churn Bridge working'!$A$7:$A$17</c:f>
              <c:strCache>
                <c:ptCount val="11"/>
                <c:pt idx="0">
                  <c:v>Revenue FY18</c:v>
                </c:pt>
                <c:pt idx="1">
                  <c:v>New</c:v>
                </c:pt>
                <c:pt idx="2">
                  <c:v>Lost</c:v>
                </c:pt>
                <c:pt idx="3">
                  <c:v>Growth</c:v>
                </c:pt>
                <c:pt idx="4">
                  <c:v>Decline</c:v>
                </c:pt>
                <c:pt idx="5">
                  <c:v>Revenue FY19</c:v>
                </c:pt>
                <c:pt idx="6">
                  <c:v>New</c:v>
                </c:pt>
                <c:pt idx="7">
                  <c:v>Lost</c:v>
                </c:pt>
                <c:pt idx="8">
                  <c:v>Growth</c:v>
                </c:pt>
                <c:pt idx="9">
                  <c:v>Decline</c:v>
                </c:pt>
                <c:pt idx="10">
                  <c:v>Revenue FY20</c:v>
                </c:pt>
              </c:strCache>
            </c:strRef>
          </c:cat>
          <c:val>
            <c:numRef>
              <c:f>'PL11-Churn Bridge working'!$G$7:$G$17</c:f>
              <c:numCache>
                <c:formatCode>0</c:formatCode>
                <c:ptCount val="11"/>
                <c:pt idx="0">
                  <c:v>0</c:v>
                </c:pt>
                <c:pt idx="1">
                  <c:v>0</c:v>
                </c:pt>
                <c:pt idx="2">
                  <c:v>0</c:v>
                </c:pt>
                <c:pt idx="3">
                  <c:v>0</c:v>
                </c:pt>
                <c:pt idx="4">
                  <c:v>0</c:v>
                </c:pt>
                <c:pt idx="5">
                  <c:v>0</c:v>
                </c:pt>
                <c:pt idx="6">
                  <c:v>0</c:v>
                </c:pt>
                <c:pt idx="7">
                  <c:v>0</c:v>
                </c:pt>
                <c:pt idx="8">
                  <c:v>0</c:v>
                </c:pt>
                <c:pt idx="9">
                  <c:v>0</c:v>
                </c:pt>
                <c:pt idx="10">
                  <c:v>0</c:v>
                </c:pt>
              </c:numCache>
            </c:numRef>
          </c:val>
          <c:extLst>
            <c:ext xmlns:c16="http://schemas.microsoft.com/office/drawing/2014/chart" uri="{C3380CC4-5D6E-409C-BE32-E72D297353CC}">
              <c16:uniqueId val="{00000001-359E-422D-A02F-6B70874C3530}"/>
            </c:ext>
          </c:extLst>
        </c:ser>
        <c:ser>
          <c:idx val="2"/>
          <c:order val="2"/>
          <c:tx>
            <c:v>Negative values</c:v>
          </c:tx>
          <c:spPr>
            <a:solidFill>
              <a:srgbClr val="2E2E38"/>
            </a:solidFill>
            <a:ln w="25400">
              <a:noFill/>
            </a:ln>
          </c:spPr>
          <c:invertIfNegative val="0"/>
          <c:cat>
            <c:strRef>
              <c:f>'PL11-Churn Bridge working'!$A$7:$A$17</c:f>
              <c:strCache>
                <c:ptCount val="11"/>
                <c:pt idx="0">
                  <c:v>Revenue FY18</c:v>
                </c:pt>
                <c:pt idx="1">
                  <c:v>New</c:v>
                </c:pt>
                <c:pt idx="2">
                  <c:v>Lost</c:v>
                </c:pt>
                <c:pt idx="3">
                  <c:v>Growth</c:v>
                </c:pt>
                <c:pt idx="4">
                  <c:v>Decline</c:v>
                </c:pt>
                <c:pt idx="5">
                  <c:v>Revenue FY19</c:v>
                </c:pt>
                <c:pt idx="6">
                  <c:v>New</c:v>
                </c:pt>
                <c:pt idx="7">
                  <c:v>Lost</c:v>
                </c:pt>
                <c:pt idx="8">
                  <c:v>Growth</c:v>
                </c:pt>
                <c:pt idx="9">
                  <c:v>Decline</c:v>
                </c:pt>
                <c:pt idx="10">
                  <c:v>Revenue FY20</c:v>
                </c:pt>
              </c:strCache>
            </c:strRef>
          </c:cat>
          <c:val>
            <c:numRef>
              <c:f>'PL11-Churn Bridge working'!$H$7:$H$17</c:f>
              <c:numCache>
                <c:formatCode>0</c:formatCode>
                <c:ptCount val="11"/>
                <c:pt idx="0">
                  <c:v>0</c:v>
                </c:pt>
                <c:pt idx="1">
                  <c:v>0</c:v>
                </c:pt>
                <c:pt idx="2">
                  <c:v>0</c:v>
                </c:pt>
                <c:pt idx="3">
                  <c:v>0</c:v>
                </c:pt>
                <c:pt idx="4">
                  <c:v>0</c:v>
                </c:pt>
                <c:pt idx="5">
                  <c:v>0</c:v>
                </c:pt>
                <c:pt idx="6">
                  <c:v>0</c:v>
                </c:pt>
                <c:pt idx="7">
                  <c:v>0</c:v>
                </c:pt>
                <c:pt idx="8">
                  <c:v>0</c:v>
                </c:pt>
                <c:pt idx="9">
                  <c:v>0</c:v>
                </c:pt>
                <c:pt idx="10">
                  <c:v>0</c:v>
                </c:pt>
              </c:numCache>
            </c:numRef>
          </c:val>
          <c:extLst>
            <c:ext xmlns:c16="http://schemas.microsoft.com/office/drawing/2014/chart" uri="{C3380CC4-5D6E-409C-BE32-E72D297353CC}">
              <c16:uniqueId val="{00000002-359E-422D-A02F-6B70874C3530}"/>
            </c:ext>
          </c:extLst>
        </c:ser>
        <c:ser>
          <c:idx val="3"/>
          <c:order val="3"/>
          <c:tx>
            <c:v>Positive values</c:v>
          </c:tx>
          <c:spPr>
            <a:solidFill>
              <a:srgbClr val="8B8B91"/>
            </a:solidFill>
            <a:ln w="25400">
              <a:noFill/>
            </a:ln>
          </c:spPr>
          <c:invertIfNegative val="0"/>
          <c:cat>
            <c:strRef>
              <c:f>'PL11-Churn Bridge working'!$A$7:$A$17</c:f>
              <c:strCache>
                <c:ptCount val="11"/>
                <c:pt idx="0">
                  <c:v>Revenue FY18</c:v>
                </c:pt>
                <c:pt idx="1">
                  <c:v>New</c:v>
                </c:pt>
                <c:pt idx="2">
                  <c:v>Lost</c:v>
                </c:pt>
                <c:pt idx="3">
                  <c:v>Growth</c:v>
                </c:pt>
                <c:pt idx="4">
                  <c:v>Decline</c:v>
                </c:pt>
                <c:pt idx="5">
                  <c:v>Revenue FY19</c:v>
                </c:pt>
                <c:pt idx="6">
                  <c:v>New</c:v>
                </c:pt>
                <c:pt idx="7">
                  <c:v>Lost</c:v>
                </c:pt>
                <c:pt idx="8">
                  <c:v>Growth</c:v>
                </c:pt>
                <c:pt idx="9">
                  <c:v>Decline</c:v>
                </c:pt>
                <c:pt idx="10">
                  <c:v>Revenue FY20</c:v>
                </c:pt>
              </c:strCache>
            </c:strRef>
          </c:cat>
          <c:val>
            <c:numRef>
              <c:f>'PL11-Churn Bridge working'!$I$7:$I$17</c:f>
              <c:numCache>
                <c:formatCode>0</c:formatCode>
                <c:ptCount val="11"/>
                <c:pt idx="0">
                  <c:v>0</c:v>
                </c:pt>
                <c:pt idx="1">
                  <c:v>0</c:v>
                </c:pt>
                <c:pt idx="2">
                  <c:v>0</c:v>
                </c:pt>
                <c:pt idx="3">
                  <c:v>0</c:v>
                </c:pt>
                <c:pt idx="4">
                  <c:v>0</c:v>
                </c:pt>
                <c:pt idx="5">
                  <c:v>0</c:v>
                </c:pt>
                <c:pt idx="6">
                  <c:v>0</c:v>
                </c:pt>
                <c:pt idx="7">
                  <c:v>0</c:v>
                </c:pt>
                <c:pt idx="8">
                  <c:v>0</c:v>
                </c:pt>
                <c:pt idx="9">
                  <c:v>0</c:v>
                </c:pt>
                <c:pt idx="10">
                  <c:v>0</c:v>
                </c:pt>
              </c:numCache>
            </c:numRef>
          </c:val>
          <c:extLst>
            <c:ext xmlns:c16="http://schemas.microsoft.com/office/drawing/2014/chart" uri="{C3380CC4-5D6E-409C-BE32-E72D297353CC}">
              <c16:uniqueId val="{00000003-359E-422D-A02F-6B70874C3530}"/>
            </c:ext>
          </c:extLst>
        </c:ser>
        <c:ser>
          <c:idx val="4"/>
          <c:order val="4"/>
          <c:tx>
            <c:v>Blank values</c:v>
          </c:tx>
          <c:spPr>
            <a:noFill/>
            <a:ln w="25400">
              <a:noFill/>
            </a:ln>
          </c:spPr>
          <c:invertIfNegative val="0"/>
          <c:cat>
            <c:strRef>
              <c:f>'PL11-Churn Bridge working'!$A$7:$A$17</c:f>
              <c:strCache>
                <c:ptCount val="11"/>
                <c:pt idx="0">
                  <c:v>Revenue FY18</c:v>
                </c:pt>
                <c:pt idx="1">
                  <c:v>New</c:v>
                </c:pt>
                <c:pt idx="2">
                  <c:v>Lost</c:v>
                </c:pt>
                <c:pt idx="3">
                  <c:v>Growth</c:v>
                </c:pt>
                <c:pt idx="4">
                  <c:v>Decline</c:v>
                </c:pt>
                <c:pt idx="5">
                  <c:v>Revenue FY19</c:v>
                </c:pt>
                <c:pt idx="6">
                  <c:v>New</c:v>
                </c:pt>
                <c:pt idx="7">
                  <c:v>Lost</c:v>
                </c:pt>
                <c:pt idx="8">
                  <c:v>Growth</c:v>
                </c:pt>
                <c:pt idx="9">
                  <c:v>Decline</c:v>
                </c:pt>
                <c:pt idx="10">
                  <c:v>Revenue FY20</c:v>
                </c:pt>
              </c:strCache>
            </c:strRef>
          </c:cat>
          <c:val>
            <c:numRef>
              <c:f>'PL11-Churn Bridge working'!$J$7:$J$17</c:f>
              <c:numCache>
                <c:formatCode>0</c:formatCode>
                <c:ptCount val="11"/>
                <c:pt idx="0">
                  <c:v>0</c:v>
                </c:pt>
                <c:pt idx="1">
                  <c:v>55</c:v>
                </c:pt>
                <c:pt idx="2">
                  <c:v>59.204000000000001</c:v>
                </c:pt>
                <c:pt idx="3">
                  <c:v>59.204000000000001</c:v>
                </c:pt>
                <c:pt idx="4">
                  <c:v>91.022999999999996</c:v>
                </c:pt>
                <c:pt idx="5">
                  <c:v>0</c:v>
                </c:pt>
                <c:pt idx="6">
                  <c:v>91.022999999999996</c:v>
                </c:pt>
                <c:pt idx="7">
                  <c:v>82.908999999999992</c:v>
                </c:pt>
                <c:pt idx="8">
                  <c:v>82.908999999999992</c:v>
                </c:pt>
                <c:pt idx="9">
                  <c:v>89.32</c:v>
                </c:pt>
                <c:pt idx="10">
                  <c:v>0</c:v>
                </c:pt>
              </c:numCache>
            </c:numRef>
          </c:val>
          <c:extLst>
            <c:ext xmlns:c16="http://schemas.microsoft.com/office/drawing/2014/chart" uri="{C3380CC4-5D6E-409C-BE32-E72D297353CC}">
              <c16:uniqueId val="{00000004-359E-422D-A02F-6B70874C3530}"/>
            </c:ext>
          </c:extLst>
        </c:ser>
        <c:ser>
          <c:idx val="5"/>
          <c:order val="5"/>
          <c:tx>
            <c:v>Negative values</c:v>
          </c:tx>
          <c:spPr>
            <a:solidFill>
              <a:srgbClr val="2E2E38"/>
            </a:solidFill>
            <a:ln w="25400">
              <a:noFill/>
            </a:ln>
          </c:spPr>
          <c:invertIfNegative val="0"/>
          <c:cat>
            <c:strRef>
              <c:f>'PL11-Churn Bridge working'!$A$7:$A$17</c:f>
              <c:strCache>
                <c:ptCount val="11"/>
                <c:pt idx="0">
                  <c:v>Revenue FY18</c:v>
                </c:pt>
                <c:pt idx="1">
                  <c:v>New</c:v>
                </c:pt>
                <c:pt idx="2">
                  <c:v>Lost</c:v>
                </c:pt>
                <c:pt idx="3">
                  <c:v>Growth</c:v>
                </c:pt>
                <c:pt idx="4">
                  <c:v>Decline</c:v>
                </c:pt>
                <c:pt idx="5">
                  <c:v>Revenue FY19</c:v>
                </c:pt>
                <c:pt idx="6">
                  <c:v>New</c:v>
                </c:pt>
                <c:pt idx="7">
                  <c:v>Lost</c:v>
                </c:pt>
                <c:pt idx="8">
                  <c:v>Growth</c:v>
                </c:pt>
                <c:pt idx="9">
                  <c:v>Decline</c:v>
                </c:pt>
                <c:pt idx="10">
                  <c:v>Revenue FY20</c:v>
                </c:pt>
              </c:strCache>
            </c:strRef>
          </c:cat>
          <c:val>
            <c:numRef>
              <c:f>'PL11-Churn Bridge working'!$K$7:$K$17</c:f>
              <c:numCache>
                <c:formatCode>0</c:formatCode>
                <c:ptCount val="11"/>
                <c:pt idx="0">
                  <c:v>0</c:v>
                </c:pt>
                <c:pt idx="1">
                  <c:v>0</c:v>
                </c:pt>
                <c:pt idx="2">
                  <c:v>0</c:v>
                </c:pt>
                <c:pt idx="3">
                  <c:v>0</c:v>
                </c:pt>
                <c:pt idx="4">
                  <c:v>7.1850812099999963</c:v>
                </c:pt>
                <c:pt idx="5">
                  <c:v>0</c:v>
                </c:pt>
                <c:pt idx="6">
                  <c:v>0</c:v>
                </c:pt>
                <c:pt idx="7">
                  <c:v>8.1138842000000029</c:v>
                </c:pt>
                <c:pt idx="8">
                  <c:v>0</c:v>
                </c:pt>
                <c:pt idx="9">
                  <c:v>18.300570019999981</c:v>
                </c:pt>
                <c:pt idx="10">
                  <c:v>0</c:v>
                </c:pt>
              </c:numCache>
            </c:numRef>
          </c:val>
          <c:extLst>
            <c:ext xmlns:c16="http://schemas.microsoft.com/office/drawing/2014/chart" uri="{C3380CC4-5D6E-409C-BE32-E72D297353CC}">
              <c16:uniqueId val="{00000005-359E-422D-A02F-6B70874C3530}"/>
            </c:ext>
          </c:extLst>
        </c:ser>
        <c:ser>
          <c:idx val="6"/>
          <c:order val="6"/>
          <c:tx>
            <c:v>Positive values</c:v>
          </c:tx>
          <c:spPr>
            <a:solidFill>
              <a:srgbClr val="8B8B91"/>
            </a:solidFill>
            <a:ln w="25400">
              <a:noFill/>
            </a:ln>
          </c:spPr>
          <c:invertIfNegative val="0"/>
          <c:cat>
            <c:strRef>
              <c:f>'PL11-Churn Bridge working'!$A$7:$A$17</c:f>
              <c:strCache>
                <c:ptCount val="11"/>
                <c:pt idx="0">
                  <c:v>Revenue FY18</c:v>
                </c:pt>
                <c:pt idx="1">
                  <c:v>New</c:v>
                </c:pt>
                <c:pt idx="2">
                  <c:v>Lost</c:v>
                </c:pt>
                <c:pt idx="3">
                  <c:v>Growth</c:v>
                </c:pt>
                <c:pt idx="4">
                  <c:v>Decline</c:v>
                </c:pt>
                <c:pt idx="5">
                  <c:v>Revenue FY19</c:v>
                </c:pt>
                <c:pt idx="6">
                  <c:v>New</c:v>
                </c:pt>
                <c:pt idx="7">
                  <c:v>Lost</c:v>
                </c:pt>
                <c:pt idx="8">
                  <c:v>Growth</c:v>
                </c:pt>
                <c:pt idx="9">
                  <c:v>Decline</c:v>
                </c:pt>
                <c:pt idx="10">
                  <c:v>Revenue FY20</c:v>
                </c:pt>
              </c:strCache>
            </c:strRef>
          </c:cat>
          <c:val>
            <c:numRef>
              <c:f>'PL11-Churn Bridge working'!$L$7:$L$17</c:f>
              <c:numCache>
                <c:formatCode>0</c:formatCode>
                <c:ptCount val="11"/>
                <c:pt idx="0">
                  <c:v>0</c:v>
                </c:pt>
                <c:pt idx="1">
                  <c:v>4.2037762499999998</c:v>
                </c:pt>
                <c:pt idx="2">
                  <c:v>0</c:v>
                </c:pt>
                <c:pt idx="3">
                  <c:v>39.004017949999984</c:v>
                </c:pt>
                <c:pt idx="4">
                  <c:v>0</c:v>
                </c:pt>
                <c:pt idx="5">
                  <c:v>0</c:v>
                </c:pt>
                <c:pt idx="6">
                  <c:v>0</c:v>
                </c:pt>
                <c:pt idx="7">
                  <c:v>0</c:v>
                </c:pt>
                <c:pt idx="8">
                  <c:v>24.711799849999984</c:v>
                </c:pt>
                <c:pt idx="9">
                  <c:v>0</c:v>
                </c:pt>
                <c:pt idx="10">
                  <c:v>0</c:v>
                </c:pt>
              </c:numCache>
            </c:numRef>
          </c:val>
          <c:extLst>
            <c:ext xmlns:c16="http://schemas.microsoft.com/office/drawing/2014/chart" uri="{C3380CC4-5D6E-409C-BE32-E72D297353CC}">
              <c16:uniqueId val="{00000006-359E-422D-A02F-6B70874C3530}"/>
            </c:ext>
          </c:extLst>
        </c:ser>
        <c:dLbls>
          <c:showLegendKey val="0"/>
          <c:showVal val="0"/>
          <c:showCatName val="0"/>
          <c:showSerName val="0"/>
          <c:showPercent val="0"/>
          <c:showBubbleSize val="0"/>
        </c:dLbls>
        <c:gapWidth val="100"/>
        <c:overlap val="100"/>
        <c:axId val="1018514576"/>
        <c:axId val="1018515888"/>
      </c:barChart>
      <c:lineChart>
        <c:grouping val="standard"/>
        <c:varyColors val="0"/>
        <c:ser>
          <c:idx val="7"/>
          <c:order val="7"/>
          <c:tx>
            <c:strRef>
              <c:f>'PL11-Churn Bridge working'!$O$6</c:f>
              <c:strCache>
                <c:ptCount val="1"/>
                <c:pt idx="0">
                  <c:v>Labels</c:v>
                </c:pt>
              </c:strCache>
            </c:strRef>
          </c:tx>
          <c:spPr>
            <a:ln w="25400">
              <a:noFill/>
            </a:ln>
            <a:effectLst/>
          </c:spPr>
          <c:marker>
            <c:symbol val="none"/>
          </c:marker>
          <c:dLbls>
            <c:dLbl>
              <c:idx val="0"/>
              <c:tx>
                <c:strRef>
                  <c:f>'PL11-Churn Bridge working'!$C$7</c:f>
                  <c:strCache>
                    <c:ptCount val="1"/>
                    <c:pt idx="0">
                      <c:v>55 </c:v>
                    </c:pt>
                  </c:strCache>
                </c:strRef>
              </c:tx>
              <c:spPr>
                <a:noFill/>
                <a:ln>
                  <a:noFill/>
                </a:ln>
                <a:effectLst/>
              </c:spPr>
              <c:txPr>
                <a:bodyPr rot="0" vert="horz" wrap="square" lIns="38100" tIns="19050" rIns="38100" bIns="19050" anchor="ctr">
                  <a:spAutoFit/>
                </a:bodyPr>
                <a:lstStyle/>
                <a:p>
                  <a:pPr algn="ctr">
                    <a:defRPr sz="800" b="0" i="0">
                      <a:latin typeface="Arial"/>
                      <a:ea typeface="Arial"/>
                      <a:cs typeface="Arial"/>
                    </a:defRPr>
                  </a:pPr>
                  <a:endParaRPr lang="it-IT"/>
                </a:p>
              </c:txPr>
              <c:dLblPos val="t"/>
              <c:showLegendKey val="0"/>
              <c:showVal val="1"/>
              <c:showCatName val="0"/>
              <c:showSerName val="0"/>
              <c:showPercent val="0"/>
              <c:showBubbleSize val="0"/>
              <c:separator>0</c:separator>
              <c:extLst>
                <c:ext xmlns:c15="http://schemas.microsoft.com/office/drawing/2012/chart" uri="{CE6537A1-D6FC-4f65-9D91-7224C49458BB}">
                  <c15:dlblFieldTable>
                    <c15:dlblFTEntry>
                      <c15:txfldGUID>{C07E23E2-7928-47F6-8DBF-A8485FE8276B}</c15:txfldGUID>
                      <c15:f>'PL11-Churn Bridge working'!$C$7</c15:f>
                      <c15:dlblFieldTableCache>
                        <c:ptCount val="1"/>
                        <c:pt idx="0">
                          <c:v>55 </c:v>
                        </c:pt>
                      </c15:dlblFieldTableCache>
                    </c15:dlblFTEntry>
                  </c15:dlblFieldTable>
                  <c15:showDataLabelsRange val="0"/>
                </c:ext>
                <c:ext xmlns:c16="http://schemas.microsoft.com/office/drawing/2014/chart" uri="{C3380CC4-5D6E-409C-BE32-E72D297353CC}">
                  <c16:uniqueId val="{00000007-359E-422D-A02F-6B70874C3530}"/>
                </c:ext>
              </c:extLst>
            </c:dLbl>
            <c:dLbl>
              <c:idx val="1"/>
              <c:tx>
                <c:strRef>
                  <c:f>'PL11-Churn Bridge working'!$C$8</c:f>
                  <c:strCache>
                    <c:ptCount val="1"/>
                    <c:pt idx="0">
                      <c:v>4 </c:v>
                    </c:pt>
                  </c:strCache>
                </c:strRef>
              </c:tx>
              <c:spPr>
                <a:noFill/>
                <a:ln>
                  <a:noFill/>
                </a:ln>
                <a:effectLst/>
              </c:spPr>
              <c:txPr>
                <a:bodyPr rot="0" vert="horz" wrap="square" lIns="38100" tIns="19050" rIns="38100" bIns="19050" anchor="ctr">
                  <a:spAutoFit/>
                </a:bodyPr>
                <a:lstStyle/>
                <a:p>
                  <a:pPr algn="ctr">
                    <a:defRPr sz="800" b="0" i="0">
                      <a:latin typeface="Arial"/>
                      <a:ea typeface="Arial"/>
                      <a:cs typeface="Arial"/>
                    </a:defRPr>
                  </a:pPr>
                  <a:endParaRPr lang="it-IT"/>
                </a:p>
              </c:txPr>
              <c:dLblPos val="t"/>
              <c:showLegendKey val="0"/>
              <c:showVal val="1"/>
              <c:showCatName val="0"/>
              <c:showSerName val="0"/>
              <c:showPercent val="0"/>
              <c:showBubbleSize val="0"/>
              <c:separator>0</c:separator>
              <c:extLst>
                <c:ext xmlns:c15="http://schemas.microsoft.com/office/drawing/2012/chart" uri="{CE6537A1-D6FC-4f65-9D91-7224C49458BB}">
                  <c15:dlblFieldTable>
                    <c15:dlblFTEntry>
                      <c15:txfldGUID>{765E1AA7-ED79-4CBB-95DD-9E36BD3D5DBD}</c15:txfldGUID>
                      <c15:f>'PL11-Churn Bridge working'!$C$8</c15:f>
                      <c15:dlblFieldTableCache>
                        <c:ptCount val="1"/>
                        <c:pt idx="0">
                          <c:v>4 </c:v>
                        </c:pt>
                      </c15:dlblFieldTableCache>
                    </c15:dlblFTEntry>
                  </c15:dlblFieldTable>
                  <c15:showDataLabelsRange val="0"/>
                </c:ext>
                <c:ext xmlns:c16="http://schemas.microsoft.com/office/drawing/2014/chart" uri="{C3380CC4-5D6E-409C-BE32-E72D297353CC}">
                  <c16:uniqueId val="{00000008-359E-422D-A02F-6B70874C3530}"/>
                </c:ext>
              </c:extLst>
            </c:dLbl>
            <c:dLbl>
              <c:idx val="2"/>
              <c:tx>
                <c:strRef>
                  <c:f>'PL11-Churn Bridge working'!$C$9</c:f>
                  <c:strCache>
                    <c:ptCount val="1"/>
                    <c:pt idx="0">
                      <c:v>0 </c:v>
                    </c:pt>
                  </c:strCache>
                </c:strRef>
              </c:tx>
              <c:spPr>
                <a:noFill/>
                <a:ln>
                  <a:noFill/>
                </a:ln>
                <a:effectLst/>
              </c:spPr>
              <c:txPr>
                <a:bodyPr rot="0" vert="horz" wrap="square" lIns="38100" tIns="19050" rIns="38100" bIns="19050" anchor="ctr">
                  <a:spAutoFit/>
                </a:bodyPr>
                <a:lstStyle/>
                <a:p>
                  <a:pPr algn="ctr">
                    <a:defRPr sz="800" b="0" i="0">
                      <a:latin typeface="Arial"/>
                      <a:ea typeface="Arial"/>
                      <a:cs typeface="Arial"/>
                    </a:defRPr>
                  </a:pPr>
                  <a:endParaRPr lang="it-IT"/>
                </a:p>
              </c:txPr>
              <c:dLblPos val="t"/>
              <c:showLegendKey val="0"/>
              <c:showVal val="1"/>
              <c:showCatName val="0"/>
              <c:showSerName val="0"/>
              <c:showPercent val="0"/>
              <c:showBubbleSize val="0"/>
              <c:separator>0</c:separator>
              <c:extLst>
                <c:ext xmlns:c15="http://schemas.microsoft.com/office/drawing/2012/chart" uri="{CE6537A1-D6FC-4f65-9D91-7224C49458BB}">
                  <c15:dlblFieldTable>
                    <c15:dlblFTEntry>
                      <c15:txfldGUID>{BBFAFC20-7CCF-4EB3-93E5-A1440F3D4BAB}</c15:txfldGUID>
                      <c15:f>'PL11-Churn Bridge working'!$C$9</c15:f>
                      <c15:dlblFieldTableCache>
                        <c:ptCount val="1"/>
                        <c:pt idx="0">
                          <c:v>0 </c:v>
                        </c:pt>
                      </c15:dlblFieldTableCache>
                    </c15:dlblFTEntry>
                  </c15:dlblFieldTable>
                  <c15:showDataLabelsRange val="0"/>
                </c:ext>
                <c:ext xmlns:c16="http://schemas.microsoft.com/office/drawing/2014/chart" uri="{C3380CC4-5D6E-409C-BE32-E72D297353CC}">
                  <c16:uniqueId val="{00000009-359E-422D-A02F-6B70874C3530}"/>
                </c:ext>
              </c:extLst>
            </c:dLbl>
            <c:dLbl>
              <c:idx val="3"/>
              <c:tx>
                <c:strRef>
                  <c:f>'PL11-Churn Bridge working'!$C$10</c:f>
                  <c:strCache>
                    <c:ptCount val="1"/>
                    <c:pt idx="0">
                      <c:v>39 </c:v>
                    </c:pt>
                  </c:strCache>
                </c:strRef>
              </c:tx>
              <c:spPr>
                <a:noFill/>
                <a:ln>
                  <a:noFill/>
                </a:ln>
                <a:effectLst/>
              </c:spPr>
              <c:txPr>
                <a:bodyPr rot="0" vert="horz" wrap="square" lIns="38100" tIns="19050" rIns="38100" bIns="19050" anchor="ctr">
                  <a:spAutoFit/>
                </a:bodyPr>
                <a:lstStyle/>
                <a:p>
                  <a:pPr algn="ctr">
                    <a:defRPr sz="800" b="0" i="0">
                      <a:latin typeface="Arial"/>
                      <a:ea typeface="Arial"/>
                      <a:cs typeface="Arial"/>
                    </a:defRPr>
                  </a:pPr>
                  <a:endParaRPr lang="it-IT"/>
                </a:p>
              </c:txPr>
              <c:dLblPos val="t"/>
              <c:showLegendKey val="0"/>
              <c:showVal val="1"/>
              <c:showCatName val="0"/>
              <c:showSerName val="0"/>
              <c:showPercent val="0"/>
              <c:showBubbleSize val="0"/>
              <c:separator>0</c:separator>
              <c:extLst>
                <c:ext xmlns:c15="http://schemas.microsoft.com/office/drawing/2012/chart" uri="{CE6537A1-D6FC-4f65-9D91-7224C49458BB}">
                  <c15:dlblFieldTable>
                    <c15:dlblFTEntry>
                      <c15:txfldGUID>{CFD3953F-FEB4-4A27-A441-5D16631A83AD}</c15:txfldGUID>
                      <c15:f>'PL11-Churn Bridge working'!$C$10</c15:f>
                      <c15:dlblFieldTableCache>
                        <c:ptCount val="1"/>
                        <c:pt idx="0">
                          <c:v>39 </c:v>
                        </c:pt>
                      </c15:dlblFieldTableCache>
                    </c15:dlblFTEntry>
                  </c15:dlblFieldTable>
                  <c15:showDataLabelsRange val="0"/>
                </c:ext>
                <c:ext xmlns:c16="http://schemas.microsoft.com/office/drawing/2014/chart" uri="{C3380CC4-5D6E-409C-BE32-E72D297353CC}">
                  <c16:uniqueId val="{0000000A-359E-422D-A02F-6B70874C3530}"/>
                </c:ext>
              </c:extLst>
            </c:dLbl>
            <c:dLbl>
              <c:idx val="4"/>
              <c:tx>
                <c:strRef>
                  <c:f>'PL11-Churn Bridge working'!$C$11</c:f>
                  <c:strCache>
                    <c:ptCount val="1"/>
                    <c:pt idx="0">
                      <c:v>(7)</c:v>
                    </c:pt>
                  </c:strCache>
                </c:strRef>
              </c:tx>
              <c:spPr>
                <a:noFill/>
                <a:ln>
                  <a:noFill/>
                </a:ln>
                <a:effectLst/>
              </c:spPr>
              <c:txPr>
                <a:bodyPr rot="0" vert="horz" wrap="square" lIns="38100" tIns="19050" rIns="38100" bIns="19050" anchor="ctr">
                  <a:spAutoFit/>
                </a:bodyPr>
                <a:lstStyle/>
                <a:p>
                  <a:pPr algn="ctr">
                    <a:defRPr sz="800" b="0" i="0">
                      <a:latin typeface="Arial"/>
                      <a:ea typeface="Arial"/>
                      <a:cs typeface="Arial"/>
                    </a:defRPr>
                  </a:pPr>
                  <a:endParaRPr lang="it-IT"/>
                </a:p>
              </c:txPr>
              <c:dLblPos val="t"/>
              <c:showLegendKey val="0"/>
              <c:showVal val="1"/>
              <c:showCatName val="0"/>
              <c:showSerName val="0"/>
              <c:showPercent val="0"/>
              <c:showBubbleSize val="0"/>
              <c:separator>0</c:separator>
              <c:extLst>
                <c:ext xmlns:c15="http://schemas.microsoft.com/office/drawing/2012/chart" uri="{CE6537A1-D6FC-4f65-9D91-7224C49458BB}">
                  <c15:dlblFieldTable>
                    <c15:dlblFTEntry>
                      <c15:txfldGUID>{1316817E-4ADC-495D-B49E-7B540F337E8B}</c15:txfldGUID>
                      <c15:f>'PL11-Churn Bridge working'!$C$11</c15:f>
                      <c15:dlblFieldTableCache>
                        <c:ptCount val="1"/>
                        <c:pt idx="0">
                          <c:v>(7)</c:v>
                        </c:pt>
                      </c15:dlblFieldTableCache>
                    </c15:dlblFTEntry>
                  </c15:dlblFieldTable>
                  <c15:showDataLabelsRange val="0"/>
                </c:ext>
                <c:ext xmlns:c16="http://schemas.microsoft.com/office/drawing/2014/chart" uri="{C3380CC4-5D6E-409C-BE32-E72D297353CC}">
                  <c16:uniqueId val="{0000000B-359E-422D-A02F-6B70874C3530}"/>
                </c:ext>
              </c:extLst>
            </c:dLbl>
            <c:dLbl>
              <c:idx val="5"/>
              <c:tx>
                <c:strRef>
                  <c:f>'PL11-Churn Bridge working'!$C$12</c:f>
                  <c:strCache>
                    <c:ptCount val="1"/>
                    <c:pt idx="0">
                      <c:v>91 </c:v>
                    </c:pt>
                  </c:strCache>
                </c:strRef>
              </c:tx>
              <c:spPr>
                <a:noFill/>
                <a:ln>
                  <a:noFill/>
                </a:ln>
                <a:effectLst/>
              </c:spPr>
              <c:txPr>
                <a:bodyPr rot="0" vert="horz" wrap="square" lIns="38100" tIns="19050" rIns="38100" bIns="19050" anchor="ctr">
                  <a:spAutoFit/>
                </a:bodyPr>
                <a:lstStyle/>
                <a:p>
                  <a:pPr algn="ctr">
                    <a:defRPr sz="800" b="0" i="0">
                      <a:latin typeface="Arial"/>
                      <a:ea typeface="Arial"/>
                      <a:cs typeface="Arial"/>
                    </a:defRPr>
                  </a:pPr>
                  <a:endParaRPr lang="it-IT"/>
                </a:p>
              </c:txPr>
              <c:dLblPos val="t"/>
              <c:showLegendKey val="0"/>
              <c:showVal val="1"/>
              <c:showCatName val="0"/>
              <c:showSerName val="0"/>
              <c:showPercent val="0"/>
              <c:showBubbleSize val="0"/>
              <c:separator>0</c:separator>
              <c:extLst>
                <c:ext xmlns:c15="http://schemas.microsoft.com/office/drawing/2012/chart" uri="{CE6537A1-D6FC-4f65-9D91-7224C49458BB}">
                  <c15:dlblFieldTable>
                    <c15:dlblFTEntry>
                      <c15:txfldGUID>{F858C02A-B41D-429D-80E2-317CDADD34F6}</c15:txfldGUID>
                      <c15:f>'PL11-Churn Bridge working'!$C$12</c15:f>
                      <c15:dlblFieldTableCache>
                        <c:ptCount val="1"/>
                        <c:pt idx="0">
                          <c:v>91 </c:v>
                        </c:pt>
                      </c15:dlblFieldTableCache>
                    </c15:dlblFTEntry>
                  </c15:dlblFieldTable>
                  <c15:showDataLabelsRange val="0"/>
                </c:ext>
                <c:ext xmlns:c16="http://schemas.microsoft.com/office/drawing/2014/chart" uri="{C3380CC4-5D6E-409C-BE32-E72D297353CC}">
                  <c16:uniqueId val="{0000000C-359E-422D-A02F-6B70874C3530}"/>
                </c:ext>
              </c:extLst>
            </c:dLbl>
            <c:dLbl>
              <c:idx val="6"/>
              <c:tx>
                <c:strRef>
                  <c:f>'PL11-Churn Bridge working'!$C$13</c:f>
                  <c:strCache>
                    <c:ptCount val="1"/>
                    <c:pt idx="0">
                      <c:v>0 </c:v>
                    </c:pt>
                  </c:strCache>
                </c:strRef>
              </c:tx>
              <c:spPr>
                <a:noFill/>
                <a:ln>
                  <a:noFill/>
                </a:ln>
                <a:effectLst/>
              </c:spPr>
              <c:txPr>
                <a:bodyPr rot="0" vert="horz" wrap="square" lIns="38100" tIns="19050" rIns="38100" bIns="19050" anchor="ctr">
                  <a:spAutoFit/>
                </a:bodyPr>
                <a:lstStyle/>
                <a:p>
                  <a:pPr algn="ctr">
                    <a:defRPr sz="800" b="0" i="0">
                      <a:latin typeface="Arial"/>
                      <a:ea typeface="Arial"/>
                      <a:cs typeface="Arial"/>
                    </a:defRPr>
                  </a:pPr>
                  <a:endParaRPr lang="it-IT"/>
                </a:p>
              </c:txPr>
              <c:dLblPos val="t"/>
              <c:showLegendKey val="0"/>
              <c:showVal val="1"/>
              <c:showCatName val="0"/>
              <c:showSerName val="0"/>
              <c:showPercent val="0"/>
              <c:showBubbleSize val="0"/>
              <c:separator>0</c:separator>
              <c:extLst>
                <c:ext xmlns:c15="http://schemas.microsoft.com/office/drawing/2012/chart" uri="{CE6537A1-D6FC-4f65-9D91-7224C49458BB}">
                  <c15:dlblFieldTable>
                    <c15:dlblFTEntry>
                      <c15:txfldGUID>{967B1A66-D14F-4364-949C-761C2EA1BF23}</c15:txfldGUID>
                      <c15:f>'PL11-Churn Bridge working'!$C$13</c15:f>
                      <c15:dlblFieldTableCache>
                        <c:ptCount val="1"/>
                        <c:pt idx="0">
                          <c:v>0 </c:v>
                        </c:pt>
                      </c15:dlblFieldTableCache>
                    </c15:dlblFTEntry>
                  </c15:dlblFieldTable>
                  <c15:showDataLabelsRange val="0"/>
                </c:ext>
                <c:ext xmlns:c16="http://schemas.microsoft.com/office/drawing/2014/chart" uri="{C3380CC4-5D6E-409C-BE32-E72D297353CC}">
                  <c16:uniqueId val="{0000000D-359E-422D-A02F-6B70874C3530}"/>
                </c:ext>
              </c:extLst>
            </c:dLbl>
            <c:dLbl>
              <c:idx val="7"/>
              <c:tx>
                <c:strRef>
                  <c:f>'PL11-Churn Bridge working'!$C$14</c:f>
                  <c:strCache>
                    <c:ptCount val="1"/>
                    <c:pt idx="0">
                      <c:v>(8)</c:v>
                    </c:pt>
                  </c:strCache>
                </c:strRef>
              </c:tx>
              <c:spPr>
                <a:noFill/>
                <a:ln>
                  <a:noFill/>
                </a:ln>
                <a:effectLst/>
              </c:spPr>
              <c:txPr>
                <a:bodyPr rot="0" vert="horz" wrap="square" lIns="38100" tIns="19050" rIns="38100" bIns="19050" anchor="ctr">
                  <a:spAutoFit/>
                </a:bodyPr>
                <a:lstStyle/>
                <a:p>
                  <a:pPr algn="ctr">
                    <a:defRPr sz="800" b="0" i="0">
                      <a:latin typeface="Arial"/>
                      <a:ea typeface="Arial"/>
                      <a:cs typeface="Arial"/>
                    </a:defRPr>
                  </a:pPr>
                  <a:endParaRPr lang="it-IT"/>
                </a:p>
              </c:txPr>
              <c:dLblPos val="t"/>
              <c:showLegendKey val="0"/>
              <c:showVal val="1"/>
              <c:showCatName val="0"/>
              <c:showSerName val="0"/>
              <c:showPercent val="0"/>
              <c:showBubbleSize val="0"/>
              <c:separator>0</c:separator>
              <c:extLst>
                <c:ext xmlns:c15="http://schemas.microsoft.com/office/drawing/2012/chart" uri="{CE6537A1-D6FC-4f65-9D91-7224C49458BB}">
                  <c15:dlblFieldTable>
                    <c15:dlblFTEntry>
                      <c15:txfldGUID>{CDD462DF-6243-4E36-90C2-18401326F389}</c15:txfldGUID>
                      <c15:f>'PL11-Churn Bridge working'!$C$14</c15:f>
                      <c15:dlblFieldTableCache>
                        <c:ptCount val="1"/>
                        <c:pt idx="0">
                          <c:v>(8)</c:v>
                        </c:pt>
                      </c15:dlblFieldTableCache>
                    </c15:dlblFTEntry>
                  </c15:dlblFieldTable>
                  <c15:showDataLabelsRange val="0"/>
                </c:ext>
                <c:ext xmlns:c16="http://schemas.microsoft.com/office/drawing/2014/chart" uri="{C3380CC4-5D6E-409C-BE32-E72D297353CC}">
                  <c16:uniqueId val="{0000000E-359E-422D-A02F-6B70874C3530}"/>
                </c:ext>
              </c:extLst>
            </c:dLbl>
            <c:dLbl>
              <c:idx val="8"/>
              <c:tx>
                <c:strRef>
                  <c:f>'PL11-Churn Bridge working'!$C$15</c:f>
                  <c:strCache>
                    <c:ptCount val="1"/>
                    <c:pt idx="0">
                      <c:v>25 </c:v>
                    </c:pt>
                  </c:strCache>
                </c:strRef>
              </c:tx>
              <c:spPr>
                <a:noFill/>
                <a:ln>
                  <a:noFill/>
                </a:ln>
                <a:effectLst/>
              </c:spPr>
              <c:txPr>
                <a:bodyPr rot="0" vert="horz" wrap="square" lIns="38100" tIns="19050" rIns="38100" bIns="19050" anchor="ctr">
                  <a:spAutoFit/>
                </a:bodyPr>
                <a:lstStyle/>
                <a:p>
                  <a:pPr algn="ctr">
                    <a:defRPr sz="800" b="0" i="0">
                      <a:latin typeface="Arial"/>
                      <a:ea typeface="Arial"/>
                      <a:cs typeface="Arial"/>
                    </a:defRPr>
                  </a:pPr>
                  <a:endParaRPr lang="it-IT"/>
                </a:p>
              </c:txPr>
              <c:dLblPos val="t"/>
              <c:showLegendKey val="0"/>
              <c:showVal val="1"/>
              <c:showCatName val="0"/>
              <c:showSerName val="0"/>
              <c:showPercent val="0"/>
              <c:showBubbleSize val="0"/>
              <c:separator>0</c:separator>
              <c:extLst>
                <c:ext xmlns:c15="http://schemas.microsoft.com/office/drawing/2012/chart" uri="{CE6537A1-D6FC-4f65-9D91-7224C49458BB}">
                  <c15:dlblFieldTable>
                    <c15:dlblFTEntry>
                      <c15:txfldGUID>{2F152B18-23DF-4340-9747-6844E8C670D0}</c15:txfldGUID>
                      <c15:f>'PL11-Churn Bridge working'!$C$15</c15:f>
                      <c15:dlblFieldTableCache>
                        <c:ptCount val="1"/>
                        <c:pt idx="0">
                          <c:v>25 </c:v>
                        </c:pt>
                      </c15:dlblFieldTableCache>
                    </c15:dlblFTEntry>
                  </c15:dlblFieldTable>
                  <c15:showDataLabelsRange val="0"/>
                </c:ext>
                <c:ext xmlns:c16="http://schemas.microsoft.com/office/drawing/2014/chart" uri="{C3380CC4-5D6E-409C-BE32-E72D297353CC}">
                  <c16:uniqueId val="{0000000F-359E-422D-A02F-6B70874C3530}"/>
                </c:ext>
              </c:extLst>
            </c:dLbl>
            <c:dLbl>
              <c:idx val="9"/>
              <c:tx>
                <c:strRef>
                  <c:f>'PL11-Churn Bridge working'!$C$16</c:f>
                  <c:strCache>
                    <c:ptCount val="1"/>
                    <c:pt idx="0">
                      <c:v>(18)</c:v>
                    </c:pt>
                  </c:strCache>
                </c:strRef>
              </c:tx>
              <c:spPr>
                <a:noFill/>
                <a:ln>
                  <a:noFill/>
                </a:ln>
                <a:effectLst/>
              </c:spPr>
              <c:txPr>
                <a:bodyPr rot="0" vert="horz" wrap="square" lIns="38100" tIns="19050" rIns="38100" bIns="19050" anchor="ctr">
                  <a:spAutoFit/>
                </a:bodyPr>
                <a:lstStyle/>
                <a:p>
                  <a:pPr algn="ctr">
                    <a:defRPr sz="800" b="0" i="0">
                      <a:latin typeface="Arial"/>
                      <a:ea typeface="Arial"/>
                      <a:cs typeface="Arial"/>
                    </a:defRPr>
                  </a:pPr>
                  <a:endParaRPr lang="it-IT"/>
                </a:p>
              </c:txPr>
              <c:dLblPos val="t"/>
              <c:showLegendKey val="0"/>
              <c:showVal val="1"/>
              <c:showCatName val="0"/>
              <c:showSerName val="0"/>
              <c:showPercent val="0"/>
              <c:showBubbleSize val="0"/>
              <c:separator>0</c:separator>
              <c:extLst>
                <c:ext xmlns:c15="http://schemas.microsoft.com/office/drawing/2012/chart" uri="{CE6537A1-D6FC-4f65-9D91-7224C49458BB}">
                  <c15:dlblFieldTable>
                    <c15:dlblFTEntry>
                      <c15:txfldGUID>{DD68BA75-52AF-472A-8048-2B1D8F6EE53B}</c15:txfldGUID>
                      <c15:f>'PL11-Churn Bridge working'!$C$16</c15:f>
                      <c15:dlblFieldTableCache>
                        <c:ptCount val="1"/>
                        <c:pt idx="0">
                          <c:v>(18)</c:v>
                        </c:pt>
                      </c15:dlblFieldTableCache>
                    </c15:dlblFTEntry>
                  </c15:dlblFieldTable>
                  <c15:showDataLabelsRange val="0"/>
                </c:ext>
                <c:ext xmlns:c16="http://schemas.microsoft.com/office/drawing/2014/chart" uri="{C3380CC4-5D6E-409C-BE32-E72D297353CC}">
                  <c16:uniqueId val="{00000010-359E-422D-A02F-6B70874C3530}"/>
                </c:ext>
              </c:extLst>
            </c:dLbl>
            <c:dLbl>
              <c:idx val="10"/>
              <c:tx>
                <c:strRef>
                  <c:f>'PL11-Churn Bridge working'!$C$17</c:f>
                  <c:strCache>
                    <c:ptCount val="1"/>
                    <c:pt idx="0">
                      <c:v>89 </c:v>
                    </c:pt>
                  </c:strCache>
                </c:strRef>
              </c:tx>
              <c:spPr>
                <a:noFill/>
                <a:ln>
                  <a:noFill/>
                </a:ln>
                <a:effectLst/>
              </c:spPr>
              <c:txPr>
                <a:bodyPr rot="0" vert="horz" wrap="square" lIns="38100" tIns="19050" rIns="38100" bIns="19050" anchor="ctr">
                  <a:spAutoFit/>
                </a:bodyPr>
                <a:lstStyle/>
                <a:p>
                  <a:pPr algn="ctr">
                    <a:defRPr sz="800" b="0" i="0">
                      <a:latin typeface="Arial"/>
                      <a:ea typeface="Arial"/>
                      <a:cs typeface="Arial"/>
                    </a:defRPr>
                  </a:pPr>
                  <a:endParaRPr lang="it-IT"/>
                </a:p>
              </c:txPr>
              <c:dLblPos val="t"/>
              <c:showLegendKey val="0"/>
              <c:showVal val="1"/>
              <c:showCatName val="0"/>
              <c:showSerName val="0"/>
              <c:showPercent val="0"/>
              <c:showBubbleSize val="0"/>
              <c:separator>0</c:separator>
              <c:extLst>
                <c:ext xmlns:c15="http://schemas.microsoft.com/office/drawing/2012/chart" uri="{CE6537A1-D6FC-4f65-9D91-7224C49458BB}">
                  <c15:dlblFieldTable>
                    <c15:dlblFTEntry>
                      <c15:txfldGUID>{3F4A9943-1C9E-4D79-8FF8-091ED548F9BA}</c15:txfldGUID>
                      <c15:f>'PL11-Churn Bridge working'!$C$17</c15:f>
                      <c15:dlblFieldTableCache>
                        <c:ptCount val="1"/>
                        <c:pt idx="0">
                          <c:v>89 </c:v>
                        </c:pt>
                      </c15:dlblFieldTableCache>
                    </c15:dlblFTEntry>
                  </c15:dlblFieldTable>
                  <c15:showDataLabelsRange val="0"/>
                </c:ext>
                <c:ext xmlns:c16="http://schemas.microsoft.com/office/drawing/2014/chart" uri="{C3380CC4-5D6E-409C-BE32-E72D297353CC}">
                  <c16:uniqueId val="{00000011-359E-422D-A02F-6B70874C3530}"/>
                </c:ext>
              </c:extLst>
            </c:dLbl>
            <c:spPr>
              <a:noFill/>
              <a:ln>
                <a:noFill/>
              </a:ln>
              <a:effectLst/>
            </c:spPr>
            <c:showLegendKey val="1"/>
            <c:showVal val="1"/>
            <c:showCatName val="0"/>
            <c:showSerName val="0"/>
            <c:showPercent val="0"/>
            <c:showBubbleSize val="0"/>
            <c:separator>0</c:separator>
            <c:showLeaderLines val="0"/>
            <c:extLst>
              <c:ext xmlns:c15="http://schemas.microsoft.com/office/drawing/2012/chart" uri="{CE6537A1-D6FC-4f65-9D91-7224C49458BB}">
                <c15:showLeaderLines val="1"/>
              </c:ext>
            </c:extLst>
          </c:dLbls>
          <c:cat>
            <c:strRef>
              <c:f>'PL11-Churn Bridge working'!$A$7:$A$17</c:f>
              <c:strCache>
                <c:ptCount val="11"/>
                <c:pt idx="0">
                  <c:v>Revenue FY18</c:v>
                </c:pt>
                <c:pt idx="1">
                  <c:v>New</c:v>
                </c:pt>
                <c:pt idx="2">
                  <c:v>Lost</c:v>
                </c:pt>
                <c:pt idx="3">
                  <c:v>Growth</c:v>
                </c:pt>
                <c:pt idx="4">
                  <c:v>Decline</c:v>
                </c:pt>
                <c:pt idx="5">
                  <c:v>Revenue FY19</c:v>
                </c:pt>
                <c:pt idx="6">
                  <c:v>New</c:v>
                </c:pt>
                <c:pt idx="7">
                  <c:v>Lost</c:v>
                </c:pt>
                <c:pt idx="8">
                  <c:v>Growth</c:v>
                </c:pt>
                <c:pt idx="9">
                  <c:v>Decline</c:v>
                </c:pt>
                <c:pt idx="10">
                  <c:v>Revenue FY20</c:v>
                </c:pt>
              </c:strCache>
            </c:strRef>
          </c:cat>
          <c:val>
            <c:numRef>
              <c:f>'PL11-Churn Bridge working'!$O$7:$O$17</c:f>
              <c:numCache>
                <c:formatCode>0</c:formatCode>
                <c:ptCount val="11"/>
                <c:pt idx="0">
                  <c:v>55</c:v>
                </c:pt>
                <c:pt idx="1">
                  <c:v>59.204000000000001</c:v>
                </c:pt>
                <c:pt idx="2">
                  <c:v>59.204000000000001</c:v>
                </c:pt>
                <c:pt idx="3">
                  <c:v>98.207999999999998</c:v>
                </c:pt>
                <c:pt idx="4">
                  <c:v>98.207999999999998</c:v>
                </c:pt>
                <c:pt idx="5">
                  <c:v>91.022999999999996</c:v>
                </c:pt>
                <c:pt idx="6">
                  <c:v>91.022999999999996</c:v>
                </c:pt>
                <c:pt idx="7">
                  <c:v>91.022999999999996</c:v>
                </c:pt>
                <c:pt idx="8">
                  <c:v>107.621</c:v>
                </c:pt>
                <c:pt idx="9">
                  <c:v>107.621</c:v>
                </c:pt>
                <c:pt idx="10">
                  <c:v>89.32</c:v>
                </c:pt>
              </c:numCache>
            </c:numRef>
          </c:val>
          <c:smooth val="0"/>
          <c:extLst>
            <c:ext xmlns:c16="http://schemas.microsoft.com/office/drawing/2014/chart" uri="{C3380CC4-5D6E-409C-BE32-E72D297353CC}">
              <c16:uniqueId val="{00000012-359E-422D-A02F-6B70874C3530}"/>
            </c:ext>
          </c:extLst>
        </c:ser>
        <c:dLbls>
          <c:showLegendKey val="0"/>
          <c:showVal val="0"/>
          <c:showCatName val="0"/>
          <c:showSerName val="0"/>
          <c:showPercent val="0"/>
          <c:showBubbleSize val="0"/>
        </c:dLbls>
        <c:marker val="1"/>
        <c:smooth val="0"/>
        <c:axId val="1018514576"/>
        <c:axId val="1018515888"/>
      </c:lineChart>
      <c:catAx>
        <c:axId val="1018514576"/>
        <c:scaling>
          <c:orientation val="minMax"/>
        </c:scaling>
        <c:delete val="0"/>
        <c:axPos val="b"/>
        <c:numFmt formatCode="General" sourceLinked="1"/>
        <c:majorTickMark val="none"/>
        <c:minorTickMark val="none"/>
        <c:tickLblPos val="low"/>
        <c:spPr>
          <a:ln w="3175">
            <a:solidFill>
              <a:srgbClr val="2E2E38"/>
            </a:solidFill>
            <a:prstDash val="solid"/>
          </a:ln>
        </c:spPr>
        <c:txPr>
          <a:bodyPr rot="-5400000" vert="horz"/>
          <a:lstStyle/>
          <a:p>
            <a:pPr>
              <a:defRPr sz="800" b="0" i="0">
                <a:latin typeface="Arial"/>
                <a:ea typeface="Arial"/>
                <a:cs typeface="Arial"/>
              </a:defRPr>
            </a:pPr>
            <a:endParaRPr lang="it-IT"/>
          </a:p>
        </c:txPr>
        <c:crossAx val="1018515888"/>
        <c:crosses val="autoZero"/>
        <c:auto val="1"/>
        <c:lblAlgn val="ctr"/>
        <c:lblOffset val="100"/>
        <c:noMultiLvlLbl val="0"/>
      </c:catAx>
      <c:valAx>
        <c:axId val="1018515888"/>
        <c:scaling>
          <c:orientation val="minMax"/>
        </c:scaling>
        <c:delete val="0"/>
        <c:axPos val="l"/>
        <c:title>
          <c:tx>
            <c:strRef>
              <c:f>'PL11-Churn Bridge working'!$A$6</c:f>
              <c:strCache>
                <c:ptCount val="1"/>
                <c:pt idx="0">
                  <c:v>Currency: € 000</c:v>
                </c:pt>
              </c:strCache>
            </c:strRef>
          </c:tx>
          <c:overlay val="0"/>
          <c:txPr>
            <a:bodyPr/>
            <a:lstStyle/>
            <a:p>
              <a:pPr>
                <a:defRPr sz="800" b="0" i="0">
                  <a:latin typeface="Arial"/>
                  <a:ea typeface="Arial"/>
                  <a:cs typeface="Arial"/>
                </a:defRPr>
              </a:pPr>
              <a:endParaRPr lang="it-IT"/>
            </a:p>
          </c:txPr>
        </c:title>
        <c:numFmt formatCode="#,##0_);\(#,##0\);&quot; - &quot;_);@_)" sourceLinked="0"/>
        <c:majorTickMark val="none"/>
        <c:minorTickMark val="none"/>
        <c:tickLblPos val="nextTo"/>
        <c:spPr>
          <a:ln w="3175">
            <a:solidFill>
              <a:srgbClr val="2E2E38"/>
            </a:solidFill>
            <a:prstDash val="solid"/>
          </a:ln>
        </c:spPr>
        <c:txPr>
          <a:bodyPr/>
          <a:lstStyle/>
          <a:p>
            <a:pPr>
              <a:defRPr sz="800" b="0" i="0">
                <a:latin typeface="Arial"/>
                <a:ea typeface="Arial"/>
                <a:cs typeface="Arial"/>
              </a:defRPr>
            </a:pPr>
            <a:endParaRPr lang="it-IT"/>
          </a:p>
        </c:txPr>
        <c:crossAx val="1018514576"/>
        <c:crosses val="autoZero"/>
        <c:crossBetween val="between"/>
      </c:valAx>
      <c:spPr>
        <a:solidFill>
          <a:srgbClr val="FFFFFF"/>
        </a:solidFill>
        <a:ln w="25400">
          <a:noFill/>
        </a:ln>
      </c:spPr>
    </c:plotArea>
    <c:plotVisOnly val="0"/>
    <c:dispBlanksAs val="gap"/>
    <c:extLst>
      <c:ext xmlns:c16r3="http://schemas.microsoft.com/office/drawing/2017/03/chart" uri="{56B9EC1D-385E-4148-901F-78D8002777C0}">
        <c16r3:dataDisplayOptions16>
          <c16r3:dispNaAsBlank val="1"/>
        </c16r3:dataDisplayOptions16>
      </c:ext>
    </c:extLst>
    <c:showDLblsOverMax val="0"/>
  </c:chart>
  <c:spPr>
    <a:ln w="6350">
      <a:noFill/>
    </a:ln>
  </c:spPr>
  <c:printSettings>
    <c:headerFooter/>
    <c:pageMargins b="0.75" l="0.7" r="0.7" t="0.75" header="0.3" footer="0.3"/>
    <c:pageSetup/>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0"/>
          <c:order val="0"/>
          <c:tx>
            <c:strRef>
              <c:f>'BS5-TR ageing'!$A$7</c:f>
              <c:strCache>
                <c:ptCount val="1"/>
                <c:pt idx="0">
                  <c:v>Not due</c:v>
                </c:pt>
              </c:strCache>
            </c:strRef>
          </c:tx>
          <c:spPr>
            <a:solidFill>
              <a:srgbClr val="FFE600"/>
            </a:solidFill>
            <a:ln w="25400">
              <a:noFill/>
            </a:ln>
            <a:effectLst/>
          </c:spPr>
          <c:invertIfNegative val="0"/>
          <c:cat>
            <c:strRef>
              <c:f>'BS5-TR ageing'!$C$6:$E$6</c:f>
              <c:strCache>
                <c:ptCount val="3"/>
                <c:pt idx="0">
                  <c:v>Dec18A</c:v>
                </c:pt>
                <c:pt idx="1">
                  <c:v>Dec19A</c:v>
                </c:pt>
                <c:pt idx="2">
                  <c:v>Dec20A</c:v>
                </c:pt>
              </c:strCache>
            </c:strRef>
          </c:cat>
          <c:val>
            <c:numRef>
              <c:f>'BS5-TR ageing'!$C$7:$E$7</c:f>
              <c:numCache>
                <c:formatCode>#,##0_);\(#,##0\);" - "_);@_)</c:formatCode>
                <c:ptCount val="3"/>
                <c:pt idx="0">
                  <c:v>0</c:v>
                </c:pt>
                <c:pt idx="1">
                  <c:v>0</c:v>
                </c:pt>
                <c:pt idx="2">
                  <c:v>0</c:v>
                </c:pt>
              </c:numCache>
            </c:numRef>
          </c:val>
          <c:extLst>
            <c:ext xmlns:c16="http://schemas.microsoft.com/office/drawing/2014/chart" uri="{C3380CC4-5D6E-409C-BE32-E72D297353CC}">
              <c16:uniqueId val="{00000000-9B4C-4C3A-A89F-D1336A65E2E7}"/>
            </c:ext>
          </c:extLst>
        </c:ser>
        <c:ser>
          <c:idx val="1"/>
          <c:order val="1"/>
          <c:tx>
            <c:strRef>
              <c:f>'BS5-TR ageing'!$A$8</c:f>
              <c:strCache>
                <c:ptCount val="1"/>
                <c:pt idx="0">
                  <c:v>0-30 days</c:v>
                </c:pt>
              </c:strCache>
            </c:strRef>
          </c:tx>
          <c:spPr>
            <a:solidFill>
              <a:srgbClr val="2E2E38"/>
            </a:solidFill>
            <a:ln w="25400">
              <a:noFill/>
            </a:ln>
            <a:effectLst/>
          </c:spPr>
          <c:invertIfNegative val="0"/>
          <c:cat>
            <c:strRef>
              <c:f>'BS5-TR ageing'!$C$6:$E$6</c:f>
              <c:strCache>
                <c:ptCount val="3"/>
                <c:pt idx="0">
                  <c:v>Dec18A</c:v>
                </c:pt>
                <c:pt idx="1">
                  <c:v>Dec19A</c:v>
                </c:pt>
                <c:pt idx="2">
                  <c:v>Dec20A</c:v>
                </c:pt>
              </c:strCache>
            </c:strRef>
          </c:cat>
          <c:val>
            <c:numRef>
              <c:f>'BS5-TR ageing'!$C$8:$E$8</c:f>
              <c:numCache>
                <c:formatCode>#,##0_);\(#,##0\);" - "_);@_)</c:formatCode>
                <c:ptCount val="3"/>
                <c:pt idx="0">
                  <c:v>0</c:v>
                </c:pt>
                <c:pt idx="1">
                  <c:v>0</c:v>
                </c:pt>
                <c:pt idx="2">
                  <c:v>0</c:v>
                </c:pt>
              </c:numCache>
            </c:numRef>
          </c:val>
          <c:extLst>
            <c:ext xmlns:c16="http://schemas.microsoft.com/office/drawing/2014/chart" uri="{C3380CC4-5D6E-409C-BE32-E72D297353CC}">
              <c16:uniqueId val="{00000001-9B4C-4C3A-A89F-D1336A65E2E7}"/>
            </c:ext>
          </c:extLst>
        </c:ser>
        <c:ser>
          <c:idx val="2"/>
          <c:order val="2"/>
          <c:tx>
            <c:strRef>
              <c:f>'BS5-TR ageing'!$A$9</c:f>
              <c:strCache>
                <c:ptCount val="1"/>
                <c:pt idx="0">
                  <c:v>30-60 days</c:v>
                </c:pt>
              </c:strCache>
            </c:strRef>
          </c:tx>
          <c:spPr>
            <a:solidFill>
              <a:srgbClr val="44454D"/>
            </a:solidFill>
            <a:ln w="25400">
              <a:noFill/>
            </a:ln>
            <a:effectLst/>
          </c:spPr>
          <c:invertIfNegative val="0"/>
          <c:cat>
            <c:strRef>
              <c:f>'BS5-TR ageing'!$C$6:$E$6</c:f>
              <c:strCache>
                <c:ptCount val="3"/>
                <c:pt idx="0">
                  <c:v>Dec18A</c:v>
                </c:pt>
                <c:pt idx="1">
                  <c:v>Dec19A</c:v>
                </c:pt>
                <c:pt idx="2">
                  <c:v>Dec20A</c:v>
                </c:pt>
              </c:strCache>
            </c:strRef>
          </c:cat>
          <c:val>
            <c:numRef>
              <c:f>'BS5-TR ageing'!$C$9:$E$9</c:f>
              <c:numCache>
                <c:formatCode>#,##0_);\(#,##0\);" - "_);@_)</c:formatCode>
                <c:ptCount val="3"/>
                <c:pt idx="0">
                  <c:v>0</c:v>
                </c:pt>
                <c:pt idx="1">
                  <c:v>0</c:v>
                </c:pt>
                <c:pt idx="2">
                  <c:v>0</c:v>
                </c:pt>
              </c:numCache>
            </c:numRef>
          </c:val>
          <c:extLst>
            <c:ext xmlns:c16="http://schemas.microsoft.com/office/drawing/2014/chart" uri="{C3380CC4-5D6E-409C-BE32-E72D297353CC}">
              <c16:uniqueId val="{00000002-9B4C-4C3A-A89F-D1336A65E2E7}"/>
            </c:ext>
          </c:extLst>
        </c:ser>
        <c:ser>
          <c:idx val="3"/>
          <c:order val="3"/>
          <c:tx>
            <c:strRef>
              <c:f>'BS5-TR ageing'!$A$10</c:f>
              <c:strCache>
                <c:ptCount val="1"/>
                <c:pt idx="0">
                  <c:v>60-90 days</c:v>
                </c:pt>
              </c:strCache>
            </c:strRef>
          </c:tx>
          <c:spPr>
            <a:solidFill>
              <a:srgbClr val="66666E"/>
            </a:solidFill>
            <a:ln w="25400">
              <a:noFill/>
            </a:ln>
            <a:effectLst/>
          </c:spPr>
          <c:invertIfNegative val="0"/>
          <c:cat>
            <c:strRef>
              <c:f>'BS5-TR ageing'!$C$6:$E$6</c:f>
              <c:strCache>
                <c:ptCount val="3"/>
                <c:pt idx="0">
                  <c:v>Dec18A</c:v>
                </c:pt>
                <c:pt idx="1">
                  <c:v>Dec19A</c:v>
                </c:pt>
                <c:pt idx="2">
                  <c:v>Dec20A</c:v>
                </c:pt>
              </c:strCache>
            </c:strRef>
          </c:cat>
          <c:val>
            <c:numRef>
              <c:f>'BS5-TR ageing'!$C$10:$E$10</c:f>
              <c:numCache>
                <c:formatCode>#,##0_);\(#,##0\);" - "_);@_)</c:formatCode>
                <c:ptCount val="3"/>
                <c:pt idx="0">
                  <c:v>0</c:v>
                </c:pt>
                <c:pt idx="1">
                  <c:v>0</c:v>
                </c:pt>
                <c:pt idx="2">
                  <c:v>0</c:v>
                </c:pt>
              </c:numCache>
            </c:numRef>
          </c:val>
          <c:extLst>
            <c:ext xmlns:c16="http://schemas.microsoft.com/office/drawing/2014/chart" uri="{C3380CC4-5D6E-409C-BE32-E72D297353CC}">
              <c16:uniqueId val="{00000003-9B4C-4C3A-A89F-D1336A65E2E7}"/>
            </c:ext>
          </c:extLst>
        </c:ser>
        <c:ser>
          <c:idx val="4"/>
          <c:order val="4"/>
          <c:tx>
            <c:strRef>
              <c:f>'BS5-TR ageing'!$A$11</c:f>
              <c:strCache>
                <c:ptCount val="1"/>
                <c:pt idx="0">
                  <c:v>90-180 days</c:v>
                </c:pt>
              </c:strCache>
            </c:strRef>
          </c:tx>
          <c:spPr>
            <a:solidFill>
              <a:srgbClr val="8B8B91"/>
            </a:solidFill>
            <a:ln w="25400">
              <a:noFill/>
            </a:ln>
            <a:effectLst/>
          </c:spPr>
          <c:invertIfNegative val="0"/>
          <c:cat>
            <c:strRef>
              <c:f>'BS5-TR ageing'!$C$6:$E$6</c:f>
              <c:strCache>
                <c:ptCount val="3"/>
                <c:pt idx="0">
                  <c:v>Dec18A</c:v>
                </c:pt>
                <c:pt idx="1">
                  <c:v>Dec19A</c:v>
                </c:pt>
                <c:pt idx="2">
                  <c:v>Dec20A</c:v>
                </c:pt>
              </c:strCache>
            </c:strRef>
          </c:cat>
          <c:val>
            <c:numRef>
              <c:f>'BS5-TR ageing'!$C$11:$E$11</c:f>
              <c:numCache>
                <c:formatCode>#,##0_);\(#,##0\);" - "_);@_)</c:formatCode>
                <c:ptCount val="3"/>
                <c:pt idx="0">
                  <c:v>0</c:v>
                </c:pt>
                <c:pt idx="1">
                  <c:v>0</c:v>
                </c:pt>
                <c:pt idx="2">
                  <c:v>0</c:v>
                </c:pt>
              </c:numCache>
            </c:numRef>
          </c:val>
          <c:extLst>
            <c:ext xmlns:c16="http://schemas.microsoft.com/office/drawing/2014/chart" uri="{C3380CC4-5D6E-409C-BE32-E72D297353CC}">
              <c16:uniqueId val="{00000004-9B4C-4C3A-A89F-D1336A65E2E7}"/>
            </c:ext>
          </c:extLst>
        </c:ser>
        <c:ser>
          <c:idx val="5"/>
          <c:order val="5"/>
          <c:tx>
            <c:strRef>
              <c:f>'BS5-TR ageing'!$A$12</c:f>
              <c:strCache>
                <c:ptCount val="1"/>
                <c:pt idx="0">
                  <c:v>More than 180 days</c:v>
                </c:pt>
              </c:strCache>
            </c:strRef>
          </c:tx>
          <c:spPr>
            <a:solidFill>
              <a:srgbClr val="B1B1B6"/>
            </a:solidFill>
            <a:ln w="25400">
              <a:noFill/>
            </a:ln>
            <a:effectLst/>
          </c:spPr>
          <c:invertIfNegative val="0"/>
          <c:cat>
            <c:strRef>
              <c:f>'BS5-TR ageing'!$C$6:$E$6</c:f>
              <c:strCache>
                <c:ptCount val="3"/>
                <c:pt idx="0">
                  <c:v>Dec18A</c:v>
                </c:pt>
                <c:pt idx="1">
                  <c:v>Dec19A</c:v>
                </c:pt>
                <c:pt idx="2">
                  <c:v>Dec20A</c:v>
                </c:pt>
              </c:strCache>
            </c:strRef>
          </c:cat>
          <c:val>
            <c:numRef>
              <c:f>'BS5-TR ageing'!$C$12:$E$12</c:f>
              <c:numCache>
                <c:formatCode>#,##0_);\(#,##0\);" - "_);@_)</c:formatCode>
                <c:ptCount val="3"/>
                <c:pt idx="0">
                  <c:v>0</c:v>
                </c:pt>
                <c:pt idx="1">
                  <c:v>0</c:v>
                </c:pt>
                <c:pt idx="2">
                  <c:v>0</c:v>
                </c:pt>
              </c:numCache>
            </c:numRef>
          </c:val>
          <c:extLst>
            <c:ext xmlns:c16="http://schemas.microsoft.com/office/drawing/2014/chart" uri="{C3380CC4-5D6E-409C-BE32-E72D297353CC}">
              <c16:uniqueId val="{00000005-9B4C-4C3A-A89F-D1336A65E2E7}"/>
            </c:ext>
          </c:extLst>
        </c:ser>
        <c:ser>
          <c:idx val="7"/>
          <c:order val="6"/>
          <c:tx>
            <c:strRef>
              <c:f>'BS5-TR ageing'!$A$14</c:f>
              <c:strCache>
                <c:ptCount val="1"/>
                <c:pt idx="0">
                  <c:v>Reconciliation items</c:v>
                </c:pt>
              </c:strCache>
            </c:strRef>
          </c:tx>
          <c:spPr>
            <a:solidFill>
              <a:schemeClr val="bg1">
                <a:lumMod val="95000"/>
              </a:schemeClr>
            </a:solidFill>
            <a:ln w="25400">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rgbClr val="000000"/>
                    </a:solidFill>
                    <a:latin typeface="Arial"/>
                    <a:ea typeface="Arial"/>
                    <a:cs typeface="Arial"/>
                  </a:defRPr>
                </a:pPr>
                <a:endParaRPr lang="it-IT"/>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'BS5-TR ageing'!$C$6:$E$6</c:f>
              <c:strCache>
                <c:ptCount val="3"/>
                <c:pt idx="0">
                  <c:v>Dec18A</c:v>
                </c:pt>
                <c:pt idx="1">
                  <c:v>Dec19A</c:v>
                </c:pt>
                <c:pt idx="2">
                  <c:v>Dec20A</c:v>
                </c:pt>
              </c:strCache>
            </c:strRef>
          </c:cat>
          <c:val>
            <c:numRef>
              <c:f>'BS5-TR ageing'!$C$14:$E$14</c:f>
              <c:numCache>
                <c:formatCode>#,##0_);\(#,##0\);" - "_);@_)</c:formatCode>
                <c:ptCount val="3"/>
                <c:pt idx="0">
                  <c:v>2238.8776161643837</c:v>
                </c:pt>
                <c:pt idx="1">
                  <c:v>5523.4286524646577</c:v>
                </c:pt>
                <c:pt idx="2">
                  <c:v>2531.9087881102469</c:v>
                </c:pt>
              </c:numCache>
            </c:numRef>
          </c:val>
          <c:extLst>
            <c:ext xmlns:c16="http://schemas.microsoft.com/office/drawing/2014/chart" uri="{C3380CC4-5D6E-409C-BE32-E72D297353CC}">
              <c16:uniqueId val="{00000007-9B4C-4C3A-A89F-D1336A65E2E7}"/>
            </c:ext>
          </c:extLst>
        </c:ser>
        <c:dLbls>
          <c:showLegendKey val="0"/>
          <c:showVal val="0"/>
          <c:showCatName val="0"/>
          <c:showSerName val="0"/>
          <c:showPercent val="0"/>
          <c:showBubbleSize val="0"/>
        </c:dLbls>
        <c:gapWidth val="100"/>
        <c:overlap val="100"/>
        <c:axId val="1225524864"/>
        <c:axId val="1225531424"/>
      </c:barChart>
      <c:lineChart>
        <c:grouping val="standard"/>
        <c:varyColors val="0"/>
        <c:ser>
          <c:idx val="8"/>
          <c:order val="7"/>
          <c:tx>
            <c:strRef>
              <c:f>'BS5-TR ageing'!$A$16</c:f>
              <c:strCache>
                <c:ptCount val="1"/>
                <c:pt idx="0">
                  <c:v>DSO</c:v>
                </c:pt>
              </c:strCache>
            </c:strRef>
          </c:tx>
          <c:spPr>
            <a:ln w="12700" cap="rnd">
              <a:solidFill>
                <a:srgbClr val="7F7E82"/>
              </a:solidFill>
              <a:prstDash val="solid"/>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rgbClr val="000000"/>
                    </a:solidFill>
                    <a:latin typeface="Arial"/>
                    <a:ea typeface="Arial"/>
                    <a:cs typeface="Arial"/>
                  </a:defRPr>
                </a:pPr>
                <a:endParaRPr lang="it-IT"/>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'BS5-TR ageing'!$C$6:$E$6</c:f>
              <c:strCache>
                <c:ptCount val="3"/>
                <c:pt idx="0">
                  <c:v>Dec18A</c:v>
                </c:pt>
                <c:pt idx="1">
                  <c:v>Dec19A</c:v>
                </c:pt>
                <c:pt idx="2">
                  <c:v>Dec20A</c:v>
                </c:pt>
              </c:strCache>
            </c:strRef>
          </c:cat>
          <c:val>
            <c:numRef>
              <c:f>'BS5-TR ageing'!$C$16:$E$16</c:f>
              <c:numCache>
                <c:formatCode>#,##0_);\(#,##0\);" - "_);@_)</c:formatCode>
                <c:ptCount val="3"/>
                <c:pt idx="0">
                  <c:v>39.629027637729699</c:v>
                </c:pt>
                <c:pt idx="1">
                  <c:v>99.610614071099533</c:v>
                </c:pt>
                <c:pt idx="2">
                  <c:v>43.660297237044453</c:v>
                </c:pt>
              </c:numCache>
            </c:numRef>
          </c:val>
          <c:smooth val="1"/>
          <c:extLst>
            <c:ext xmlns:c16="http://schemas.microsoft.com/office/drawing/2014/chart" uri="{C3380CC4-5D6E-409C-BE32-E72D297353CC}">
              <c16:uniqueId val="{00000008-9B4C-4C3A-A89F-D1336A65E2E7}"/>
            </c:ext>
          </c:extLst>
        </c:ser>
        <c:dLbls>
          <c:showLegendKey val="0"/>
          <c:showVal val="0"/>
          <c:showCatName val="0"/>
          <c:showSerName val="0"/>
          <c:showPercent val="0"/>
          <c:showBubbleSize val="0"/>
        </c:dLbls>
        <c:marker val="1"/>
        <c:smooth val="0"/>
        <c:axId val="1225545528"/>
        <c:axId val="1225543888"/>
      </c:lineChart>
      <c:catAx>
        <c:axId val="1225524864"/>
        <c:scaling>
          <c:orientation val="minMax"/>
        </c:scaling>
        <c:delete val="0"/>
        <c:axPos val="b"/>
        <c:numFmt formatCode="General" sourceLinked="1"/>
        <c:majorTickMark val="none"/>
        <c:minorTickMark val="none"/>
        <c:tickLblPos val="low"/>
        <c:spPr>
          <a:noFill/>
          <a:ln w="9525" cap="flat" cmpd="sng" algn="ctr">
            <a:solidFill>
              <a:srgbClr val="000000"/>
            </a:solidFill>
            <a:prstDash val="solid"/>
            <a:round/>
          </a:ln>
          <a:effectLst/>
        </c:spPr>
        <c:txPr>
          <a:bodyPr rot="-60000000" spcFirstLastPara="1" vertOverflow="ellipsis" vert="horz" wrap="square" anchor="ctr" anchorCtr="1"/>
          <a:lstStyle/>
          <a:p>
            <a:pPr>
              <a:defRPr sz="800" b="0" i="0" u="none" strike="noStrike" kern="1200" baseline="0">
                <a:solidFill>
                  <a:srgbClr val="000000"/>
                </a:solidFill>
                <a:latin typeface="Arial"/>
                <a:ea typeface="Arial"/>
                <a:cs typeface="Arial"/>
              </a:defRPr>
            </a:pPr>
            <a:endParaRPr lang="it-IT"/>
          </a:p>
        </c:txPr>
        <c:crossAx val="1225531424"/>
        <c:crosses val="autoZero"/>
        <c:auto val="1"/>
        <c:lblAlgn val="ctr"/>
        <c:lblOffset val="100"/>
        <c:noMultiLvlLbl val="0"/>
      </c:catAx>
      <c:valAx>
        <c:axId val="1225531424"/>
        <c:scaling>
          <c:orientation val="minMax"/>
        </c:scaling>
        <c:delete val="0"/>
        <c:axPos val="l"/>
        <c:numFmt formatCode="#,##0_);\(#,##0\);&quot; - &quot;_);@_)" sourceLinked="0"/>
        <c:majorTickMark val="none"/>
        <c:minorTickMark val="none"/>
        <c:tickLblPos val="low"/>
        <c:spPr>
          <a:noFill/>
          <a:ln>
            <a:solidFill>
              <a:srgbClr val="000000"/>
            </a:solidFill>
            <a:prstDash val="solid"/>
          </a:ln>
          <a:effectLst/>
        </c:spPr>
        <c:txPr>
          <a:bodyPr rot="-60000000" spcFirstLastPara="1" vertOverflow="ellipsis" vert="horz" wrap="square" anchor="ctr" anchorCtr="1"/>
          <a:lstStyle/>
          <a:p>
            <a:pPr>
              <a:defRPr sz="800" b="0" i="0" u="none" strike="noStrike" kern="1200" baseline="0">
                <a:solidFill>
                  <a:srgbClr val="000000"/>
                </a:solidFill>
                <a:latin typeface="Arial"/>
                <a:ea typeface="Arial"/>
                <a:cs typeface="Arial"/>
              </a:defRPr>
            </a:pPr>
            <a:endParaRPr lang="it-IT"/>
          </a:p>
        </c:txPr>
        <c:crossAx val="1225524864"/>
        <c:crosses val="autoZero"/>
        <c:crossBetween val="between"/>
      </c:valAx>
      <c:valAx>
        <c:axId val="1225543888"/>
        <c:scaling>
          <c:orientation val="minMax"/>
        </c:scaling>
        <c:delete val="0"/>
        <c:axPos val="r"/>
        <c:numFmt formatCode="#,##0_);\(#,##0\);&quot; - &quot;_);@_)" sourceLinked="0"/>
        <c:majorTickMark val="none"/>
        <c:minorTickMark val="none"/>
        <c:tickLblPos val="nextTo"/>
        <c:spPr>
          <a:noFill/>
          <a:ln>
            <a:solidFill>
              <a:srgbClr val="000000"/>
            </a:solidFill>
            <a:prstDash val="solid"/>
          </a:ln>
          <a:effectLst/>
        </c:spPr>
        <c:txPr>
          <a:bodyPr rot="-60000000" spcFirstLastPara="1" vertOverflow="ellipsis" vert="horz" wrap="square" anchor="ctr" anchorCtr="1"/>
          <a:lstStyle/>
          <a:p>
            <a:pPr>
              <a:defRPr sz="800" b="0" i="0" u="none" strike="noStrike" kern="1200" baseline="0">
                <a:solidFill>
                  <a:srgbClr val="000000"/>
                </a:solidFill>
                <a:latin typeface="Arial"/>
                <a:ea typeface="Arial"/>
                <a:cs typeface="Arial"/>
              </a:defRPr>
            </a:pPr>
            <a:endParaRPr lang="it-IT"/>
          </a:p>
        </c:txPr>
        <c:crossAx val="1225545528"/>
        <c:crosses val="max"/>
        <c:crossBetween val="between"/>
      </c:valAx>
      <c:catAx>
        <c:axId val="1225545528"/>
        <c:scaling>
          <c:orientation val="minMax"/>
        </c:scaling>
        <c:delete val="1"/>
        <c:axPos val="b"/>
        <c:numFmt formatCode="General" sourceLinked="1"/>
        <c:majorTickMark val="out"/>
        <c:minorTickMark val="none"/>
        <c:tickLblPos val="nextTo"/>
        <c:crossAx val="1225543888"/>
        <c:crosses val="autoZero"/>
        <c:auto val="1"/>
        <c:lblAlgn val="ctr"/>
        <c:lblOffset val="100"/>
        <c:noMultiLvlLbl val="0"/>
      </c:catAx>
      <c:spPr>
        <a:noFill/>
        <a:ln w="25400">
          <a:noFill/>
        </a:ln>
        <a:effectLst/>
      </c:spPr>
    </c:plotArea>
    <c:legend>
      <c:legendPos val="b"/>
      <c:overlay val="0"/>
      <c:spPr>
        <a:noFill/>
        <a:ln w="25400">
          <a:noFill/>
        </a:ln>
        <a:effectLst/>
      </c:spPr>
      <c:txPr>
        <a:bodyPr rot="0" spcFirstLastPara="1" vertOverflow="ellipsis" vert="horz" wrap="square" anchor="ctr" anchorCtr="1"/>
        <a:lstStyle/>
        <a:p>
          <a:pPr>
            <a:defRPr sz="800" b="0" i="0" u="none" strike="noStrike" kern="1200" baseline="0">
              <a:solidFill>
                <a:srgbClr val="000000"/>
              </a:solidFill>
              <a:latin typeface="Arial"/>
              <a:ea typeface="Arial"/>
              <a:cs typeface="Arial"/>
            </a:defRPr>
          </a:pPr>
          <a:endParaRPr lang="it-I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FFFF"/>
    </a:solidFill>
    <a:ln w="25400" cap="flat" cmpd="sng" algn="ctr">
      <a:noFill/>
      <a:round/>
    </a:ln>
    <a:effectLst/>
  </c:spPr>
  <c:txPr>
    <a:bodyPr/>
    <a:lstStyle/>
    <a:p>
      <a:pPr>
        <a:defRPr sz="800" b="0">
          <a:solidFill>
            <a:srgbClr val="000000"/>
          </a:solidFill>
          <a:latin typeface="Arial"/>
          <a:ea typeface="Arial"/>
          <a:cs typeface="Arial"/>
        </a:defRPr>
      </a:pPr>
      <a:endParaRPr lang="it-IT"/>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0"/>
          <c:order val="0"/>
          <c:tx>
            <c:strRef>
              <c:f>'BS8-TP ageing'!$A$7</c:f>
              <c:strCache>
                <c:ptCount val="1"/>
                <c:pt idx="0">
                  <c:v>Not due</c:v>
                </c:pt>
              </c:strCache>
            </c:strRef>
          </c:tx>
          <c:spPr>
            <a:solidFill>
              <a:srgbClr val="FFE600"/>
            </a:solidFill>
            <a:ln w="25400">
              <a:noFill/>
            </a:ln>
            <a:effectLst/>
          </c:spPr>
          <c:invertIfNegative val="0"/>
          <c:cat>
            <c:strRef>
              <c:f>'BS8-TP ageing'!$C$6:$E$6</c:f>
              <c:strCache>
                <c:ptCount val="3"/>
                <c:pt idx="0">
                  <c:v>Dec18A</c:v>
                </c:pt>
                <c:pt idx="1">
                  <c:v>Dec19A</c:v>
                </c:pt>
                <c:pt idx="2">
                  <c:v>Dec20A</c:v>
                </c:pt>
              </c:strCache>
            </c:strRef>
          </c:cat>
          <c:val>
            <c:numRef>
              <c:f>'BS8-TP ageing'!$C$7:$E$7</c:f>
              <c:numCache>
                <c:formatCode>#,##0_);\(#,##0\);" - "_);@_)</c:formatCode>
                <c:ptCount val="3"/>
                <c:pt idx="0">
                  <c:v>0</c:v>
                </c:pt>
                <c:pt idx="1">
                  <c:v>0</c:v>
                </c:pt>
                <c:pt idx="2">
                  <c:v>0</c:v>
                </c:pt>
              </c:numCache>
            </c:numRef>
          </c:val>
          <c:extLst>
            <c:ext xmlns:c16="http://schemas.microsoft.com/office/drawing/2014/chart" uri="{C3380CC4-5D6E-409C-BE32-E72D297353CC}">
              <c16:uniqueId val="{00000000-EE56-4A66-AE61-0DA04CE00DE6}"/>
            </c:ext>
          </c:extLst>
        </c:ser>
        <c:ser>
          <c:idx val="1"/>
          <c:order val="1"/>
          <c:tx>
            <c:strRef>
              <c:f>'BS8-TP ageing'!$A$8</c:f>
              <c:strCache>
                <c:ptCount val="1"/>
                <c:pt idx="0">
                  <c:v>0-30 days</c:v>
                </c:pt>
              </c:strCache>
            </c:strRef>
          </c:tx>
          <c:spPr>
            <a:solidFill>
              <a:srgbClr val="2E2E38"/>
            </a:solidFill>
            <a:ln w="25400">
              <a:noFill/>
            </a:ln>
            <a:effectLst/>
          </c:spPr>
          <c:invertIfNegative val="0"/>
          <c:cat>
            <c:strRef>
              <c:f>'BS8-TP ageing'!$C$6:$E$6</c:f>
              <c:strCache>
                <c:ptCount val="3"/>
                <c:pt idx="0">
                  <c:v>Dec18A</c:v>
                </c:pt>
                <c:pt idx="1">
                  <c:v>Dec19A</c:v>
                </c:pt>
                <c:pt idx="2">
                  <c:v>Dec20A</c:v>
                </c:pt>
              </c:strCache>
            </c:strRef>
          </c:cat>
          <c:val>
            <c:numRef>
              <c:f>'BS8-TP ageing'!$C$8:$E$8</c:f>
              <c:numCache>
                <c:formatCode>#,##0_);\(#,##0\);" - "_);@_)</c:formatCode>
                <c:ptCount val="3"/>
                <c:pt idx="0">
                  <c:v>0</c:v>
                </c:pt>
                <c:pt idx="1">
                  <c:v>0</c:v>
                </c:pt>
                <c:pt idx="2">
                  <c:v>0</c:v>
                </c:pt>
              </c:numCache>
            </c:numRef>
          </c:val>
          <c:extLst>
            <c:ext xmlns:c16="http://schemas.microsoft.com/office/drawing/2014/chart" uri="{C3380CC4-5D6E-409C-BE32-E72D297353CC}">
              <c16:uniqueId val="{00000001-EE56-4A66-AE61-0DA04CE00DE6}"/>
            </c:ext>
          </c:extLst>
        </c:ser>
        <c:ser>
          <c:idx val="2"/>
          <c:order val="2"/>
          <c:tx>
            <c:strRef>
              <c:f>'BS8-TP ageing'!$A$9</c:f>
              <c:strCache>
                <c:ptCount val="1"/>
                <c:pt idx="0">
                  <c:v>30-60 days</c:v>
                </c:pt>
              </c:strCache>
            </c:strRef>
          </c:tx>
          <c:spPr>
            <a:solidFill>
              <a:srgbClr val="44454D"/>
            </a:solidFill>
            <a:ln w="25400">
              <a:noFill/>
            </a:ln>
            <a:effectLst/>
          </c:spPr>
          <c:invertIfNegative val="0"/>
          <c:cat>
            <c:strRef>
              <c:f>'BS8-TP ageing'!$C$6:$E$6</c:f>
              <c:strCache>
                <c:ptCount val="3"/>
                <c:pt idx="0">
                  <c:v>Dec18A</c:v>
                </c:pt>
                <c:pt idx="1">
                  <c:v>Dec19A</c:v>
                </c:pt>
                <c:pt idx="2">
                  <c:v>Dec20A</c:v>
                </c:pt>
              </c:strCache>
            </c:strRef>
          </c:cat>
          <c:val>
            <c:numRef>
              <c:f>'BS8-TP ageing'!$C$9:$E$9</c:f>
              <c:numCache>
                <c:formatCode>#,##0_);\(#,##0\);" - "_);@_)</c:formatCode>
                <c:ptCount val="3"/>
                <c:pt idx="0">
                  <c:v>0</c:v>
                </c:pt>
                <c:pt idx="1">
                  <c:v>0</c:v>
                </c:pt>
                <c:pt idx="2">
                  <c:v>0</c:v>
                </c:pt>
              </c:numCache>
            </c:numRef>
          </c:val>
          <c:extLst>
            <c:ext xmlns:c16="http://schemas.microsoft.com/office/drawing/2014/chart" uri="{C3380CC4-5D6E-409C-BE32-E72D297353CC}">
              <c16:uniqueId val="{00000002-EE56-4A66-AE61-0DA04CE00DE6}"/>
            </c:ext>
          </c:extLst>
        </c:ser>
        <c:ser>
          <c:idx val="3"/>
          <c:order val="3"/>
          <c:tx>
            <c:strRef>
              <c:f>'BS8-TP ageing'!$A$10</c:f>
              <c:strCache>
                <c:ptCount val="1"/>
                <c:pt idx="0">
                  <c:v>60-90 days</c:v>
                </c:pt>
              </c:strCache>
            </c:strRef>
          </c:tx>
          <c:spPr>
            <a:solidFill>
              <a:srgbClr val="66666E"/>
            </a:solidFill>
            <a:ln w="25400">
              <a:noFill/>
            </a:ln>
            <a:effectLst/>
          </c:spPr>
          <c:invertIfNegative val="0"/>
          <c:cat>
            <c:strRef>
              <c:f>'BS8-TP ageing'!$C$6:$E$6</c:f>
              <c:strCache>
                <c:ptCount val="3"/>
                <c:pt idx="0">
                  <c:v>Dec18A</c:v>
                </c:pt>
                <c:pt idx="1">
                  <c:v>Dec19A</c:v>
                </c:pt>
                <c:pt idx="2">
                  <c:v>Dec20A</c:v>
                </c:pt>
              </c:strCache>
            </c:strRef>
          </c:cat>
          <c:val>
            <c:numRef>
              <c:f>'BS8-TP ageing'!$C$10:$E$10</c:f>
              <c:numCache>
                <c:formatCode>#,##0_);\(#,##0\);" - "_);@_)</c:formatCode>
                <c:ptCount val="3"/>
                <c:pt idx="0">
                  <c:v>0</c:v>
                </c:pt>
                <c:pt idx="1">
                  <c:v>0</c:v>
                </c:pt>
                <c:pt idx="2">
                  <c:v>0</c:v>
                </c:pt>
              </c:numCache>
            </c:numRef>
          </c:val>
          <c:extLst>
            <c:ext xmlns:c16="http://schemas.microsoft.com/office/drawing/2014/chart" uri="{C3380CC4-5D6E-409C-BE32-E72D297353CC}">
              <c16:uniqueId val="{00000003-EE56-4A66-AE61-0DA04CE00DE6}"/>
            </c:ext>
          </c:extLst>
        </c:ser>
        <c:ser>
          <c:idx val="4"/>
          <c:order val="4"/>
          <c:tx>
            <c:strRef>
              <c:f>'BS8-TP ageing'!$A$11</c:f>
              <c:strCache>
                <c:ptCount val="1"/>
                <c:pt idx="0">
                  <c:v>90-180 days</c:v>
                </c:pt>
              </c:strCache>
            </c:strRef>
          </c:tx>
          <c:spPr>
            <a:solidFill>
              <a:srgbClr val="8B8B91"/>
            </a:solidFill>
            <a:ln w="25400">
              <a:noFill/>
            </a:ln>
            <a:effectLst/>
          </c:spPr>
          <c:invertIfNegative val="0"/>
          <c:cat>
            <c:strRef>
              <c:f>'BS8-TP ageing'!$C$6:$E$6</c:f>
              <c:strCache>
                <c:ptCount val="3"/>
                <c:pt idx="0">
                  <c:v>Dec18A</c:v>
                </c:pt>
                <c:pt idx="1">
                  <c:v>Dec19A</c:v>
                </c:pt>
                <c:pt idx="2">
                  <c:v>Dec20A</c:v>
                </c:pt>
              </c:strCache>
            </c:strRef>
          </c:cat>
          <c:val>
            <c:numRef>
              <c:f>'BS8-TP ageing'!$C$11:$E$11</c:f>
              <c:numCache>
                <c:formatCode>#,##0_);\(#,##0\);" - "_);@_)</c:formatCode>
                <c:ptCount val="3"/>
                <c:pt idx="0">
                  <c:v>0</c:v>
                </c:pt>
                <c:pt idx="1">
                  <c:v>0</c:v>
                </c:pt>
                <c:pt idx="2">
                  <c:v>0</c:v>
                </c:pt>
              </c:numCache>
            </c:numRef>
          </c:val>
          <c:extLst>
            <c:ext xmlns:c16="http://schemas.microsoft.com/office/drawing/2014/chart" uri="{C3380CC4-5D6E-409C-BE32-E72D297353CC}">
              <c16:uniqueId val="{00000004-EE56-4A66-AE61-0DA04CE00DE6}"/>
            </c:ext>
          </c:extLst>
        </c:ser>
        <c:ser>
          <c:idx val="5"/>
          <c:order val="5"/>
          <c:tx>
            <c:strRef>
              <c:f>'BS8-TP ageing'!$A$12</c:f>
              <c:strCache>
                <c:ptCount val="1"/>
                <c:pt idx="0">
                  <c:v>More than 180 days</c:v>
                </c:pt>
              </c:strCache>
            </c:strRef>
          </c:tx>
          <c:spPr>
            <a:solidFill>
              <a:srgbClr val="B1B1B6"/>
            </a:solidFill>
            <a:ln w="25400">
              <a:noFill/>
            </a:ln>
            <a:effectLst/>
          </c:spPr>
          <c:invertIfNegative val="0"/>
          <c:cat>
            <c:strRef>
              <c:f>'BS8-TP ageing'!$C$6:$E$6</c:f>
              <c:strCache>
                <c:ptCount val="3"/>
                <c:pt idx="0">
                  <c:v>Dec18A</c:v>
                </c:pt>
                <c:pt idx="1">
                  <c:v>Dec19A</c:v>
                </c:pt>
                <c:pt idx="2">
                  <c:v>Dec20A</c:v>
                </c:pt>
              </c:strCache>
            </c:strRef>
          </c:cat>
          <c:val>
            <c:numRef>
              <c:f>'BS8-TP ageing'!$C$12:$E$12</c:f>
              <c:numCache>
                <c:formatCode>#,##0_);\(#,##0\);" - "_);@_)</c:formatCode>
                <c:ptCount val="3"/>
                <c:pt idx="0">
                  <c:v>0</c:v>
                </c:pt>
                <c:pt idx="1">
                  <c:v>0</c:v>
                </c:pt>
                <c:pt idx="2">
                  <c:v>0</c:v>
                </c:pt>
              </c:numCache>
            </c:numRef>
          </c:val>
          <c:extLst>
            <c:ext xmlns:c16="http://schemas.microsoft.com/office/drawing/2014/chart" uri="{C3380CC4-5D6E-409C-BE32-E72D297353CC}">
              <c16:uniqueId val="{00000005-EE56-4A66-AE61-0DA04CE00DE6}"/>
            </c:ext>
          </c:extLst>
        </c:ser>
        <c:ser>
          <c:idx val="7"/>
          <c:order val="6"/>
          <c:tx>
            <c:strRef>
              <c:f>'BS8-TP ageing'!$A$14</c:f>
              <c:strCache>
                <c:ptCount val="1"/>
                <c:pt idx="0">
                  <c:v>Reconciliation items</c:v>
                </c:pt>
              </c:strCache>
            </c:strRef>
          </c:tx>
          <c:spPr>
            <a:solidFill>
              <a:schemeClr val="bg1">
                <a:lumMod val="95000"/>
              </a:schemeClr>
            </a:solidFill>
            <a:ln w="25400">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rgbClr val="000000"/>
                    </a:solidFill>
                    <a:latin typeface="Arial"/>
                    <a:ea typeface="Arial"/>
                    <a:cs typeface="Arial"/>
                  </a:defRPr>
                </a:pPr>
                <a:endParaRPr lang="it-IT"/>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'BS8-TP ageing'!$C$6:$E$6</c:f>
              <c:strCache>
                <c:ptCount val="3"/>
                <c:pt idx="0">
                  <c:v>Dec18A</c:v>
                </c:pt>
                <c:pt idx="1">
                  <c:v>Dec19A</c:v>
                </c:pt>
                <c:pt idx="2">
                  <c:v>Dec20A</c:v>
                </c:pt>
              </c:strCache>
            </c:strRef>
          </c:cat>
          <c:val>
            <c:numRef>
              <c:f>'BS8-TP ageing'!$C$14:$E$14</c:f>
              <c:numCache>
                <c:formatCode>#,##0_);\(#,##0\);" - "_);@_)</c:formatCode>
                <c:ptCount val="3"/>
                <c:pt idx="0">
                  <c:v>3184.3022863974297</c:v>
                </c:pt>
                <c:pt idx="1">
                  <c:v>3973.5465640849666</c:v>
                </c:pt>
                <c:pt idx="2">
                  <c:v>2897.8945447766805</c:v>
                </c:pt>
              </c:numCache>
            </c:numRef>
          </c:val>
          <c:extLst>
            <c:ext xmlns:c16="http://schemas.microsoft.com/office/drawing/2014/chart" uri="{C3380CC4-5D6E-409C-BE32-E72D297353CC}">
              <c16:uniqueId val="{00000006-EE56-4A66-AE61-0DA04CE00DE6}"/>
            </c:ext>
          </c:extLst>
        </c:ser>
        <c:dLbls>
          <c:showLegendKey val="0"/>
          <c:showVal val="0"/>
          <c:showCatName val="0"/>
          <c:showSerName val="0"/>
          <c:showPercent val="0"/>
          <c:showBubbleSize val="0"/>
        </c:dLbls>
        <c:gapWidth val="100"/>
        <c:overlap val="100"/>
        <c:axId val="1225524864"/>
        <c:axId val="1225531424"/>
      </c:barChart>
      <c:lineChart>
        <c:grouping val="standard"/>
        <c:varyColors val="0"/>
        <c:ser>
          <c:idx val="8"/>
          <c:order val="7"/>
          <c:tx>
            <c:strRef>
              <c:f>'BS8-TP ageing'!$A$16</c:f>
              <c:strCache>
                <c:ptCount val="1"/>
                <c:pt idx="0">
                  <c:v>DPO</c:v>
                </c:pt>
              </c:strCache>
            </c:strRef>
          </c:tx>
          <c:spPr>
            <a:ln w="12700" cap="rnd">
              <a:solidFill>
                <a:srgbClr val="7F7E82"/>
              </a:solidFill>
              <a:prstDash val="solid"/>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rgbClr val="000000"/>
                    </a:solidFill>
                    <a:latin typeface="Arial"/>
                    <a:ea typeface="Arial"/>
                    <a:cs typeface="Arial"/>
                  </a:defRPr>
                </a:pPr>
                <a:endParaRPr lang="it-IT"/>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'BS8-TP ageing'!$C$6:$E$6</c:f>
              <c:strCache>
                <c:ptCount val="3"/>
                <c:pt idx="0">
                  <c:v>Dec18A</c:v>
                </c:pt>
                <c:pt idx="1">
                  <c:v>Dec19A</c:v>
                </c:pt>
                <c:pt idx="2">
                  <c:v>Dec20A</c:v>
                </c:pt>
              </c:strCache>
            </c:strRef>
          </c:cat>
          <c:val>
            <c:numRef>
              <c:f>'BS8-TP ageing'!$C$16:$E$16</c:f>
              <c:numCache>
                <c:formatCode>#,##0_);\(#,##0\);" - "_);@_)</c:formatCode>
                <c:ptCount val="3"/>
                <c:pt idx="0">
                  <c:v>77.096298416200469</c:v>
                </c:pt>
                <c:pt idx="1">
                  <c:v>98.878362977005452</c:v>
                </c:pt>
                <c:pt idx="2">
                  <c:v>69.975106247563829</c:v>
                </c:pt>
              </c:numCache>
            </c:numRef>
          </c:val>
          <c:smooth val="1"/>
          <c:extLst>
            <c:ext xmlns:c16="http://schemas.microsoft.com/office/drawing/2014/chart" uri="{C3380CC4-5D6E-409C-BE32-E72D297353CC}">
              <c16:uniqueId val="{00000007-EE56-4A66-AE61-0DA04CE00DE6}"/>
            </c:ext>
          </c:extLst>
        </c:ser>
        <c:dLbls>
          <c:showLegendKey val="0"/>
          <c:showVal val="0"/>
          <c:showCatName val="0"/>
          <c:showSerName val="0"/>
          <c:showPercent val="0"/>
          <c:showBubbleSize val="0"/>
        </c:dLbls>
        <c:marker val="1"/>
        <c:smooth val="0"/>
        <c:axId val="1225545528"/>
        <c:axId val="1225543888"/>
      </c:lineChart>
      <c:catAx>
        <c:axId val="1225524864"/>
        <c:scaling>
          <c:orientation val="minMax"/>
        </c:scaling>
        <c:delete val="0"/>
        <c:axPos val="b"/>
        <c:numFmt formatCode="General" sourceLinked="1"/>
        <c:majorTickMark val="none"/>
        <c:minorTickMark val="none"/>
        <c:tickLblPos val="low"/>
        <c:spPr>
          <a:noFill/>
          <a:ln w="9525" cap="flat" cmpd="sng" algn="ctr">
            <a:solidFill>
              <a:srgbClr val="000000"/>
            </a:solidFill>
            <a:prstDash val="solid"/>
            <a:round/>
          </a:ln>
          <a:effectLst/>
        </c:spPr>
        <c:txPr>
          <a:bodyPr rot="-60000000" spcFirstLastPara="1" vertOverflow="ellipsis" vert="horz" wrap="square" anchor="ctr" anchorCtr="1"/>
          <a:lstStyle/>
          <a:p>
            <a:pPr>
              <a:defRPr sz="800" b="0" i="0" u="none" strike="noStrike" kern="1200" baseline="0">
                <a:solidFill>
                  <a:srgbClr val="000000"/>
                </a:solidFill>
                <a:latin typeface="Arial"/>
                <a:ea typeface="Arial"/>
                <a:cs typeface="Arial"/>
              </a:defRPr>
            </a:pPr>
            <a:endParaRPr lang="it-IT"/>
          </a:p>
        </c:txPr>
        <c:crossAx val="1225531424"/>
        <c:crosses val="autoZero"/>
        <c:auto val="1"/>
        <c:lblAlgn val="ctr"/>
        <c:lblOffset val="100"/>
        <c:noMultiLvlLbl val="0"/>
      </c:catAx>
      <c:valAx>
        <c:axId val="1225531424"/>
        <c:scaling>
          <c:orientation val="minMax"/>
        </c:scaling>
        <c:delete val="0"/>
        <c:axPos val="l"/>
        <c:numFmt formatCode="#,##0_);\(#,##0\);&quot; - &quot;_);@_)" sourceLinked="0"/>
        <c:majorTickMark val="none"/>
        <c:minorTickMark val="none"/>
        <c:tickLblPos val="low"/>
        <c:spPr>
          <a:noFill/>
          <a:ln>
            <a:solidFill>
              <a:srgbClr val="000000"/>
            </a:solidFill>
            <a:prstDash val="solid"/>
          </a:ln>
          <a:effectLst/>
        </c:spPr>
        <c:txPr>
          <a:bodyPr rot="-60000000" spcFirstLastPara="1" vertOverflow="ellipsis" vert="horz" wrap="square" anchor="ctr" anchorCtr="1"/>
          <a:lstStyle/>
          <a:p>
            <a:pPr>
              <a:defRPr sz="800" b="0" i="0" u="none" strike="noStrike" kern="1200" baseline="0">
                <a:solidFill>
                  <a:srgbClr val="000000"/>
                </a:solidFill>
                <a:latin typeface="Arial"/>
                <a:ea typeface="Arial"/>
                <a:cs typeface="Arial"/>
              </a:defRPr>
            </a:pPr>
            <a:endParaRPr lang="it-IT"/>
          </a:p>
        </c:txPr>
        <c:crossAx val="1225524864"/>
        <c:crosses val="autoZero"/>
        <c:crossBetween val="between"/>
      </c:valAx>
      <c:valAx>
        <c:axId val="1225543888"/>
        <c:scaling>
          <c:orientation val="minMax"/>
        </c:scaling>
        <c:delete val="0"/>
        <c:axPos val="r"/>
        <c:numFmt formatCode="#,##0_);\(#,##0\);&quot; - &quot;_);@_)" sourceLinked="0"/>
        <c:majorTickMark val="none"/>
        <c:minorTickMark val="none"/>
        <c:tickLblPos val="nextTo"/>
        <c:spPr>
          <a:noFill/>
          <a:ln>
            <a:solidFill>
              <a:srgbClr val="000000"/>
            </a:solidFill>
            <a:prstDash val="solid"/>
          </a:ln>
          <a:effectLst/>
        </c:spPr>
        <c:txPr>
          <a:bodyPr rot="-60000000" spcFirstLastPara="1" vertOverflow="ellipsis" vert="horz" wrap="square" anchor="ctr" anchorCtr="1"/>
          <a:lstStyle/>
          <a:p>
            <a:pPr>
              <a:defRPr sz="800" b="0" i="0" u="none" strike="noStrike" kern="1200" baseline="0">
                <a:solidFill>
                  <a:srgbClr val="000000"/>
                </a:solidFill>
                <a:latin typeface="Arial"/>
                <a:ea typeface="Arial"/>
                <a:cs typeface="Arial"/>
              </a:defRPr>
            </a:pPr>
            <a:endParaRPr lang="it-IT"/>
          </a:p>
        </c:txPr>
        <c:crossAx val="1225545528"/>
        <c:crosses val="max"/>
        <c:crossBetween val="between"/>
      </c:valAx>
      <c:catAx>
        <c:axId val="1225545528"/>
        <c:scaling>
          <c:orientation val="minMax"/>
        </c:scaling>
        <c:delete val="1"/>
        <c:axPos val="b"/>
        <c:numFmt formatCode="General" sourceLinked="1"/>
        <c:majorTickMark val="out"/>
        <c:minorTickMark val="none"/>
        <c:tickLblPos val="nextTo"/>
        <c:crossAx val="1225543888"/>
        <c:crosses val="autoZero"/>
        <c:auto val="1"/>
        <c:lblAlgn val="ctr"/>
        <c:lblOffset val="100"/>
        <c:noMultiLvlLbl val="0"/>
      </c:catAx>
      <c:spPr>
        <a:noFill/>
        <a:ln w="25400">
          <a:noFill/>
        </a:ln>
        <a:effectLst/>
      </c:spPr>
    </c:plotArea>
    <c:legend>
      <c:legendPos val="b"/>
      <c:overlay val="0"/>
      <c:spPr>
        <a:noFill/>
        <a:ln w="25400">
          <a:noFill/>
        </a:ln>
        <a:effectLst/>
      </c:spPr>
      <c:txPr>
        <a:bodyPr rot="0" spcFirstLastPara="1" vertOverflow="ellipsis" vert="horz" wrap="square" anchor="ctr" anchorCtr="1"/>
        <a:lstStyle/>
        <a:p>
          <a:pPr>
            <a:defRPr sz="800" b="0" i="0" u="none" strike="noStrike" kern="1200" baseline="0">
              <a:solidFill>
                <a:srgbClr val="000000"/>
              </a:solidFill>
              <a:latin typeface="Arial"/>
              <a:ea typeface="Arial"/>
              <a:cs typeface="Arial"/>
            </a:defRPr>
          </a:pPr>
          <a:endParaRPr lang="it-I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FFFF"/>
    </a:solidFill>
    <a:ln w="25400" cap="flat" cmpd="sng" algn="ctr">
      <a:noFill/>
      <a:round/>
    </a:ln>
    <a:effectLst/>
  </c:spPr>
  <c:txPr>
    <a:bodyPr/>
    <a:lstStyle/>
    <a:p>
      <a:pPr>
        <a:defRPr sz="800" b="0">
          <a:solidFill>
            <a:srgbClr val="000000"/>
          </a:solidFill>
          <a:latin typeface="Arial"/>
          <a:ea typeface="Arial"/>
          <a:cs typeface="Arial"/>
        </a:defRPr>
      </a:pPr>
      <a:endParaRPr lang="it-IT"/>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wmf"/><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4.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xml"/></Relationships>
</file>

<file path=xl/drawings/_rels/drawing9.xml.rels><?xml version="1.0" encoding="UTF-8" standalone="yes"?>
<Relationships xmlns="http://schemas.openxmlformats.org/package/2006/relationships"><Relationship Id="rId1" Type="http://schemas.openxmlformats.org/officeDocument/2006/relationships/chart" Target="../charts/chart2.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4.png"/></Relationships>
</file>

<file path=xl/drawings/_rels/vmlDrawing11.vml.rels><?xml version="1.0" encoding="UTF-8" standalone="yes"?>
<Relationships xmlns="http://schemas.openxmlformats.org/package/2006/relationships"><Relationship Id="rId1" Type="http://schemas.openxmlformats.org/officeDocument/2006/relationships/image" Target="../media/image6.jpeg"/></Relationships>
</file>

<file path=xl/drawings/_rels/vmlDrawing12.vml.rels><?xml version="1.0" encoding="UTF-8" standalone="yes"?>
<Relationships xmlns="http://schemas.openxmlformats.org/package/2006/relationships"><Relationship Id="rId1" Type="http://schemas.openxmlformats.org/officeDocument/2006/relationships/image" Target="../media/image6.jpeg"/></Relationships>
</file>

<file path=xl/drawings/_rels/vmlDrawing13.vml.rels><?xml version="1.0" encoding="UTF-8" standalone="yes"?>
<Relationships xmlns="http://schemas.openxmlformats.org/package/2006/relationships"><Relationship Id="rId1" Type="http://schemas.openxmlformats.org/officeDocument/2006/relationships/image" Target="../media/image6.jpeg"/></Relationships>
</file>

<file path=xl/drawings/_rels/vmlDrawing14.vml.rels><?xml version="1.0" encoding="UTF-8" standalone="yes"?>
<Relationships xmlns="http://schemas.openxmlformats.org/package/2006/relationships"><Relationship Id="rId1" Type="http://schemas.openxmlformats.org/officeDocument/2006/relationships/image" Target="../media/image7.emf"/></Relationships>
</file>

<file path=xl/drawings/_rels/vmlDrawing15.vml.rels><?xml version="1.0" encoding="UTF-8" standalone="yes"?>
<Relationships xmlns="http://schemas.openxmlformats.org/package/2006/relationships"><Relationship Id="rId1" Type="http://schemas.openxmlformats.org/officeDocument/2006/relationships/image" Target="../media/image6.jpeg"/></Relationships>
</file>

<file path=xl/drawings/_rels/vmlDrawing17.vml.rels><?xml version="1.0" encoding="UTF-8" standalone="yes"?>
<Relationships xmlns="http://schemas.openxmlformats.org/package/2006/relationships"><Relationship Id="rId1" Type="http://schemas.openxmlformats.org/officeDocument/2006/relationships/image" Target="../media/image6.jpeg"/></Relationships>
</file>

<file path=xl/drawings/_rels/vmlDrawing19.vml.rels><?xml version="1.0" encoding="UTF-8" standalone="yes"?>
<Relationships xmlns="http://schemas.openxmlformats.org/package/2006/relationships"><Relationship Id="rId1" Type="http://schemas.openxmlformats.org/officeDocument/2006/relationships/image" Target="../media/image6.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5.emf"/></Relationships>
</file>

<file path=xl/drawings/_rels/vmlDrawing20.vml.rels><?xml version="1.0" encoding="UTF-8" standalone="yes"?>
<Relationships xmlns="http://schemas.openxmlformats.org/package/2006/relationships"><Relationship Id="rId1" Type="http://schemas.openxmlformats.org/officeDocument/2006/relationships/image" Target="../media/image6.jpeg"/></Relationships>
</file>

<file path=xl/drawings/_rels/vmlDrawing21.vml.rels><?xml version="1.0" encoding="UTF-8" standalone="yes"?>
<Relationships xmlns="http://schemas.openxmlformats.org/package/2006/relationships"><Relationship Id="rId1" Type="http://schemas.openxmlformats.org/officeDocument/2006/relationships/image" Target="../media/image6.jpeg"/></Relationships>
</file>

<file path=xl/drawings/_rels/vmlDrawing22.vml.rels><?xml version="1.0" encoding="UTF-8" standalone="yes"?>
<Relationships xmlns="http://schemas.openxmlformats.org/package/2006/relationships"><Relationship Id="rId1" Type="http://schemas.openxmlformats.org/officeDocument/2006/relationships/image" Target="../media/image6.jpeg"/></Relationships>
</file>

<file path=xl/drawings/_rels/vmlDrawing23.vml.rels><?xml version="1.0" encoding="UTF-8" standalone="yes"?>
<Relationships xmlns="http://schemas.openxmlformats.org/package/2006/relationships"><Relationship Id="rId1" Type="http://schemas.openxmlformats.org/officeDocument/2006/relationships/image" Target="../media/image6.jpeg"/></Relationships>
</file>

<file path=xl/drawings/_rels/vmlDrawing24.vml.rels><?xml version="1.0" encoding="UTF-8" standalone="yes"?>
<Relationships xmlns="http://schemas.openxmlformats.org/package/2006/relationships"><Relationship Id="rId1" Type="http://schemas.openxmlformats.org/officeDocument/2006/relationships/image" Target="../media/image6.jpeg"/></Relationships>
</file>

<file path=xl/drawings/_rels/vmlDrawing25.vml.rels><?xml version="1.0" encoding="UTF-8" standalone="yes"?>
<Relationships xmlns="http://schemas.openxmlformats.org/package/2006/relationships"><Relationship Id="rId1" Type="http://schemas.openxmlformats.org/officeDocument/2006/relationships/image" Target="../media/image6.jpeg"/></Relationships>
</file>

<file path=xl/drawings/_rels/vmlDrawing26.vml.rels><?xml version="1.0" encoding="UTF-8" standalone="yes"?>
<Relationships xmlns="http://schemas.openxmlformats.org/package/2006/relationships"><Relationship Id="rId1" Type="http://schemas.openxmlformats.org/officeDocument/2006/relationships/image" Target="../media/image6.jpeg"/></Relationships>
</file>

<file path=xl/drawings/_rels/vmlDrawing27.vml.rels><?xml version="1.0" encoding="UTF-8" standalone="yes"?>
<Relationships xmlns="http://schemas.openxmlformats.org/package/2006/relationships"><Relationship Id="rId1" Type="http://schemas.openxmlformats.org/officeDocument/2006/relationships/image" Target="../media/image6.jpeg"/></Relationships>
</file>

<file path=xl/drawings/_rels/vmlDrawing28.vml.rels><?xml version="1.0" encoding="UTF-8" standalone="yes"?>
<Relationships xmlns="http://schemas.openxmlformats.org/package/2006/relationships"><Relationship Id="rId1" Type="http://schemas.openxmlformats.org/officeDocument/2006/relationships/image" Target="../media/image6.jpeg"/></Relationships>
</file>

<file path=xl/drawings/_rels/vmlDrawing29.vml.rels><?xml version="1.0" encoding="UTF-8" standalone="yes"?>
<Relationships xmlns="http://schemas.openxmlformats.org/package/2006/relationships"><Relationship Id="rId1" Type="http://schemas.openxmlformats.org/officeDocument/2006/relationships/image" Target="../media/image6.jpeg"/></Relationships>
</file>

<file path=xl/drawings/_rels/vmlDrawing3.vml.rels><?xml version="1.0" encoding="UTF-8" standalone="yes"?>
<Relationships xmlns="http://schemas.openxmlformats.org/package/2006/relationships"><Relationship Id="rId1" Type="http://schemas.openxmlformats.org/officeDocument/2006/relationships/image" Target="../media/image6.jpeg"/></Relationships>
</file>

<file path=xl/drawings/_rels/vmlDrawing30.vml.rels><?xml version="1.0" encoding="UTF-8" standalone="yes"?>
<Relationships xmlns="http://schemas.openxmlformats.org/package/2006/relationships"><Relationship Id="rId1" Type="http://schemas.openxmlformats.org/officeDocument/2006/relationships/image" Target="../media/image6.jpeg"/></Relationships>
</file>

<file path=xl/drawings/_rels/vmlDrawing31.vml.rels><?xml version="1.0" encoding="UTF-8" standalone="yes"?>
<Relationships xmlns="http://schemas.openxmlformats.org/package/2006/relationships"><Relationship Id="rId1" Type="http://schemas.openxmlformats.org/officeDocument/2006/relationships/image" Target="../media/image8.wmf"/></Relationships>
</file>

<file path=xl/drawings/_rels/vmlDrawing32.vml.rels><?xml version="1.0" encoding="UTF-8" standalone="yes"?>
<Relationships xmlns="http://schemas.openxmlformats.org/package/2006/relationships"><Relationship Id="rId1" Type="http://schemas.openxmlformats.org/officeDocument/2006/relationships/image" Target="../media/image9.emf"/></Relationships>
</file>

<file path=xl/drawings/_rels/vmlDrawing33.vml.rels><?xml version="1.0" encoding="UTF-8" standalone="yes"?>
<Relationships xmlns="http://schemas.openxmlformats.org/package/2006/relationships"><Relationship Id="rId1" Type="http://schemas.openxmlformats.org/officeDocument/2006/relationships/image" Target="../media/image6.jpeg"/></Relationships>
</file>

<file path=xl/drawings/_rels/vmlDrawing34.vml.rels><?xml version="1.0" encoding="UTF-8" standalone="yes"?>
<Relationships xmlns="http://schemas.openxmlformats.org/package/2006/relationships"><Relationship Id="rId1" Type="http://schemas.openxmlformats.org/officeDocument/2006/relationships/image" Target="../media/image6.jpeg"/></Relationships>
</file>

<file path=xl/drawings/_rels/vmlDrawing35.vml.rels><?xml version="1.0" encoding="UTF-8" standalone="yes"?>
<Relationships xmlns="http://schemas.openxmlformats.org/package/2006/relationships"><Relationship Id="rId1" Type="http://schemas.openxmlformats.org/officeDocument/2006/relationships/image" Target="../media/image10.emf"/></Relationships>
</file>

<file path=xl/drawings/_rels/vmlDrawing36.vml.rels><?xml version="1.0" encoding="UTF-8" standalone="yes"?>
<Relationships xmlns="http://schemas.openxmlformats.org/package/2006/relationships"><Relationship Id="rId1" Type="http://schemas.openxmlformats.org/officeDocument/2006/relationships/image" Target="../media/image6.jpeg"/></Relationships>
</file>

<file path=xl/drawings/_rels/vmlDrawing37.vml.rels><?xml version="1.0" encoding="UTF-8" standalone="yes"?>
<Relationships xmlns="http://schemas.openxmlformats.org/package/2006/relationships"><Relationship Id="rId1" Type="http://schemas.openxmlformats.org/officeDocument/2006/relationships/image" Target="../media/image11.emf"/></Relationships>
</file>

<file path=xl/drawings/_rels/vmlDrawing38.vml.rels><?xml version="1.0" encoding="UTF-8" standalone="yes"?>
<Relationships xmlns="http://schemas.openxmlformats.org/package/2006/relationships"><Relationship Id="rId1" Type="http://schemas.openxmlformats.org/officeDocument/2006/relationships/image" Target="../media/image6.jpeg"/></Relationships>
</file>

<file path=xl/drawings/_rels/vmlDrawing39.vml.rels><?xml version="1.0" encoding="UTF-8" standalone="yes"?>
<Relationships xmlns="http://schemas.openxmlformats.org/package/2006/relationships"><Relationship Id="rId1" Type="http://schemas.openxmlformats.org/officeDocument/2006/relationships/image" Target="../media/image6.jpeg"/></Relationships>
</file>

<file path=xl/drawings/_rels/vmlDrawing4.vml.rels><?xml version="1.0" encoding="UTF-8" standalone="yes"?>
<Relationships xmlns="http://schemas.openxmlformats.org/package/2006/relationships"><Relationship Id="rId1" Type="http://schemas.openxmlformats.org/officeDocument/2006/relationships/image" Target="../media/image6.jpeg"/></Relationships>
</file>

<file path=xl/drawings/_rels/vmlDrawing40.vml.rels><?xml version="1.0" encoding="UTF-8" standalone="yes"?>
<Relationships xmlns="http://schemas.openxmlformats.org/package/2006/relationships"><Relationship Id="rId1" Type="http://schemas.openxmlformats.org/officeDocument/2006/relationships/image" Target="../media/image6.jpeg"/></Relationships>
</file>

<file path=xl/drawings/_rels/vmlDrawing41.vml.rels><?xml version="1.0" encoding="UTF-8" standalone="yes"?>
<Relationships xmlns="http://schemas.openxmlformats.org/package/2006/relationships"><Relationship Id="rId1" Type="http://schemas.openxmlformats.org/officeDocument/2006/relationships/image" Target="../media/image6.jpeg"/></Relationships>
</file>

<file path=xl/drawings/_rels/vmlDrawing42.vml.rels><?xml version="1.0" encoding="UTF-8" standalone="yes"?>
<Relationships xmlns="http://schemas.openxmlformats.org/package/2006/relationships"><Relationship Id="rId1" Type="http://schemas.openxmlformats.org/officeDocument/2006/relationships/image" Target="../media/image6.jpeg"/></Relationships>
</file>

<file path=xl/drawings/_rels/vmlDrawing43.vml.rels><?xml version="1.0" encoding="UTF-8" standalone="yes"?>
<Relationships xmlns="http://schemas.openxmlformats.org/package/2006/relationships"><Relationship Id="rId1" Type="http://schemas.openxmlformats.org/officeDocument/2006/relationships/image" Target="../media/image6.jpeg"/></Relationships>
</file>

<file path=xl/drawings/_rels/vmlDrawing44.vml.rels><?xml version="1.0" encoding="UTF-8" standalone="yes"?>
<Relationships xmlns="http://schemas.openxmlformats.org/package/2006/relationships"><Relationship Id="rId1" Type="http://schemas.openxmlformats.org/officeDocument/2006/relationships/image" Target="../media/image6.jpeg"/></Relationships>
</file>

<file path=xl/drawings/_rels/vmlDrawing45.vml.rels><?xml version="1.0" encoding="UTF-8" standalone="yes"?>
<Relationships xmlns="http://schemas.openxmlformats.org/package/2006/relationships"><Relationship Id="rId1" Type="http://schemas.openxmlformats.org/officeDocument/2006/relationships/image" Target="../media/image6.jpeg"/></Relationships>
</file>

<file path=xl/drawings/_rels/vmlDrawing46.vml.rels><?xml version="1.0" encoding="UTF-8" standalone="yes"?>
<Relationships xmlns="http://schemas.openxmlformats.org/package/2006/relationships"><Relationship Id="rId1" Type="http://schemas.openxmlformats.org/officeDocument/2006/relationships/image" Target="../media/image6.jpeg"/></Relationships>
</file>

<file path=xl/drawings/_rels/vmlDrawing47.vml.rels><?xml version="1.0" encoding="UTF-8" standalone="yes"?>
<Relationships xmlns="http://schemas.openxmlformats.org/package/2006/relationships"><Relationship Id="rId1" Type="http://schemas.openxmlformats.org/officeDocument/2006/relationships/image" Target="../media/image6.jpeg"/></Relationships>
</file>

<file path=xl/drawings/_rels/vmlDrawing48.vml.rels><?xml version="1.0" encoding="UTF-8" standalone="yes"?>
<Relationships xmlns="http://schemas.openxmlformats.org/package/2006/relationships"><Relationship Id="rId1" Type="http://schemas.openxmlformats.org/officeDocument/2006/relationships/image" Target="../media/image6.jpeg"/></Relationships>
</file>

<file path=xl/drawings/_rels/vmlDrawing49.vml.rels><?xml version="1.0" encoding="UTF-8" standalone="yes"?>
<Relationships xmlns="http://schemas.openxmlformats.org/package/2006/relationships"><Relationship Id="rId1" Type="http://schemas.openxmlformats.org/officeDocument/2006/relationships/image" Target="../media/image6.jpeg"/></Relationships>
</file>

<file path=xl/drawings/_rels/vmlDrawing5.vml.rels><?xml version="1.0" encoding="UTF-8" standalone="yes"?>
<Relationships xmlns="http://schemas.openxmlformats.org/package/2006/relationships"><Relationship Id="rId1" Type="http://schemas.openxmlformats.org/officeDocument/2006/relationships/image" Target="../media/image6.jpeg"/></Relationships>
</file>

<file path=xl/drawings/_rels/vmlDrawing50.vml.rels><?xml version="1.0" encoding="UTF-8" standalone="yes"?>
<Relationships xmlns="http://schemas.openxmlformats.org/package/2006/relationships"><Relationship Id="rId1" Type="http://schemas.openxmlformats.org/officeDocument/2006/relationships/image" Target="../media/image6.jpeg"/></Relationships>
</file>

<file path=xl/drawings/_rels/vmlDrawing51.vml.rels><?xml version="1.0" encoding="UTF-8" standalone="yes"?>
<Relationships xmlns="http://schemas.openxmlformats.org/package/2006/relationships"><Relationship Id="rId1" Type="http://schemas.openxmlformats.org/officeDocument/2006/relationships/image" Target="../media/image6.jpeg"/></Relationships>
</file>

<file path=xl/drawings/_rels/vmlDrawing52.vml.rels><?xml version="1.0" encoding="UTF-8" standalone="yes"?>
<Relationships xmlns="http://schemas.openxmlformats.org/package/2006/relationships"><Relationship Id="rId1" Type="http://schemas.openxmlformats.org/officeDocument/2006/relationships/image" Target="../media/image6.jpeg"/></Relationships>
</file>

<file path=xl/drawings/_rels/vmlDrawing53.vml.rels><?xml version="1.0" encoding="UTF-8" standalone="yes"?>
<Relationships xmlns="http://schemas.openxmlformats.org/package/2006/relationships"><Relationship Id="rId1" Type="http://schemas.openxmlformats.org/officeDocument/2006/relationships/image" Target="../media/image12.emf"/></Relationships>
</file>

<file path=xl/drawings/_rels/vmlDrawing54.vml.rels><?xml version="1.0" encoding="UTF-8" standalone="yes"?>
<Relationships xmlns="http://schemas.openxmlformats.org/package/2006/relationships"><Relationship Id="rId1" Type="http://schemas.openxmlformats.org/officeDocument/2006/relationships/image" Target="../media/image6.jpeg"/></Relationships>
</file>

<file path=xl/drawings/_rels/vmlDrawing55.vml.rels><?xml version="1.0" encoding="UTF-8" standalone="yes"?>
<Relationships xmlns="http://schemas.openxmlformats.org/package/2006/relationships"><Relationship Id="rId1" Type="http://schemas.openxmlformats.org/officeDocument/2006/relationships/image" Target="../media/image13.emf"/></Relationships>
</file>

<file path=xl/drawings/_rels/vmlDrawing56.vml.rels><?xml version="1.0" encoding="UTF-8" standalone="yes"?>
<Relationships xmlns="http://schemas.openxmlformats.org/package/2006/relationships"><Relationship Id="rId1" Type="http://schemas.openxmlformats.org/officeDocument/2006/relationships/image" Target="../media/image6.jpeg"/></Relationships>
</file>

<file path=xl/drawings/_rels/vmlDrawing57.vml.rels><?xml version="1.0" encoding="UTF-8" standalone="yes"?>
<Relationships xmlns="http://schemas.openxmlformats.org/package/2006/relationships"><Relationship Id="rId1" Type="http://schemas.openxmlformats.org/officeDocument/2006/relationships/image" Target="../media/image6.jpeg"/></Relationships>
</file>

<file path=xl/drawings/_rels/vmlDrawing58.vml.rels><?xml version="1.0" encoding="UTF-8" standalone="yes"?>
<Relationships xmlns="http://schemas.openxmlformats.org/package/2006/relationships"><Relationship Id="rId1" Type="http://schemas.openxmlformats.org/officeDocument/2006/relationships/image" Target="../media/image14.emf"/></Relationships>
</file>

<file path=xl/drawings/_rels/vmlDrawing59.vml.rels><?xml version="1.0" encoding="UTF-8" standalone="yes"?>
<Relationships xmlns="http://schemas.openxmlformats.org/package/2006/relationships"><Relationship Id="rId1" Type="http://schemas.openxmlformats.org/officeDocument/2006/relationships/image" Target="../media/image6.jpeg"/></Relationships>
</file>

<file path=xl/drawings/_rels/vmlDrawing6.vml.rels><?xml version="1.0" encoding="UTF-8" standalone="yes"?>
<Relationships xmlns="http://schemas.openxmlformats.org/package/2006/relationships"><Relationship Id="rId1" Type="http://schemas.openxmlformats.org/officeDocument/2006/relationships/image" Target="../media/image6.jpeg"/></Relationships>
</file>

<file path=xl/drawings/_rels/vmlDrawing60.vml.rels><?xml version="1.0" encoding="UTF-8" standalone="yes"?>
<Relationships xmlns="http://schemas.openxmlformats.org/package/2006/relationships"><Relationship Id="rId1" Type="http://schemas.openxmlformats.org/officeDocument/2006/relationships/image" Target="../media/image15.emf"/></Relationships>
</file>

<file path=xl/drawings/_rels/vmlDrawing61.vml.rels><?xml version="1.0" encoding="UTF-8" standalone="yes"?>
<Relationships xmlns="http://schemas.openxmlformats.org/package/2006/relationships"><Relationship Id="rId1" Type="http://schemas.openxmlformats.org/officeDocument/2006/relationships/image" Target="../media/image6.jpeg"/></Relationships>
</file>

<file path=xl/drawings/_rels/vmlDrawing62.vml.rels><?xml version="1.0" encoding="UTF-8" standalone="yes"?>
<Relationships xmlns="http://schemas.openxmlformats.org/package/2006/relationships"><Relationship Id="rId1" Type="http://schemas.openxmlformats.org/officeDocument/2006/relationships/image" Target="../media/image16.emf"/></Relationships>
</file>

<file path=xl/drawings/_rels/vmlDrawing63.vml.rels><?xml version="1.0" encoding="UTF-8" standalone="yes"?>
<Relationships xmlns="http://schemas.openxmlformats.org/package/2006/relationships"><Relationship Id="rId1" Type="http://schemas.openxmlformats.org/officeDocument/2006/relationships/image" Target="../media/image6.jpeg"/></Relationships>
</file>

<file path=xl/drawings/_rels/vmlDrawing64.vml.rels><?xml version="1.0" encoding="UTF-8" standalone="yes"?>
<Relationships xmlns="http://schemas.openxmlformats.org/package/2006/relationships"><Relationship Id="rId1" Type="http://schemas.openxmlformats.org/officeDocument/2006/relationships/image" Target="../media/image17.emf"/></Relationships>
</file>

<file path=xl/drawings/_rels/vmlDrawing65.vml.rels><?xml version="1.0" encoding="UTF-8" standalone="yes"?>
<Relationships xmlns="http://schemas.openxmlformats.org/package/2006/relationships"><Relationship Id="rId1" Type="http://schemas.openxmlformats.org/officeDocument/2006/relationships/image" Target="../media/image6.jpeg"/></Relationships>
</file>

<file path=xl/drawings/_rels/vmlDrawing66.vml.rels><?xml version="1.0" encoding="UTF-8" standalone="yes"?>
<Relationships xmlns="http://schemas.openxmlformats.org/package/2006/relationships"><Relationship Id="rId1" Type="http://schemas.openxmlformats.org/officeDocument/2006/relationships/image" Target="../media/image18.emf"/></Relationships>
</file>

<file path=xl/drawings/_rels/vmlDrawing67.vml.rels><?xml version="1.0" encoding="UTF-8" standalone="yes"?>
<Relationships xmlns="http://schemas.openxmlformats.org/package/2006/relationships"><Relationship Id="rId1" Type="http://schemas.openxmlformats.org/officeDocument/2006/relationships/image" Target="../media/image6.jpeg"/></Relationships>
</file>

<file path=xl/drawings/_rels/vmlDrawing68.vml.rels><?xml version="1.0" encoding="UTF-8" standalone="yes"?>
<Relationships xmlns="http://schemas.openxmlformats.org/package/2006/relationships"><Relationship Id="rId1" Type="http://schemas.openxmlformats.org/officeDocument/2006/relationships/image" Target="../media/image6.jpeg"/></Relationships>
</file>

<file path=xl/drawings/_rels/vmlDrawing69.vml.rels><?xml version="1.0" encoding="UTF-8" standalone="yes"?>
<Relationships xmlns="http://schemas.openxmlformats.org/package/2006/relationships"><Relationship Id="rId1" Type="http://schemas.openxmlformats.org/officeDocument/2006/relationships/image" Target="../media/image19.emf"/></Relationships>
</file>

<file path=xl/drawings/_rels/vmlDrawing70.vml.rels><?xml version="1.0" encoding="UTF-8" standalone="yes"?>
<Relationships xmlns="http://schemas.openxmlformats.org/package/2006/relationships"><Relationship Id="rId1" Type="http://schemas.openxmlformats.org/officeDocument/2006/relationships/image" Target="../media/image6.jpeg"/></Relationships>
</file>

<file path=xl/drawings/_rels/vmlDrawing8.vml.rels><?xml version="1.0" encoding="UTF-8" standalone="yes"?>
<Relationships xmlns="http://schemas.openxmlformats.org/package/2006/relationships"><Relationship Id="rId1" Type="http://schemas.openxmlformats.org/officeDocument/2006/relationships/image" Target="../media/image6.jpeg"/></Relationships>
</file>

<file path=xl/drawings/_rels/vmlDrawing9.vml.rels><?xml version="1.0" encoding="UTF-8" standalone="yes"?>
<Relationships xmlns="http://schemas.openxmlformats.org/package/2006/relationships"><Relationship Id="rId1" Type="http://schemas.openxmlformats.org/officeDocument/2006/relationships/image" Target="../media/image6.jpe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20</xdr:col>
      <xdr:colOff>66675</xdr:colOff>
      <xdr:row>13</xdr:row>
      <xdr:rowOff>142875</xdr:rowOff>
    </xdr:to>
    <xdr:grpSp>
      <xdr:nvGrpSpPr>
        <xdr:cNvPr id="2" name="RectangleTop" hidden="1">
          <a:extLst>
            <a:ext uri="{FF2B5EF4-FFF2-40B4-BE49-F238E27FC236}">
              <a16:creationId xmlns:a16="http://schemas.microsoft.com/office/drawing/2014/main" id="{00000000-0008-0000-0000-000002000000}"/>
            </a:ext>
          </a:extLst>
        </xdr:cNvPr>
        <xdr:cNvGrpSpPr>
          <a:grpSpLocks/>
        </xdr:cNvGrpSpPr>
      </xdr:nvGrpSpPr>
      <xdr:grpSpPr bwMode="auto">
        <a:xfrm>
          <a:off x="0" y="0"/>
          <a:ext cx="7269956" cy="2232423"/>
          <a:chOff x="0" y="0"/>
          <a:chExt cx="1106" cy="263"/>
        </a:xfrm>
      </xdr:grpSpPr>
      <xdr:sp macro="" textlink="">
        <xdr:nvSpPr>
          <xdr:cNvPr id="3" name="RectangleTop" hidden="1">
            <a:extLst>
              <a:ext uri="{FF2B5EF4-FFF2-40B4-BE49-F238E27FC236}">
                <a16:creationId xmlns:a16="http://schemas.microsoft.com/office/drawing/2014/main" id="{00000000-0008-0000-0000-000003000000}"/>
              </a:ext>
            </a:extLst>
          </xdr:cNvPr>
          <xdr:cNvSpPr>
            <a:spLocks noChangeArrowheads="1"/>
          </xdr:cNvSpPr>
        </xdr:nvSpPr>
        <xdr:spPr bwMode="auto">
          <a:xfrm>
            <a:off x="0" y="0"/>
            <a:ext cx="1106" cy="263"/>
          </a:xfrm>
          <a:prstGeom prst="rect">
            <a:avLst/>
          </a:prstGeom>
          <a:solidFill>
            <a:srgbClr val="4367C5"/>
          </a:solidFill>
          <a:ln w="9525">
            <a:solidFill>
              <a:srgbClr val="00A3BB"/>
            </a:solidFill>
            <a:miter lim="800000"/>
            <a:headEnd/>
            <a:tailEnd/>
          </a:ln>
        </xdr:spPr>
      </xdr:sp>
      <xdr:pic>
        <xdr:nvPicPr>
          <xdr:cNvPr id="4" name="Picture 3" descr="flag" hidden="1">
            <a:extLst>
              <a:ext uri="{FF2B5EF4-FFF2-40B4-BE49-F238E27FC236}">
                <a16:creationId xmlns:a16="http://schemas.microsoft.com/office/drawing/2014/main" id="{00000000-0008-0000-0000-000004000000}"/>
              </a:ext>
            </a:extLst>
          </xdr:cNvPr>
          <xdr:cNvPicPr preferRelativeResize="0">
            <a:picLocks noChangeArrowheads="1"/>
          </xdr:cNvPicPr>
        </xdr:nvPicPr>
        <xdr:blipFill>
          <a:blip xmlns:r="http://schemas.openxmlformats.org/officeDocument/2006/relationships" r:embed="rId1" cstate="print"/>
          <a:srcRect/>
          <a:stretch>
            <a:fillRect/>
          </a:stretch>
        </xdr:blipFill>
        <xdr:spPr bwMode="auto">
          <a:xfrm>
            <a:off x="831" y="0"/>
            <a:ext cx="275" cy="76"/>
          </a:xfrm>
          <a:prstGeom prst="rect">
            <a:avLst/>
          </a:prstGeom>
          <a:noFill/>
          <a:ln w="9525">
            <a:noFill/>
            <a:miter lim="800000"/>
            <a:headEnd/>
            <a:tailEnd/>
          </a:ln>
        </xdr:spPr>
      </xdr:pic>
    </xdr:grpSp>
    <xdr:clientData/>
  </xdr:twoCellAnchor>
  <xdr:twoCellAnchor>
    <xdr:from>
      <xdr:col>0</xdr:col>
      <xdr:colOff>0</xdr:colOff>
      <xdr:row>26</xdr:row>
      <xdr:rowOff>28575</xdr:rowOff>
    </xdr:from>
    <xdr:to>
      <xdr:col>20</xdr:col>
      <xdr:colOff>66675</xdr:colOff>
      <xdr:row>40</xdr:row>
      <xdr:rowOff>0</xdr:rowOff>
    </xdr:to>
    <xdr:grpSp>
      <xdr:nvGrpSpPr>
        <xdr:cNvPr id="5" name="RectangleBottom" hidden="1">
          <a:extLst>
            <a:ext uri="{FF2B5EF4-FFF2-40B4-BE49-F238E27FC236}">
              <a16:creationId xmlns:a16="http://schemas.microsoft.com/office/drawing/2014/main" id="{00000000-0008-0000-0000-000005000000}"/>
            </a:ext>
          </a:extLst>
        </xdr:cNvPr>
        <xdr:cNvGrpSpPr>
          <a:grpSpLocks/>
        </xdr:cNvGrpSpPr>
      </xdr:nvGrpSpPr>
      <xdr:grpSpPr bwMode="auto">
        <a:xfrm>
          <a:off x="0" y="4981575"/>
          <a:ext cx="7269956" cy="3102769"/>
          <a:chOff x="0" y="509"/>
          <a:chExt cx="1106" cy="270"/>
        </a:xfrm>
      </xdr:grpSpPr>
      <xdr:sp macro="" textlink="">
        <xdr:nvSpPr>
          <xdr:cNvPr id="6" name="RectangleBottom" hidden="1">
            <a:extLst>
              <a:ext uri="{FF2B5EF4-FFF2-40B4-BE49-F238E27FC236}">
                <a16:creationId xmlns:a16="http://schemas.microsoft.com/office/drawing/2014/main" id="{00000000-0008-0000-0000-000006000000}"/>
              </a:ext>
            </a:extLst>
          </xdr:cNvPr>
          <xdr:cNvSpPr>
            <a:spLocks noChangeArrowheads="1"/>
          </xdr:cNvSpPr>
        </xdr:nvSpPr>
        <xdr:spPr bwMode="auto">
          <a:xfrm>
            <a:off x="0" y="517"/>
            <a:ext cx="1106" cy="262"/>
          </a:xfrm>
          <a:prstGeom prst="rect">
            <a:avLst/>
          </a:prstGeom>
          <a:solidFill>
            <a:srgbClr val="4367C5"/>
          </a:solidFill>
          <a:ln w="9525">
            <a:solidFill>
              <a:srgbClr val="00A3BB"/>
            </a:solidFill>
            <a:miter lim="800000"/>
            <a:headEnd/>
            <a:tailEnd/>
          </a:ln>
        </xdr:spPr>
      </xdr:sp>
      <xdr:sp macro="" textlink="">
        <xdr:nvSpPr>
          <xdr:cNvPr id="7" name="Rectangle 6" hidden="1">
            <a:extLst>
              <a:ext uri="{FF2B5EF4-FFF2-40B4-BE49-F238E27FC236}">
                <a16:creationId xmlns:a16="http://schemas.microsoft.com/office/drawing/2014/main" id="{00000000-0008-0000-0000-000007000000}"/>
              </a:ext>
            </a:extLst>
          </xdr:cNvPr>
          <xdr:cNvSpPr>
            <a:spLocks noChangeArrowheads="1"/>
          </xdr:cNvSpPr>
        </xdr:nvSpPr>
        <xdr:spPr bwMode="auto">
          <a:xfrm>
            <a:off x="0" y="509"/>
            <a:ext cx="1106" cy="45"/>
          </a:xfrm>
          <a:prstGeom prst="rect">
            <a:avLst/>
          </a:prstGeom>
          <a:solidFill>
            <a:srgbClr val="000000"/>
          </a:solidFill>
          <a:ln w="9525">
            <a:solidFill>
              <a:srgbClr val="000000"/>
            </a:solidFill>
            <a:miter lim="800000"/>
            <a:headEnd/>
            <a:tailEnd/>
          </a:ln>
        </xdr:spPr>
      </xdr:sp>
      <xdr:pic>
        <xdr:nvPicPr>
          <xdr:cNvPr id="8" name="Picture 7" hidden="1">
            <a:extLst>
              <a:ext uri="{FF2B5EF4-FFF2-40B4-BE49-F238E27FC236}">
                <a16:creationId xmlns:a16="http://schemas.microsoft.com/office/drawing/2014/main" id="{00000000-0008-0000-0000-000008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712" y="516"/>
            <a:ext cx="282" cy="65"/>
          </a:xfrm>
          <a:prstGeom prst="rect">
            <a:avLst/>
          </a:prstGeom>
          <a:noFill/>
          <a:ln w="9525">
            <a:noFill/>
            <a:miter lim="800000"/>
            <a:headEnd/>
            <a:tailEnd/>
          </a:ln>
        </xdr:spPr>
      </xdr:pic>
    </xdr:grpSp>
    <xdr:clientData/>
  </xdr:twoCellAnchor>
  <xdr:twoCellAnchor editAs="absolute">
    <xdr:from>
      <xdr:col>6</xdr:col>
      <xdr:colOff>321462</xdr:colOff>
      <xdr:row>3</xdr:row>
      <xdr:rowOff>50010</xdr:rowOff>
    </xdr:from>
    <xdr:to>
      <xdr:col>24</xdr:col>
      <xdr:colOff>139915</xdr:colOff>
      <xdr:row>21</xdr:row>
      <xdr:rowOff>75156</xdr:rowOff>
    </xdr:to>
    <xdr:sp macro="" textlink="">
      <xdr:nvSpPr>
        <xdr:cNvPr id="10" name="Rectangle 1">
          <a:extLst>
            <a:ext uri="{FF2B5EF4-FFF2-40B4-BE49-F238E27FC236}">
              <a16:creationId xmlns:a16="http://schemas.microsoft.com/office/drawing/2014/main" id="{00000000-0008-0000-0000-00000A000000}"/>
            </a:ext>
          </a:extLst>
        </xdr:cNvPr>
        <xdr:cNvSpPr>
          <a:spLocks/>
        </xdr:cNvSpPr>
      </xdr:nvSpPr>
      <xdr:spPr>
        <a:xfrm>
          <a:off x="1898802" y="530070"/>
          <a:ext cx="7190803" cy="3667506"/>
        </a:xfrm>
        <a:custGeom>
          <a:avLst/>
          <a:gdLst>
            <a:gd name="connsiteX0" fmla="*/ 0 w 6753225"/>
            <a:gd name="connsiteY0" fmla="*/ 0 h 3400425"/>
            <a:gd name="connsiteX1" fmla="*/ 6753225 w 6753225"/>
            <a:gd name="connsiteY1" fmla="*/ 0 h 3400425"/>
            <a:gd name="connsiteX2" fmla="*/ 6753225 w 6753225"/>
            <a:gd name="connsiteY2" fmla="*/ 3400425 h 3400425"/>
            <a:gd name="connsiteX3" fmla="*/ 0 w 6753225"/>
            <a:gd name="connsiteY3" fmla="*/ 3400425 h 3400425"/>
            <a:gd name="connsiteX4" fmla="*/ 0 w 6753225"/>
            <a:gd name="connsiteY4" fmla="*/ 0 h 3400425"/>
            <a:gd name="connsiteX0" fmla="*/ 0 w 6755607"/>
            <a:gd name="connsiteY0" fmla="*/ 1197768 h 3400425"/>
            <a:gd name="connsiteX1" fmla="*/ 6755607 w 6755607"/>
            <a:gd name="connsiteY1" fmla="*/ 0 h 3400425"/>
            <a:gd name="connsiteX2" fmla="*/ 6755607 w 6755607"/>
            <a:gd name="connsiteY2" fmla="*/ 3400425 h 3400425"/>
            <a:gd name="connsiteX3" fmla="*/ 2382 w 6755607"/>
            <a:gd name="connsiteY3" fmla="*/ 3400425 h 3400425"/>
            <a:gd name="connsiteX4" fmla="*/ 0 w 6755607"/>
            <a:gd name="connsiteY4" fmla="*/ 1197768 h 3400425"/>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6755607" h="3400425">
              <a:moveTo>
                <a:pt x="0" y="1197768"/>
              </a:moveTo>
              <a:lnTo>
                <a:pt x="6755607" y="0"/>
              </a:lnTo>
              <a:lnTo>
                <a:pt x="6755607" y="3400425"/>
              </a:lnTo>
              <a:lnTo>
                <a:pt x="2382" y="3400425"/>
              </a:lnTo>
              <a:lnTo>
                <a:pt x="0" y="1197768"/>
              </a:lnTo>
              <a:close/>
            </a:path>
          </a:pathLst>
        </a:custGeom>
        <a:solidFill>
          <a:srgbClr val="FFE600"/>
        </a:solidFill>
        <a:ln w="9525">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nchorCtr="0"/>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sz="1200">
            <a:solidFill>
              <a:schemeClr val="tx1"/>
            </a:solidFill>
            <a:latin typeface="Arial" panose="020B0604020202020204" pitchFamily="34" charset="0"/>
            <a:cs typeface="Arial" panose="020B0604020202020204" pitchFamily="34" charset="0"/>
          </a:endParaRPr>
        </a:p>
      </xdr:txBody>
    </xdr:sp>
    <xdr:clientData/>
  </xdr:twoCellAnchor>
  <xdr:oneCellAnchor>
    <xdr:from>
      <xdr:col>6</xdr:col>
      <xdr:colOff>465157</xdr:colOff>
      <xdr:row>11</xdr:row>
      <xdr:rowOff>130973</xdr:rowOff>
    </xdr:from>
    <xdr:ext cx="6211867" cy="412934"/>
    <xdr:sp macro="" textlink="">
      <xdr:nvSpPr>
        <xdr:cNvPr id="11" name="ShapeProjectName">
          <a:extLst>
            <a:ext uri="{FF2B5EF4-FFF2-40B4-BE49-F238E27FC236}">
              <a16:creationId xmlns:a16="http://schemas.microsoft.com/office/drawing/2014/main" id="{00000000-0008-0000-0000-00000B000000}"/>
            </a:ext>
          </a:extLst>
        </xdr:cNvPr>
        <xdr:cNvSpPr>
          <a:spLocks noGrp="1"/>
        </xdr:cNvSpPr>
      </xdr:nvSpPr>
      <xdr:spPr>
        <a:xfrm>
          <a:off x="2036782" y="1912148"/>
          <a:ext cx="6211867" cy="412934"/>
        </a:xfrm>
        <a:prstGeom prst="rect">
          <a:avLst/>
        </a:prstGeom>
      </xdr:spPr>
      <xdr:txBody>
        <a:bodyPr vertOverflow="clip" horzOverflow="clip" vert="horz" wrap="square" lIns="0" tIns="0" rIns="0" bIns="0" rtlCol="0" anchor="t" anchorCtr="0">
          <a:spAutoFit/>
        </a:bodyPr>
        <a:lstStyle/>
        <a:p>
          <a:pPr algn="l"/>
          <a:r>
            <a:rPr lang="en-US" sz="2800" b="1">
              <a:solidFill>
                <a:srgbClr val="2E2E38"/>
              </a:solidFill>
              <a:latin typeface="Arial" panose="020B0604020202020204" pitchFamily="34" charset="0"/>
              <a:cs typeface="Arial" panose="020B0604020202020204" pitchFamily="34" charset="0"/>
            </a:rPr>
            <a:t>Project DB standardization</a:t>
          </a:r>
        </a:p>
      </xdr:txBody>
    </xdr:sp>
    <xdr:clientData/>
  </xdr:oneCellAnchor>
  <xdr:oneCellAnchor>
    <xdr:from>
      <xdr:col>6</xdr:col>
      <xdr:colOff>455633</xdr:colOff>
      <xdr:row>16</xdr:row>
      <xdr:rowOff>59010</xdr:rowOff>
    </xdr:from>
    <xdr:ext cx="3572668" cy="150490"/>
    <xdr:sp macro="" textlink="">
      <xdr:nvSpPr>
        <xdr:cNvPr id="12" name="ShapeSubHeading">
          <a:extLst>
            <a:ext uri="{FF2B5EF4-FFF2-40B4-BE49-F238E27FC236}">
              <a16:creationId xmlns:a16="http://schemas.microsoft.com/office/drawing/2014/main" id="{00000000-0008-0000-0000-00000C000000}"/>
            </a:ext>
          </a:extLst>
        </xdr:cNvPr>
        <xdr:cNvSpPr>
          <a:spLocks noGrp="1"/>
        </xdr:cNvSpPr>
      </xdr:nvSpPr>
      <xdr:spPr>
        <a:xfrm>
          <a:off x="2261573" y="2924130"/>
          <a:ext cx="3572668" cy="150490"/>
        </a:xfrm>
        <a:prstGeom prst="rect">
          <a:avLst/>
        </a:prstGeom>
      </xdr:spPr>
      <xdr:txBody>
        <a:bodyPr vertOverflow="clip" horzOverflow="clip" vert="horz" wrap="square" lIns="0" tIns="0" rIns="0" bIns="0" rtlCol="0" anchor="t" anchorCtr="0">
          <a:spAutoFit/>
        </a:bodyPr>
        <a:lstStyle/>
        <a:p>
          <a:pPr marL="0" lvl="0" indent="0" algn="l" defTabSz="914400" rtl="0" eaLnBrk="1" latinLnBrk="0" hangingPunct="1">
            <a:lnSpc>
              <a:spcPct val="85000"/>
            </a:lnSpc>
            <a:spcBef>
              <a:spcPct val="0"/>
            </a:spcBef>
            <a:buNone/>
          </a:pPr>
          <a:r>
            <a:rPr lang="en-US" sz="1200" b="0" kern="1200">
              <a:solidFill>
                <a:srgbClr val="2E2E38"/>
              </a:solidFill>
              <a:latin typeface="Arial" panose="020B0604020202020204" pitchFamily="34" charset="0"/>
              <a:ea typeface="+mj-ea"/>
              <a:cs typeface="Arial" panose="020B0604020202020204" pitchFamily="34" charset="0"/>
            </a:rPr>
            <a:t>Transaction Foundations Databook</a:t>
          </a:r>
        </a:p>
      </xdr:txBody>
    </xdr:sp>
    <xdr:clientData/>
  </xdr:oneCellAnchor>
  <xdr:oneCellAnchor>
    <xdr:from>
      <xdr:col>6</xdr:col>
      <xdr:colOff>446108</xdr:colOff>
      <xdr:row>18</xdr:row>
      <xdr:rowOff>104257</xdr:rowOff>
    </xdr:from>
    <xdr:ext cx="3582193" cy="150490"/>
    <xdr:sp macro="" textlink="">
      <xdr:nvSpPr>
        <xdr:cNvPr id="13" name="ShapeProjectPrivacy">
          <a:extLst>
            <a:ext uri="{FF2B5EF4-FFF2-40B4-BE49-F238E27FC236}">
              <a16:creationId xmlns:a16="http://schemas.microsoft.com/office/drawing/2014/main" id="{00000000-0008-0000-0000-00000D000000}"/>
            </a:ext>
          </a:extLst>
        </xdr:cNvPr>
        <xdr:cNvSpPr>
          <a:spLocks noGrp="1"/>
        </xdr:cNvSpPr>
      </xdr:nvSpPr>
      <xdr:spPr>
        <a:xfrm>
          <a:off x="2252048" y="3594217"/>
          <a:ext cx="3582193" cy="150490"/>
        </a:xfrm>
        <a:prstGeom prst="rect">
          <a:avLst/>
        </a:prstGeom>
      </xdr:spPr>
      <xdr:txBody>
        <a:bodyPr vertOverflow="clip" horzOverflow="clip" vert="horz" wrap="square" lIns="0" tIns="0" rIns="0" bIns="0" rtlCol="0" anchor="t" anchorCtr="0">
          <a:spAutoFit/>
        </a:bodyPr>
        <a:lstStyle/>
        <a:p>
          <a:pPr marL="0" lvl="0" indent="0" algn="l" defTabSz="914400" rtl="0" eaLnBrk="1" latinLnBrk="0" hangingPunct="1">
            <a:lnSpc>
              <a:spcPct val="85000"/>
            </a:lnSpc>
            <a:spcBef>
              <a:spcPct val="0"/>
            </a:spcBef>
            <a:buNone/>
          </a:pPr>
          <a:r>
            <a:rPr lang="en-US" sz="1200" b="1" kern="1200">
              <a:solidFill>
                <a:srgbClr val="2E2E38"/>
              </a:solidFill>
              <a:latin typeface="Arial" panose="020B0604020202020204" pitchFamily="34" charset="0"/>
              <a:ea typeface="+mj-ea"/>
              <a:cs typeface="Arial" panose="020B0604020202020204" pitchFamily="34" charset="0"/>
            </a:rPr>
            <a:t>Reliance Restricted</a:t>
          </a:r>
        </a:p>
      </xdr:txBody>
    </xdr:sp>
    <xdr:clientData/>
  </xdr:oneCellAnchor>
  <xdr:oneCellAnchor>
    <xdr:from>
      <xdr:col>6</xdr:col>
      <xdr:colOff>436582</xdr:colOff>
      <xdr:row>19</xdr:row>
      <xdr:rowOff>94733</xdr:rowOff>
    </xdr:from>
    <xdr:ext cx="3601243" cy="125355"/>
    <xdr:sp macro="" textlink="AZ1">
      <xdr:nvSpPr>
        <xdr:cNvPr id="14" name="ShapeProjectDate">
          <a:extLst>
            <a:ext uri="{FF2B5EF4-FFF2-40B4-BE49-F238E27FC236}">
              <a16:creationId xmlns:a16="http://schemas.microsoft.com/office/drawing/2014/main" id="{00000000-0008-0000-0000-00000E000000}"/>
            </a:ext>
          </a:extLst>
        </xdr:cNvPr>
        <xdr:cNvSpPr>
          <a:spLocks noGrp="1"/>
        </xdr:cNvSpPr>
      </xdr:nvSpPr>
      <xdr:spPr>
        <a:xfrm>
          <a:off x="2242522" y="3897113"/>
          <a:ext cx="3601243" cy="125355"/>
        </a:xfrm>
        <a:prstGeom prst="rect">
          <a:avLst/>
        </a:prstGeom>
      </xdr:spPr>
      <xdr:txBody>
        <a:bodyPr vertOverflow="clip" horzOverflow="clip" vert="horz" wrap="square" lIns="0" tIns="0" rIns="0" bIns="0" rtlCol="0" anchor="t" anchorCtr="0">
          <a:spAutoFit/>
        </a:bodyPr>
        <a:lstStyle/>
        <a:p>
          <a:pPr marL="0" lvl="0" indent="0" algn="l" defTabSz="914400" rtl="0" eaLnBrk="1" latinLnBrk="0" hangingPunct="1">
            <a:lnSpc>
              <a:spcPct val="85000"/>
            </a:lnSpc>
            <a:spcBef>
              <a:spcPct val="0"/>
            </a:spcBef>
            <a:buNone/>
          </a:pPr>
          <a:fld id="{12C3BEB0-3939-4561-AD83-B054548D539E}" type="TxLink">
            <a:rPr lang="en-US" sz="1000" b="0" i="0" u="none" strike="noStrike" kern="1200">
              <a:solidFill>
                <a:srgbClr val="2E2E38"/>
              </a:solidFill>
              <a:latin typeface="Arial" panose="020B0604020202020204" pitchFamily="34" charset="0"/>
              <a:ea typeface="+mj-ea"/>
              <a:cs typeface="Arial" panose="020B0604020202020204" pitchFamily="34" charset="0"/>
            </a:rPr>
            <a:pPr marL="0" lvl="0" indent="0" algn="l" defTabSz="914400" rtl="0" eaLnBrk="1" latinLnBrk="0" hangingPunct="1">
              <a:lnSpc>
                <a:spcPct val="85000"/>
              </a:lnSpc>
              <a:spcBef>
                <a:spcPct val="0"/>
              </a:spcBef>
              <a:buNone/>
            </a:pPr>
            <a:t>5 April 2021 | Version (Draft)</a:t>
          </a:fld>
          <a:endParaRPr lang="en-US" sz="1000" b="0" i="0" u="none" strike="noStrike" kern="1200">
            <a:solidFill>
              <a:srgbClr val="2E2E38"/>
            </a:solidFill>
            <a:latin typeface="Arial" panose="020B0604020202020204" pitchFamily="34" charset="0"/>
            <a:ea typeface="+mj-ea"/>
            <a:cs typeface="Arial" panose="020B0604020202020204" pitchFamily="34" charset="0"/>
          </a:endParaRPr>
        </a:p>
      </xdr:txBody>
    </xdr:sp>
    <xdr:clientData/>
  </xdr:oneCellAnchor>
  <xdr:twoCellAnchor editAs="oneCell">
    <xdr:from>
      <xdr:col>17</xdr:col>
      <xdr:colOff>457200</xdr:colOff>
      <xdr:row>30</xdr:row>
      <xdr:rowOff>63500</xdr:rowOff>
    </xdr:from>
    <xdr:to>
      <xdr:col>22</xdr:col>
      <xdr:colOff>171450</xdr:colOff>
      <xdr:row>38</xdr:row>
      <xdr:rowOff>139700</xdr:rowOff>
    </xdr:to>
    <xdr:sp macro="" textlink="">
      <xdr:nvSpPr>
        <xdr:cNvPr id="15" name="AutoShape 1">
          <a:extLst>
            <a:ext uri="{FF2B5EF4-FFF2-40B4-BE49-F238E27FC236}">
              <a16:creationId xmlns:a16="http://schemas.microsoft.com/office/drawing/2014/main" id="{00000000-0008-0000-0000-00000F000000}"/>
            </a:ext>
          </a:extLst>
        </xdr:cNvPr>
        <xdr:cNvSpPr>
          <a:spLocks noChangeArrowheads="1"/>
        </xdr:cNvSpPr>
      </xdr:nvSpPr>
      <xdr:spPr bwMode="auto">
        <a:xfrm>
          <a:off x="7940040" y="5626100"/>
          <a:ext cx="1181100" cy="136398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151436</xdr:colOff>
      <xdr:row>29</xdr:row>
      <xdr:rowOff>70224</xdr:rowOff>
    </xdr:from>
    <xdr:to>
      <xdr:col>24</xdr:col>
      <xdr:colOff>129800</xdr:colOff>
      <xdr:row>37</xdr:row>
      <xdr:rowOff>99180</xdr:rowOff>
    </xdr:to>
    <xdr:pic>
      <xdr:nvPicPr>
        <xdr:cNvPr id="17" name="Logo">
          <a:extLst>
            <a:ext uri="{FF2B5EF4-FFF2-40B4-BE49-F238E27FC236}">
              <a16:creationId xmlns:a16="http://schemas.microsoft.com/office/drawing/2014/main" id="{00000000-0008-0000-0000-000011000000}"/>
            </a:ext>
          </a:extLst>
        </xdr:cNvPr>
        <xdr:cNvPicPr>
          <a:picLocks/>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908596" y="5472804"/>
          <a:ext cx="1113744" cy="1316736"/>
        </a:xfrm>
        <a:prstGeom prst="rect">
          <a:avLst/>
        </a:prstGeom>
      </xdr:spPr>
    </xdr:pic>
    <xdr:clientData/>
  </xdr:twoCellAnchor>
</xdr:wsDr>
</file>

<file path=xl/drawings/drawing10.xml><?xml version="1.0" encoding="utf-8"?>
<c:userShapes xmlns:c="http://schemas.openxmlformats.org/drawingml/2006/chart">
  <cdr:relSizeAnchor xmlns:cdr="http://schemas.openxmlformats.org/drawingml/2006/chartDrawing">
    <cdr:from>
      <cdr:x>0.18777</cdr:x>
      <cdr:y>0.4775</cdr:y>
    </cdr:from>
    <cdr:to>
      <cdr:x>0.24633</cdr:x>
      <cdr:y>0.54226</cdr:y>
    </cdr:to>
    <cdr:sp macro="" textlink="'PL11-Churn Bridge working'!$P$8">
      <cdr:nvSpPr>
        <cdr:cNvPr id="5" name="Oval 4">
          <a:extLst xmlns:a="http://schemas.openxmlformats.org/drawingml/2006/main">
            <a:ext uri="{FF2B5EF4-FFF2-40B4-BE49-F238E27FC236}">
              <a16:creationId xmlns:a16="http://schemas.microsoft.com/office/drawing/2014/main" id="{0ADF141B-7381-44EA-8182-A1AC0B923F37}"/>
            </a:ext>
          </a:extLst>
        </cdr:cNvPr>
        <cdr:cNvSpPr>
          <a:spLocks xmlns:a="http://schemas.openxmlformats.org/drawingml/2006/main" noChangeAspect="1"/>
        </cdr:cNvSpPr>
      </cdr:nvSpPr>
      <cdr:spPr>
        <a:xfrm xmlns:a="http://schemas.openxmlformats.org/drawingml/2006/main">
          <a:off x="1136650" y="1327150"/>
          <a:ext cx="354494" cy="180000"/>
        </a:xfrm>
        <a:prstGeom xmlns:a="http://schemas.openxmlformats.org/drawingml/2006/main" prst="ellipse">
          <a:avLst/>
        </a:prstGeom>
        <a:solidFill xmlns:a="http://schemas.openxmlformats.org/drawingml/2006/main">
          <a:schemeClr val="bg1">
            <a:lumMod val="50000"/>
          </a:schemeClr>
        </a:solidFill>
        <a:ln xmlns:a="http://schemas.openxmlformats.org/drawingml/2006/main">
          <a:solidFill>
            <a:schemeClr val="bg1"/>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lIns="0" tIns="0" rIns="0" bIns="0" anchor="ct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ctr"/>
          <a:fld id="{10EAC736-A1A8-40A9-AB0F-FE3D8BEC4863}" type="TxLink">
            <a:rPr lang="en-US" sz="1000" b="0" i="0" u="none" strike="noStrike">
              <a:solidFill>
                <a:schemeClr val="bg1"/>
              </a:solidFill>
              <a:latin typeface="Arial"/>
              <a:cs typeface="Arial"/>
            </a:rPr>
            <a:pPr algn="ctr"/>
            <a:t>1 </a:t>
          </a:fld>
          <a:endParaRPr lang="en-US">
            <a:solidFill>
              <a:schemeClr val="bg1"/>
            </a:solidFill>
          </a:endParaRPr>
        </a:p>
      </cdr:txBody>
    </cdr:sp>
  </cdr:relSizeAnchor>
  <cdr:relSizeAnchor xmlns:cdr="http://schemas.openxmlformats.org/drawingml/2006/chartDrawing">
    <cdr:from>
      <cdr:x>0.26644</cdr:x>
      <cdr:y>0.47407</cdr:y>
    </cdr:from>
    <cdr:to>
      <cdr:x>0.325</cdr:x>
      <cdr:y>0.53883</cdr:y>
    </cdr:to>
    <cdr:sp macro="" textlink="'PL11-Churn Bridge working'!$P$9">
      <cdr:nvSpPr>
        <cdr:cNvPr id="6" name="Oval 5">
          <a:extLst xmlns:a="http://schemas.openxmlformats.org/drawingml/2006/main">
            <a:ext uri="{FF2B5EF4-FFF2-40B4-BE49-F238E27FC236}">
              <a16:creationId xmlns:a16="http://schemas.microsoft.com/office/drawing/2014/main" id="{2C05D606-32D0-403D-B4E6-467E3EC88F93}"/>
            </a:ext>
          </a:extLst>
        </cdr:cNvPr>
        <cdr:cNvSpPr>
          <a:spLocks xmlns:a="http://schemas.openxmlformats.org/drawingml/2006/main" noChangeAspect="1"/>
        </cdr:cNvSpPr>
      </cdr:nvSpPr>
      <cdr:spPr>
        <a:xfrm xmlns:a="http://schemas.openxmlformats.org/drawingml/2006/main">
          <a:off x="1612900" y="1317625"/>
          <a:ext cx="354494" cy="180000"/>
        </a:xfrm>
        <a:prstGeom xmlns:a="http://schemas.openxmlformats.org/drawingml/2006/main" prst="ellipse">
          <a:avLst/>
        </a:prstGeom>
        <a:solidFill xmlns:a="http://schemas.openxmlformats.org/drawingml/2006/main">
          <a:schemeClr val="bg1">
            <a:lumMod val="50000"/>
          </a:schemeClr>
        </a:solidFill>
        <a:ln xmlns:a="http://schemas.openxmlformats.org/drawingml/2006/main">
          <a:solidFill>
            <a:schemeClr val="bg1"/>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lIns="0" tIns="0" rIns="0" bIns="0" anchor="ct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ctr"/>
          <a:fld id="{7D21C4A4-D81B-4D4A-8D4A-B35C59822C1A}" type="TxLink">
            <a:rPr lang="en-US" sz="1000" b="0" i="0" u="none" strike="noStrike">
              <a:solidFill>
                <a:schemeClr val="bg1"/>
              </a:solidFill>
              <a:latin typeface="Arial"/>
              <a:cs typeface="Arial"/>
            </a:rPr>
            <a:pPr algn="ctr"/>
            <a:t> -  </a:t>
          </a:fld>
          <a:endParaRPr lang="en-US">
            <a:solidFill>
              <a:schemeClr val="bg1"/>
            </a:solidFill>
          </a:endParaRPr>
        </a:p>
      </cdr:txBody>
    </cdr:sp>
  </cdr:relSizeAnchor>
  <cdr:relSizeAnchor xmlns:cdr="http://schemas.openxmlformats.org/drawingml/2006/chartDrawing">
    <cdr:from>
      <cdr:x>0.34081</cdr:x>
      <cdr:y>0.0594</cdr:y>
    </cdr:from>
    <cdr:to>
      <cdr:x>0.49816</cdr:x>
      <cdr:y>0.44894</cdr:y>
    </cdr:to>
    <cdr:sp macro="" textlink="'PL11-Churn Bridge working'!$P$10:$P$11">
      <cdr:nvSpPr>
        <cdr:cNvPr id="7" name="Rectangle: Rounded Corners 6">
          <a:extLst xmlns:a="http://schemas.openxmlformats.org/drawingml/2006/main">
            <a:ext uri="{FF2B5EF4-FFF2-40B4-BE49-F238E27FC236}">
              <a16:creationId xmlns:a16="http://schemas.microsoft.com/office/drawing/2014/main" id="{AEE581AD-45E5-429A-BD98-4BB7B25281BD}"/>
            </a:ext>
          </a:extLst>
        </cdr:cNvPr>
        <cdr:cNvSpPr/>
      </cdr:nvSpPr>
      <cdr:spPr>
        <a:xfrm xmlns:a="http://schemas.openxmlformats.org/drawingml/2006/main">
          <a:off x="2063114" y="165100"/>
          <a:ext cx="952501" cy="1082675"/>
        </a:xfrm>
        <a:prstGeom xmlns:a="http://schemas.openxmlformats.org/drawingml/2006/main" prst="roundRect">
          <a:avLst>
            <a:gd name="adj" fmla="val 6478"/>
          </a:avLst>
        </a:prstGeom>
        <a:noFill xmlns:a="http://schemas.openxmlformats.org/drawingml/2006/main"/>
        <a:ln xmlns:a="http://schemas.openxmlformats.org/drawingml/2006/main">
          <a:prstDash val="dash"/>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lIns="0" tIns="0" rIns="72000" bIns="0" anchor="b"/>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r"/>
          <a:fld id="{9B050926-AF7D-460A-9875-2BFC4442EC84}" type="TxLink">
            <a:rPr lang="en-US" sz="900" b="0" i="0" u="none" strike="noStrike">
              <a:solidFill>
                <a:srgbClr val="2E2E38"/>
              </a:solidFill>
              <a:latin typeface="Arial"/>
              <a:cs typeface="Arial"/>
            </a:rPr>
            <a:pPr algn="r"/>
            <a:t>12 </a:t>
          </a:fld>
          <a:endParaRPr lang="en-US" sz="1000"/>
        </a:p>
      </cdr:txBody>
    </cdr:sp>
  </cdr:relSizeAnchor>
  <cdr:relSizeAnchor xmlns:cdr="http://schemas.openxmlformats.org/drawingml/2006/chartDrawing">
    <cdr:from>
      <cdr:x>0.59372</cdr:x>
      <cdr:y>0.41809</cdr:y>
    </cdr:from>
    <cdr:to>
      <cdr:x>0.65228</cdr:x>
      <cdr:y>0.48286</cdr:y>
    </cdr:to>
    <cdr:sp macro="" textlink="'PL11-Churn Bridge working'!$P$13">
      <cdr:nvSpPr>
        <cdr:cNvPr id="8" name="Oval 7">
          <a:extLst xmlns:a="http://schemas.openxmlformats.org/drawingml/2006/main">
            <a:ext uri="{FF2B5EF4-FFF2-40B4-BE49-F238E27FC236}">
              <a16:creationId xmlns:a16="http://schemas.microsoft.com/office/drawing/2014/main" id="{FC46630B-F299-4C1F-9D26-8A5E1A15ADAB}"/>
            </a:ext>
          </a:extLst>
        </cdr:cNvPr>
        <cdr:cNvSpPr>
          <a:spLocks xmlns:a="http://schemas.openxmlformats.org/drawingml/2006/main" noChangeAspect="1"/>
        </cdr:cNvSpPr>
      </cdr:nvSpPr>
      <cdr:spPr>
        <a:xfrm xmlns:a="http://schemas.openxmlformats.org/drawingml/2006/main">
          <a:off x="3594100" y="1162050"/>
          <a:ext cx="354494" cy="180000"/>
        </a:xfrm>
        <a:prstGeom xmlns:a="http://schemas.openxmlformats.org/drawingml/2006/main" prst="ellipse">
          <a:avLst/>
        </a:prstGeom>
        <a:solidFill xmlns:a="http://schemas.openxmlformats.org/drawingml/2006/main">
          <a:schemeClr val="bg1">
            <a:lumMod val="50000"/>
          </a:schemeClr>
        </a:solidFill>
        <a:ln xmlns:a="http://schemas.openxmlformats.org/drawingml/2006/main">
          <a:solidFill>
            <a:schemeClr val="bg1"/>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lIns="0" tIns="0" rIns="0" bIns="0" anchor="ct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ctr"/>
          <a:fld id="{402B96BE-AFD7-4721-B6D3-C3F3D4E412BC}" type="TxLink">
            <a:rPr lang="en-US" sz="1000" b="0" i="0" u="none" strike="noStrike">
              <a:solidFill>
                <a:schemeClr val="bg1"/>
              </a:solidFill>
              <a:latin typeface="Arial"/>
              <a:cs typeface="Arial"/>
            </a:rPr>
            <a:pPr algn="ctr"/>
            <a:t> -  </a:t>
          </a:fld>
          <a:endParaRPr lang="en-US">
            <a:solidFill>
              <a:schemeClr val="bg1"/>
            </a:solidFill>
          </a:endParaRPr>
        </a:p>
      </cdr:txBody>
    </cdr:sp>
  </cdr:relSizeAnchor>
  <cdr:relSizeAnchor xmlns:cdr="http://schemas.openxmlformats.org/drawingml/2006/chartDrawing">
    <cdr:from>
      <cdr:x>0.67239</cdr:x>
      <cdr:y>0.41467</cdr:y>
    </cdr:from>
    <cdr:to>
      <cdr:x>0.73095</cdr:x>
      <cdr:y>0.47943</cdr:y>
    </cdr:to>
    <cdr:sp macro="" textlink="'PL11-Churn Bridge working'!$P$14">
      <cdr:nvSpPr>
        <cdr:cNvPr id="9" name="Oval 8">
          <a:extLst xmlns:a="http://schemas.openxmlformats.org/drawingml/2006/main">
            <a:ext uri="{FF2B5EF4-FFF2-40B4-BE49-F238E27FC236}">
              <a16:creationId xmlns:a16="http://schemas.microsoft.com/office/drawing/2014/main" id="{4E78EE4E-4646-41D6-BB64-C09C17D762CF}"/>
            </a:ext>
          </a:extLst>
        </cdr:cNvPr>
        <cdr:cNvSpPr>
          <a:spLocks xmlns:a="http://schemas.openxmlformats.org/drawingml/2006/main" noChangeAspect="1"/>
        </cdr:cNvSpPr>
      </cdr:nvSpPr>
      <cdr:spPr>
        <a:xfrm xmlns:a="http://schemas.openxmlformats.org/drawingml/2006/main">
          <a:off x="4070350" y="1152525"/>
          <a:ext cx="354494" cy="180000"/>
        </a:xfrm>
        <a:prstGeom xmlns:a="http://schemas.openxmlformats.org/drawingml/2006/main" prst="ellipse">
          <a:avLst/>
        </a:prstGeom>
        <a:solidFill xmlns:a="http://schemas.openxmlformats.org/drawingml/2006/main">
          <a:schemeClr val="bg1">
            <a:lumMod val="50000"/>
          </a:schemeClr>
        </a:solidFill>
        <a:ln xmlns:a="http://schemas.openxmlformats.org/drawingml/2006/main">
          <a:solidFill>
            <a:schemeClr val="bg1"/>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lIns="0" tIns="0" rIns="0" bIns="0" anchor="ct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ctr"/>
          <a:fld id="{C226C46C-98E4-4617-AF8D-500CE3E824BD}" type="TxLink">
            <a:rPr lang="en-US" sz="1000" b="0" i="0" u="none" strike="noStrike">
              <a:solidFill>
                <a:schemeClr val="bg1"/>
              </a:solidFill>
              <a:latin typeface="Arial"/>
              <a:cs typeface="Arial"/>
            </a:rPr>
            <a:pPr algn="ctr"/>
            <a:t>(1)</a:t>
          </a:fld>
          <a:endParaRPr lang="en-US">
            <a:solidFill>
              <a:schemeClr val="bg1"/>
            </a:solidFill>
          </a:endParaRPr>
        </a:p>
      </cdr:txBody>
    </cdr:sp>
  </cdr:relSizeAnchor>
  <cdr:relSizeAnchor xmlns:cdr="http://schemas.openxmlformats.org/drawingml/2006/chartDrawing">
    <cdr:from>
      <cdr:x>0.72946</cdr:x>
      <cdr:y>0.03427</cdr:y>
    </cdr:from>
    <cdr:to>
      <cdr:x>0.91512</cdr:x>
      <cdr:y>0.33242</cdr:y>
    </cdr:to>
    <cdr:sp macro="" textlink="'PL11-Churn Bridge working'!$P$15:$P$16">
      <cdr:nvSpPr>
        <cdr:cNvPr id="10" name="Rectangle: Rounded Corners 9">
          <a:extLst xmlns:a="http://schemas.openxmlformats.org/drawingml/2006/main">
            <a:ext uri="{FF2B5EF4-FFF2-40B4-BE49-F238E27FC236}">
              <a16:creationId xmlns:a16="http://schemas.microsoft.com/office/drawing/2014/main" id="{D48D0FC3-F5FC-4EEA-9492-5572343E57C1}"/>
            </a:ext>
          </a:extLst>
        </cdr:cNvPr>
        <cdr:cNvSpPr/>
      </cdr:nvSpPr>
      <cdr:spPr>
        <a:xfrm xmlns:a="http://schemas.openxmlformats.org/drawingml/2006/main">
          <a:off x="4415790" y="95250"/>
          <a:ext cx="1123950" cy="828675"/>
        </a:xfrm>
        <a:prstGeom xmlns:a="http://schemas.openxmlformats.org/drawingml/2006/main" prst="roundRect">
          <a:avLst>
            <a:gd name="adj" fmla="val 6478"/>
          </a:avLst>
        </a:prstGeom>
        <a:noFill xmlns:a="http://schemas.openxmlformats.org/drawingml/2006/main"/>
        <a:ln xmlns:a="http://schemas.openxmlformats.org/drawingml/2006/main">
          <a:prstDash val="dash"/>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lIns="0" tIns="0" rIns="72000" bIns="0" anchor="b"/>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r"/>
          <a:fld id="{2BA0418B-F7A4-4E9A-8D75-311C1F892701}" type="TxLink">
            <a:rPr lang="en-US" sz="1000" b="0" i="0" u="none" strike="noStrike">
              <a:solidFill>
                <a:srgbClr val="2E2E38"/>
              </a:solidFill>
              <a:latin typeface="Arial"/>
              <a:cs typeface="Arial"/>
            </a:rPr>
            <a:pPr algn="r"/>
            <a:t>13 </a:t>
          </a:fld>
          <a:endParaRPr lang="en-US" sz="1000"/>
        </a:p>
      </cdr:txBody>
    </cdr:sp>
  </cdr:relSizeAnchor>
</c:userShapes>
</file>

<file path=xl/drawings/drawing1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80963</xdr:colOff>
          <xdr:row>29</xdr:row>
          <xdr:rowOff>33338</xdr:rowOff>
        </xdr:from>
        <xdr:to>
          <xdr:col>10</xdr:col>
          <xdr:colOff>71438</xdr:colOff>
          <xdr:row>33</xdr:row>
          <xdr:rowOff>0</xdr:rowOff>
        </xdr:to>
        <xdr:sp macro="" textlink="">
          <xdr:nvSpPr>
            <xdr:cNvPr id="148481" name="Object 1" descr="nrNarrativeTextBox" hidden="1">
              <a:extLst>
                <a:ext uri="{63B3BB69-23CF-44E3-9099-C40C66FF867C}">
                  <a14:compatExt spid="_x0000_s148481"/>
                </a:ext>
                <a:ext uri="{FF2B5EF4-FFF2-40B4-BE49-F238E27FC236}">
                  <a16:creationId xmlns:a16="http://schemas.microsoft.com/office/drawing/2014/main" id="{00000000-0008-0000-1A00-000001440200}"/>
                </a:ext>
              </a:extLst>
            </xdr:cNvPr>
            <xdr:cNvSpPr/>
          </xdr:nvSpPr>
          <xdr:spPr bwMode="auto">
            <a:xfrm>
              <a:off x="0" y="0"/>
              <a:ext cx="0" cy="0"/>
            </a:xfrm>
            <a:prstGeom prst="rect">
              <a:avLst/>
            </a:prstGeom>
            <a:solidFill>
              <a:srgbClr val="FFFFFF" mc:Ignorable="a14" a14:legacySpreadsheetColorIndex="65"/>
            </a:solidFill>
            <a:ln w="9525">
              <a:solidFill>
                <a:srgbClr val="7F7E82"/>
              </a:solidFill>
              <a:miter lim="800000"/>
              <a:headEnd/>
              <a:tailEnd/>
            </a:ln>
          </xdr:spPr>
        </xdr:sp>
        <xdr:clientData/>
      </xdr:twoCellAnchor>
    </mc:Choice>
    <mc:Fallback/>
  </mc:AlternateContent>
</xdr:wsDr>
</file>

<file path=xl/drawings/drawing1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80963</xdr:colOff>
          <xdr:row>29</xdr:row>
          <xdr:rowOff>33338</xdr:rowOff>
        </xdr:from>
        <xdr:to>
          <xdr:col>10</xdr:col>
          <xdr:colOff>71438</xdr:colOff>
          <xdr:row>33</xdr:row>
          <xdr:rowOff>0</xdr:rowOff>
        </xdr:to>
        <xdr:sp macro="" textlink="">
          <xdr:nvSpPr>
            <xdr:cNvPr id="13313" name="Object 1" descr="nrNarrativeTextBox" hidden="1">
              <a:extLst>
                <a:ext uri="{63B3BB69-23CF-44E3-9099-C40C66FF867C}">
                  <a14:compatExt spid="_x0000_s13313"/>
                </a:ext>
                <a:ext uri="{FF2B5EF4-FFF2-40B4-BE49-F238E27FC236}">
                  <a16:creationId xmlns:a16="http://schemas.microsoft.com/office/drawing/2014/main" id="{00000000-0008-0000-1C00-000001340000}"/>
                </a:ext>
              </a:extLst>
            </xdr:cNvPr>
            <xdr:cNvSpPr/>
          </xdr:nvSpPr>
          <xdr:spPr bwMode="auto">
            <a:xfrm>
              <a:off x="0" y="0"/>
              <a:ext cx="0" cy="0"/>
            </a:xfrm>
            <a:prstGeom prst="rect">
              <a:avLst/>
            </a:prstGeom>
            <a:solidFill>
              <a:srgbClr val="FFFFFF" mc:Ignorable="a14" a14:legacySpreadsheetColorIndex="65"/>
            </a:solidFill>
            <a:ln w="9525">
              <a:solidFill>
                <a:srgbClr val="7F7E82"/>
              </a:solidFill>
              <a:miter lim="800000"/>
              <a:headEnd/>
              <a:tailEnd/>
            </a:ln>
          </xdr:spPr>
        </xdr:sp>
        <xdr:clientData/>
      </xdr:twoCellAnchor>
    </mc:Choice>
    <mc:Fallback/>
  </mc:AlternateContent>
</xdr:wsDr>
</file>

<file path=xl/drawings/drawing1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80963</xdr:colOff>
          <xdr:row>29</xdr:row>
          <xdr:rowOff>33338</xdr:rowOff>
        </xdr:from>
        <xdr:to>
          <xdr:col>10</xdr:col>
          <xdr:colOff>71438</xdr:colOff>
          <xdr:row>33</xdr:row>
          <xdr:rowOff>0</xdr:rowOff>
        </xdr:to>
        <xdr:sp macro="" textlink="">
          <xdr:nvSpPr>
            <xdr:cNvPr id="14337" name="Object 1" descr="nrNarrativeTextBox" hidden="1">
              <a:extLst>
                <a:ext uri="{63B3BB69-23CF-44E3-9099-C40C66FF867C}">
                  <a14:compatExt spid="_x0000_s14337"/>
                </a:ext>
                <a:ext uri="{FF2B5EF4-FFF2-40B4-BE49-F238E27FC236}">
                  <a16:creationId xmlns:a16="http://schemas.microsoft.com/office/drawing/2014/main" id="{00000000-0008-0000-1D00-000001380000}"/>
                </a:ext>
              </a:extLst>
            </xdr:cNvPr>
            <xdr:cNvSpPr/>
          </xdr:nvSpPr>
          <xdr:spPr bwMode="auto">
            <a:xfrm>
              <a:off x="0" y="0"/>
              <a:ext cx="0" cy="0"/>
            </a:xfrm>
            <a:prstGeom prst="rect">
              <a:avLst/>
            </a:prstGeom>
            <a:solidFill>
              <a:srgbClr val="FFFFFF" mc:Ignorable="a14" a14:legacySpreadsheetColorIndex="65"/>
            </a:solidFill>
            <a:ln w="9525">
              <a:solidFill>
                <a:srgbClr val="7F7E82"/>
              </a:solidFill>
              <a:miter lim="800000"/>
              <a:headEnd/>
              <a:tailEnd/>
            </a:ln>
          </xdr:spPr>
        </xdr:sp>
        <xdr:clientData/>
      </xdr:twoCellAnchor>
    </mc:Choice>
    <mc:Fallback/>
  </mc:AlternateContent>
</xdr:wsDr>
</file>

<file path=xl/drawings/drawing14.xml><?xml version="1.0" encoding="utf-8"?>
<xdr:wsDr xmlns:xdr="http://schemas.openxmlformats.org/drawingml/2006/spreadsheetDrawing" xmlns:a="http://schemas.openxmlformats.org/drawingml/2006/main">
  <xdr:twoCellAnchor>
    <xdr:from>
      <xdr:col>0</xdr:col>
      <xdr:colOff>152399</xdr:colOff>
      <xdr:row>21</xdr:row>
      <xdr:rowOff>33864</xdr:rowOff>
    </xdr:from>
    <xdr:to>
      <xdr:col>5</xdr:col>
      <xdr:colOff>287867</xdr:colOff>
      <xdr:row>29</xdr:row>
      <xdr:rowOff>84666</xdr:rowOff>
    </xdr:to>
    <xdr:sp macro="" textlink="">
      <xdr:nvSpPr>
        <xdr:cNvPr id="23" name="TextBox 22">
          <a:extLst>
            <a:ext uri="{FF2B5EF4-FFF2-40B4-BE49-F238E27FC236}">
              <a16:creationId xmlns:a16="http://schemas.microsoft.com/office/drawing/2014/main" id="{00000000-0008-0000-2300-000017000000}"/>
            </a:ext>
          </a:extLst>
        </xdr:cNvPr>
        <xdr:cNvSpPr txBox="1"/>
      </xdr:nvSpPr>
      <xdr:spPr>
        <a:xfrm>
          <a:off x="152399" y="3699931"/>
          <a:ext cx="3835401" cy="1286935"/>
        </a:xfrm>
        <a:prstGeom prst="rect">
          <a:avLst/>
        </a:prstGeom>
        <a:solidFill>
          <a:schemeClr val="bg1">
            <a:lumMod val="9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a:t>1. The purpose of ageing</a:t>
          </a:r>
          <a:r>
            <a:rPr lang="en-US" sz="1000" b="0" baseline="0"/>
            <a:t> exercise is to show what is the actual age of the receivable against the credit policy of the company</a:t>
          </a:r>
        </a:p>
        <a:p>
          <a:r>
            <a:rPr lang="en-US" sz="1000" b="0"/>
            <a:t>2. What</a:t>
          </a:r>
          <a:r>
            <a:rPr lang="en-US" sz="1000" b="0" baseline="0"/>
            <a:t> is the quality of the overdue receivables i.e. if there is an uncertainity in collection of an amount due to a particular customer.</a:t>
          </a:r>
        </a:p>
        <a:p>
          <a:r>
            <a:rPr lang="en-US" sz="1000" b="0" baseline="0"/>
            <a:t>3. Questions can be framed around the above two criteria or any other abnormal  trend</a:t>
          </a:r>
          <a:endParaRPr lang="en-US" sz="1000" b="0"/>
        </a:p>
      </xdr:txBody>
    </xdr:sp>
    <xdr:clientData/>
  </xdr:twoCellAnchor>
  <xdr:twoCellAnchor editAs="oneCell">
    <xdr:from>
      <xdr:col>9</xdr:col>
      <xdr:colOff>110065</xdr:colOff>
      <xdr:row>5</xdr:row>
      <xdr:rowOff>156634</xdr:rowOff>
    </xdr:from>
    <xdr:to>
      <xdr:col>15</xdr:col>
      <xdr:colOff>642110</xdr:colOff>
      <xdr:row>21</xdr:row>
      <xdr:rowOff>155575</xdr:rowOff>
    </xdr:to>
    <xdr:graphicFrame macro="">
      <xdr:nvGraphicFramePr>
        <xdr:cNvPr id="25" name="Chart 24">
          <a:extLst>
            <a:ext uri="{FF2B5EF4-FFF2-40B4-BE49-F238E27FC236}">
              <a16:creationId xmlns:a16="http://schemas.microsoft.com/office/drawing/2014/main" id="{00000000-0008-0000-2300-00001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xdr:from>
      <xdr:col>4</xdr:col>
      <xdr:colOff>0</xdr:colOff>
      <xdr:row>0</xdr:row>
      <xdr:rowOff>0</xdr:rowOff>
    </xdr:from>
    <xdr:to>
      <xdr:col>12</xdr:col>
      <xdr:colOff>257175</xdr:colOff>
      <xdr:row>3</xdr:row>
      <xdr:rowOff>135814</xdr:rowOff>
    </xdr:to>
    <xdr:sp macro="" textlink="">
      <xdr:nvSpPr>
        <xdr:cNvPr id="2" name="Text Box 1">
          <a:extLst>
            <a:ext uri="{FF2B5EF4-FFF2-40B4-BE49-F238E27FC236}">
              <a16:creationId xmlns:a16="http://schemas.microsoft.com/office/drawing/2014/main" id="{00000000-0008-0000-2500-000002000000}"/>
            </a:ext>
          </a:extLst>
        </xdr:cNvPr>
        <xdr:cNvSpPr txBox="1">
          <a:spLocks noChangeArrowheads="1"/>
        </xdr:cNvSpPr>
      </xdr:nvSpPr>
      <xdr:spPr bwMode="auto">
        <a:xfrm>
          <a:off x="3124200" y="0"/>
          <a:ext cx="3867150" cy="821614"/>
        </a:xfrm>
        <a:prstGeom prst="rect">
          <a:avLst/>
        </a:prstGeom>
        <a:solidFill>
          <a:srgbClr val="CCCBCD"/>
        </a:solidFill>
        <a:ln w="9525">
          <a:noFill/>
          <a:miter lim="800000"/>
          <a:headEnd/>
          <a:tailEnd/>
        </a:ln>
      </xdr:spPr>
      <xdr:txBody>
        <a:bodyPr vertOverflow="clip" wrap="square" lIns="27432" tIns="18288" rIns="0" bIns="0" anchor="t" upright="1"/>
        <a:lstStyle/>
        <a:p>
          <a:pPr algn="l" rtl="0">
            <a:defRPr sz="1000"/>
          </a:pPr>
          <a:r>
            <a:rPr lang="en-US" sz="1000" b="1" i="0" strike="noStrike">
              <a:solidFill>
                <a:srgbClr val="000000"/>
              </a:solidFill>
              <a:latin typeface="Arial Narrow"/>
            </a:rPr>
            <a:t>Note</a:t>
          </a:r>
          <a:r>
            <a:rPr lang="en-US" sz="1000" b="1" i="0" strike="noStrike" baseline="0">
              <a:solidFill>
                <a:srgbClr val="000000"/>
              </a:solidFill>
              <a:latin typeface="Arial Narrow"/>
            </a:rPr>
            <a:t> -</a:t>
          </a:r>
          <a:r>
            <a:rPr lang="en-US" sz="1000" b="1" i="0" strike="noStrike">
              <a:solidFill>
                <a:srgbClr val="000000"/>
              </a:solidFill>
              <a:latin typeface="Arial Narrow"/>
            </a:rPr>
            <a:t> The</a:t>
          </a:r>
          <a:r>
            <a:rPr lang="en-US" sz="1000" b="1" i="0" strike="noStrike" baseline="0">
              <a:solidFill>
                <a:srgbClr val="000000"/>
              </a:solidFill>
              <a:latin typeface="Arial Narrow"/>
            </a:rPr>
            <a:t> reserve rollforward can be used for allowance for doubtful accounts, inventory obsolescence, accruals etc</a:t>
          </a:r>
          <a:r>
            <a:rPr lang="en-US" sz="1000" b="1" i="0" strike="noStrike" baseline="0">
              <a:solidFill>
                <a:srgbClr val="000000"/>
              </a:solidFill>
              <a:latin typeface="Arial Narrow" panose="020B0606020202030204" pitchFamily="34" charset="0"/>
            </a:rPr>
            <a:t>. </a:t>
          </a:r>
          <a:r>
            <a:rPr lang="en-US" sz="1000" b="1" i="0" baseline="0">
              <a:effectLst/>
              <a:latin typeface="Arial Narrow" panose="020B0606020202030204" pitchFamily="34" charset="0"/>
              <a:ea typeface="+mn-ea"/>
              <a:cs typeface="+mn-cs"/>
            </a:rPr>
            <a:t> Note that the reserve as a % of gross balance is only applicable for assets and not liabilities.</a:t>
          </a:r>
          <a:endParaRPr lang="en-US" sz="1000" b="1" i="0" strike="noStrike">
            <a:solidFill>
              <a:srgbClr val="000000"/>
            </a:solidFill>
            <a:latin typeface="Arial Narrow" panose="020B0606020202030204" pitchFamily="34" charset="0"/>
          </a:endParaRPr>
        </a:p>
      </xdr:txBody>
    </xdr:sp>
    <xdr:clientData/>
  </xdr:twoCellAnchor>
</xdr:wsDr>
</file>

<file path=xl/drawings/drawing16.xml><?xml version="1.0" encoding="utf-8"?>
<xdr:wsDr xmlns:xdr="http://schemas.openxmlformats.org/drawingml/2006/spreadsheetDrawing" xmlns:a="http://schemas.openxmlformats.org/drawingml/2006/main">
  <xdr:twoCellAnchor editAs="oneCell">
    <xdr:from>
      <xdr:col>9</xdr:col>
      <xdr:colOff>254000</xdr:colOff>
      <xdr:row>4</xdr:row>
      <xdr:rowOff>59267</xdr:rowOff>
    </xdr:from>
    <xdr:to>
      <xdr:col>16</xdr:col>
      <xdr:colOff>83312</xdr:colOff>
      <xdr:row>19</xdr:row>
      <xdr:rowOff>68792</xdr:rowOff>
    </xdr:to>
    <xdr:graphicFrame macro="">
      <xdr:nvGraphicFramePr>
        <xdr:cNvPr id="2" name="Chart 1">
          <a:extLst>
            <a:ext uri="{FF2B5EF4-FFF2-40B4-BE49-F238E27FC236}">
              <a16:creationId xmlns:a16="http://schemas.microsoft.com/office/drawing/2014/main" id="{00000000-0008-0000-26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118534</xdr:colOff>
      <xdr:row>20</xdr:row>
      <xdr:rowOff>16933</xdr:rowOff>
    </xdr:from>
    <xdr:to>
      <xdr:col>4</xdr:col>
      <xdr:colOff>609602</xdr:colOff>
      <xdr:row>28</xdr:row>
      <xdr:rowOff>67735</xdr:rowOff>
    </xdr:to>
    <xdr:sp macro="" textlink="">
      <xdr:nvSpPr>
        <xdr:cNvPr id="3" name="TextBox 2">
          <a:extLst>
            <a:ext uri="{FF2B5EF4-FFF2-40B4-BE49-F238E27FC236}">
              <a16:creationId xmlns:a16="http://schemas.microsoft.com/office/drawing/2014/main" id="{00000000-0008-0000-2600-000003000000}"/>
            </a:ext>
          </a:extLst>
        </xdr:cNvPr>
        <xdr:cNvSpPr txBox="1"/>
      </xdr:nvSpPr>
      <xdr:spPr>
        <a:xfrm>
          <a:off x="118534" y="3683000"/>
          <a:ext cx="3835401" cy="1286935"/>
        </a:xfrm>
        <a:prstGeom prst="rect">
          <a:avLst/>
        </a:prstGeom>
        <a:solidFill>
          <a:schemeClr val="bg1">
            <a:lumMod val="9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a:t>1. The purpose of ageing</a:t>
          </a:r>
          <a:r>
            <a:rPr lang="en-US" sz="1000" b="0" baseline="0"/>
            <a:t> exercise is to show what is the actual age of the payables and if there are any other overdue payables</a:t>
          </a:r>
        </a:p>
        <a:p>
          <a:r>
            <a:rPr lang="en-US" sz="1000" b="0"/>
            <a:t>2. What</a:t>
          </a:r>
          <a:r>
            <a:rPr lang="en-US" sz="1000" b="0" baseline="0"/>
            <a:t> is the quality of the overdue payable, after discussion with the management overdue payable &gt; 180 day are classified under Net debt.</a:t>
          </a:r>
        </a:p>
        <a:p>
          <a:r>
            <a:rPr lang="en-US" sz="1000" b="0" baseline="0"/>
            <a:t>3. Questions can be framed around the above two criteria or any other abnormal  trend</a:t>
          </a:r>
          <a:endParaRPr lang="en-US" sz="1000" b="0"/>
        </a:p>
      </xdr:txBody>
    </xdr:sp>
    <xdr:clientData/>
  </xdr:twoCellAnchor>
</xdr:wsDr>
</file>

<file path=xl/drawings/drawing17.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80963</xdr:colOff>
          <xdr:row>29</xdr:row>
          <xdr:rowOff>33338</xdr:rowOff>
        </xdr:from>
        <xdr:to>
          <xdr:col>10</xdr:col>
          <xdr:colOff>71438</xdr:colOff>
          <xdr:row>33</xdr:row>
          <xdr:rowOff>0</xdr:rowOff>
        </xdr:to>
        <xdr:sp macro="" textlink="">
          <xdr:nvSpPr>
            <xdr:cNvPr id="17409" name="Object 1" descr="nrNarrativeTextBox" hidden="1">
              <a:extLst>
                <a:ext uri="{63B3BB69-23CF-44E3-9099-C40C66FF867C}">
                  <a14:compatExt spid="_x0000_s17409"/>
                </a:ext>
                <a:ext uri="{FF2B5EF4-FFF2-40B4-BE49-F238E27FC236}">
                  <a16:creationId xmlns:a16="http://schemas.microsoft.com/office/drawing/2014/main" id="{00000000-0008-0000-2C00-000001440000}"/>
                </a:ext>
              </a:extLst>
            </xdr:cNvPr>
            <xdr:cNvSpPr/>
          </xdr:nvSpPr>
          <xdr:spPr bwMode="auto">
            <a:xfrm>
              <a:off x="0" y="0"/>
              <a:ext cx="0" cy="0"/>
            </a:xfrm>
            <a:prstGeom prst="rect">
              <a:avLst/>
            </a:prstGeom>
            <a:solidFill>
              <a:srgbClr val="FFFFFF" mc:Ignorable="a14" a14:legacySpreadsheetColorIndex="65"/>
            </a:solidFill>
            <a:ln w="9525">
              <a:solidFill>
                <a:srgbClr val="7F7E82"/>
              </a:solidFill>
              <a:miter lim="800000"/>
              <a:headEnd/>
              <a:tailEnd/>
            </a:ln>
          </xdr:spPr>
        </xdr:sp>
        <xdr:clientData/>
      </xdr:twoCellAnchor>
    </mc:Choice>
    <mc:Fallback/>
  </mc:AlternateContent>
</xdr:wsDr>
</file>

<file path=xl/drawings/drawing18.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80963</xdr:colOff>
          <xdr:row>29</xdr:row>
          <xdr:rowOff>33338</xdr:rowOff>
        </xdr:from>
        <xdr:to>
          <xdr:col>10</xdr:col>
          <xdr:colOff>71438</xdr:colOff>
          <xdr:row>33</xdr:row>
          <xdr:rowOff>0</xdr:rowOff>
        </xdr:to>
        <xdr:sp macro="" textlink="">
          <xdr:nvSpPr>
            <xdr:cNvPr id="18433" name="Object 1" descr="nrNarrativeTextBox" hidden="1">
              <a:extLst>
                <a:ext uri="{63B3BB69-23CF-44E3-9099-C40C66FF867C}">
                  <a14:compatExt spid="_x0000_s18433"/>
                </a:ext>
                <a:ext uri="{FF2B5EF4-FFF2-40B4-BE49-F238E27FC236}">
                  <a16:creationId xmlns:a16="http://schemas.microsoft.com/office/drawing/2014/main" id="{00000000-0008-0000-2D00-000001480000}"/>
                </a:ext>
              </a:extLst>
            </xdr:cNvPr>
            <xdr:cNvSpPr/>
          </xdr:nvSpPr>
          <xdr:spPr bwMode="auto">
            <a:xfrm>
              <a:off x="0" y="0"/>
              <a:ext cx="0" cy="0"/>
            </a:xfrm>
            <a:prstGeom prst="rect">
              <a:avLst/>
            </a:prstGeom>
            <a:solidFill>
              <a:srgbClr val="FFFFFF" mc:Ignorable="a14" a14:legacySpreadsheetColorIndex="65"/>
            </a:solidFill>
            <a:ln w="9525">
              <a:solidFill>
                <a:srgbClr val="7F7E82"/>
              </a:solidFill>
              <a:miter lim="800000"/>
              <a:headEnd/>
              <a:tailEnd/>
            </a:ln>
          </xdr:spPr>
        </xdr:sp>
        <xdr:clientData/>
      </xdr:twoCellAnchor>
    </mc:Choice>
    <mc:Fallback/>
  </mc:AlternateContent>
</xdr:wsDr>
</file>

<file path=xl/drawings/drawing19.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80963</xdr:colOff>
          <xdr:row>29</xdr:row>
          <xdr:rowOff>33338</xdr:rowOff>
        </xdr:from>
        <xdr:to>
          <xdr:col>10</xdr:col>
          <xdr:colOff>71438</xdr:colOff>
          <xdr:row>33</xdr:row>
          <xdr:rowOff>0</xdr:rowOff>
        </xdr:to>
        <xdr:sp macro="" textlink="">
          <xdr:nvSpPr>
            <xdr:cNvPr id="19457" name="Object 1" descr="nrNarrativeTextBox" hidden="1">
              <a:extLst>
                <a:ext uri="{63B3BB69-23CF-44E3-9099-C40C66FF867C}">
                  <a14:compatExt spid="_x0000_s19457"/>
                </a:ext>
                <a:ext uri="{FF2B5EF4-FFF2-40B4-BE49-F238E27FC236}">
                  <a16:creationId xmlns:a16="http://schemas.microsoft.com/office/drawing/2014/main" id="{00000000-0008-0000-2F00-0000014C0000}"/>
                </a:ext>
              </a:extLst>
            </xdr:cNvPr>
            <xdr:cNvSpPr/>
          </xdr:nvSpPr>
          <xdr:spPr bwMode="auto">
            <a:xfrm>
              <a:off x="0" y="0"/>
              <a:ext cx="0" cy="0"/>
            </a:xfrm>
            <a:prstGeom prst="rect">
              <a:avLst/>
            </a:prstGeom>
            <a:solidFill>
              <a:srgbClr val="FFFFFF" mc:Ignorable="a14" a14:legacySpreadsheetColorIndex="65"/>
            </a:solidFill>
            <a:ln w="9525">
              <a:solidFill>
                <a:srgbClr val="7F7E82"/>
              </a:solidFill>
              <a:miter lim="800000"/>
              <a:headEnd/>
              <a:tailEnd/>
            </a:ln>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33338</xdr:colOff>
          <xdr:row>2</xdr:row>
          <xdr:rowOff>147638</xdr:rowOff>
        </xdr:from>
        <xdr:to>
          <xdr:col>19</xdr:col>
          <xdr:colOff>119063</xdr:colOff>
          <xdr:row>4</xdr:row>
          <xdr:rowOff>147638</xdr:rowOff>
        </xdr:to>
        <xdr:sp macro="" textlink="">
          <xdr:nvSpPr>
            <xdr:cNvPr id="2049" name="Object 1" hidden="1">
              <a:extLst>
                <a:ext uri="{63B3BB69-23CF-44E3-9099-C40C66FF867C}">
                  <a14:compatExt spid="_x0000_s2049"/>
                </a:ext>
                <a:ext uri="{FF2B5EF4-FFF2-40B4-BE49-F238E27FC236}">
                  <a16:creationId xmlns:a16="http://schemas.microsoft.com/office/drawing/2014/main" id="{00000000-0008-0000-0100-000001080000}"/>
                </a:ext>
              </a:extLst>
            </xdr:cNvPr>
            <xdr:cNvSpPr/>
          </xdr:nvSpPr>
          <xdr:spPr bwMode="auto">
            <a:xfrm>
              <a:off x="0" y="0"/>
              <a:ext cx="0" cy="0"/>
            </a:xfrm>
            <a:prstGeom prst="rect">
              <a:avLst/>
            </a:prstGeom>
            <a:solidFill>
              <a:srgbClr val="FFFFFF" mc:Ignorable="a14" a14:legacySpreadsheetColorIndex="65"/>
            </a:solidFill>
            <a:ln w="9525">
              <a:solidFill>
                <a:srgbClr val="7F7E82"/>
              </a:solidFill>
              <a:miter lim="800000"/>
              <a:headEnd/>
              <a:tailEnd/>
            </a:ln>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80963</xdr:colOff>
          <xdr:row>29</xdr:row>
          <xdr:rowOff>33338</xdr:rowOff>
        </xdr:from>
        <xdr:to>
          <xdr:col>10</xdr:col>
          <xdr:colOff>71438</xdr:colOff>
          <xdr:row>33</xdr:row>
          <xdr:rowOff>0</xdr:rowOff>
        </xdr:to>
        <xdr:sp macro="" textlink="">
          <xdr:nvSpPr>
            <xdr:cNvPr id="20481" name="Object 1" descr="nrNarrativeTextBox" hidden="1">
              <a:extLst>
                <a:ext uri="{63B3BB69-23CF-44E3-9099-C40C66FF867C}">
                  <a14:compatExt spid="_x0000_s20481"/>
                </a:ext>
                <a:ext uri="{FF2B5EF4-FFF2-40B4-BE49-F238E27FC236}">
                  <a16:creationId xmlns:a16="http://schemas.microsoft.com/office/drawing/2014/main" id="{00000000-0008-0000-3000-000001500000}"/>
                </a:ext>
              </a:extLst>
            </xdr:cNvPr>
            <xdr:cNvSpPr/>
          </xdr:nvSpPr>
          <xdr:spPr bwMode="auto">
            <a:xfrm>
              <a:off x="0" y="0"/>
              <a:ext cx="0" cy="0"/>
            </a:xfrm>
            <a:prstGeom prst="rect">
              <a:avLst/>
            </a:prstGeom>
            <a:solidFill>
              <a:srgbClr val="FFFFFF" mc:Ignorable="a14" a14:legacySpreadsheetColorIndex="65"/>
            </a:solidFill>
            <a:ln w="9525">
              <a:solidFill>
                <a:srgbClr val="7F7E82"/>
              </a:solidFill>
              <a:miter lim="800000"/>
              <a:headEnd/>
              <a:tailEnd/>
            </a:ln>
          </xdr:spPr>
        </xdr:sp>
        <xdr:clientData/>
      </xdr:twoCellAnchor>
    </mc:Choice>
    <mc:Fallback/>
  </mc:AlternateContent>
</xdr:wsDr>
</file>

<file path=xl/drawings/drawing2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80963</xdr:colOff>
          <xdr:row>21</xdr:row>
          <xdr:rowOff>33338</xdr:rowOff>
        </xdr:from>
        <xdr:to>
          <xdr:col>8</xdr:col>
          <xdr:colOff>652463</xdr:colOff>
          <xdr:row>25</xdr:row>
          <xdr:rowOff>0</xdr:rowOff>
        </xdr:to>
        <xdr:sp macro="" textlink="">
          <xdr:nvSpPr>
            <xdr:cNvPr id="86017" name="Object 1" descr="nrNarrativeTextBox" hidden="1">
              <a:extLst>
                <a:ext uri="{63B3BB69-23CF-44E3-9099-C40C66FF867C}">
                  <a14:compatExt spid="_x0000_s86017"/>
                </a:ext>
                <a:ext uri="{FF2B5EF4-FFF2-40B4-BE49-F238E27FC236}">
                  <a16:creationId xmlns:a16="http://schemas.microsoft.com/office/drawing/2014/main" id="{00000000-0008-0000-3100-000001500100}"/>
                </a:ext>
              </a:extLst>
            </xdr:cNvPr>
            <xdr:cNvSpPr/>
          </xdr:nvSpPr>
          <xdr:spPr bwMode="auto">
            <a:xfrm>
              <a:off x="0" y="0"/>
              <a:ext cx="0" cy="0"/>
            </a:xfrm>
            <a:prstGeom prst="rect">
              <a:avLst/>
            </a:prstGeom>
            <a:solidFill>
              <a:srgbClr val="FFFFFF" mc:Ignorable="a14" a14:legacySpreadsheetColorIndex="65"/>
            </a:solidFill>
            <a:ln w="9525">
              <a:solidFill>
                <a:srgbClr val="7F7E82"/>
              </a:solidFill>
              <a:miter lim="800000"/>
              <a:headEnd/>
              <a:tailEnd/>
            </a:ln>
          </xdr:spPr>
        </xdr:sp>
        <xdr:clientData/>
      </xdr:twoCellAnchor>
    </mc:Choice>
    <mc:Fallback/>
  </mc:AlternateContent>
</xdr:wsDr>
</file>

<file path=xl/drawings/drawing2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80963</xdr:colOff>
          <xdr:row>29</xdr:row>
          <xdr:rowOff>33338</xdr:rowOff>
        </xdr:from>
        <xdr:to>
          <xdr:col>10</xdr:col>
          <xdr:colOff>71438</xdr:colOff>
          <xdr:row>33</xdr:row>
          <xdr:rowOff>0</xdr:rowOff>
        </xdr:to>
        <xdr:sp macro="" textlink="">
          <xdr:nvSpPr>
            <xdr:cNvPr id="4097" name="Object 1" descr="nrNarrativeTextBox" hidden="1">
              <a:extLst>
                <a:ext uri="{63B3BB69-23CF-44E3-9099-C40C66FF867C}">
                  <a14:compatExt spid="_x0000_s4097"/>
                </a:ext>
                <a:ext uri="{FF2B5EF4-FFF2-40B4-BE49-F238E27FC236}">
                  <a16:creationId xmlns:a16="http://schemas.microsoft.com/office/drawing/2014/main" id="{00000000-0008-0000-3300-000001100000}"/>
                </a:ext>
              </a:extLst>
            </xdr:cNvPr>
            <xdr:cNvSpPr/>
          </xdr:nvSpPr>
          <xdr:spPr bwMode="auto">
            <a:xfrm>
              <a:off x="0" y="0"/>
              <a:ext cx="0" cy="0"/>
            </a:xfrm>
            <a:prstGeom prst="rect">
              <a:avLst/>
            </a:prstGeom>
            <a:solidFill>
              <a:srgbClr val="FFFFFF" mc:Ignorable="a14" a14:legacySpreadsheetColorIndex="65"/>
            </a:solidFill>
            <a:ln w="9525">
              <a:solidFill>
                <a:srgbClr val="7F7E82"/>
              </a:solidFill>
              <a:miter lim="800000"/>
              <a:headEnd/>
              <a:tailEnd/>
            </a:ln>
          </xdr:spPr>
        </xdr:sp>
        <xdr:clientData/>
      </xdr:twoCellAnchor>
    </mc:Choice>
    <mc:Fallback/>
  </mc:AlternateContent>
</xdr:wsDr>
</file>

<file path=xl/drawings/drawing2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76200</xdr:colOff>
          <xdr:row>28</xdr:row>
          <xdr:rowOff>152400</xdr:rowOff>
        </xdr:from>
        <xdr:to>
          <xdr:col>6</xdr:col>
          <xdr:colOff>33338</xdr:colOff>
          <xdr:row>32</xdr:row>
          <xdr:rowOff>114300</xdr:rowOff>
        </xdr:to>
        <xdr:sp macro="" textlink="">
          <xdr:nvSpPr>
            <xdr:cNvPr id="5121" name="Object 1" descr="nrNarrativeTextBox" hidden="1">
              <a:extLst>
                <a:ext uri="{63B3BB69-23CF-44E3-9099-C40C66FF867C}">
                  <a14:compatExt spid="_x0000_s5121"/>
                </a:ext>
                <a:ext uri="{FF2B5EF4-FFF2-40B4-BE49-F238E27FC236}">
                  <a16:creationId xmlns:a16="http://schemas.microsoft.com/office/drawing/2014/main" id="{00000000-0008-0000-3400-000001140000}"/>
                </a:ext>
              </a:extLst>
            </xdr:cNvPr>
            <xdr:cNvSpPr/>
          </xdr:nvSpPr>
          <xdr:spPr bwMode="auto">
            <a:xfrm>
              <a:off x="0" y="0"/>
              <a:ext cx="0" cy="0"/>
            </a:xfrm>
            <a:prstGeom prst="rect">
              <a:avLst/>
            </a:prstGeom>
            <a:solidFill>
              <a:srgbClr val="FFFFFF" mc:Ignorable="a14" a14:legacySpreadsheetColorIndex="65"/>
            </a:solidFill>
            <a:ln w="9525">
              <a:solidFill>
                <a:srgbClr val="7F7E82"/>
              </a:solidFill>
              <a:miter lim="800000"/>
              <a:headEnd/>
              <a:tailEnd/>
            </a:ln>
          </xdr:spPr>
        </xdr:sp>
        <xdr:clientData/>
      </xdr:twoCellAnchor>
    </mc:Choice>
    <mc:Fallback/>
  </mc:AlternateContent>
</xdr:wsDr>
</file>

<file path=xl/drawings/drawing2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76200</xdr:colOff>
          <xdr:row>29</xdr:row>
          <xdr:rowOff>33338</xdr:rowOff>
        </xdr:from>
        <xdr:to>
          <xdr:col>13</xdr:col>
          <xdr:colOff>461963</xdr:colOff>
          <xdr:row>32</xdr:row>
          <xdr:rowOff>71438</xdr:rowOff>
        </xdr:to>
        <xdr:sp macro="" textlink="">
          <xdr:nvSpPr>
            <xdr:cNvPr id="3073" name="Object 1" descr="nrNarrativeTextBox" hidden="1">
              <a:extLst>
                <a:ext uri="{63B3BB69-23CF-44E3-9099-C40C66FF867C}">
                  <a14:compatExt spid="_x0000_s3073"/>
                </a:ext>
                <a:ext uri="{FF2B5EF4-FFF2-40B4-BE49-F238E27FC236}">
                  <a16:creationId xmlns:a16="http://schemas.microsoft.com/office/drawing/2014/main" id="{00000000-0008-0000-3600-0000010C0000}"/>
                </a:ext>
              </a:extLst>
            </xdr:cNvPr>
            <xdr:cNvSpPr/>
          </xdr:nvSpPr>
          <xdr:spPr bwMode="auto">
            <a:xfrm>
              <a:off x="0" y="0"/>
              <a:ext cx="0" cy="0"/>
            </a:xfrm>
            <a:prstGeom prst="rect">
              <a:avLst/>
            </a:prstGeom>
            <a:solidFill>
              <a:srgbClr val="FFFFFF" mc:Ignorable="a14" a14:legacySpreadsheetColorIndex="65"/>
            </a:solidFill>
            <a:ln w="9525">
              <a:solidFill>
                <a:srgbClr val="7F7E82"/>
              </a:solidFill>
              <a:miter lim="800000"/>
              <a:headEnd/>
              <a:tailEnd/>
            </a:ln>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14</xdr:col>
      <xdr:colOff>0</xdr:colOff>
      <xdr:row>5</xdr:row>
      <xdr:rowOff>170328</xdr:rowOff>
    </xdr:from>
    <xdr:to>
      <xdr:col>21</xdr:col>
      <xdr:colOff>277906</xdr:colOff>
      <xdr:row>12</xdr:row>
      <xdr:rowOff>89646</xdr:rowOff>
    </xdr:to>
    <xdr:sp macro="" textlink="">
      <xdr:nvSpPr>
        <xdr:cNvPr id="2" name="Text Box 1">
          <a:extLst>
            <a:ext uri="{FF2B5EF4-FFF2-40B4-BE49-F238E27FC236}">
              <a16:creationId xmlns:a16="http://schemas.microsoft.com/office/drawing/2014/main" id="{00000000-0008-0000-0500-000002000000}"/>
            </a:ext>
          </a:extLst>
        </xdr:cNvPr>
        <xdr:cNvSpPr txBox="1">
          <a:spLocks noChangeArrowheads="1"/>
        </xdr:cNvSpPr>
      </xdr:nvSpPr>
      <xdr:spPr bwMode="auto">
        <a:xfrm>
          <a:off x="9834282" y="1281952"/>
          <a:ext cx="4213412" cy="1111623"/>
        </a:xfrm>
        <a:prstGeom prst="rect">
          <a:avLst/>
        </a:prstGeom>
        <a:solidFill>
          <a:srgbClr val="CCCBCD"/>
        </a:solidFill>
        <a:ln w="9525">
          <a:noFill/>
          <a:miter lim="800000"/>
          <a:headEnd/>
          <a:tailEnd/>
        </a:ln>
      </xdr:spPr>
      <xdr:txBody>
        <a:bodyPr vertOverflow="clip" wrap="square" lIns="27432" tIns="18288" rIns="0" bIns="0" anchor="t" upright="1"/>
        <a:lstStyle/>
        <a:p>
          <a:pPr algn="l" rtl="0">
            <a:defRPr sz="1000"/>
          </a:pPr>
          <a:r>
            <a:rPr lang="en-US" sz="1000" b="1" i="0" strike="noStrike">
              <a:solidFill>
                <a:srgbClr val="000000"/>
              </a:solidFill>
              <a:latin typeface="Arial Narrow"/>
            </a:rPr>
            <a:t>Note</a:t>
          </a:r>
          <a:r>
            <a:rPr lang="en-US" sz="1000" b="1" i="0" strike="noStrike" baseline="0">
              <a:solidFill>
                <a:srgbClr val="000000"/>
              </a:solidFill>
              <a:latin typeface="Arial Narrow"/>
            </a:rPr>
            <a:t> -</a:t>
          </a:r>
          <a:r>
            <a:rPr lang="en-US" sz="1000" b="1" i="0" strike="noStrike">
              <a:solidFill>
                <a:srgbClr val="000000"/>
              </a:solidFill>
              <a:latin typeface="Arial Narrow"/>
            </a:rPr>
            <a:t> This template can be used for the Lead PL as well as for comparative Reporting Unit income statements.</a:t>
          </a:r>
          <a:br>
            <a:rPr lang="en-US" sz="1000" b="1" i="0" strike="noStrike">
              <a:solidFill>
                <a:srgbClr val="000000"/>
              </a:solidFill>
              <a:latin typeface="Arial Narrow"/>
            </a:rPr>
          </a:br>
          <a:endParaRPr lang="en-US" sz="1000" b="1" i="0" strike="noStrike">
            <a:solidFill>
              <a:srgbClr val="000000"/>
            </a:solidFill>
            <a:latin typeface="Arial Narrow"/>
          </a:endParaRPr>
        </a:p>
        <a:p>
          <a:pPr algn="l" rtl="0">
            <a:defRPr sz="1000"/>
          </a:pPr>
          <a:r>
            <a:rPr lang="en-US" sz="1000" b="1" i="0" strike="noStrike">
              <a:solidFill>
                <a:srgbClr val="000000"/>
              </a:solidFill>
              <a:latin typeface="Arial Narrow"/>
            </a:rPr>
            <a:t>The</a:t>
          </a:r>
          <a:r>
            <a:rPr lang="en-US" sz="1000" b="1" i="0" strike="noStrike" baseline="0">
              <a:solidFill>
                <a:srgbClr val="000000"/>
              </a:solidFill>
              <a:latin typeface="Arial Narrow"/>
            </a:rPr>
            <a:t> template is prepared from conso runner to reflect the effect of IC transaction within the group. Alternatively incase there are no IC transaction or the Leads are prepared for single entity then Leads can directly be prepared from TB</a:t>
          </a:r>
          <a:endParaRPr lang="en-US" sz="1000" b="1" i="0" strike="noStrike">
            <a:solidFill>
              <a:srgbClr val="000000"/>
            </a:solidFill>
            <a:latin typeface="Arial Narrow"/>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15</xdr:col>
      <xdr:colOff>137711</xdr:colOff>
      <xdr:row>4</xdr:row>
      <xdr:rowOff>9180</xdr:rowOff>
    </xdr:from>
    <xdr:to>
      <xdr:col>25</xdr:col>
      <xdr:colOff>220337</xdr:colOff>
      <xdr:row>11</xdr:row>
      <xdr:rowOff>9181</xdr:rowOff>
    </xdr:to>
    <xdr:sp macro="" textlink="">
      <xdr:nvSpPr>
        <xdr:cNvPr id="2" name="TextBox 1">
          <a:extLst>
            <a:ext uri="{FF2B5EF4-FFF2-40B4-BE49-F238E27FC236}">
              <a16:creationId xmlns:a16="http://schemas.microsoft.com/office/drawing/2014/main" id="{00000000-0008-0000-0900-000002000000}"/>
            </a:ext>
          </a:extLst>
        </xdr:cNvPr>
        <xdr:cNvSpPr txBox="1"/>
      </xdr:nvSpPr>
      <xdr:spPr>
        <a:xfrm>
          <a:off x="10245687" y="945614"/>
          <a:ext cx="5591060" cy="1156772"/>
        </a:xfrm>
        <a:prstGeom prst="rect">
          <a:avLst/>
        </a:prstGeom>
        <a:solidFill>
          <a:schemeClr val="bg1">
            <a:lumMod val="9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Recons to the SFS are prepared in order to tie</a:t>
          </a:r>
          <a:r>
            <a:rPr lang="en-US" sz="1100" b="1" baseline="0"/>
            <a:t> it back to the Audit numbers or identify the reclassifications.</a:t>
          </a:r>
        </a:p>
        <a:p>
          <a:endParaRPr lang="en-US" sz="1100" b="1" baseline="0"/>
        </a:p>
        <a:p>
          <a:r>
            <a:rPr lang="en-US" sz="1100" b="1" baseline="0"/>
            <a:t>Questions can be framed on the basis of reclasification of any particular expense or revenue. highlight such differences to the Italian team in order to discuss and take clarrification from Management.</a:t>
          </a:r>
          <a:endParaRPr lang="en-US" sz="1100" b="1"/>
        </a:p>
      </xdr:txBody>
    </xdr:sp>
    <xdr:clientData/>
  </xdr:twoCellAnchor>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80963</xdr:colOff>
          <xdr:row>27</xdr:row>
          <xdr:rowOff>33338</xdr:rowOff>
        </xdr:from>
        <xdr:to>
          <xdr:col>8</xdr:col>
          <xdr:colOff>642938</xdr:colOff>
          <xdr:row>31</xdr:row>
          <xdr:rowOff>0</xdr:rowOff>
        </xdr:to>
        <xdr:sp macro="" textlink="">
          <xdr:nvSpPr>
            <xdr:cNvPr id="10241" name="Object 1" descr="nrNarrativeTextBox" hidden="1">
              <a:extLst>
                <a:ext uri="{63B3BB69-23CF-44E3-9099-C40C66FF867C}">
                  <a14:compatExt spid="_x0000_s10241"/>
                </a:ext>
                <a:ext uri="{FF2B5EF4-FFF2-40B4-BE49-F238E27FC236}">
                  <a16:creationId xmlns:a16="http://schemas.microsoft.com/office/drawing/2014/main" id="{00000000-0008-0000-0A00-000001280000}"/>
                </a:ext>
              </a:extLst>
            </xdr:cNvPr>
            <xdr:cNvSpPr/>
          </xdr:nvSpPr>
          <xdr:spPr bwMode="auto">
            <a:xfrm>
              <a:off x="0" y="0"/>
              <a:ext cx="0" cy="0"/>
            </a:xfrm>
            <a:prstGeom prst="rect">
              <a:avLst/>
            </a:prstGeom>
            <a:solidFill>
              <a:srgbClr val="FFFFFF" mc:Ignorable="a14" a14:legacySpreadsheetColorIndex="65"/>
            </a:solidFill>
            <a:ln w="9525">
              <a:solidFill>
                <a:srgbClr val="7F7E82"/>
              </a:solidFill>
              <a:miter lim="800000"/>
              <a:headEnd/>
              <a:tailEnd/>
            </a:ln>
          </xdr:spPr>
        </xdr:sp>
        <xdr:clientData/>
      </xdr:twoCellAnchor>
    </mc:Choice>
    <mc:Fallback/>
  </mc:AlternateContent>
</xdr:wsDr>
</file>

<file path=xl/drawings/drawing6.xml><?xml version="1.0" encoding="utf-8"?>
<xdr:wsDr xmlns:xdr="http://schemas.openxmlformats.org/drawingml/2006/spreadsheetDrawing" xmlns:a="http://schemas.openxmlformats.org/drawingml/2006/main">
  <xdr:twoCellAnchor>
    <xdr:from>
      <xdr:col>13</xdr:col>
      <xdr:colOff>493059</xdr:colOff>
      <xdr:row>0</xdr:row>
      <xdr:rowOff>107576</xdr:rowOff>
    </xdr:from>
    <xdr:to>
      <xdr:col>28</xdr:col>
      <xdr:colOff>394447</xdr:colOff>
      <xdr:row>3</xdr:row>
      <xdr:rowOff>152400</xdr:rowOff>
    </xdr:to>
    <xdr:sp macro="" textlink="">
      <xdr:nvSpPr>
        <xdr:cNvPr id="2" name="TextBox 1">
          <a:extLst>
            <a:ext uri="{FF2B5EF4-FFF2-40B4-BE49-F238E27FC236}">
              <a16:creationId xmlns:a16="http://schemas.microsoft.com/office/drawing/2014/main" id="{00000000-0008-0000-0C00-000002000000}"/>
            </a:ext>
          </a:extLst>
        </xdr:cNvPr>
        <xdr:cNvSpPr txBox="1"/>
      </xdr:nvSpPr>
      <xdr:spPr>
        <a:xfrm>
          <a:off x="10506635" y="107576"/>
          <a:ext cx="8480612" cy="735106"/>
        </a:xfrm>
        <a:prstGeom prst="rect">
          <a:avLst/>
        </a:prstGeom>
        <a:solidFill>
          <a:schemeClr val="bg1">
            <a:lumMod val="9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50" b="1"/>
            <a:t>Conso runners are prepared from the trial balances to show the basis of formation of numbers</a:t>
          </a:r>
          <a:r>
            <a:rPr lang="en-US" sz="1050" b="1" baseline="0"/>
            <a:t> for the group.</a:t>
          </a:r>
        </a:p>
        <a:p>
          <a:r>
            <a:rPr lang="en-US" sz="1050" b="1" baseline="0"/>
            <a:t>Further, this is usefull to present reclasification items, intercompany adjustment etc.</a:t>
          </a:r>
        </a:p>
        <a:p>
          <a:r>
            <a:rPr lang="en-US" sz="1050" b="1" baseline="0"/>
            <a:t>The numbers for the group form part of Leads</a:t>
          </a:r>
          <a:endParaRPr lang="en-US" sz="1050" b="1"/>
        </a:p>
      </xdr:txBody>
    </xdr:sp>
    <xdr:clientData/>
  </xdr:twoCellAnchor>
</xdr:wsDr>
</file>

<file path=xl/drawings/drawing7.xml><?xml version="1.0" encoding="utf-8"?>
<xdr:wsDr xmlns:xdr="http://schemas.openxmlformats.org/drawingml/2006/spreadsheetDrawing" xmlns:a="http://schemas.openxmlformats.org/drawingml/2006/main">
  <xdr:twoCellAnchor editAs="oneCell">
    <xdr:from>
      <xdr:col>5</xdr:col>
      <xdr:colOff>218965</xdr:colOff>
      <xdr:row>6</xdr:row>
      <xdr:rowOff>70069</xdr:rowOff>
    </xdr:from>
    <xdr:to>
      <xdr:col>14</xdr:col>
      <xdr:colOff>185261</xdr:colOff>
      <xdr:row>23</xdr:row>
      <xdr:rowOff>20429</xdr:rowOff>
    </xdr:to>
    <xdr:graphicFrame macro="">
      <xdr:nvGraphicFramePr>
        <xdr:cNvPr id="4" name="Chart 3">
          <a:extLst>
            <a:ext uri="{FF2B5EF4-FFF2-40B4-BE49-F238E27FC236}">
              <a16:creationId xmlns:a16="http://schemas.microsoft.com/office/drawing/2014/main" id="{00000000-0008-0000-18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394138</xdr:colOff>
      <xdr:row>0</xdr:row>
      <xdr:rowOff>166414</xdr:rowOff>
    </xdr:from>
    <xdr:to>
      <xdr:col>9</xdr:col>
      <xdr:colOff>753241</xdr:colOff>
      <xdr:row>3</xdr:row>
      <xdr:rowOff>35034</xdr:rowOff>
    </xdr:to>
    <xdr:sp macro="" textlink="">
      <xdr:nvSpPr>
        <xdr:cNvPr id="2" name="TextBox 1">
          <a:extLst>
            <a:ext uri="{FF2B5EF4-FFF2-40B4-BE49-F238E27FC236}">
              <a16:creationId xmlns:a16="http://schemas.microsoft.com/office/drawing/2014/main" id="{00000000-0008-0000-1800-000002000000}"/>
            </a:ext>
          </a:extLst>
        </xdr:cNvPr>
        <xdr:cNvSpPr txBox="1"/>
      </xdr:nvSpPr>
      <xdr:spPr>
        <a:xfrm>
          <a:off x="3126828" y="166414"/>
          <a:ext cx="5298965" cy="569310"/>
        </a:xfrm>
        <a:prstGeom prst="rect">
          <a:avLst/>
        </a:prstGeom>
        <a:solidFill>
          <a:schemeClr val="bg1">
            <a:lumMod val="6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ysClr val="windowText" lastClr="000000"/>
              </a:solidFill>
            </a:rPr>
            <a:t>This analysis is prepared</a:t>
          </a:r>
          <a:r>
            <a:rPr lang="en-US" sz="1100" b="1" baseline="0">
              <a:solidFill>
                <a:sysClr val="windowText" lastClr="000000"/>
              </a:solidFill>
            </a:rPr>
            <a:t> to go through customer churn over the year and revenue affected by same. Please move sheet Churn analysis and Churn bridge together</a:t>
          </a:r>
          <a:endParaRPr lang="en-US" sz="1100" b="1">
            <a:solidFill>
              <a:sysClr val="windowText" lastClr="000000"/>
            </a:solidFill>
          </a:endParaRPr>
        </a:p>
      </xdr:txBody>
    </xdr:sp>
    <xdr:clientData/>
  </xdr:twoCellAnchor>
</xdr:wsDr>
</file>

<file path=xl/drawings/drawing8.xml><?xml version="1.0" encoding="utf-8"?>
<c:userShapes xmlns:c="http://schemas.openxmlformats.org/drawingml/2006/chart">
  <cdr:relSizeAnchor xmlns:cdr="http://schemas.openxmlformats.org/drawingml/2006/chartDrawing">
    <cdr:from>
      <cdr:x>0.18777</cdr:x>
      <cdr:y>0.4775</cdr:y>
    </cdr:from>
    <cdr:to>
      <cdr:x>0.24633</cdr:x>
      <cdr:y>0.54226</cdr:y>
    </cdr:to>
    <cdr:sp macro="" textlink="'PL10-churn analysis'!$B$19">
      <cdr:nvSpPr>
        <cdr:cNvPr id="5" name="Oval 4">
          <a:extLst xmlns:a="http://schemas.openxmlformats.org/drawingml/2006/main">
            <a:ext uri="{FF2B5EF4-FFF2-40B4-BE49-F238E27FC236}">
              <a16:creationId xmlns:a16="http://schemas.microsoft.com/office/drawing/2014/main" id="{0ADF141B-7381-44EA-8182-A1AC0B923F37}"/>
            </a:ext>
          </a:extLst>
        </cdr:cNvPr>
        <cdr:cNvSpPr>
          <a:spLocks xmlns:a="http://schemas.openxmlformats.org/drawingml/2006/main" noChangeAspect="1"/>
        </cdr:cNvSpPr>
      </cdr:nvSpPr>
      <cdr:spPr>
        <a:xfrm xmlns:a="http://schemas.openxmlformats.org/drawingml/2006/main">
          <a:off x="1136673" y="1327161"/>
          <a:ext cx="354495" cy="179994"/>
        </a:xfrm>
        <a:prstGeom xmlns:a="http://schemas.openxmlformats.org/drawingml/2006/main" prst="ellipse">
          <a:avLst/>
        </a:prstGeom>
        <a:solidFill xmlns:a="http://schemas.openxmlformats.org/drawingml/2006/main">
          <a:schemeClr val="bg1">
            <a:lumMod val="50000"/>
          </a:schemeClr>
        </a:solidFill>
        <a:ln xmlns:a="http://schemas.openxmlformats.org/drawingml/2006/main">
          <a:solidFill>
            <a:schemeClr val="bg1"/>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lIns="0" tIns="0" rIns="0" bIns="0" anchor="ctr"/>
        <a:lstStyle xmlns:a="http://schemas.openxmlformats.org/drawingml/2006/main"/>
        <a:p xmlns:a="http://schemas.openxmlformats.org/drawingml/2006/main">
          <a:pPr algn="ctr"/>
          <a:fld id="{7562884D-9AE0-48AE-962F-3D697A9E607E}" type="TxLink">
            <a:rPr lang="en-US" sz="900" b="0" i="0" u="none" strike="noStrike">
              <a:solidFill>
                <a:schemeClr val="bg1"/>
              </a:solidFill>
              <a:latin typeface="Arial"/>
              <a:cs typeface="Arial"/>
            </a:rPr>
            <a:pPr algn="ctr"/>
            <a:t>+1 </a:t>
          </a:fld>
          <a:endParaRPr lang="en-US" sz="1050">
            <a:solidFill>
              <a:schemeClr val="bg1"/>
            </a:solidFill>
          </a:endParaRPr>
        </a:p>
      </cdr:txBody>
    </cdr:sp>
  </cdr:relSizeAnchor>
  <cdr:relSizeAnchor xmlns:cdr="http://schemas.openxmlformats.org/drawingml/2006/chartDrawing">
    <cdr:from>
      <cdr:x>0.26644</cdr:x>
      <cdr:y>0.47407</cdr:y>
    </cdr:from>
    <cdr:to>
      <cdr:x>0.325</cdr:x>
      <cdr:y>0.53883</cdr:y>
    </cdr:to>
    <cdr:sp macro="" textlink="'PL10-churn analysis'!$B$18">
      <cdr:nvSpPr>
        <cdr:cNvPr id="6" name="Oval 5">
          <a:extLst xmlns:a="http://schemas.openxmlformats.org/drawingml/2006/main">
            <a:ext uri="{FF2B5EF4-FFF2-40B4-BE49-F238E27FC236}">
              <a16:creationId xmlns:a16="http://schemas.microsoft.com/office/drawing/2014/main" id="{2C05D606-32D0-403D-B4E6-467E3EC88F93}"/>
            </a:ext>
          </a:extLst>
        </cdr:cNvPr>
        <cdr:cNvSpPr>
          <a:spLocks xmlns:a="http://schemas.openxmlformats.org/drawingml/2006/main" noChangeAspect="1"/>
        </cdr:cNvSpPr>
      </cdr:nvSpPr>
      <cdr:spPr>
        <a:xfrm xmlns:a="http://schemas.openxmlformats.org/drawingml/2006/main">
          <a:off x="1612900" y="1317625"/>
          <a:ext cx="354494" cy="180000"/>
        </a:xfrm>
        <a:prstGeom xmlns:a="http://schemas.openxmlformats.org/drawingml/2006/main" prst="ellipse">
          <a:avLst/>
        </a:prstGeom>
        <a:solidFill xmlns:a="http://schemas.openxmlformats.org/drawingml/2006/main">
          <a:schemeClr val="bg1">
            <a:lumMod val="50000"/>
          </a:schemeClr>
        </a:solidFill>
        <a:ln xmlns:a="http://schemas.openxmlformats.org/drawingml/2006/main">
          <a:solidFill>
            <a:schemeClr val="bg1"/>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lIns="0" tIns="0" rIns="0" bIns="0" anchor="ctr"/>
        <a:lstStyle xmlns:a="http://schemas.openxmlformats.org/drawingml/2006/main"/>
        <a:p xmlns:a="http://schemas.openxmlformats.org/drawingml/2006/main">
          <a:pPr algn="ctr"/>
          <a:fld id="{096E24E8-F525-4192-99AB-88B9F76B39E0}" type="TxLink">
            <a:rPr lang="en-US" sz="1000" b="0" i="0" u="none" strike="noStrike">
              <a:solidFill>
                <a:schemeClr val="bg1"/>
              </a:solidFill>
              <a:latin typeface="Arial"/>
              <a:cs typeface="Arial"/>
            </a:rPr>
            <a:pPr algn="ctr"/>
            <a:t> -  </a:t>
          </a:fld>
          <a:endParaRPr lang="en-US">
            <a:solidFill>
              <a:schemeClr val="bg1"/>
            </a:solidFill>
          </a:endParaRPr>
        </a:p>
      </cdr:txBody>
    </cdr:sp>
  </cdr:relSizeAnchor>
  <cdr:relSizeAnchor xmlns:cdr="http://schemas.openxmlformats.org/drawingml/2006/chartDrawing">
    <cdr:from>
      <cdr:x>0.34081</cdr:x>
      <cdr:y>0.0594</cdr:y>
    </cdr:from>
    <cdr:to>
      <cdr:x>0.49816</cdr:x>
      <cdr:y>0.44894</cdr:y>
    </cdr:to>
    <cdr:sp macro="" textlink="'PL11-Churn Bridge working'!$P$10:$P$11">
      <cdr:nvSpPr>
        <cdr:cNvPr id="7" name="Rectangle: Rounded Corners 6">
          <a:extLst xmlns:a="http://schemas.openxmlformats.org/drawingml/2006/main">
            <a:ext uri="{FF2B5EF4-FFF2-40B4-BE49-F238E27FC236}">
              <a16:creationId xmlns:a16="http://schemas.microsoft.com/office/drawing/2014/main" id="{AEE581AD-45E5-429A-BD98-4BB7B25281BD}"/>
            </a:ext>
          </a:extLst>
        </cdr:cNvPr>
        <cdr:cNvSpPr/>
      </cdr:nvSpPr>
      <cdr:spPr>
        <a:xfrm xmlns:a="http://schemas.openxmlformats.org/drawingml/2006/main">
          <a:off x="2063114" y="165100"/>
          <a:ext cx="952501" cy="1082675"/>
        </a:xfrm>
        <a:prstGeom xmlns:a="http://schemas.openxmlformats.org/drawingml/2006/main" prst="roundRect">
          <a:avLst>
            <a:gd name="adj" fmla="val 6478"/>
          </a:avLst>
        </a:prstGeom>
        <a:noFill xmlns:a="http://schemas.openxmlformats.org/drawingml/2006/main"/>
        <a:ln xmlns:a="http://schemas.openxmlformats.org/drawingml/2006/main">
          <a:prstDash val="dash"/>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lIns="0" tIns="0" rIns="72000" bIns="0" anchor="b"/>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r"/>
          <a:fld id="{9B050926-AF7D-460A-9875-2BFC4442EC84}" type="TxLink">
            <a:rPr lang="en-US" sz="900" b="0" i="0" u="none" strike="noStrike">
              <a:solidFill>
                <a:srgbClr val="2E2E38"/>
              </a:solidFill>
              <a:latin typeface="Arial"/>
              <a:cs typeface="Arial"/>
            </a:rPr>
            <a:pPr algn="r"/>
            <a:t>12 </a:t>
          </a:fld>
          <a:endParaRPr lang="en-US" sz="1000"/>
        </a:p>
      </cdr:txBody>
    </cdr:sp>
  </cdr:relSizeAnchor>
  <cdr:relSizeAnchor xmlns:cdr="http://schemas.openxmlformats.org/drawingml/2006/chartDrawing">
    <cdr:from>
      <cdr:x>0.59372</cdr:x>
      <cdr:y>0.41809</cdr:y>
    </cdr:from>
    <cdr:to>
      <cdr:x>0.65228</cdr:x>
      <cdr:y>0.48286</cdr:y>
    </cdr:to>
    <cdr:sp macro="" textlink="'PL10-churn analysis'!$C$19">
      <cdr:nvSpPr>
        <cdr:cNvPr id="8" name="Oval 7">
          <a:extLst xmlns:a="http://schemas.openxmlformats.org/drawingml/2006/main">
            <a:ext uri="{FF2B5EF4-FFF2-40B4-BE49-F238E27FC236}">
              <a16:creationId xmlns:a16="http://schemas.microsoft.com/office/drawing/2014/main" id="{FC46630B-F299-4C1F-9D26-8A5E1A15ADAB}"/>
            </a:ext>
          </a:extLst>
        </cdr:cNvPr>
        <cdr:cNvSpPr>
          <a:spLocks xmlns:a="http://schemas.openxmlformats.org/drawingml/2006/main" noChangeAspect="1"/>
        </cdr:cNvSpPr>
      </cdr:nvSpPr>
      <cdr:spPr>
        <a:xfrm xmlns:a="http://schemas.openxmlformats.org/drawingml/2006/main">
          <a:off x="3594100" y="1162050"/>
          <a:ext cx="354494" cy="180000"/>
        </a:xfrm>
        <a:prstGeom xmlns:a="http://schemas.openxmlformats.org/drawingml/2006/main" prst="ellipse">
          <a:avLst/>
        </a:prstGeom>
        <a:solidFill xmlns:a="http://schemas.openxmlformats.org/drawingml/2006/main">
          <a:schemeClr val="bg1">
            <a:lumMod val="50000"/>
          </a:schemeClr>
        </a:solidFill>
        <a:ln xmlns:a="http://schemas.openxmlformats.org/drawingml/2006/main">
          <a:solidFill>
            <a:schemeClr val="bg1"/>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lIns="0" tIns="0" rIns="0" bIns="0" anchor="ctr"/>
        <a:lstStyle xmlns:a="http://schemas.openxmlformats.org/drawingml/2006/main"/>
        <a:p xmlns:a="http://schemas.openxmlformats.org/drawingml/2006/main">
          <a:pPr algn="ctr"/>
          <a:fld id="{86880078-07BA-4145-9495-AABECAFD7AF7}" type="TxLink">
            <a:rPr lang="en-US" sz="1000" b="0" i="0" u="none" strike="noStrike">
              <a:solidFill>
                <a:schemeClr val="bg1"/>
              </a:solidFill>
              <a:latin typeface="Arial"/>
              <a:cs typeface="Arial"/>
            </a:rPr>
            <a:pPr algn="ctr"/>
            <a:t> -  </a:t>
          </a:fld>
          <a:endParaRPr lang="en-US">
            <a:solidFill>
              <a:schemeClr val="bg1"/>
            </a:solidFill>
          </a:endParaRPr>
        </a:p>
      </cdr:txBody>
    </cdr:sp>
  </cdr:relSizeAnchor>
  <cdr:relSizeAnchor xmlns:cdr="http://schemas.openxmlformats.org/drawingml/2006/chartDrawing">
    <cdr:from>
      <cdr:x>0.67239</cdr:x>
      <cdr:y>0.41467</cdr:y>
    </cdr:from>
    <cdr:to>
      <cdr:x>0.73095</cdr:x>
      <cdr:y>0.47943</cdr:y>
    </cdr:to>
    <cdr:sp macro="" textlink="'PL10-churn analysis'!$C$18">
      <cdr:nvSpPr>
        <cdr:cNvPr id="9" name="Oval 8">
          <a:extLst xmlns:a="http://schemas.openxmlformats.org/drawingml/2006/main">
            <a:ext uri="{FF2B5EF4-FFF2-40B4-BE49-F238E27FC236}">
              <a16:creationId xmlns:a16="http://schemas.microsoft.com/office/drawing/2014/main" id="{4E78EE4E-4646-41D6-BB64-C09C17D762CF}"/>
            </a:ext>
          </a:extLst>
        </cdr:cNvPr>
        <cdr:cNvSpPr>
          <a:spLocks xmlns:a="http://schemas.openxmlformats.org/drawingml/2006/main" noChangeAspect="1"/>
        </cdr:cNvSpPr>
      </cdr:nvSpPr>
      <cdr:spPr>
        <a:xfrm xmlns:a="http://schemas.openxmlformats.org/drawingml/2006/main">
          <a:off x="4070350" y="1152525"/>
          <a:ext cx="354494" cy="180000"/>
        </a:xfrm>
        <a:prstGeom xmlns:a="http://schemas.openxmlformats.org/drawingml/2006/main" prst="ellipse">
          <a:avLst/>
        </a:prstGeom>
        <a:solidFill xmlns:a="http://schemas.openxmlformats.org/drawingml/2006/main">
          <a:schemeClr val="bg1">
            <a:lumMod val="50000"/>
          </a:schemeClr>
        </a:solidFill>
        <a:ln xmlns:a="http://schemas.openxmlformats.org/drawingml/2006/main">
          <a:solidFill>
            <a:schemeClr val="bg1"/>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lIns="0" tIns="0" rIns="0" bIns="0" anchor="ctr"/>
        <a:lstStyle xmlns:a="http://schemas.openxmlformats.org/drawingml/2006/main"/>
        <a:p xmlns:a="http://schemas.openxmlformats.org/drawingml/2006/main">
          <a:pPr algn="ctr"/>
          <a:fld id="{99E4B2BD-9E5F-4FFE-BE1D-ED2660BB9DFF}" type="TxLink">
            <a:rPr lang="en-US" sz="1000" b="0" i="0" u="none" strike="noStrike">
              <a:solidFill>
                <a:schemeClr val="bg1"/>
              </a:solidFill>
              <a:latin typeface="Arial"/>
              <a:cs typeface="Arial"/>
            </a:rPr>
            <a:pPr algn="ctr"/>
            <a:t>-1</a:t>
          </a:fld>
          <a:endParaRPr lang="en-US">
            <a:solidFill>
              <a:schemeClr val="bg1"/>
            </a:solidFill>
          </a:endParaRPr>
        </a:p>
      </cdr:txBody>
    </cdr:sp>
  </cdr:relSizeAnchor>
  <cdr:relSizeAnchor xmlns:cdr="http://schemas.openxmlformats.org/drawingml/2006/chartDrawing">
    <cdr:from>
      <cdr:x>0.72946</cdr:x>
      <cdr:y>0.03427</cdr:y>
    </cdr:from>
    <cdr:to>
      <cdr:x>0.91512</cdr:x>
      <cdr:y>0.33242</cdr:y>
    </cdr:to>
    <cdr:sp macro="" textlink="'PL11-Churn Bridge working'!$P$15:$P$16">
      <cdr:nvSpPr>
        <cdr:cNvPr id="10" name="Rectangle: Rounded Corners 9">
          <a:extLst xmlns:a="http://schemas.openxmlformats.org/drawingml/2006/main">
            <a:ext uri="{FF2B5EF4-FFF2-40B4-BE49-F238E27FC236}">
              <a16:creationId xmlns:a16="http://schemas.microsoft.com/office/drawing/2014/main" id="{D48D0FC3-F5FC-4EEA-9492-5572343E57C1}"/>
            </a:ext>
          </a:extLst>
        </cdr:cNvPr>
        <cdr:cNvSpPr/>
      </cdr:nvSpPr>
      <cdr:spPr>
        <a:xfrm xmlns:a="http://schemas.openxmlformats.org/drawingml/2006/main">
          <a:off x="4415790" y="95250"/>
          <a:ext cx="1123950" cy="828675"/>
        </a:xfrm>
        <a:prstGeom xmlns:a="http://schemas.openxmlformats.org/drawingml/2006/main" prst="roundRect">
          <a:avLst>
            <a:gd name="adj" fmla="val 6478"/>
          </a:avLst>
        </a:prstGeom>
        <a:noFill xmlns:a="http://schemas.openxmlformats.org/drawingml/2006/main"/>
        <a:ln xmlns:a="http://schemas.openxmlformats.org/drawingml/2006/main">
          <a:prstDash val="dash"/>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lIns="0" tIns="0" rIns="72000" bIns="0" anchor="b"/>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r"/>
          <a:fld id="{2BA0418B-F7A4-4E9A-8D75-311C1F892701}" type="TxLink">
            <a:rPr lang="en-US" sz="900" b="0" i="0" u="none" strike="noStrike">
              <a:solidFill>
                <a:srgbClr val="2E2E38"/>
              </a:solidFill>
              <a:latin typeface="Arial"/>
              <a:cs typeface="Arial"/>
            </a:rPr>
            <a:pPr algn="r"/>
            <a:t>13 </a:t>
          </a:fld>
          <a:endParaRPr lang="en-US" sz="900"/>
        </a:p>
      </cdr:txBody>
    </cdr:sp>
  </cdr:relSizeAnchor>
</c:userShapes>
</file>

<file path=xl/drawings/drawing9.xml><?xml version="1.0" encoding="utf-8"?>
<xdr:wsDr xmlns:xdr="http://schemas.openxmlformats.org/drawingml/2006/spreadsheetDrawing" xmlns:a="http://schemas.openxmlformats.org/drawingml/2006/main">
  <xdr:twoCellAnchor>
    <xdr:from>
      <xdr:col>16</xdr:col>
      <xdr:colOff>422910</xdr:colOff>
      <xdr:row>5</xdr:row>
      <xdr:rowOff>238125</xdr:rowOff>
    </xdr:from>
    <xdr:to>
      <xdr:col>24</xdr:col>
      <xdr:colOff>1104348</xdr:colOff>
      <xdr:row>22</xdr:row>
      <xdr:rowOff>131445</xdr:rowOff>
    </xdr:to>
    <xdr:graphicFrame macro="">
      <xdr:nvGraphicFramePr>
        <xdr:cNvPr id="2" name="Chart 1">
          <a:extLst>
            <a:ext uri="{FF2B5EF4-FFF2-40B4-BE49-F238E27FC236}">
              <a16:creationId xmlns:a16="http://schemas.microsoft.com/office/drawing/2014/main" id="{00000000-0008-0000-19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EY%20TAS%20Databook5"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project/formats/USL_Databook%20Menu%20Template%20Schedules%20-%20New%20Formatting.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S"/>
      <sheetName val="TransLetterS"/>
      <sheetName val="IndexS"/>
      <sheetName val="CheckS"/>
      <sheetName val="AbbreviationS"/>
      <sheetName val="Sheet12S"/>
      <sheetName val="Sheet8S"/>
      <sheetName val="Sheet4S"/>
      <sheetName val="Sheet0"/>
      <sheetName val="Sheet01S"/>
      <sheetName val="Segmentation"/>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sheetData sheetId="9" refreshError="1"/>
      <sheetData sheetId="1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Index"/>
      <sheetName val="Abbreviations"/>
      <sheetName val="R1"/>
      <sheetName val="R2"/>
      <sheetName val="R3"/>
      <sheetName val="R4"/>
      <sheetName val="QE1-Adjusted EBITDA"/>
      <sheetName val="QE2-EBITDA bridge"/>
      <sheetName val="QE3-Depr. and amort."/>
      <sheetName val="QE4-Cost savings"/>
      <sheetName val="QE5-Recast EBITDA"/>
      <sheetName val="PL1"/>
      <sheetName val="PL2"/>
      <sheetName val="PL3"/>
      <sheetName val="PL4"/>
      <sheetName val="PL5"/>
      <sheetName val="PL6"/>
      <sheetName val="PL7"/>
      <sheetName val="PL8"/>
      <sheetName val="PL9"/>
      <sheetName val="PL10"/>
      <sheetName val="PL11"/>
      <sheetName val="PL12"/>
      <sheetName val="BS1"/>
      <sheetName val="BS2"/>
      <sheetName val="BS3"/>
      <sheetName val="BS4"/>
      <sheetName val="BS5"/>
      <sheetName val="BS6"/>
      <sheetName val="BS7"/>
      <sheetName val="BS8"/>
      <sheetName val="BS9"/>
      <sheetName val="BS10"/>
      <sheetName val="WC1"/>
      <sheetName val="WC2"/>
      <sheetName val="WC3"/>
      <sheetName val="WC4"/>
      <sheetName val="WC5"/>
      <sheetName val="WC6"/>
      <sheetName val="O1-Lead CF"/>
      <sheetName val="O2-Free Cash Flow"/>
      <sheetName val="O3-PV summary"/>
      <sheetName val="O4-PV data"/>
      <sheetName val="O5-Constant currency summary"/>
      <sheetName val="O6-Constant currency data"/>
      <sheetName val="O7-Cash proof table"/>
      <sheetName val="O8-Cash proof"/>
      <sheetName val="O9-Cash proof"/>
      <sheetName val="O10-Cash proof"/>
      <sheetName val="O11-Cash proof"/>
      <sheetName val="Sheet8S"/>
      <sheetName val="Sheet4S"/>
      <sheetName val="Sheet01S"/>
      <sheetName val="Sheet12S"/>
    </sheetNames>
    <sheetDataSet>
      <sheetData sheetId="0"/>
      <sheetData sheetId="1"/>
      <sheetData sheetId="2"/>
      <sheetData sheetId="3"/>
      <sheetData sheetId="4"/>
      <sheetData sheetId="5"/>
      <sheetData sheetId="6"/>
      <sheetData sheetId="7"/>
      <sheetData sheetId="8">
        <row r="6">
          <cell r="A6" t="str">
            <v>Currency: $ 000</v>
          </cell>
        </row>
        <row r="23">
          <cell r="C23">
            <v>0</v>
          </cell>
        </row>
        <row r="39">
          <cell r="C39">
            <v>0</v>
          </cell>
        </row>
        <row r="55">
          <cell r="C55">
            <v>0</v>
          </cell>
        </row>
      </sheetData>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Set>
  </externalBook>
</externalLink>
</file>

<file path=xl/theme/theme1.xml><?xml version="1.0" encoding="utf-8"?>
<a:theme xmlns:a="http://schemas.openxmlformats.org/drawingml/2006/main" name="Theme">
  <a:themeElements>
    <a:clrScheme name="EY Official">
      <a:dk1>
        <a:srgbClr val="2E2E38"/>
      </a:dk1>
      <a:lt1>
        <a:srgbClr val="FFFFFF"/>
      </a:lt1>
      <a:dk2>
        <a:srgbClr val="FFE600"/>
      </a:dk2>
      <a:lt2>
        <a:srgbClr val="000000"/>
      </a:lt2>
      <a:accent1>
        <a:srgbClr val="2DB757"/>
      </a:accent1>
      <a:accent2>
        <a:srgbClr val="27ACAA"/>
      </a:accent2>
      <a:accent3>
        <a:srgbClr val="188CE5"/>
      </a:accent3>
      <a:accent4>
        <a:srgbClr val="3D108A"/>
      </a:accent4>
      <a:accent5>
        <a:srgbClr val="FF4136"/>
      </a:accent5>
      <a:accent6>
        <a:srgbClr val="FF6D00"/>
      </a:accent6>
      <a:hlink>
        <a:srgbClr val="0000FF"/>
      </a:hlink>
      <a:folHlink>
        <a:srgbClr val="80008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13.vml"/><Relationship Id="rId2" Type="http://schemas.openxmlformats.org/officeDocument/2006/relationships/drawing" Target="../drawings/drawing4.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14.vml"/><Relationship Id="rId2" Type="http://schemas.openxmlformats.org/officeDocument/2006/relationships/drawing" Target="../drawings/drawing5.xml"/><Relationship Id="rId1" Type="http://schemas.openxmlformats.org/officeDocument/2006/relationships/printerSettings" Target="../printerSettings/printerSettings11.bin"/><Relationship Id="rId6" Type="http://schemas.openxmlformats.org/officeDocument/2006/relationships/image" Target="../media/image7.emf"/><Relationship Id="rId5" Type="http://schemas.openxmlformats.org/officeDocument/2006/relationships/oleObject" Target="../embeddings/Microsoft_Word_97_-_2003_Document1.doc"/><Relationship Id="rId4" Type="http://schemas.openxmlformats.org/officeDocument/2006/relationships/vmlDrawing" Target="../drawings/vmlDrawing15.v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16.vml"/><Relationship Id="rId2" Type="http://schemas.openxmlformats.org/officeDocument/2006/relationships/drawing" Target="../drawings/drawing6.xml"/><Relationship Id="rId1" Type="http://schemas.openxmlformats.org/officeDocument/2006/relationships/printerSettings" Target="../printerSettings/printerSettings13.bin"/><Relationship Id="rId5" Type="http://schemas.openxmlformats.org/officeDocument/2006/relationships/comments" Target="../comments3.xml"/><Relationship Id="rId4" Type="http://schemas.openxmlformats.org/officeDocument/2006/relationships/vmlDrawing" Target="../drawings/vmlDrawing17.vml"/></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19.vml"/><Relationship Id="rId2" Type="http://schemas.openxmlformats.org/officeDocument/2006/relationships/vmlDrawing" Target="../drawings/vmlDrawing18.vml"/><Relationship Id="rId1" Type="http://schemas.openxmlformats.org/officeDocument/2006/relationships/printerSettings" Target="../printerSettings/printerSettings14.bin"/><Relationship Id="rId4" Type="http://schemas.openxmlformats.org/officeDocument/2006/relationships/comments" Target="../comments4.xml"/></Relationships>
</file>

<file path=xl/worksheets/_rels/sheet15.xml.rels><?xml version="1.0" encoding="UTF-8" standalone="yes"?>
<Relationships xmlns="http://schemas.openxmlformats.org/package/2006/relationships"><Relationship Id="rId2" Type="http://schemas.openxmlformats.org/officeDocument/2006/relationships/vmlDrawing" Target="../drawings/vmlDrawing20.v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vmlDrawing" Target="../drawings/vmlDrawing21.v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vmlDrawing" Target="../drawings/vmlDrawing22.v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vmlDrawing" Target="../drawings/vmlDrawing23.v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vmlDrawing" Target="../drawings/vmlDrawing24.v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image" Target="../media/image5.emf"/><Relationship Id="rId5" Type="http://schemas.openxmlformats.org/officeDocument/2006/relationships/oleObject" Target="../embeddings/Microsoft_Word_97_-_2003_Document.doc"/><Relationship Id="rId4" Type="http://schemas.openxmlformats.org/officeDocument/2006/relationships/vmlDrawing" Target="../drawings/vmlDrawing3.vml"/></Relationships>
</file>

<file path=xl/worksheets/_rels/sheet20.xml.rels><?xml version="1.0" encoding="UTF-8" standalone="yes"?>
<Relationships xmlns="http://schemas.openxmlformats.org/package/2006/relationships"><Relationship Id="rId2" Type="http://schemas.openxmlformats.org/officeDocument/2006/relationships/vmlDrawing" Target="../drawings/vmlDrawing25.v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vmlDrawing" Target="../drawings/vmlDrawing26.v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vmlDrawing" Target="../drawings/vmlDrawing27.v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vmlDrawing" Target="../drawings/vmlDrawing28.v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vmlDrawing" Target="../drawings/vmlDrawing29.v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3" Type="http://schemas.openxmlformats.org/officeDocument/2006/relationships/vmlDrawing" Target="../drawings/vmlDrawing30.vml"/><Relationship Id="rId2" Type="http://schemas.openxmlformats.org/officeDocument/2006/relationships/drawing" Target="../drawings/drawing7.x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3" Type="http://schemas.openxmlformats.org/officeDocument/2006/relationships/vmlDrawing" Target="../drawings/vmlDrawing31.vml"/><Relationship Id="rId2" Type="http://schemas.openxmlformats.org/officeDocument/2006/relationships/drawing" Target="../drawings/drawing9.x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3" Type="http://schemas.openxmlformats.org/officeDocument/2006/relationships/vmlDrawing" Target="../drawings/vmlDrawing32.vml"/><Relationship Id="rId2" Type="http://schemas.openxmlformats.org/officeDocument/2006/relationships/drawing" Target="../drawings/drawing11.xml"/><Relationship Id="rId1" Type="http://schemas.openxmlformats.org/officeDocument/2006/relationships/printerSettings" Target="../printerSettings/printerSettings27.bin"/><Relationship Id="rId6" Type="http://schemas.openxmlformats.org/officeDocument/2006/relationships/image" Target="../media/image9.emf"/><Relationship Id="rId5" Type="http://schemas.openxmlformats.org/officeDocument/2006/relationships/oleObject" Target="../embeddings/Microsoft_Word_97_-_2003_Document2.doc"/><Relationship Id="rId4" Type="http://schemas.openxmlformats.org/officeDocument/2006/relationships/vmlDrawing" Target="../drawings/vmlDrawing33.vml"/></Relationships>
</file>

<file path=xl/worksheets/_rels/sheet28.xml.rels><?xml version="1.0" encoding="UTF-8" standalone="yes"?>
<Relationships xmlns="http://schemas.openxmlformats.org/package/2006/relationships"><Relationship Id="rId2" Type="http://schemas.openxmlformats.org/officeDocument/2006/relationships/vmlDrawing" Target="../drawings/vmlDrawing34.vml"/><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3" Type="http://schemas.openxmlformats.org/officeDocument/2006/relationships/vmlDrawing" Target="../drawings/vmlDrawing35.vml"/><Relationship Id="rId2" Type="http://schemas.openxmlformats.org/officeDocument/2006/relationships/drawing" Target="../drawings/drawing12.xml"/><Relationship Id="rId1" Type="http://schemas.openxmlformats.org/officeDocument/2006/relationships/printerSettings" Target="../printerSettings/printerSettings29.bin"/><Relationship Id="rId6" Type="http://schemas.openxmlformats.org/officeDocument/2006/relationships/image" Target="../media/image10.emf"/><Relationship Id="rId5" Type="http://schemas.openxmlformats.org/officeDocument/2006/relationships/oleObject" Target="../embeddings/Microsoft_Word_97_-_2003_Document3.doc"/><Relationship Id="rId4" Type="http://schemas.openxmlformats.org/officeDocument/2006/relationships/vmlDrawing" Target="../drawings/vmlDrawing36.vml"/></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3" Type="http://schemas.openxmlformats.org/officeDocument/2006/relationships/vmlDrawing" Target="../drawings/vmlDrawing37.vml"/><Relationship Id="rId2" Type="http://schemas.openxmlformats.org/officeDocument/2006/relationships/drawing" Target="../drawings/drawing13.xml"/><Relationship Id="rId1" Type="http://schemas.openxmlformats.org/officeDocument/2006/relationships/printerSettings" Target="../printerSettings/printerSettings30.bin"/><Relationship Id="rId6" Type="http://schemas.openxmlformats.org/officeDocument/2006/relationships/image" Target="../media/image11.emf"/><Relationship Id="rId5" Type="http://schemas.openxmlformats.org/officeDocument/2006/relationships/oleObject" Target="../embeddings/Microsoft_Word_97_-_2003_Document4.doc"/><Relationship Id="rId4" Type="http://schemas.openxmlformats.org/officeDocument/2006/relationships/vmlDrawing" Target="../drawings/vmlDrawing38.vml"/></Relationships>
</file>

<file path=xl/worksheets/_rels/sheet31.xml.rels><?xml version="1.0" encoding="UTF-8" standalone="yes"?>
<Relationships xmlns="http://schemas.openxmlformats.org/package/2006/relationships"><Relationship Id="rId2" Type="http://schemas.openxmlformats.org/officeDocument/2006/relationships/vmlDrawing" Target="../drawings/vmlDrawing39.vml"/><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2" Type="http://schemas.openxmlformats.org/officeDocument/2006/relationships/vmlDrawing" Target="../drawings/vmlDrawing40.vml"/><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2" Type="http://schemas.openxmlformats.org/officeDocument/2006/relationships/vmlDrawing" Target="../drawings/vmlDrawing41.vml"/><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2" Type="http://schemas.openxmlformats.org/officeDocument/2006/relationships/vmlDrawing" Target="../drawings/vmlDrawing42.vml"/><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2" Type="http://schemas.openxmlformats.org/officeDocument/2006/relationships/vmlDrawing" Target="../drawings/vmlDrawing43.vml"/><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3" Type="http://schemas.openxmlformats.org/officeDocument/2006/relationships/vmlDrawing" Target="../drawings/vmlDrawing44.vml"/><Relationship Id="rId2" Type="http://schemas.openxmlformats.org/officeDocument/2006/relationships/drawing" Target="../drawings/drawing14.xml"/><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2" Type="http://schemas.openxmlformats.org/officeDocument/2006/relationships/vmlDrawing" Target="../drawings/vmlDrawing45.vml"/><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3" Type="http://schemas.openxmlformats.org/officeDocument/2006/relationships/vmlDrawing" Target="../drawings/vmlDrawing46.vml"/><Relationship Id="rId2" Type="http://schemas.openxmlformats.org/officeDocument/2006/relationships/drawing" Target="../drawings/drawing15.xml"/><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3" Type="http://schemas.openxmlformats.org/officeDocument/2006/relationships/vmlDrawing" Target="../drawings/vmlDrawing47.vml"/><Relationship Id="rId2" Type="http://schemas.openxmlformats.org/officeDocument/2006/relationships/drawing" Target="../drawings/drawing16.xml"/><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5.vml"/><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2" Type="http://schemas.openxmlformats.org/officeDocument/2006/relationships/vmlDrawing" Target="../drawings/vmlDrawing48.vml"/><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2" Type="http://schemas.openxmlformats.org/officeDocument/2006/relationships/vmlDrawing" Target="../drawings/vmlDrawing49.vml"/><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2" Type="http://schemas.openxmlformats.org/officeDocument/2006/relationships/vmlDrawing" Target="../drawings/vmlDrawing50.vml"/><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2" Type="http://schemas.openxmlformats.org/officeDocument/2006/relationships/vmlDrawing" Target="../drawings/vmlDrawing51.vml"/><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2" Type="http://schemas.openxmlformats.org/officeDocument/2006/relationships/vmlDrawing" Target="../drawings/vmlDrawing52.vml"/><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3" Type="http://schemas.openxmlformats.org/officeDocument/2006/relationships/vmlDrawing" Target="../drawings/vmlDrawing53.vml"/><Relationship Id="rId2" Type="http://schemas.openxmlformats.org/officeDocument/2006/relationships/drawing" Target="../drawings/drawing17.xml"/><Relationship Id="rId1" Type="http://schemas.openxmlformats.org/officeDocument/2006/relationships/printerSettings" Target="../printerSettings/printerSettings45.bin"/><Relationship Id="rId6" Type="http://schemas.openxmlformats.org/officeDocument/2006/relationships/image" Target="../media/image12.emf"/><Relationship Id="rId5" Type="http://schemas.openxmlformats.org/officeDocument/2006/relationships/oleObject" Target="../embeddings/Microsoft_Word_97_-_2003_Document5.doc"/><Relationship Id="rId4" Type="http://schemas.openxmlformats.org/officeDocument/2006/relationships/vmlDrawing" Target="../drawings/vmlDrawing54.vml"/></Relationships>
</file>

<file path=xl/worksheets/_rels/sheet46.xml.rels><?xml version="1.0" encoding="UTF-8" standalone="yes"?>
<Relationships xmlns="http://schemas.openxmlformats.org/package/2006/relationships"><Relationship Id="rId3" Type="http://schemas.openxmlformats.org/officeDocument/2006/relationships/vmlDrawing" Target="../drawings/vmlDrawing55.vml"/><Relationship Id="rId2" Type="http://schemas.openxmlformats.org/officeDocument/2006/relationships/drawing" Target="../drawings/drawing18.xml"/><Relationship Id="rId1" Type="http://schemas.openxmlformats.org/officeDocument/2006/relationships/printerSettings" Target="../printerSettings/printerSettings46.bin"/><Relationship Id="rId6" Type="http://schemas.openxmlformats.org/officeDocument/2006/relationships/image" Target="../media/image13.emf"/><Relationship Id="rId5" Type="http://schemas.openxmlformats.org/officeDocument/2006/relationships/oleObject" Target="../embeddings/Microsoft_Word_97_-_2003_Document6.doc"/><Relationship Id="rId4" Type="http://schemas.openxmlformats.org/officeDocument/2006/relationships/vmlDrawing" Target="../drawings/vmlDrawing56.vml"/></Relationships>
</file>

<file path=xl/worksheets/_rels/sheet47.xml.rels><?xml version="1.0" encoding="UTF-8" standalone="yes"?>
<Relationships xmlns="http://schemas.openxmlformats.org/package/2006/relationships"><Relationship Id="rId2" Type="http://schemas.openxmlformats.org/officeDocument/2006/relationships/vmlDrawing" Target="../drawings/vmlDrawing57.vml"/><Relationship Id="rId1" Type="http://schemas.openxmlformats.org/officeDocument/2006/relationships/printerSettings" Target="../printerSettings/printerSettings47.bin"/></Relationships>
</file>

<file path=xl/worksheets/_rels/sheet48.xml.rels><?xml version="1.0" encoding="UTF-8" standalone="yes"?>
<Relationships xmlns="http://schemas.openxmlformats.org/package/2006/relationships"><Relationship Id="rId3" Type="http://schemas.openxmlformats.org/officeDocument/2006/relationships/vmlDrawing" Target="../drawings/vmlDrawing58.vml"/><Relationship Id="rId2" Type="http://schemas.openxmlformats.org/officeDocument/2006/relationships/drawing" Target="../drawings/drawing19.xml"/><Relationship Id="rId1" Type="http://schemas.openxmlformats.org/officeDocument/2006/relationships/printerSettings" Target="../printerSettings/printerSettings48.bin"/><Relationship Id="rId6" Type="http://schemas.openxmlformats.org/officeDocument/2006/relationships/image" Target="../media/image14.emf"/><Relationship Id="rId5" Type="http://schemas.openxmlformats.org/officeDocument/2006/relationships/oleObject" Target="../embeddings/Microsoft_Word_97_-_2003_Document7.doc"/><Relationship Id="rId4" Type="http://schemas.openxmlformats.org/officeDocument/2006/relationships/vmlDrawing" Target="../drawings/vmlDrawing59.vml"/></Relationships>
</file>

<file path=xl/worksheets/_rels/sheet49.xml.rels><?xml version="1.0" encoding="UTF-8" standalone="yes"?>
<Relationships xmlns="http://schemas.openxmlformats.org/package/2006/relationships"><Relationship Id="rId3" Type="http://schemas.openxmlformats.org/officeDocument/2006/relationships/vmlDrawing" Target="../drawings/vmlDrawing60.vml"/><Relationship Id="rId2" Type="http://schemas.openxmlformats.org/officeDocument/2006/relationships/drawing" Target="../drawings/drawing20.xml"/><Relationship Id="rId1" Type="http://schemas.openxmlformats.org/officeDocument/2006/relationships/printerSettings" Target="../printerSettings/printerSettings49.bin"/><Relationship Id="rId6" Type="http://schemas.openxmlformats.org/officeDocument/2006/relationships/image" Target="../media/image15.emf"/><Relationship Id="rId5" Type="http://schemas.openxmlformats.org/officeDocument/2006/relationships/oleObject" Target="../embeddings/Microsoft_Word_97_-_2003_Document8.doc"/><Relationship Id="rId4" Type="http://schemas.openxmlformats.org/officeDocument/2006/relationships/vmlDrawing" Target="../drawings/vmlDrawing61.vml"/></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6.vml"/><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3" Type="http://schemas.openxmlformats.org/officeDocument/2006/relationships/vmlDrawing" Target="../drawings/vmlDrawing62.vml"/><Relationship Id="rId2" Type="http://schemas.openxmlformats.org/officeDocument/2006/relationships/drawing" Target="../drawings/drawing21.xml"/><Relationship Id="rId1" Type="http://schemas.openxmlformats.org/officeDocument/2006/relationships/printerSettings" Target="../printerSettings/printerSettings50.bin"/><Relationship Id="rId6" Type="http://schemas.openxmlformats.org/officeDocument/2006/relationships/image" Target="../media/image16.emf"/><Relationship Id="rId5" Type="http://schemas.openxmlformats.org/officeDocument/2006/relationships/oleObject" Target="../embeddings/Microsoft_Word_97_-_2003_Document9.doc"/><Relationship Id="rId4" Type="http://schemas.openxmlformats.org/officeDocument/2006/relationships/vmlDrawing" Target="../drawings/vmlDrawing63.vml"/></Relationships>
</file>

<file path=xl/worksheets/_rels/sheet51.xml.rels><?xml version="1.0" encoding="UTF-8" standalone="yes"?>
<Relationships xmlns="http://schemas.openxmlformats.org/package/2006/relationships"><Relationship Id="rId1" Type="http://schemas.openxmlformats.org/officeDocument/2006/relationships/printerSettings" Target="../printerSettings/printerSettings51.bin"/></Relationships>
</file>

<file path=xl/worksheets/_rels/sheet52.xml.rels><?xml version="1.0" encoding="UTF-8" standalone="yes"?>
<Relationships xmlns="http://schemas.openxmlformats.org/package/2006/relationships"><Relationship Id="rId3" Type="http://schemas.openxmlformats.org/officeDocument/2006/relationships/vmlDrawing" Target="../drawings/vmlDrawing64.vml"/><Relationship Id="rId2" Type="http://schemas.openxmlformats.org/officeDocument/2006/relationships/drawing" Target="../drawings/drawing22.xml"/><Relationship Id="rId1" Type="http://schemas.openxmlformats.org/officeDocument/2006/relationships/printerSettings" Target="../printerSettings/printerSettings52.bin"/><Relationship Id="rId6" Type="http://schemas.openxmlformats.org/officeDocument/2006/relationships/image" Target="../media/image17.emf"/><Relationship Id="rId5" Type="http://schemas.openxmlformats.org/officeDocument/2006/relationships/oleObject" Target="../embeddings/Microsoft_Word_97_-_2003_Document10.doc"/><Relationship Id="rId4" Type="http://schemas.openxmlformats.org/officeDocument/2006/relationships/vmlDrawing" Target="../drawings/vmlDrawing65.vml"/></Relationships>
</file>

<file path=xl/worksheets/_rels/sheet53.xml.rels><?xml version="1.0" encoding="UTF-8" standalone="yes"?>
<Relationships xmlns="http://schemas.openxmlformats.org/package/2006/relationships"><Relationship Id="rId3" Type="http://schemas.openxmlformats.org/officeDocument/2006/relationships/vmlDrawing" Target="../drawings/vmlDrawing66.vml"/><Relationship Id="rId2" Type="http://schemas.openxmlformats.org/officeDocument/2006/relationships/drawing" Target="../drawings/drawing23.xml"/><Relationship Id="rId1" Type="http://schemas.openxmlformats.org/officeDocument/2006/relationships/printerSettings" Target="../printerSettings/printerSettings53.bin"/><Relationship Id="rId6" Type="http://schemas.openxmlformats.org/officeDocument/2006/relationships/image" Target="../media/image18.emf"/><Relationship Id="rId5" Type="http://schemas.openxmlformats.org/officeDocument/2006/relationships/oleObject" Target="../embeddings/Microsoft_Word_97_-_2003_Document11.doc"/><Relationship Id="rId4" Type="http://schemas.openxmlformats.org/officeDocument/2006/relationships/vmlDrawing" Target="../drawings/vmlDrawing67.vml"/></Relationships>
</file>

<file path=xl/worksheets/_rels/sheet54.xml.rels><?xml version="1.0" encoding="UTF-8" standalone="yes"?>
<Relationships xmlns="http://schemas.openxmlformats.org/package/2006/relationships"><Relationship Id="rId2" Type="http://schemas.openxmlformats.org/officeDocument/2006/relationships/vmlDrawing" Target="../drawings/vmlDrawing68.vml"/><Relationship Id="rId1" Type="http://schemas.openxmlformats.org/officeDocument/2006/relationships/printerSettings" Target="../printerSettings/printerSettings54.bin"/></Relationships>
</file>

<file path=xl/worksheets/_rels/sheet55.xml.rels><?xml version="1.0" encoding="UTF-8" standalone="yes"?>
<Relationships xmlns="http://schemas.openxmlformats.org/package/2006/relationships"><Relationship Id="rId3" Type="http://schemas.openxmlformats.org/officeDocument/2006/relationships/vmlDrawing" Target="../drawings/vmlDrawing69.vml"/><Relationship Id="rId2" Type="http://schemas.openxmlformats.org/officeDocument/2006/relationships/drawing" Target="../drawings/drawing24.xml"/><Relationship Id="rId1" Type="http://schemas.openxmlformats.org/officeDocument/2006/relationships/printerSettings" Target="../printerSettings/printerSettings55.bin"/><Relationship Id="rId6" Type="http://schemas.openxmlformats.org/officeDocument/2006/relationships/image" Target="../media/image19.emf"/><Relationship Id="rId5" Type="http://schemas.openxmlformats.org/officeDocument/2006/relationships/oleObject" Target="../embeddings/Microsoft_Word_97_-_2003_Document12.doc"/><Relationship Id="rId4" Type="http://schemas.openxmlformats.org/officeDocument/2006/relationships/vmlDrawing" Target="../drawings/vmlDrawing70.v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3.xml"/><Relationship Id="rId1" Type="http://schemas.openxmlformats.org/officeDocument/2006/relationships/printerSettings" Target="../printerSettings/printerSettings6.bin"/><Relationship Id="rId5" Type="http://schemas.openxmlformats.org/officeDocument/2006/relationships/comments" Target="../comments1.xml"/><Relationship Id="rId4" Type="http://schemas.openxmlformats.org/officeDocument/2006/relationships/vmlDrawing" Target="../drawings/vmlDrawing8.vml"/></Relationships>
</file>

<file path=xl/worksheets/_rels/sheet7.xml.rels><?xml version="1.0" encoding="UTF-8" standalone="yes"?>
<Relationships xmlns="http://schemas.openxmlformats.org/package/2006/relationships"><Relationship Id="rId2" Type="http://schemas.openxmlformats.org/officeDocument/2006/relationships/vmlDrawing" Target="../drawings/vmlDrawing9.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11.vml"/><Relationship Id="rId2" Type="http://schemas.openxmlformats.org/officeDocument/2006/relationships/vmlDrawing" Target="../drawings/vmlDrawing10.vml"/><Relationship Id="rId1" Type="http://schemas.openxmlformats.org/officeDocument/2006/relationships/printerSettings" Target="../printerSettings/printerSettings8.bin"/><Relationship Id="rId4" Type="http://schemas.openxmlformats.org/officeDocument/2006/relationships/comments" Target="../comments2.xml"/></Relationships>
</file>

<file path=xl/worksheets/_rels/sheet9.xml.rels><?xml version="1.0" encoding="UTF-8" standalone="yes"?>
<Relationships xmlns="http://schemas.openxmlformats.org/package/2006/relationships"><Relationship Id="rId2" Type="http://schemas.openxmlformats.org/officeDocument/2006/relationships/vmlDrawing" Target="../drawings/vmlDrawing12.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AF3AF8-8DB1-41E6-8299-6D3A2AD018B7}">
  <sheetPr>
    <pageSetUpPr autoPageBreaks="0"/>
  </sheetPr>
  <dimension ref="A1:AZ120"/>
  <sheetViews>
    <sheetView showGridLines="0" zoomScale="80" zoomScaleNormal="80" zoomScaleSheetLayoutView="70" workbookViewId="0">
      <selection activeCell="AB18" sqref="AB18"/>
    </sheetView>
  </sheetViews>
  <sheetFormatPr defaultColWidth="7.6640625" defaultRowHeight="15" customHeight="1" x14ac:dyDescent="0.35"/>
  <cols>
    <col min="1" max="3" width="7.6640625" style="1" customWidth="1"/>
    <col min="4" max="6" width="0.9140625" style="1" customWidth="1"/>
    <col min="7" max="7" width="12.6640625" style="1" customWidth="1"/>
    <col min="8" max="8" width="46.08203125" style="2" hidden="1" customWidth="1"/>
    <col min="9" max="18" width="7.6640625" style="1" customWidth="1"/>
    <col min="19" max="19" width="4.33203125" style="1" customWidth="1"/>
    <col min="20" max="20" width="5.9140625" style="1" customWidth="1"/>
    <col min="21" max="21" width="2.6640625" style="1" customWidth="1"/>
    <col min="22" max="22" width="3.33203125" style="1" customWidth="1"/>
    <col min="23" max="50" width="7.6640625" style="1"/>
    <col min="51" max="51" width="7.4140625" style="1" customWidth="1"/>
    <col min="52" max="52" width="7.6640625" style="1" hidden="1" customWidth="1"/>
    <col min="53" max="16384" width="7.6640625" style="1"/>
  </cols>
  <sheetData>
    <row r="1" spans="1:52" ht="12.75" customHeight="1" x14ac:dyDescent="0.4">
      <c r="A1" s="50"/>
      <c r="B1" s="8"/>
      <c r="C1" s="8"/>
      <c r="D1" s="8"/>
      <c r="E1" s="8"/>
      <c r="F1" s="8"/>
      <c r="G1" s="8"/>
      <c r="H1" s="10"/>
      <c r="I1" s="8"/>
      <c r="J1" s="8"/>
      <c r="K1" s="8"/>
      <c r="L1" s="8"/>
      <c r="M1" s="8"/>
      <c r="N1" s="8"/>
      <c r="O1" s="8"/>
      <c r="P1" s="8"/>
      <c r="Q1" s="15"/>
      <c r="R1" s="15"/>
      <c r="S1" s="15"/>
      <c r="T1" s="52"/>
      <c r="U1" s="52"/>
      <c r="V1" s="52"/>
      <c r="W1" s="52"/>
      <c r="X1" s="52"/>
      <c r="Y1" s="52"/>
      <c r="Z1" s="52"/>
      <c r="AA1" s="52"/>
      <c r="AB1" s="52"/>
      <c r="AC1" s="52"/>
      <c r="AD1" s="52"/>
      <c r="AE1" s="52"/>
      <c r="AF1" s="52"/>
      <c r="AG1" s="52"/>
      <c r="AH1" s="52"/>
      <c r="AI1" s="52"/>
      <c r="AJ1" s="52"/>
      <c r="AK1" s="52"/>
      <c r="AL1" s="52"/>
      <c r="AM1" s="52"/>
      <c r="AN1" s="52"/>
      <c r="AO1" s="52"/>
      <c r="AP1" s="52"/>
      <c r="AQ1" s="52"/>
      <c r="AR1" s="52"/>
      <c r="AS1" s="52"/>
      <c r="AT1" s="52"/>
      <c r="AU1" s="52"/>
      <c r="AV1" s="52"/>
      <c r="AW1" s="52"/>
      <c r="AX1" s="52"/>
      <c r="AY1" s="52"/>
      <c r="AZ1" s="52" t="str">
        <f>CONCATENATE(TEXT(fyCoverDate, AZ2), " | Version (", fyCoverDraft, ")")</f>
        <v>5 April 2021 | Version (Draft)</v>
      </c>
    </row>
    <row r="2" spans="1:52" ht="12.75" customHeight="1" x14ac:dyDescent="0.6">
      <c r="A2" s="53"/>
      <c r="B2" s="7"/>
      <c r="C2" s="51"/>
      <c r="D2" s="7"/>
      <c r="E2" s="7"/>
      <c r="F2" s="7"/>
      <c r="G2" s="7"/>
      <c r="H2" s="6"/>
      <c r="I2" s="7"/>
      <c r="J2" s="7"/>
      <c r="K2" s="7"/>
      <c r="L2" s="7"/>
      <c r="M2" s="7"/>
      <c r="N2" s="7"/>
      <c r="O2" s="7"/>
      <c r="P2" s="8"/>
      <c r="Q2" s="9"/>
      <c r="R2" s="52"/>
      <c r="S2" s="52"/>
      <c r="T2" s="52"/>
      <c r="U2" s="52"/>
      <c r="V2" s="52"/>
      <c r="W2" s="52"/>
      <c r="X2" s="52"/>
      <c r="Y2" s="52"/>
      <c r="Z2" s="52"/>
      <c r="AA2" s="52"/>
      <c r="AB2" s="52"/>
      <c r="AC2" s="52"/>
      <c r="AD2" s="52"/>
      <c r="AE2" s="52"/>
      <c r="AF2" s="52"/>
      <c r="AG2" s="52"/>
      <c r="AH2" s="52"/>
      <c r="AI2" s="52"/>
      <c r="AJ2" s="52"/>
      <c r="AK2" s="52"/>
      <c r="AL2" s="52"/>
      <c r="AM2" s="52"/>
      <c r="AN2" s="52"/>
      <c r="AO2" s="52"/>
      <c r="AP2" s="52"/>
      <c r="AQ2" s="52"/>
      <c r="AR2" s="52"/>
      <c r="AS2" s="52"/>
      <c r="AT2" s="52"/>
      <c r="AU2" s="52"/>
      <c r="AV2" s="52"/>
      <c r="AW2" s="52"/>
      <c r="AX2" s="52"/>
      <c r="AY2" s="52"/>
      <c r="AZ2" s="52" t="s">
        <v>88</v>
      </c>
    </row>
    <row r="3" spans="1:52" ht="12.75" customHeight="1" x14ac:dyDescent="0.35">
      <c r="A3" s="54"/>
      <c r="B3" s="55"/>
      <c r="C3" s="55"/>
      <c r="D3" s="55"/>
      <c r="E3" s="22"/>
      <c r="F3" s="22"/>
      <c r="G3" s="22"/>
      <c r="H3" s="56"/>
      <c r="I3" s="22"/>
      <c r="J3" s="22"/>
      <c r="K3" s="22"/>
      <c r="L3" s="22"/>
      <c r="M3" s="22"/>
      <c r="N3" s="22"/>
      <c r="O3" s="22"/>
      <c r="P3" s="12"/>
      <c r="Q3" s="8"/>
      <c r="R3" s="52"/>
      <c r="S3" s="52"/>
      <c r="T3" s="52"/>
      <c r="U3" s="52"/>
      <c r="V3" s="52"/>
      <c r="W3" s="52"/>
      <c r="X3" s="52"/>
      <c r="Y3" s="52"/>
      <c r="Z3" s="52"/>
      <c r="AA3" s="52"/>
      <c r="AB3" s="52"/>
      <c r="AC3" s="52"/>
      <c r="AD3" s="52"/>
      <c r="AE3" s="52"/>
      <c r="AF3" s="52"/>
      <c r="AG3" s="52"/>
      <c r="AH3" s="52"/>
      <c r="AI3" s="52"/>
      <c r="AJ3" s="52"/>
      <c r="AK3" s="52"/>
      <c r="AL3" s="52"/>
      <c r="AM3" s="52"/>
      <c r="AN3" s="52"/>
      <c r="AO3" s="52"/>
      <c r="AP3" s="52"/>
      <c r="AQ3" s="52"/>
      <c r="AR3" s="52"/>
      <c r="AS3" s="52"/>
      <c r="AT3" s="52"/>
      <c r="AU3" s="52"/>
      <c r="AV3" s="52"/>
      <c r="AW3" s="52"/>
      <c r="AX3" s="52"/>
      <c r="AY3" s="52"/>
      <c r="AZ3" s="52"/>
    </row>
    <row r="4" spans="1:52" ht="12.75" customHeight="1" x14ac:dyDescent="0.35">
      <c r="A4" s="52"/>
      <c r="B4" s="55"/>
      <c r="C4" s="55"/>
      <c r="D4" s="55"/>
      <c r="E4" s="22"/>
      <c r="F4" s="22"/>
      <c r="G4" s="22"/>
      <c r="H4" s="56"/>
      <c r="I4" s="22"/>
      <c r="J4" s="22"/>
      <c r="K4" s="22"/>
      <c r="L4" s="22"/>
      <c r="M4" s="22"/>
      <c r="N4" s="22"/>
      <c r="O4" s="22"/>
      <c r="P4" s="12"/>
      <c r="Q4" s="8"/>
      <c r="R4" s="52"/>
      <c r="S4" s="52"/>
      <c r="T4" s="52"/>
      <c r="U4" s="52"/>
      <c r="V4" s="52"/>
      <c r="W4" s="52"/>
      <c r="X4" s="52"/>
      <c r="Y4" s="52"/>
      <c r="Z4" s="52"/>
      <c r="AA4" s="52"/>
      <c r="AB4" s="52"/>
      <c r="AC4" s="52"/>
      <c r="AD4" s="52"/>
      <c r="AE4" s="52"/>
      <c r="AF4" s="52"/>
      <c r="AG4" s="52"/>
      <c r="AH4" s="52"/>
      <c r="AI4" s="52"/>
      <c r="AJ4" s="52"/>
      <c r="AK4" s="52"/>
      <c r="AL4" s="52"/>
      <c r="AM4" s="52"/>
      <c r="AN4" s="52"/>
      <c r="AO4" s="52"/>
      <c r="AP4" s="52"/>
      <c r="AQ4" s="52"/>
      <c r="AR4" s="52"/>
      <c r="AS4" s="52"/>
      <c r="AT4" s="52"/>
      <c r="AU4" s="52"/>
      <c r="AV4" s="52"/>
      <c r="AW4" s="52"/>
      <c r="AX4" s="52"/>
      <c r="AY4" s="52"/>
      <c r="AZ4" s="52"/>
    </row>
    <row r="5" spans="1:52" ht="12.75" customHeight="1" x14ac:dyDescent="0.35">
      <c r="A5" s="54"/>
      <c r="B5" s="55"/>
      <c r="C5" s="55"/>
      <c r="D5" s="55"/>
      <c r="E5" s="22"/>
      <c r="F5" s="22"/>
      <c r="G5" s="22"/>
      <c r="H5" s="56"/>
      <c r="I5" s="22"/>
      <c r="J5" s="22"/>
      <c r="K5" s="22"/>
      <c r="L5" s="22"/>
      <c r="M5" s="22"/>
      <c r="N5" s="22"/>
      <c r="O5" s="22"/>
      <c r="P5" s="12"/>
      <c r="Q5" s="8"/>
      <c r="R5" s="52"/>
      <c r="S5" s="52"/>
      <c r="T5" s="52"/>
      <c r="U5" s="52"/>
      <c r="V5" s="52"/>
      <c r="W5" s="52"/>
      <c r="X5" s="52"/>
      <c r="Y5" s="52"/>
      <c r="Z5" s="52"/>
      <c r="AA5" s="52"/>
      <c r="AB5" s="52"/>
      <c r="AC5" s="52"/>
      <c r="AD5" s="52"/>
      <c r="AE5" s="52"/>
      <c r="AF5" s="52"/>
      <c r="AG5" s="52"/>
      <c r="AH5" s="52"/>
      <c r="AI5" s="52"/>
      <c r="AJ5" s="52"/>
      <c r="AK5" s="52"/>
      <c r="AL5" s="52"/>
      <c r="AM5" s="52"/>
      <c r="AN5" s="52"/>
      <c r="AO5" s="52"/>
      <c r="AP5" s="52"/>
      <c r="AQ5" s="52"/>
      <c r="AR5" s="52"/>
      <c r="AS5" s="52"/>
      <c r="AT5" s="52"/>
      <c r="AU5" s="52"/>
      <c r="AV5" s="52"/>
      <c r="AW5" s="52"/>
      <c r="AX5" s="52"/>
      <c r="AY5" s="52"/>
      <c r="AZ5" s="52"/>
    </row>
    <row r="6" spans="1:52" ht="12.75" customHeight="1" x14ac:dyDescent="0.35">
      <c r="A6" s="57"/>
      <c r="B6" s="57"/>
      <c r="C6" s="57"/>
      <c r="D6" s="57"/>
      <c r="E6" s="58"/>
      <c r="F6" s="58"/>
      <c r="G6" s="58"/>
      <c r="H6" s="59"/>
      <c r="I6" s="58"/>
      <c r="J6" s="58"/>
      <c r="K6" s="58"/>
      <c r="L6" s="58"/>
      <c r="M6" s="58"/>
      <c r="N6" s="58"/>
      <c r="O6" s="58"/>
      <c r="P6" s="13"/>
      <c r="Q6" s="7"/>
      <c r="R6" s="52"/>
      <c r="S6" s="52"/>
      <c r="T6" s="52"/>
      <c r="U6" s="52"/>
      <c r="V6" s="52"/>
      <c r="W6" s="52"/>
      <c r="X6" s="52"/>
      <c r="Y6" s="52"/>
      <c r="Z6" s="52"/>
      <c r="AA6" s="52"/>
      <c r="AB6" s="52"/>
      <c r="AC6" s="52"/>
      <c r="AD6" s="52"/>
      <c r="AE6" s="52"/>
      <c r="AF6" s="52"/>
      <c r="AG6" s="52"/>
      <c r="AH6" s="52"/>
      <c r="AI6" s="52"/>
      <c r="AJ6" s="52"/>
      <c r="AK6" s="52"/>
      <c r="AL6" s="52"/>
      <c r="AM6" s="52"/>
      <c r="AN6" s="52"/>
      <c r="AO6" s="52"/>
      <c r="AP6" s="52"/>
      <c r="AQ6" s="52"/>
      <c r="AR6" s="52"/>
      <c r="AS6" s="52"/>
      <c r="AT6" s="52"/>
      <c r="AU6" s="52"/>
      <c r="AV6" s="52"/>
      <c r="AW6" s="52"/>
      <c r="AX6" s="52"/>
      <c r="AY6" s="52"/>
      <c r="AZ6" s="52"/>
    </row>
    <row r="7" spans="1:52" ht="12.75" customHeight="1" x14ac:dyDescent="0.35">
      <c r="A7" s="55"/>
      <c r="B7" s="55"/>
      <c r="C7" s="60"/>
      <c r="D7" s="61"/>
      <c r="E7" s="61"/>
      <c r="F7" s="61"/>
      <c r="G7" s="61"/>
      <c r="H7" s="62"/>
      <c r="I7" s="61"/>
      <c r="J7" s="61"/>
      <c r="K7" s="61"/>
      <c r="L7" s="61"/>
      <c r="M7" s="61"/>
      <c r="N7" s="61"/>
      <c r="O7" s="61"/>
      <c r="P7" s="61"/>
      <c r="Q7" s="8"/>
      <c r="R7" s="52"/>
      <c r="S7" s="52"/>
      <c r="T7" s="52"/>
      <c r="U7" s="52"/>
      <c r="V7" s="52"/>
      <c r="W7" s="52"/>
      <c r="X7" s="52"/>
      <c r="Y7" s="52"/>
      <c r="Z7" s="52"/>
      <c r="AA7" s="52"/>
      <c r="AB7" s="52"/>
      <c r="AC7" s="52"/>
      <c r="AD7" s="52"/>
      <c r="AE7" s="52"/>
      <c r="AF7" s="52"/>
      <c r="AG7" s="52"/>
      <c r="AH7" s="52"/>
      <c r="AI7" s="52"/>
      <c r="AJ7" s="52"/>
      <c r="AK7" s="52"/>
      <c r="AL7" s="52"/>
      <c r="AM7" s="52"/>
      <c r="AN7" s="52"/>
      <c r="AO7" s="52"/>
      <c r="AP7" s="52"/>
      <c r="AQ7" s="52"/>
      <c r="AR7" s="52"/>
      <c r="AS7" s="52"/>
      <c r="AT7" s="52"/>
      <c r="AU7" s="52"/>
      <c r="AV7" s="52"/>
      <c r="AW7" s="52"/>
      <c r="AX7" s="52"/>
      <c r="AY7" s="52"/>
      <c r="AZ7" s="52"/>
    </row>
    <row r="8" spans="1:52" ht="12.75" customHeight="1" x14ac:dyDescent="0.35">
      <c r="A8" s="55"/>
      <c r="B8" s="55"/>
      <c r="C8" s="63"/>
      <c r="D8" s="61"/>
      <c r="E8" s="22"/>
      <c r="F8" s="22"/>
      <c r="G8" s="22"/>
      <c r="H8" s="56"/>
      <c r="I8" s="22"/>
      <c r="J8" s="22"/>
      <c r="K8" s="22"/>
      <c r="L8" s="22"/>
      <c r="M8" s="22"/>
      <c r="N8" s="22"/>
      <c r="O8" s="22"/>
      <c r="P8" s="22"/>
      <c r="Q8" s="8"/>
      <c r="R8" s="52"/>
      <c r="S8" s="52"/>
      <c r="T8" s="52"/>
      <c r="U8" s="52"/>
      <c r="V8" s="52"/>
      <c r="W8" s="52"/>
      <c r="X8" s="52"/>
      <c r="Y8" s="52"/>
      <c r="Z8" s="52"/>
      <c r="AA8" s="52"/>
      <c r="AB8" s="52"/>
      <c r="AC8" s="52"/>
      <c r="AD8" s="52"/>
      <c r="AE8" s="52"/>
      <c r="AF8" s="52"/>
      <c r="AG8" s="52"/>
      <c r="AH8" s="52"/>
      <c r="AI8" s="52"/>
      <c r="AJ8" s="52"/>
      <c r="AK8" s="52"/>
      <c r="AL8" s="52"/>
      <c r="AM8" s="52"/>
      <c r="AN8" s="52"/>
      <c r="AO8" s="52"/>
      <c r="AP8" s="52"/>
      <c r="AQ8" s="52"/>
      <c r="AR8" s="52"/>
      <c r="AS8" s="52"/>
      <c r="AT8" s="52"/>
      <c r="AU8" s="52"/>
      <c r="AV8" s="52"/>
      <c r="AW8" s="52"/>
      <c r="AX8" s="52"/>
      <c r="AY8" s="52"/>
      <c r="AZ8" s="52"/>
    </row>
    <row r="9" spans="1:52" ht="12.75" customHeight="1" x14ac:dyDescent="0.35">
      <c r="A9" s="52"/>
      <c r="B9" s="52"/>
      <c r="C9" s="52"/>
      <c r="D9" s="52"/>
      <c r="E9" s="52"/>
      <c r="F9" s="52"/>
      <c r="G9" s="52"/>
      <c r="H9" s="64"/>
      <c r="I9" s="52"/>
      <c r="J9" s="52"/>
      <c r="K9" s="52"/>
      <c r="L9" s="52"/>
      <c r="M9" s="52"/>
      <c r="N9" s="52"/>
      <c r="O9" s="52"/>
      <c r="P9" s="52"/>
      <c r="Q9" s="52"/>
      <c r="R9" s="52"/>
      <c r="S9" s="52"/>
      <c r="T9" s="52"/>
      <c r="U9" s="52"/>
      <c r="V9" s="52"/>
      <c r="W9" s="52"/>
      <c r="X9" s="52"/>
      <c r="Y9" s="52"/>
      <c r="Z9" s="52"/>
      <c r="AA9" s="52"/>
      <c r="AB9" s="52"/>
      <c r="AC9" s="52"/>
      <c r="AD9" s="52"/>
      <c r="AE9" s="52"/>
      <c r="AF9" s="52"/>
      <c r="AG9" s="52"/>
      <c r="AH9" s="52"/>
      <c r="AI9" s="52"/>
      <c r="AJ9" s="52"/>
      <c r="AK9" s="52"/>
      <c r="AL9" s="52"/>
      <c r="AM9" s="52"/>
      <c r="AN9" s="52"/>
      <c r="AO9" s="52"/>
      <c r="AP9" s="52"/>
      <c r="AQ9" s="52"/>
      <c r="AR9" s="52"/>
      <c r="AS9" s="52"/>
      <c r="AT9" s="52"/>
      <c r="AU9" s="52"/>
      <c r="AV9" s="52"/>
      <c r="AW9" s="52"/>
      <c r="AX9" s="52"/>
      <c r="AY9" s="52"/>
      <c r="AZ9" s="52"/>
    </row>
    <row r="10" spans="1:52" ht="12.75" customHeight="1" x14ac:dyDescent="0.35">
      <c r="A10" s="52"/>
      <c r="B10" s="52"/>
      <c r="C10" s="52"/>
      <c r="D10" s="52"/>
      <c r="E10" s="52"/>
      <c r="F10" s="52"/>
      <c r="G10" s="52"/>
      <c r="H10" s="64"/>
      <c r="I10" s="52"/>
      <c r="J10" s="52"/>
      <c r="K10" s="52"/>
      <c r="L10" s="52"/>
      <c r="M10" s="52"/>
      <c r="N10" s="52"/>
      <c r="O10" s="52"/>
      <c r="P10" s="52"/>
      <c r="Q10" s="52"/>
      <c r="R10" s="52"/>
      <c r="S10" s="52"/>
      <c r="T10" s="52"/>
      <c r="U10" s="52"/>
      <c r="V10" s="52"/>
      <c r="W10" s="52"/>
      <c r="X10" s="52"/>
      <c r="Y10" s="52"/>
      <c r="Z10" s="52"/>
      <c r="AA10" s="52"/>
      <c r="AB10" s="52"/>
      <c r="AC10" s="52"/>
      <c r="AD10" s="52"/>
      <c r="AE10" s="52"/>
      <c r="AF10" s="52"/>
      <c r="AG10" s="52"/>
      <c r="AH10" s="52"/>
      <c r="AI10" s="52"/>
      <c r="AJ10" s="52"/>
      <c r="AK10" s="52"/>
      <c r="AL10" s="52"/>
      <c r="AM10" s="52"/>
      <c r="AN10" s="52"/>
      <c r="AO10" s="52"/>
      <c r="AP10" s="52"/>
      <c r="AQ10" s="52"/>
      <c r="AR10" s="52"/>
      <c r="AS10" s="52"/>
      <c r="AT10" s="52"/>
      <c r="AU10" s="52"/>
      <c r="AV10" s="52"/>
      <c r="AW10" s="52"/>
      <c r="AX10" s="52"/>
      <c r="AY10" s="52"/>
      <c r="AZ10" s="52"/>
    </row>
    <row r="11" spans="1:52" ht="12.75" customHeight="1" x14ac:dyDescent="0.6">
      <c r="A11" s="14"/>
      <c r="B11" s="14"/>
      <c r="C11" s="14"/>
      <c r="D11" s="65"/>
      <c r="E11" s="26"/>
      <c r="F11" s="26"/>
      <c r="G11" s="26"/>
      <c r="H11" s="66"/>
      <c r="I11" s="26"/>
      <c r="J11" s="26"/>
      <c r="K11" s="26"/>
      <c r="L11" s="26"/>
      <c r="M11" s="26"/>
      <c r="N11" s="26"/>
      <c r="O11" s="26"/>
      <c r="P11" s="26"/>
      <c r="Q11" s="8"/>
      <c r="R11" s="52"/>
      <c r="S11" s="52"/>
      <c r="T11" s="52"/>
      <c r="U11" s="52"/>
      <c r="V11" s="52"/>
      <c r="W11" s="52"/>
      <c r="X11" s="52"/>
      <c r="Y11" s="50"/>
      <c r="Z11" s="52"/>
      <c r="AA11" s="52"/>
      <c r="AB11" s="52"/>
      <c r="AC11" s="52"/>
      <c r="AD11" s="52"/>
      <c r="AE11" s="52"/>
      <c r="AF11" s="52"/>
      <c r="AG11" s="52"/>
      <c r="AH11" s="52"/>
      <c r="AI11" s="52"/>
      <c r="AJ11" s="52"/>
      <c r="AK11" s="52"/>
      <c r="AL11" s="52"/>
      <c r="AM11" s="52"/>
      <c r="AN11" s="52"/>
      <c r="AO11" s="52"/>
      <c r="AP11" s="52"/>
      <c r="AQ11" s="52"/>
      <c r="AR11" s="52"/>
      <c r="AS11" s="52"/>
      <c r="AT11" s="52"/>
      <c r="AU11" s="52"/>
      <c r="AV11" s="52"/>
      <c r="AW11" s="52"/>
      <c r="AX11" s="52"/>
      <c r="AY11" s="52"/>
      <c r="AZ11" s="52"/>
    </row>
    <row r="12" spans="1:52" ht="12.75" customHeight="1" x14ac:dyDescent="0.5">
      <c r="A12" s="14"/>
      <c r="B12" s="14"/>
      <c r="C12" s="14"/>
      <c r="D12" s="67"/>
      <c r="E12" s="26"/>
      <c r="F12" s="26"/>
      <c r="G12" s="26"/>
      <c r="H12" s="66"/>
      <c r="I12" s="26"/>
      <c r="J12" s="26"/>
      <c r="K12" s="26"/>
      <c r="L12" s="26"/>
      <c r="M12" s="26"/>
      <c r="N12" s="26"/>
      <c r="O12" s="26"/>
      <c r="P12" s="26"/>
      <c r="Q12" s="8"/>
      <c r="R12" s="52"/>
      <c r="S12" s="52"/>
      <c r="T12" s="52"/>
      <c r="U12" s="52"/>
      <c r="V12" s="52"/>
      <c r="W12" s="52"/>
      <c r="X12" s="52"/>
      <c r="Y12" s="52"/>
      <c r="Z12" s="52"/>
      <c r="AA12" s="52"/>
      <c r="AB12" s="52"/>
      <c r="AC12" s="52"/>
      <c r="AD12" s="52"/>
      <c r="AE12" s="52"/>
      <c r="AF12" s="52"/>
      <c r="AG12" s="52"/>
      <c r="AH12" s="52"/>
      <c r="AI12" s="52"/>
      <c r="AJ12" s="52"/>
      <c r="AK12" s="52"/>
      <c r="AL12" s="52"/>
      <c r="AM12" s="52"/>
      <c r="AN12" s="52"/>
      <c r="AO12" s="52"/>
      <c r="AP12" s="52"/>
      <c r="AQ12" s="52"/>
      <c r="AR12" s="52"/>
      <c r="AS12" s="52"/>
      <c r="AT12" s="52"/>
      <c r="AU12" s="52"/>
      <c r="AV12" s="52"/>
      <c r="AW12" s="52"/>
      <c r="AX12" s="52"/>
      <c r="AY12" s="52"/>
      <c r="AZ12" s="52"/>
    </row>
    <row r="13" spans="1:52" ht="12.75" customHeight="1" x14ac:dyDescent="0.4">
      <c r="A13" s="14"/>
      <c r="B13" s="14"/>
      <c r="C13" s="14"/>
      <c r="D13" s="68"/>
      <c r="E13" s="26"/>
      <c r="F13" s="26"/>
      <c r="G13" s="52"/>
      <c r="H13" s="66"/>
      <c r="I13" s="26"/>
      <c r="J13" s="26"/>
      <c r="K13" s="26"/>
      <c r="L13" s="26"/>
      <c r="M13" s="26"/>
      <c r="N13" s="26"/>
      <c r="O13" s="26"/>
      <c r="P13" s="26"/>
      <c r="Q13" s="8"/>
      <c r="R13" s="52"/>
      <c r="S13" s="52"/>
      <c r="T13" s="52"/>
      <c r="U13" s="52"/>
      <c r="V13" s="52"/>
      <c r="W13" s="52"/>
      <c r="X13" s="52"/>
      <c r="Y13" s="52"/>
      <c r="Z13" s="52"/>
      <c r="AA13" s="52"/>
      <c r="AB13" s="52"/>
      <c r="AC13" s="52"/>
      <c r="AD13" s="52"/>
      <c r="AE13" s="52"/>
      <c r="AF13" s="52"/>
      <c r="AG13" s="52"/>
      <c r="AH13" s="52"/>
      <c r="AI13" s="52"/>
      <c r="AJ13" s="52"/>
      <c r="AK13" s="52"/>
      <c r="AL13" s="52"/>
      <c r="AM13" s="52"/>
      <c r="AN13" s="52"/>
      <c r="AO13" s="52"/>
      <c r="AP13" s="52"/>
      <c r="AQ13" s="52"/>
      <c r="AR13" s="52"/>
      <c r="AS13" s="52"/>
      <c r="AT13" s="52"/>
      <c r="AU13" s="52"/>
      <c r="AV13" s="52"/>
      <c r="AW13" s="52"/>
      <c r="AX13" s="52"/>
      <c r="AY13" s="52"/>
      <c r="AZ13" s="52"/>
    </row>
    <row r="14" spans="1:52" ht="12.75" customHeight="1" x14ac:dyDescent="0.35">
      <c r="A14" s="14"/>
      <c r="B14" s="14"/>
      <c r="C14" s="14"/>
      <c r="D14" s="69"/>
      <c r="E14" s="26"/>
      <c r="F14" s="26"/>
      <c r="G14" s="26"/>
      <c r="H14" s="66"/>
      <c r="I14" s="26"/>
      <c r="J14" s="26"/>
      <c r="K14" s="26"/>
      <c r="L14" s="26"/>
      <c r="M14" s="26"/>
      <c r="N14" s="26"/>
      <c r="O14" s="26"/>
      <c r="P14" s="26"/>
      <c r="Q14" s="8"/>
      <c r="R14" s="52"/>
      <c r="S14" s="52"/>
      <c r="T14" s="52"/>
      <c r="U14" s="52"/>
      <c r="V14" s="52"/>
      <c r="W14" s="52"/>
      <c r="X14" s="52"/>
      <c r="Y14" s="52"/>
      <c r="Z14" s="52"/>
      <c r="AA14" s="52"/>
      <c r="AB14" s="52"/>
      <c r="AC14" s="52"/>
      <c r="AD14" s="52"/>
      <c r="AE14" s="52"/>
      <c r="AF14" s="52"/>
      <c r="AG14" s="52"/>
      <c r="AH14" s="52"/>
      <c r="AI14" s="52"/>
      <c r="AJ14" s="52"/>
      <c r="AK14" s="52"/>
      <c r="AL14" s="52"/>
      <c r="AM14" s="52"/>
      <c r="AN14" s="52"/>
      <c r="AO14" s="52"/>
      <c r="AP14" s="52"/>
      <c r="AQ14" s="52"/>
      <c r="AR14" s="52"/>
      <c r="AS14" s="52"/>
      <c r="AT14" s="52"/>
      <c r="AU14" s="52"/>
      <c r="AV14" s="52"/>
      <c r="AW14" s="52"/>
      <c r="AX14" s="52"/>
      <c r="AY14" s="52"/>
      <c r="AZ14" s="52"/>
    </row>
    <row r="15" spans="1:52" ht="24.95" customHeight="1" x14ac:dyDescent="0.35">
      <c r="A15" s="14"/>
      <c r="B15" s="14"/>
      <c r="C15" s="14"/>
      <c r="D15" s="70"/>
      <c r="E15" s="26"/>
      <c r="F15" s="52"/>
      <c r="G15" s="52"/>
      <c r="H15" s="71" t="s">
        <v>87</v>
      </c>
      <c r="I15" s="72"/>
      <c r="J15" s="73"/>
      <c r="K15" s="26"/>
      <c r="L15" s="26"/>
      <c r="M15" s="26"/>
      <c r="N15" s="26"/>
      <c r="O15" s="26"/>
      <c r="P15" s="26"/>
      <c r="Q15" s="8"/>
      <c r="R15" s="52"/>
      <c r="S15" s="52"/>
      <c r="T15" s="52"/>
      <c r="U15" s="52"/>
      <c r="V15" s="52"/>
      <c r="W15" s="52"/>
      <c r="X15" s="52"/>
      <c r="Y15" s="52"/>
      <c r="Z15" s="52"/>
      <c r="AA15" s="52"/>
      <c r="AB15" s="52"/>
      <c r="AC15" s="52"/>
      <c r="AD15" s="52"/>
      <c r="AE15" s="52"/>
      <c r="AF15" s="52"/>
      <c r="AG15" s="52"/>
      <c r="AH15" s="52"/>
      <c r="AI15" s="52"/>
      <c r="AJ15" s="52"/>
      <c r="AK15" s="52"/>
      <c r="AL15" s="52"/>
      <c r="AM15" s="52"/>
      <c r="AN15" s="52"/>
      <c r="AO15" s="52"/>
      <c r="AP15" s="52"/>
      <c r="AQ15" s="52"/>
      <c r="AR15" s="52"/>
      <c r="AS15" s="52"/>
      <c r="AT15" s="52"/>
      <c r="AU15" s="52"/>
      <c r="AV15" s="52"/>
      <c r="AW15" s="52"/>
      <c r="AX15" s="52"/>
      <c r="AY15" s="52"/>
      <c r="AZ15" s="52"/>
    </row>
    <row r="16" spans="1:52" ht="24.95" customHeight="1" x14ac:dyDescent="0.35">
      <c r="A16" s="14"/>
      <c r="B16" s="14"/>
      <c r="C16" s="14"/>
      <c r="D16" s="70"/>
      <c r="E16" s="26"/>
      <c r="F16" s="52"/>
      <c r="G16" s="52"/>
      <c r="H16" s="74" t="s">
        <v>0</v>
      </c>
      <c r="I16" s="75"/>
      <c r="J16" s="75"/>
      <c r="K16" s="26"/>
      <c r="L16" s="26"/>
      <c r="M16" s="26"/>
      <c r="N16" s="26"/>
      <c r="O16" s="26"/>
      <c r="P16" s="26"/>
      <c r="Q16" s="8"/>
      <c r="R16" s="52"/>
      <c r="S16" s="52"/>
      <c r="T16" s="52"/>
      <c r="U16" s="52"/>
      <c r="V16" s="52"/>
      <c r="W16" s="52"/>
      <c r="X16" s="52"/>
      <c r="Y16" s="52"/>
      <c r="Z16" s="52"/>
      <c r="AA16" s="52"/>
      <c r="AB16" s="52"/>
      <c r="AC16" s="52"/>
      <c r="AD16" s="52"/>
      <c r="AE16" s="52"/>
      <c r="AF16" s="52"/>
      <c r="AG16" s="52"/>
      <c r="AH16" s="52"/>
      <c r="AI16" s="52"/>
      <c r="AJ16" s="52"/>
      <c r="AK16" s="52"/>
      <c r="AL16" s="52"/>
      <c r="AM16" s="52"/>
      <c r="AN16" s="52"/>
      <c r="AO16" s="52"/>
      <c r="AP16" s="52"/>
      <c r="AQ16" s="52"/>
      <c r="AR16" s="52"/>
      <c r="AS16" s="52"/>
      <c r="AT16" s="52"/>
      <c r="AU16" s="52"/>
      <c r="AV16" s="52"/>
      <c r="AW16" s="52"/>
      <c r="AX16" s="52"/>
      <c r="AY16" s="52"/>
      <c r="AZ16" s="52"/>
    </row>
    <row r="17" spans="1:52" ht="24.95" customHeight="1" x14ac:dyDescent="0.35">
      <c r="A17" s="14"/>
      <c r="B17" s="14"/>
      <c r="C17" s="14"/>
      <c r="D17" s="70"/>
      <c r="E17" s="26"/>
      <c r="F17" s="52"/>
      <c r="G17" s="76"/>
      <c r="H17" s="77">
        <v>44291</v>
      </c>
      <c r="I17" s="76"/>
      <c r="J17" s="76"/>
      <c r="K17" s="76"/>
      <c r="L17" s="26"/>
      <c r="M17" s="26"/>
      <c r="N17" s="26"/>
      <c r="O17" s="26"/>
      <c r="P17" s="26"/>
      <c r="Q17" s="8"/>
      <c r="R17" s="52"/>
      <c r="S17" s="52"/>
      <c r="T17" s="52"/>
      <c r="U17" s="52"/>
      <c r="V17" s="52"/>
      <c r="W17" s="52"/>
      <c r="X17" s="52"/>
      <c r="Y17" s="52"/>
      <c r="Z17" s="52"/>
      <c r="AA17" s="52"/>
      <c r="AB17" s="52"/>
      <c r="AC17" s="52"/>
      <c r="AD17" s="52"/>
      <c r="AE17" s="52"/>
      <c r="AF17" s="52"/>
      <c r="AG17" s="52"/>
      <c r="AH17" s="52"/>
      <c r="AI17" s="52"/>
      <c r="AJ17" s="52"/>
      <c r="AK17" s="52"/>
      <c r="AL17" s="52"/>
      <c r="AM17" s="52"/>
      <c r="AN17" s="52"/>
      <c r="AO17" s="52"/>
      <c r="AP17" s="52"/>
      <c r="AQ17" s="52"/>
      <c r="AR17" s="52"/>
      <c r="AS17" s="52"/>
      <c r="AT17" s="52"/>
      <c r="AU17" s="52"/>
      <c r="AV17" s="52"/>
      <c r="AW17" s="52"/>
      <c r="AX17" s="52"/>
      <c r="AY17" s="52"/>
      <c r="AZ17" s="52"/>
    </row>
    <row r="18" spans="1:52" ht="24.95" customHeight="1" x14ac:dyDescent="0.35">
      <c r="A18" s="78"/>
      <c r="B18" s="78"/>
      <c r="C18" s="14"/>
      <c r="D18" s="79"/>
      <c r="E18" s="80"/>
      <c r="F18" s="52"/>
      <c r="G18" s="81"/>
      <c r="H18" s="82" t="s">
        <v>1</v>
      </c>
      <c r="I18" s="81"/>
      <c r="J18" s="52"/>
      <c r="K18" s="80"/>
      <c r="L18" s="80"/>
      <c r="M18" s="80"/>
      <c r="N18" s="80"/>
      <c r="O18" s="80"/>
      <c r="P18" s="80"/>
      <c r="Q18" s="8"/>
      <c r="R18" s="52"/>
      <c r="S18" s="52"/>
      <c r="T18" s="52"/>
      <c r="U18" s="52"/>
      <c r="V18" s="52"/>
      <c r="W18" s="52"/>
      <c r="X18" s="52"/>
      <c r="Y18" s="52"/>
      <c r="Z18" s="52"/>
      <c r="AA18" s="52"/>
      <c r="AB18" s="52"/>
      <c r="AC18" s="52"/>
      <c r="AD18" s="52"/>
      <c r="AE18" s="52"/>
      <c r="AF18" s="52"/>
      <c r="AG18" s="52"/>
      <c r="AH18" s="52"/>
      <c r="AI18" s="52"/>
      <c r="AJ18" s="52"/>
      <c r="AK18" s="52"/>
      <c r="AL18" s="52"/>
      <c r="AM18" s="52"/>
      <c r="AN18" s="52"/>
      <c r="AO18" s="52"/>
      <c r="AP18" s="52"/>
      <c r="AQ18" s="52"/>
      <c r="AR18" s="52"/>
      <c r="AS18" s="52"/>
      <c r="AT18" s="52"/>
      <c r="AU18" s="52"/>
      <c r="AV18" s="52"/>
      <c r="AW18" s="52"/>
      <c r="AX18" s="52"/>
      <c r="AY18" s="52"/>
      <c r="AZ18" s="52"/>
    </row>
    <row r="19" spans="1:52" ht="24.95" customHeight="1" x14ac:dyDescent="0.35">
      <c r="A19" s="14"/>
      <c r="B19" s="52"/>
      <c r="C19" s="14"/>
      <c r="D19" s="61"/>
      <c r="E19" s="83"/>
      <c r="F19" s="52"/>
      <c r="G19" s="52"/>
      <c r="H19" s="84" t="s">
        <v>2</v>
      </c>
      <c r="I19" s="85"/>
      <c r="J19" s="85"/>
      <c r="K19" s="83"/>
      <c r="L19" s="83"/>
      <c r="M19" s="83"/>
      <c r="N19" s="83"/>
      <c r="O19" s="52"/>
      <c r="P19" s="83"/>
      <c r="Q19" s="8"/>
      <c r="R19" s="52"/>
      <c r="S19" s="52"/>
      <c r="T19" s="52"/>
      <c r="U19" s="52"/>
      <c r="V19" s="52"/>
      <c r="W19" s="52"/>
      <c r="X19" s="52"/>
      <c r="Y19" s="52"/>
      <c r="Z19" s="52"/>
      <c r="AA19" s="52"/>
      <c r="AB19" s="52"/>
      <c r="AC19" s="52"/>
      <c r="AD19" s="52"/>
      <c r="AE19" s="52"/>
      <c r="AF19" s="52"/>
      <c r="AG19" s="52"/>
      <c r="AH19" s="52"/>
      <c r="AI19" s="52"/>
      <c r="AJ19" s="52"/>
      <c r="AK19" s="52"/>
      <c r="AL19" s="52"/>
      <c r="AM19" s="52"/>
      <c r="AN19" s="52"/>
      <c r="AO19" s="52"/>
      <c r="AP19" s="52"/>
      <c r="AQ19" s="52"/>
      <c r="AR19" s="52"/>
      <c r="AS19" s="52"/>
      <c r="AT19" s="52"/>
      <c r="AU19" s="52"/>
      <c r="AV19" s="52"/>
      <c r="AW19" s="52"/>
      <c r="AX19" s="52"/>
      <c r="AY19" s="52"/>
      <c r="AZ19" s="52"/>
    </row>
    <row r="20" spans="1:52" ht="12.75" customHeight="1" x14ac:dyDescent="0.35">
      <c r="A20" s="14"/>
      <c r="B20" s="52"/>
      <c r="C20" s="52"/>
      <c r="D20" s="52"/>
      <c r="E20" s="52"/>
      <c r="F20" s="14"/>
      <c r="G20" s="52"/>
      <c r="H20" s="14"/>
      <c r="I20" s="14"/>
      <c r="J20" s="14"/>
      <c r="K20" s="14"/>
      <c r="L20" s="14"/>
      <c r="M20" s="3"/>
      <c r="N20" s="3"/>
      <c r="O20" s="3"/>
      <c r="P20" s="3"/>
      <c r="Q20" s="3"/>
    </row>
    <row r="21" spans="1:52" ht="12.75" customHeight="1" x14ac:dyDescent="0.35">
      <c r="A21" s="14"/>
      <c r="B21" s="52"/>
      <c r="C21" s="52"/>
      <c r="D21" s="52"/>
      <c r="E21" s="52"/>
      <c r="F21" s="14"/>
      <c r="G21" s="52"/>
      <c r="H21" s="64"/>
      <c r="I21" s="52"/>
      <c r="J21" s="52"/>
      <c r="K21" s="14"/>
      <c r="L21" s="14"/>
      <c r="M21" s="3"/>
      <c r="N21" s="3"/>
      <c r="O21" s="3"/>
      <c r="P21" s="3"/>
      <c r="Q21" s="3"/>
    </row>
    <row r="22" spans="1:52" ht="12.75" customHeight="1" x14ac:dyDescent="0.35">
      <c r="A22" s="14"/>
      <c r="B22" s="52"/>
      <c r="C22" s="52"/>
      <c r="D22" s="52"/>
      <c r="E22" s="52"/>
      <c r="F22" s="14"/>
      <c r="G22" s="52"/>
      <c r="H22" s="64"/>
      <c r="I22" s="52"/>
      <c r="J22" s="52"/>
      <c r="K22" s="14"/>
      <c r="L22" s="14"/>
      <c r="M22" s="3"/>
      <c r="N22" s="3"/>
      <c r="O22" s="3"/>
      <c r="P22" s="3"/>
      <c r="Q22" s="3"/>
    </row>
    <row r="23" spans="1:52" ht="12.75" customHeight="1" x14ac:dyDescent="0.35">
      <c r="A23" s="14"/>
      <c r="B23" s="52"/>
      <c r="C23" s="52"/>
      <c r="D23" s="52"/>
      <c r="E23" s="52"/>
      <c r="F23" s="14"/>
      <c r="G23" s="52"/>
      <c r="H23" s="64"/>
      <c r="I23" s="52"/>
      <c r="J23" s="52"/>
      <c r="K23" s="14"/>
      <c r="L23" s="14"/>
      <c r="M23" s="3"/>
      <c r="N23" s="3"/>
      <c r="O23" s="3"/>
      <c r="P23" s="3"/>
      <c r="Q23" s="3"/>
    </row>
    <row r="24" spans="1:52" ht="12.75" customHeight="1" x14ac:dyDescent="0.35">
      <c r="A24" s="14"/>
      <c r="B24" s="14"/>
      <c r="C24" s="14"/>
      <c r="D24" s="14"/>
      <c r="E24" s="14"/>
      <c r="F24" s="14"/>
      <c r="G24" s="14"/>
      <c r="H24" s="14"/>
      <c r="I24" s="14"/>
      <c r="J24" s="14"/>
      <c r="K24" s="14"/>
      <c r="L24" s="14"/>
      <c r="M24" s="3"/>
      <c r="N24" s="3"/>
      <c r="O24" s="3"/>
      <c r="P24" s="3"/>
      <c r="Q24" s="3"/>
    </row>
    <row r="25" spans="1:52" ht="12.75" customHeight="1" x14ac:dyDescent="0.35">
      <c r="A25" s="14"/>
      <c r="B25" s="14"/>
      <c r="C25" s="14"/>
      <c r="D25" s="14"/>
      <c r="E25" s="14"/>
      <c r="F25" s="14"/>
      <c r="G25" s="14"/>
      <c r="H25" s="14"/>
      <c r="I25" s="14"/>
      <c r="J25" s="14"/>
      <c r="K25" s="14"/>
      <c r="L25" s="14"/>
      <c r="M25" s="3"/>
      <c r="N25" s="3"/>
      <c r="O25" s="3"/>
      <c r="P25" s="3"/>
      <c r="Q25" s="3"/>
    </row>
    <row r="26" spans="1:52" ht="12.75" customHeight="1" x14ac:dyDescent="0.35">
      <c r="A26" s="14"/>
      <c r="B26" s="14"/>
      <c r="C26" s="14"/>
      <c r="D26" s="14"/>
      <c r="E26" s="14"/>
      <c r="F26" s="14"/>
      <c r="G26" s="14"/>
      <c r="H26" s="14"/>
      <c r="I26" s="14"/>
      <c r="J26" s="14"/>
      <c r="K26" s="14"/>
      <c r="L26" s="14"/>
      <c r="M26" s="3"/>
      <c r="N26" s="3"/>
      <c r="O26" s="3"/>
      <c r="P26" s="3"/>
      <c r="Q26" s="3"/>
    </row>
    <row r="27" spans="1:52" ht="12.75" customHeight="1" x14ac:dyDescent="0.35">
      <c r="A27" s="14"/>
      <c r="B27" s="14"/>
      <c r="C27" s="14"/>
      <c r="D27" s="14"/>
      <c r="E27" s="14"/>
      <c r="F27" s="14"/>
      <c r="G27" s="14"/>
      <c r="H27" s="14"/>
      <c r="I27" s="14"/>
      <c r="J27" s="14"/>
      <c r="K27" s="14"/>
      <c r="L27" s="14"/>
      <c r="M27" s="3"/>
      <c r="N27" s="3"/>
      <c r="O27" s="3"/>
      <c r="P27" s="3"/>
      <c r="Q27" s="3"/>
    </row>
    <row r="28" spans="1:52" ht="12.75" customHeight="1" x14ac:dyDescent="0.35">
      <c r="A28" s="14"/>
      <c r="B28" s="14"/>
      <c r="C28" s="14"/>
      <c r="D28" s="14"/>
      <c r="E28" s="14"/>
      <c r="F28" s="14"/>
      <c r="G28" s="14"/>
      <c r="H28" s="14"/>
      <c r="I28" s="14"/>
      <c r="J28" s="14"/>
      <c r="K28" s="14"/>
      <c r="L28" s="14"/>
      <c r="M28" s="3"/>
      <c r="N28" s="3"/>
      <c r="O28" s="3"/>
      <c r="P28" s="3"/>
      <c r="Q28" s="3"/>
    </row>
    <row r="29" spans="1:52" ht="12.75" customHeight="1" x14ac:dyDescent="0.35">
      <c r="A29" s="14"/>
      <c r="B29" s="14"/>
      <c r="C29" s="14"/>
      <c r="D29" s="14"/>
      <c r="E29" s="14"/>
      <c r="F29" s="14"/>
      <c r="G29" s="14"/>
      <c r="H29" s="14"/>
      <c r="I29" s="14"/>
      <c r="J29" s="14"/>
      <c r="K29" s="14"/>
      <c r="L29" s="14"/>
      <c r="M29" s="3"/>
      <c r="N29" s="3"/>
      <c r="O29" s="3"/>
      <c r="P29" s="3"/>
      <c r="Q29" s="3"/>
    </row>
    <row r="30" spans="1:52" ht="12.75" customHeight="1" x14ac:dyDescent="0.35">
      <c r="A30" s="14"/>
      <c r="B30" s="14"/>
      <c r="C30" s="14"/>
      <c r="D30" s="14"/>
      <c r="E30" s="14"/>
      <c r="F30" s="14"/>
      <c r="G30" s="14"/>
      <c r="H30" s="14"/>
      <c r="I30" s="14"/>
      <c r="J30" s="14"/>
      <c r="K30" s="14"/>
      <c r="L30" s="14"/>
      <c r="M30" s="3"/>
      <c r="N30" s="3"/>
      <c r="O30" s="3"/>
      <c r="P30" s="3"/>
      <c r="Q30" s="3"/>
    </row>
    <row r="31" spans="1:52" ht="12.75" customHeight="1" x14ac:dyDescent="0.35">
      <c r="A31" s="14"/>
      <c r="B31" s="14"/>
      <c r="C31" s="14"/>
      <c r="D31" s="14"/>
      <c r="E31" s="14"/>
      <c r="F31" s="14"/>
      <c r="G31" s="14"/>
      <c r="H31" s="14"/>
      <c r="I31" s="14"/>
      <c r="J31" s="14"/>
      <c r="K31" s="14"/>
      <c r="L31" s="14"/>
      <c r="M31" s="3"/>
      <c r="N31" s="3"/>
      <c r="O31" s="3"/>
      <c r="P31" s="3"/>
      <c r="Q31" s="3"/>
    </row>
    <row r="32" spans="1:52" ht="12.75" customHeight="1" x14ac:dyDescent="0.35">
      <c r="A32" s="14"/>
      <c r="B32" s="14"/>
      <c r="C32" s="14"/>
      <c r="D32" s="14"/>
      <c r="E32" s="14"/>
      <c r="F32" s="14"/>
      <c r="G32" s="14"/>
      <c r="H32" s="14"/>
      <c r="I32" s="14"/>
      <c r="J32" s="14"/>
      <c r="K32" s="14"/>
      <c r="L32" s="14"/>
      <c r="M32" s="3"/>
      <c r="N32" s="3"/>
      <c r="O32" s="3"/>
      <c r="P32" s="3"/>
      <c r="Q32" s="3"/>
    </row>
    <row r="33" spans="1:17" ht="12.75" customHeight="1" x14ac:dyDescent="0.35">
      <c r="A33" s="14"/>
      <c r="B33" s="14"/>
      <c r="C33" s="14"/>
      <c r="D33" s="14"/>
      <c r="E33" s="14"/>
      <c r="F33" s="14"/>
      <c r="G33" s="14"/>
      <c r="H33" s="14"/>
      <c r="I33" s="14"/>
      <c r="J33" s="14"/>
      <c r="K33" s="14"/>
      <c r="L33" s="14"/>
      <c r="M33" s="3"/>
      <c r="N33" s="3"/>
      <c r="O33" s="3"/>
      <c r="P33" s="3"/>
      <c r="Q33" s="3"/>
    </row>
    <row r="34" spans="1:17" ht="12.75" customHeight="1" x14ac:dyDescent="0.35">
      <c r="A34" s="52"/>
      <c r="B34" s="52"/>
      <c r="C34" s="52"/>
      <c r="D34" s="52"/>
      <c r="E34" s="52"/>
      <c r="F34" s="52"/>
      <c r="G34" s="52"/>
      <c r="H34" s="64"/>
      <c r="I34" s="52"/>
      <c r="J34" s="52"/>
      <c r="K34" s="52"/>
      <c r="L34" s="52"/>
    </row>
    <row r="35" spans="1:17" ht="12.75" customHeight="1" x14ac:dyDescent="0.35">
      <c r="A35" s="52"/>
      <c r="B35" s="52"/>
      <c r="C35" s="52"/>
      <c r="D35" s="52"/>
      <c r="E35" s="52"/>
      <c r="F35" s="52"/>
      <c r="G35" s="52"/>
      <c r="H35" s="64"/>
      <c r="I35" s="52"/>
      <c r="J35" s="52"/>
      <c r="K35" s="52"/>
      <c r="L35" s="52"/>
    </row>
    <row r="36" spans="1:17" ht="12.75" customHeight="1" x14ac:dyDescent="0.35">
      <c r="A36" s="52"/>
      <c r="B36" s="52"/>
      <c r="C36" s="52"/>
      <c r="D36" s="52"/>
      <c r="E36" s="52"/>
      <c r="F36" s="52"/>
      <c r="G36" s="52"/>
      <c r="H36" s="64"/>
      <c r="I36" s="52"/>
      <c r="J36" s="52"/>
      <c r="K36" s="52"/>
      <c r="L36" s="52"/>
    </row>
    <row r="37" spans="1:17" ht="13.5" customHeight="1" x14ac:dyDescent="0.35">
      <c r="A37" s="52"/>
      <c r="B37" s="52"/>
      <c r="C37" s="52"/>
      <c r="D37" s="52"/>
      <c r="E37" s="52"/>
      <c r="F37" s="52"/>
      <c r="G37" s="52"/>
      <c r="H37" s="64"/>
      <c r="I37" s="52"/>
      <c r="J37" s="52"/>
      <c r="K37" s="52"/>
      <c r="L37" s="52"/>
    </row>
    <row r="38" spans="1:17" ht="12.75" customHeight="1" x14ac:dyDescent="0.35">
      <c r="A38" s="52"/>
      <c r="B38" s="52"/>
      <c r="C38" s="52"/>
      <c r="D38" s="52"/>
      <c r="E38" s="52"/>
      <c r="F38" s="52"/>
      <c r="G38" s="52"/>
      <c r="H38" s="64"/>
      <c r="I38" s="52"/>
      <c r="J38" s="52"/>
      <c r="K38" s="52"/>
      <c r="L38" s="52"/>
    </row>
    <row r="39" spans="1:17" ht="12.75" customHeight="1" x14ac:dyDescent="0.35">
      <c r="A39" s="52"/>
      <c r="B39" s="52"/>
      <c r="C39" s="52"/>
      <c r="D39" s="52"/>
      <c r="E39" s="52"/>
      <c r="F39" s="52"/>
      <c r="G39" s="52"/>
      <c r="H39" s="64"/>
      <c r="I39" s="52"/>
      <c r="J39" s="52"/>
      <c r="K39" s="52"/>
      <c r="L39" s="52"/>
    </row>
    <row r="40" spans="1:17" ht="81" customHeight="1" x14ac:dyDescent="0.35">
      <c r="A40" s="52"/>
      <c r="B40" s="52"/>
      <c r="C40" s="52"/>
      <c r="D40" s="52"/>
      <c r="E40" s="52"/>
      <c r="F40" s="52"/>
      <c r="G40" s="52"/>
      <c r="H40" s="64"/>
      <c r="I40" s="52"/>
      <c r="J40" s="52"/>
      <c r="K40" s="52"/>
      <c r="L40" s="52"/>
    </row>
    <row r="41" spans="1:17" ht="15" customHeight="1" x14ac:dyDescent="0.35">
      <c r="A41" s="52"/>
      <c r="B41" s="52"/>
      <c r="C41" s="52"/>
      <c r="D41" s="52"/>
      <c r="E41" s="52"/>
      <c r="F41" s="52"/>
      <c r="G41" s="52"/>
      <c r="H41" s="64"/>
      <c r="I41" s="52"/>
      <c r="J41" s="52"/>
      <c r="K41" s="52"/>
      <c r="L41" s="52"/>
    </row>
    <row r="42" spans="1:17" ht="15" customHeight="1" x14ac:dyDescent="0.35">
      <c r="A42" s="52"/>
      <c r="B42" s="52"/>
      <c r="C42" s="52"/>
      <c r="D42" s="52"/>
      <c r="E42" s="52"/>
      <c r="F42" s="52"/>
      <c r="G42" s="52"/>
      <c r="H42" s="64"/>
      <c r="I42" s="52"/>
      <c r="J42" s="52"/>
      <c r="K42" s="52"/>
      <c r="L42" s="52"/>
    </row>
    <row r="43" spans="1:17" ht="15" customHeight="1" x14ac:dyDescent="0.35">
      <c r="A43" s="52"/>
      <c r="B43" s="52"/>
      <c r="C43" s="52"/>
      <c r="D43" s="52"/>
      <c r="E43" s="52"/>
      <c r="F43" s="52"/>
      <c r="G43" s="52"/>
      <c r="H43" s="64"/>
      <c r="I43" s="52"/>
      <c r="J43" s="52"/>
      <c r="K43" s="52"/>
      <c r="L43" s="52"/>
    </row>
    <row r="44" spans="1:17" ht="15" customHeight="1" x14ac:dyDescent="0.35">
      <c r="A44" s="52"/>
      <c r="B44" s="52"/>
      <c r="C44" s="52"/>
      <c r="D44" s="52"/>
      <c r="E44" s="52"/>
      <c r="F44" s="52"/>
      <c r="G44" s="52"/>
      <c r="H44" s="64"/>
      <c r="I44" s="52"/>
      <c r="J44" s="52"/>
      <c r="K44" s="52"/>
      <c r="L44" s="52"/>
    </row>
    <row r="45" spans="1:17" ht="15" customHeight="1" x14ac:dyDescent="0.35">
      <c r="A45" s="52"/>
      <c r="B45" s="52"/>
      <c r="C45" s="52"/>
      <c r="D45" s="52"/>
      <c r="E45" s="52"/>
      <c r="F45" s="52"/>
      <c r="G45" s="52"/>
      <c r="H45" s="64"/>
      <c r="I45" s="52"/>
      <c r="J45" s="52"/>
      <c r="K45" s="52"/>
      <c r="L45" s="52"/>
    </row>
    <row r="46" spans="1:17" ht="15" customHeight="1" x14ac:dyDescent="0.35">
      <c r="A46" s="52"/>
      <c r="B46" s="52"/>
      <c r="C46" s="52"/>
      <c r="D46" s="52"/>
      <c r="E46" s="52"/>
      <c r="F46" s="52"/>
      <c r="G46" s="52"/>
      <c r="H46" s="64"/>
      <c r="I46" s="52"/>
      <c r="J46" s="52"/>
      <c r="K46" s="52"/>
      <c r="L46" s="52"/>
    </row>
    <row r="47" spans="1:17" ht="15" customHeight="1" x14ac:dyDescent="0.35">
      <c r="A47" s="52"/>
      <c r="B47" s="52"/>
      <c r="C47" s="52"/>
      <c r="D47" s="52"/>
      <c r="E47" s="52"/>
      <c r="F47" s="52"/>
      <c r="G47" s="52"/>
      <c r="H47" s="64"/>
      <c r="I47" s="52"/>
      <c r="J47" s="52"/>
      <c r="K47" s="52"/>
      <c r="L47" s="52"/>
    </row>
    <row r="48" spans="1:17" ht="15" customHeight="1" x14ac:dyDescent="0.35">
      <c r="A48" s="52"/>
      <c r="B48" s="52"/>
      <c r="C48" s="52"/>
      <c r="D48" s="52"/>
      <c r="E48" s="52"/>
      <c r="F48" s="52"/>
      <c r="G48" s="52"/>
      <c r="H48" s="64"/>
      <c r="I48" s="52"/>
      <c r="J48" s="52"/>
      <c r="K48" s="52"/>
      <c r="L48" s="52"/>
    </row>
    <row r="49" spans="1:12" ht="15" customHeight="1" x14ac:dyDescent="0.35">
      <c r="A49" s="52"/>
      <c r="B49" s="52"/>
      <c r="C49" s="52"/>
      <c r="D49" s="52"/>
      <c r="E49" s="52"/>
      <c r="F49" s="52"/>
      <c r="G49" s="52"/>
      <c r="H49" s="64"/>
      <c r="I49" s="52"/>
      <c r="J49" s="52"/>
      <c r="K49" s="52"/>
      <c r="L49" s="52"/>
    </row>
    <row r="50" spans="1:12" ht="15" customHeight="1" x14ac:dyDescent="0.35">
      <c r="A50" s="52"/>
      <c r="B50" s="52"/>
      <c r="C50" s="52"/>
      <c r="D50" s="52"/>
      <c r="E50" s="52"/>
      <c r="F50" s="52"/>
      <c r="G50" s="52"/>
      <c r="H50" s="64"/>
      <c r="I50" s="52"/>
      <c r="J50" s="52"/>
      <c r="K50" s="52"/>
      <c r="L50" s="52"/>
    </row>
    <row r="51" spans="1:12" ht="15" customHeight="1" x14ac:dyDescent="0.35">
      <c r="A51" s="52"/>
      <c r="B51" s="52"/>
      <c r="C51" s="52"/>
      <c r="D51" s="52"/>
      <c r="E51" s="52"/>
      <c r="F51" s="52"/>
      <c r="G51" s="52"/>
      <c r="H51" s="64"/>
      <c r="I51" s="52"/>
      <c r="J51" s="52"/>
      <c r="K51" s="52"/>
      <c r="L51" s="52"/>
    </row>
    <row r="52" spans="1:12" ht="15" customHeight="1" x14ac:dyDescent="0.35">
      <c r="A52" s="52"/>
      <c r="B52" s="52"/>
      <c r="C52" s="52"/>
      <c r="D52" s="52"/>
      <c r="E52" s="52"/>
      <c r="F52" s="52"/>
      <c r="G52" s="52"/>
      <c r="H52" s="64"/>
      <c r="I52" s="52"/>
      <c r="J52" s="52"/>
      <c r="K52" s="52"/>
      <c r="L52" s="52"/>
    </row>
    <row r="53" spans="1:12" ht="15" customHeight="1" x14ac:dyDescent="0.35">
      <c r="A53" s="52"/>
      <c r="B53" s="52"/>
      <c r="C53" s="52"/>
      <c r="D53" s="52"/>
      <c r="E53" s="52"/>
      <c r="F53" s="52"/>
      <c r="G53" s="52"/>
      <c r="H53" s="64"/>
      <c r="I53" s="52"/>
      <c r="J53" s="52"/>
      <c r="K53" s="52"/>
      <c r="L53" s="52"/>
    </row>
    <row r="54" spans="1:12" ht="15" customHeight="1" x14ac:dyDescent="0.35">
      <c r="A54" s="52"/>
      <c r="B54" s="52"/>
      <c r="C54" s="52"/>
      <c r="D54" s="52"/>
      <c r="E54" s="52"/>
      <c r="F54" s="52"/>
      <c r="G54" s="52"/>
      <c r="H54" s="64"/>
      <c r="I54" s="52"/>
      <c r="J54" s="52"/>
      <c r="K54" s="52"/>
      <c r="L54" s="52"/>
    </row>
    <row r="55" spans="1:12" ht="15" customHeight="1" x14ac:dyDescent="0.35">
      <c r="A55" s="52"/>
      <c r="B55" s="52"/>
      <c r="C55" s="52"/>
      <c r="D55" s="52"/>
      <c r="E55" s="52"/>
      <c r="F55" s="52"/>
      <c r="G55" s="52"/>
      <c r="H55" s="64"/>
      <c r="I55" s="52"/>
      <c r="J55" s="52"/>
      <c r="K55" s="52"/>
      <c r="L55" s="52"/>
    </row>
    <row r="56" spans="1:12" ht="15" customHeight="1" x14ac:dyDescent="0.35">
      <c r="A56" s="52"/>
      <c r="B56" s="52"/>
      <c r="C56" s="52"/>
      <c r="D56" s="52"/>
      <c r="E56" s="52"/>
      <c r="F56" s="52"/>
      <c r="G56" s="52"/>
      <c r="H56" s="64"/>
      <c r="I56" s="52"/>
      <c r="J56" s="52"/>
      <c r="K56" s="52"/>
      <c r="L56" s="52"/>
    </row>
    <row r="57" spans="1:12" ht="15" customHeight="1" x14ac:dyDescent="0.35">
      <c r="A57" s="52"/>
      <c r="B57" s="52"/>
      <c r="C57" s="52"/>
      <c r="D57" s="52"/>
      <c r="E57" s="52"/>
      <c r="F57" s="52"/>
      <c r="G57" s="52"/>
      <c r="H57" s="64"/>
      <c r="I57" s="52"/>
      <c r="J57" s="52"/>
      <c r="K57" s="52"/>
      <c r="L57" s="52"/>
    </row>
    <row r="58" spans="1:12" ht="15" customHeight="1" x14ac:dyDescent="0.35">
      <c r="A58" s="52"/>
      <c r="B58" s="52"/>
      <c r="C58" s="52"/>
      <c r="D58" s="52"/>
      <c r="E58" s="52"/>
      <c r="F58" s="52"/>
      <c r="G58" s="52"/>
      <c r="H58" s="64"/>
      <c r="I58" s="52"/>
      <c r="J58" s="52"/>
      <c r="K58" s="52"/>
      <c r="L58" s="52"/>
    </row>
    <row r="59" spans="1:12" ht="15" customHeight="1" x14ac:dyDescent="0.35">
      <c r="A59" s="52"/>
      <c r="B59" s="52"/>
      <c r="C59" s="52"/>
      <c r="D59" s="52"/>
      <c r="E59" s="52"/>
      <c r="F59" s="52"/>
      <c r="G59" s="52"/>
      <c r="H59" s="64"/>
      <c r="I59" s="52"/>
      <c r="J59" s="52"/>
      <c r="K59" s="52"/>
      <c r="L59" s="52"/>
    </row>
    <row r="60" spans="1:12" ht="15" customHeight="1" x14ac:dyDescent="0.35">
      <c r="A60" s="52"/>
      <c r="B60" s="52"/>
      <c r="C60" s="52"/>
      <c r="D60" s="52"/>
      <c r="E60" s="52"/>
      <c r="F60" s="52"/>
      <c r="G60" s="52"/>
      <c r="H60" s="64"/>
      <c r="I60" s="52"/>
      <c r="J60" s="52"/>
      <c r="K60" s="52"/>
      <c r="L60" s="52"/>
    </row>
    <row r="61" spans="1:12" ht="15" customHeight="1" x14ac:dyDescent="0.35">
      <c r="A61" s="52"/>
      <c r="B61" s="52"/>
      <c r="C61" s="52"/>
      <c r="D61" s="52"/>
      <c r="E61" s="52"/>
      <c r="F61" s="52"/>
      <c r="G61" s="52"/>
      <c r="H61" s="64"/>
      <c r="I61" s="52"/>
      <c r="J61" s="52"/>
      <c r="K61" s="52"/>
      <c r="L61" s="52"/>
    </row>
    <row r="62" spans="1:12" ht="15" customHeight="1" x14ac:dyDescent="0.35">
      <c r="A62" s="52"/>
      <c r="B62" s="52"/>
      <c r="C62" s="52"/>
      <c r="D62" s="52"/>
      <c r="E62" s="52"/>
      <c r="F62" s="52"/>
      <c r="G62" s="52"/>
      <c r="H62" s="64"/>
      <c r="I62" s="52"/>
      <c r="J62" s="52"/>
      <c r="K62" s="52"/>
      <c r="L62" s="52"/>
    </row>
    <row r="63" spans="1:12" ht="15" customHeight="1" x14ac:dyDescent="0.35">
      <c r="A63" s="52"/>
      <c r="B63" s="52"/>
      <c r="C63" s="52"/>
      <c r="D63" s="52"/>
      <c r="E63" s="52"/>
      <c r="F63" s="52"/>
      <c r="G63" s="52"/>
      <c r="H63" s="64"/>
      <c r="I63" s="52"/>
      <c r="J63" s="52"/>
      <c r="K63" s="52"/>
      <c r="L63" s="52"/>
    </row>
    <row r="64" spans="1:12" ht="15" customHeight="1" x14ac:dyDescent="0.35">
      <c r="A64" s="52"/>
      <c r="B64" s="52"/>
      <c r="C64" s="52"/>
      <c r="D64" s="52"/>
      <c r="E64" s="52"/>
      <c r="F64" s="52"/>
      <c r="G64" s="52"/>
      <c r="H64" s="64"/>
      <c r="I64" s="52"/>
      <c r="J64" s="52"/>
      <c r="K64" s="52"/>
      <c r="L64" s="52"/>
    </row>
    <row r="65" spans="1:12" ht="15" customHeight="1" x14ac:dyDescent="0.35">
      <c r="A65" s="52"/>
      <c r="B65" s="52"/>
      <c r="C65" s="52"/>
      <c r="D65" s="52"/>
      <c r="E65" s="52"/>
      <c r="F65" s="52"/>
      <c r="G65" s="52"/>
      <c r="H65" s="64"/>
      <c r="I65" s="52"/>
      <c r="J65" s="52"/>
      <c r="K65" s="52"/>
      <c r="L65" s="52"/>
    </row>
    <row r="66" spans="1:12" ht="15" customHeight="1" x14ac:dyDescent="0.35">
      <c r="A66" s="52"/>
      <c r="B66" s="52"/>
      <c r="C66" s="52"/>
      <c r="D66" s="52"/>
      <c r="E66" s="52"/>
      <c r="F66" s="52"/>
      <c r="G66" s="52"/>
      <c r="H66" s="64"/>
      <c r="I66" s="52"/>
      <c r="J66" s="52"/>
      <c r="K66" s="52"/>
      <c r="L66" s="52"/>
    </row>
    <row r="67" spans="1:12" ht="15" customHeight="1" x14ac:dyDescent="0.35">
      <c r="A67" s="52"/>
      <c r="B67" s="52"/>
      <c r="C67" s="52"/>
      <c r="D67" s="52"/>
      <c r="E67" s="52"/>
      <c r="F67" s="52"/>
      <c r="G67" s="52"/>
      <c r="H67" s="64"/>
      <c r="I67" s="52"/>
      <c r="J67" s="52"/>
      <c r="K67" s="52"/>
      <c r="L67" s="52"/>
    </row>
    <row r="68" spans="1:12" ht="15" customHeight="1" x14ac:dyDescent="0.35">
      <c r="A68" s="52"/>
      <c r="B68" s="52"/>
      <c r="C68" s="52"/>
      <c r="D68" s="52"/>
      <c r="E68" s="52"/>
      <c r="F68" s="52"/>
      <c r="G68" s="52"/>
      <c r="H68" s="64"/>
      <c r="I68" s="52"/>
      <c r="J68" s="52"/>
      <c r="K68" s="52"/>
      <c r="L68" s="52"/>
    </row>
    <row r="69" spans="1:12" ht="15" customHeight="1" x14ac:dyDescent="0.35">
      <c r="A69" s="52"/>
      <c r="B69" s="52"/>
      <c r="C69" s="52"/>
      <c r="D69" s="52"/>
      <c r="E69" s="52"/>
      <c r="F69" s="52"/>
      <c r="G69" s="52"/>
      <c r="H69" s="64"/>
      <c r="I69" s="52"/>
      <c r="J69" s="52"/>
      <c r="K69" s="52"/>
      <c r="L69" s="52"/>
    </row>
    <row r="70" spans="1:12" ht="15" customHeight="1" x14ac:dyDescent="0.35">
      <c r="A70" s="52"/>
      <c r="B70" s="52"/>
      <c r="C70" s="52"/>
      <c r="D70" s="52"/>
      <c r="E70" s="52"/>
      <c r="F70" s="52"/>
      <c r="G70" s="52"/>
      <c r="H70" s="64"/>
      <c r="I70" s="52"/>
      <c r="J70" s="52"/>
      <c r="K70" s="52"/>
      <c r="L70" s="52"/>
    </row>
    <row r="71" spans="1:12" ht="15" customHeight="1" x14ac:dyDescent="0.35">
      <c r="A71" s="52"/>
      <c r="B71" s="52"/>
      <c r="C71" s="52"/>
      <c r="D71" s="52"/>
      <c r="E71" s="52"/>
      <c r="F71" s="52"/>
      <c r="G71" s="52"/>
      <c r="H71" s="64"/>
      <c r="I71" s="52"/>
      <c r="J71" s="52"/>
      <c r="K71" s="52"/>
      <c r="L71" s="52"/>
    </row>
    <row r="72" spans="1:12" ht="15" customHeight="1" x14ac:dyDescent="0.35">
      <c r="A72" s="52"/>
      <c r="B72" s="52"/>
      <c r="C72" s="52"/>
      <c r="D72" s="52"/>
      <c r="E72" s="52"/>
      <c r="F72" s="52"/>
      <c r="G72" s="52"/>
      <c r="H72" s="64"/>
      <c r="I72" s="52"/>
      <c r="J72" s="52"/>
      <c r="K72" s="52"/>
      <c r="L72" s="52"/>
    </row>
    <row r="73" spans="1:12" ht="15" customHeight="1" x14ac:dyDescent="0.35">
      <c r="A73" s="52"/>
      <c r="B73" s="52"/>
      <c r="C73" s="52"/>
      <c r="D73" s="52"/>
      <c r="E73" s="52"/>
      <c r="F73" s="52"/>
      <c r="G73" s="52"/>
      <c r="H73" s="64"/>
      <c r="I73" s="52"/>
      <c r="J73" s="52"/>
      <c r="K73" s="52"/>
      <c r="L73" s="52"/>
    </row>
    <row r="74" spans="1:12" ht="15" customHeight="1" x14ac:dyDescent="0.35">
      <c r="A74" s="52"/>
      <c r="B74" s="52"/>
      <c r="C74" s="52"/>
      <c r="D74" s="52"/>
      <c r="E74" s="52"/>
      <c r="F74" s="52"/>
      <c r="G74" s="52"/>
      <c r="H74" s="64"/>
      <c r="I74" s="52"/>
      <c r="J74" s="52"/>
      <c r="K74" s="52"/>
      <c r="L74" s="52"/>
    </row>
    <row r="75" spans="1:12" ht="15" customHeight="1" x14ac:dyDescent="0.35">
      <c r="A75" s="52"/>
      <c r="B75" s="52"/>
      <c r="C75" s="52"/>
      <c r="D75" s="52"/>
      <c r="E75" s="52"/>
      <c r="F75" s="52"/>
      <c r="G75" s="52"/>
      <c r="H75" s="64"/>
      <c r="I75" s="52"/>
      <c r="J75" s="52"/>
      <c r="K75" s="52"/>
      <c r="L75" s="52"/>
    </row>
    <row r="76" spans="1:12" ht="15" customHeight="1" x14ac:dyDescent="0.35">
      <c r="A76" s="52"/>
      <c r="B76" s="52"/>
      <c r="C76" s="52"/>
      <c r="D76" s="52"/>
      <c r="E76" s="52"/>
      <c r="F76" s="52"/>
      <c r="G76" s="52"/>
      <c r="H76" s="64"/>
      <c r="I76" s="52"/>
      <c r="J76" s="52"/>
      <c r="K76" s="52"/>
      <c r="L76" s="52"/>
    </row>
    <row r="77" spans="1:12" ht="15" customHeight="1" x14ac:dyDescent="0.35">
      <c r="A77" s="52"/>
      <c r="B77" s="52"/>
      <c r="C77" s="52"/>
      <c r="D77" s="52"/>
      <c r="E77" s="52"/>
      <c r="F77" s="52"/>
      <c r="G77" s="52"/>
      <c r="H77" s="64"/>
      <c r="I77" s="52"/>
      <c r="J77" s="52"/>
      <c r="K77" s="52"/>
      <c r="L77" s="52"/>
    </row>
    <row r="78" spans="1:12" ht="15" customHeight="1" x14ac:dyDescent="0.35">
      <c r="A78" s="52"/>
      <c r="B78" s="52"/>
      <c r="C78" s="52"/>
      <c r="D78" s="52"/>
      <c r="E78" s="52"/>
      <c r="F78" s="52"/>
      <c r="G78" s="52"/>
      <c r="H78" s="64"/>
      <c r="I78" s="52"/>
      <c r="J78" s="52"/>
      <c r="K78" s="52"/>
      <c r="L78" s="52"/>
    </row>
    <row r="79" spans="1:12" ht="15" customHeight="1" x14ac:dyDescent="0.35">
      <c r="A79" s="52"/>
      <c r="B79" s="52"/>
      <c r="C79" s="52"/>
      <c r="D79" s="52"/>
      <c r="E79" s="52"/>
      <c r="F79" s="52"/>
      <c r="G79" s="52"/>
      <c r="H79" s="64"/>
      <c r="I79" s="52"/>
      <c r="J79" s="52"/>
      <c r="K79" s="52"/>
      <c r="L79" s="52"/>
    </row>
    <row r="80" spans="1:12" ht="15" customHeight="1" x14ac:dyDescent="0.35">
      <c r="A80" s="52"/>
      <c r="B80" s="52"/>
      <c r="C80" s="52"/>
      <c r="D80" s="52"/>
      <c r="E80" s="52"/>
      <c r="F80" s="52"/>
      <c r="G80" s="52"/>
      <c r="H80" s="64"/>
      <c r="I80" s="52"/>
      <c r="J80" s="52"/>
      <c r="K80" s="52"/>
      <c r="L80" s="52"/>
    </row>
    <row r="81" spans="1:12" ht="15" customHeight="1" x14ac:dyDescent="0.35">
      <c r="A81" s="52"/>
      <c r="B81" s="52"/>
      <c r="C81" s="52"/>
      <c r="D81" s="52"/>
      <c r="E81" s="52"/>
      <c r="F81" s="52"/>
      <c r="G81" s="52"/>
      <c r="H81" s="64"/>
      <c r="I81" s="52"/>
      <c r="J81" s="52"/>
      <c r="K81" s="52"/>
      <c r="L81" s="52"/>
    </row>
    <row r="82" spans="1:12" ht="15" customHeight="1" x14ac:dyDescent="0.35">
      <c r="A82" s="52"/>
      <c r="B82" s="52"/>
      <c r="C82" s="52"/>
      <c r="D82" s="52"/>
      <c r="E82" s="52"/>
      <c r="F82" s="52"/>
      <c r="G82" s="52"/>
      <c r="H82" s="64"/>
      <c r="I82" s="52"/>
      <c r="J82" s="52"/>
      <c r="K82" s="52"/>
      <c r="L82" s="52"/>
    </row>
    <row r="83" spans="1:12" ht="15" customHeight="1" x14ac:dyDescent="0.35">
      <c r="A83" s="52"/>
      <c r="B83" s="52"/>
      <c r="C83" s="52"/>
      <c r="D83" s="52"/>
      <c r="E83" s="52"/>
      <c r="F83" s="52"/>
      <c r="G83" s="52"/>
      <c r="H83" s="64"/>
      <c r="I83" s="52"/>
      <c r="J83" s="52"/>
      <c r="K83" s="52"/>
      <c r="L83" s="52"/>
    </row>
    <row r="84" spans="1:12" ht="15" customHeight="1" x14ac:dyDescent="0.35">
      <c r="A84" s="52"/>
      <c r="B84" s="52"/>
      <c r="C84" s="52"/>
      <c r="D84" s="52"/>
      <c r="E84" s="52"/>
      <c r="F84" s="52"/>
      <c r="G84" s="52"/>
      <c r="H84" s="64"/>
      <c r="I84" s="52"/>
      <c r="J84" s="52"/>
      <c r="K84" s="52"/>
      <c r="L84" s="52"/>
    </row>
    <row r="85" spans="1:12" ht="15" customHeight="1" x14ac:dyDescent="0.35">
      <c r="A85" s="52"/>
      <c r="B85" s="52"/>
      <c r="C85" s="52"/>
      <c r="D85" s="52"/>
      <c r="E85" s="52"/>
      <c r="F85" s="52"/>
      <c r="G85" s="52"/>
      <c r="H85" s="64"/>
      <c r="I85" s="52"/>
      <c r="J85" s="52"/>
      <c r="K85" s="52"/>
      <c r="L85" s="52"/>
    </row>
    <row r="86" spans="1:12" ht="15" customHeight="1" x14ac:dyDescent="0.35">
      <c r="A86" s="52"/>
      <c r="B86" s="52"/>
      <c r="C86" s="52"/>
      <c r="D86" s="52"/>
      <c r="E86" s="52"/>
      <c r="F86" s="52"/>
      <c r="G86" s="52"/>
      <c r="H86" s="64"/>
      <c r="I86" s="52"/>
      <c r="J86" s="52"/>
      <c r="K86" s="52"/>
      <c r="L86" s="52"/>
    </row>
    <row r="87" spans="1:12" ht="15" customHeight="1" x14ac:dyDescent="0.35">
      <c r="A87" s="52"/>
      <c r="B87" s="52"/>
      <c r="C87" s="52"/>
      <c r="D87" s="52"/>
      <c r="E87" s="52"/>
      <c r="F87" s="52"/>
      <c r="G87" s="52"/>
      <c r="H87" s="64"/>
      <c r="I87" s="52"/>
      <c r="J87" s="52"/>
      <c r="K87" s="52"/>
      <c r="L87" s="52"/>
    </row>
    <row r="88" spans="1:12" ht="15" customHeight="1" x14ac:dyDescent="0.35">
      <c r="A88" s="52"/>
      <c r="B88" s="52"/>
      <c r="C88" s="52"/>
      <c r="D88" s="52"/>
      <c r="E88" s="52"/>
      <c r="F88" s="52"/>
      <c r="G88" s="52"/>
      <c r="H88" s="64"/>
      <c r="I88" s="52"/>
      <c r="J88" s="52"/>
      <c r="K88" s="52"/>
      <c r="L88" s="52"/>
    </row>
    <row r="89" spans="1:12" ht="15" customHeight="1" x14ac:dyDescent="0.35">
      <c r="A89" s="52"/>
      <c r="B89" s="52"/>
      <c r="C89" s="52"/>
      <c r="D89" s="52"/>
      <c r="E89" s="52"/>
      <c r="F89" s="52"/>
      <c r="G89" s="52"/>
      <c r="H89" s="64"/>
      <c r="I89" s="52"/>
      <c r="J89" s="52"/>
      <c r="K89" s="52"/>
      <c r="L89" s="52"/>
    </row>
    <row r="90" spans="1:12" ht="15" customHeight="1" x14ac:dyDescent="0.35">
      <c r="A90" s="52"/>
      <c r="B90" s="52"/>
      <c r="C90" s="52"/>
      <c r="D90" s="52"/>
      <c r="E90" s="52"/>
      <c r="F90" s="52"/>
      <c r="G90" s="52"/>
      <c r="H90" s="64"/>
      <c r="I90" s="52"/>
      <c r="J90" s="52"/>
      <c r="K90" s="52"/>
      <c r="L90" s="52"/>
    </row>
    <row r="91" spans="1:12" ht="15" customHeight="1" x14ac:dyDescent="0.35">
      <c r="A91" s="52"/>
      <c r="B91" s="52"/>
      <c r="C91" s="52"/>
      <c r="D91" s="52"/>
      <c r="E91" s="52"/>
      <c r="F91" s="52"/>
      <c r="G91" s="52"/>
      <c r="H91" s="64"/>
      <c r="I91" s="52"/>
      <c r="J91" s="52"/>
      <c r="K91" s="52"/>
      <c r="L91" s="52"/>
    </row>
    <row r="92" spans="1:12" ht="15" customHeight="1" x14ac:dyDescent="0.35">
      <c r="A92" s="52"/>
      <c r="B92" s="52"/>
      <c r="C92" s="52"/>
      <c r="D92" s="52"/>
      <c r="E92" s="52"/>
      <c r="F92" s="52"/>
      <c r="G92" s="52"/>
      <c r="H92" s="64"/>
      <c r="I92" s="52"/>
      <c r="J92" s="52"/>
      <c r="K92" s="52"/>
      <c r="L92" s="52"/>
    </row>
    <row r="93" spans="1:12" ht="15" customHeight="1" x14ac:dyDescent="0.35">
      <c r="A93" s="52"/>
      <c r="B93" s="52"/>
      <c r="C93" s="52"/>
      <c r="D93" s="52"/>
      <c r="E93" s="52"/>
      <c r="F93" s="52"/>
      <c r="G93" s="52"/>
      <c r="H93" s="64"/>
      <c r="I93" s="52"/>
      <c r="J93" s="52"/>
      <c r="K93" s="52"/>
      <c r="L93" s="52"/>
    </row>
    <row r="94" spans="1:12" ht="15" customHeight="1" x14ac:dyDescent="0.35">
      <c r="A94" s="52"/>
      <c r="B94" s="52"/>
      <c r="C94" s="52"/>
      <c r="D94" s="52"/>
      <c r="E94" s="52"/>
      <c r="F94" s="52"/>
      <c r="G94" s="52"/>
      <c r="H94" s="64"/>
      <c r="I94" s="52"/>
      <c r="J94" s="52"/>
      <c r="K94" s="52"/>
      <c r="L94" s="52"/>
    </row>
    <row r="95" spans="1:12" ht="15" customHeight="1" x14ac:dyDescent="0.35">
      <c r="A95" s="52"/>
      <c r="B95" s="52"/>
      <c r="C95" s="52"/>
      <c r="D95" s="52"/>
      <c r="E95" s="52"/>
      <c r="F95" s="52"/>
      <c r="G95" s="52"/>
      <c r="H95" s="64"/>
      <c r="I95" s="52"/>
      <c r="J95" s="52"/>
      <c r="K95" s="52"/>
      <c r="L95" s="52"/>
    </row>
    <row r="96" spans="1:12" ht="15" customHeight="1" x14ac:dyDescent="0.35">
      <c r="A96" s="52"/>
      <c r="B96" s="52"/>
      <c r="C96" s="52"/>
      <c r="D96" s="52"/>
      <c r="E96" s="52"/>
      <c r="F96" s="52"/>
      <c r="G96" s="52"/>
      <c r="H96" s="64"/>
      <c r="I96" s="52"/>
      <c r="J96" s="52"/>
      <c r="K96" s="52"/>
      <c r="L96" s="52"/>
    </row>
    <row r="97" spans="1:12" ht="15" customHeight="1" x14ac:dyDescent="0.35">
      <c r="A97" s="52"/>
      <c r="B97" s="52"/>
      <c r="C97" s="52"/>
      <c r="D97" s="52"/>
      <c r="E97" s="52"/>
      <c r="F97" s="52"/>
      <c r="G97" s="52"/>
      <c r="H97" s="64"/>
      <c r="I97" s="52"/>
      <c r="J97" s="52"/>
      <c r="K97" s="52"/>
      <c r="L97" s="52"/>
    </row>
    <row r="98" spans="1:12" ht="15" customHeight="1" x14ac:dyDescent="0.35">
      <c r="A98" s="52"/>
      <c r="B98" s="52"/>
      <c r="C98" s="52"/>
      <c r="D98" s="52"/>
      <c r="E98" s="52"/>
      <c r="F98" s="52"/>
      <c r="G98" s="52"/>
      <c r="H98" s="64"/>
      <c r="I98" s="52"/>
      <c r="J98" s="52"/>
      <c r="K98" s="52"/>
      <c r="L98" s="52"/>
    </row>
    <row r="99" spans="1:12" ht="15" customHeight="1" x14ac:dyDescent="0.35">
      <c r="A99" s="52"/>
      <c r="B99" s="52"/>
      <c r="C99" s="52"/>
      <c r="D99" s="52"/>
      <c r="E99" s="52"/>
      <c r="F99" s="52"/>
      <c r="G99" s="52"/>
      <c r="H99" s="64"/>
      <c r="I99" s="52"/>
      <c r="J99" s="52"/>
      <c r="K99" s="52"/>
      <c r="L99" s="52"/>
    </row>
    <row r="100" spans="1:12" ht="15" customHeight="1" x14ac:dyDescent="0.35">
      <c r="A100" s="52"/>
      <c r="B100" s="52"/>
      <c r="C100" s="52"/>
      <c r="D100" s="52"/>
      <c r="E100" s="52"/>
      <c r="F100" s="52"/>
      <c r="G100" s="52"/>
      <c r="H100" s="64"/>
      <c r="I100" s="52"/>
      <c r="J100" s="52"/>
      <c r="K100" s="52"/>
      <c r="L100" s="52"/>
    </row>
    <row r="101" spans="1:12" ht="15" customHeight="1" x14ac:dyDescent="0.35">
      <c r="A101" s="52"/>
      <c r="B101" s="52"/>
      <c r="C101" s="52"/>
      <c r="D101" s="52"/>
      <c r="E101" s="52"/>
      <c r="F101" s="52"/>
      <c r="G101" s="52"/>
      <c r="H101" s="64"/>
      <c r="I101" s="52"/>
      <c r="J101" s="52"/>
      <c r="K101" s="52"/>
      <c r="L101" s="52"/>
    </row>
    <row r="102" spans="1:12" ht="15" customHeight="1" x14ac:dyDescent="0.35">
      <c r="A102" s="52"/>
      <c r="B102" s="52"/>
      <c r="C102" s="52"/>
      <c r="D102" s="52"/>
      <c r="E102" s="52"/>
      <c r="F102" s="52"/>
      <c r="G102" s="52"/>
      <c r="H102" s="64"/>
      <c r="I102" s="52"/>
      <c r="J102" s="52"/>
      <c r="K102" s="52"/>
      <c r="L102" s="52"/>
    </row>
    <row r="103" spans="1:12" ht="15" customHeight="1" x14ac:dyDescent="0.35">
      <c r="A103" s="52"/>
      <c r="B103" s="52"/>
      <c r="C103" s="52"/>
      <c r="D103" s="52"/>
      <c r="E103" s="52"/>
      <c r="F103" s="52"/>
      <c r="G103" s="52"/>
      <c r="H103" s="64"/>
      <c r="I103" s="52"/>
      <c r="J103" s="52"/>
      <c r="K103" s="52"/>
      <c r="L103" s="52"/>
    </row>
    <row r="104" spans="1:12" ht="15" customHeight="1" x14ac:dyDescent="0.35">
      <c r="A104" s="52"/>
      <c r="B104" s="52"/>
      <c r="C104" s="52"/>
      <c r="D104" s="52"/>
      <c r="E104" s="52"/>
      <c r="F104" s="52"/>
      <c r="G104" s="52"/>
      <c r="H104" s="64"/>
      <c r="I104" s="52"/>
      <c r="J104" s="52"/>
      <c r="K104" s="52"/>
      <c r="L104" s="52"/>
    </row>
    <row r="105" spans="1:12" ht="15" customHeight="1" x14ac:dyDescent="0.35">
      <c r="A105" s="52"/>
      <c r="B105" s="52"/>
      <c r="C105" s="52"/>
      <c r="D105" s="52"/>
      <c r="E105" s="52"/>
      <c r="F105" s="52"/>
      <c r="G105" s="52"/>
      <c r="H105" s="64"/>
      <c r="I105" s="52"/>
      <c r="J105" s="52"/>
      <c r="K105" s="52"/>
      <c r="L105" s="52"/>
    </row>
    <row r="106" spans="1:12" ht="15" customHeight="1" x14ac:dyDescent="0.35">
      <c r="A106" s="52"/>
      <c r="B106" s="52"/>
      <c r="C106" s="52"/>
      <c r="D106" s="52"/>
      <c r="E106" s="52"/>
      <c r="F106" s="52"/>
      <c r="G106" s="52"/>
      <c r="H106" s="64"/>
      <c r="I106" s="52"/>
      <c r="J106" s="52"/>
      <c r="K106" s="52"/>
      <c r="L106" s="52"/>
    </row>
    <row r="107" spans="1:12" ht="15" customHeight="1" x14ac:dyDescent="0.35">
      <c r="A107" s="52"/>
      <c r="B107" s="52"/>
      <c r="C107" s="52"/>
      <c r="D107" s="52"/>
      <c r="E107" s="52"/>
      <c r="F107" s="52"/>
      <c r="G107" s="52"/>
      <c r="H107" s="64"/>
      <c r="I107" s="52"/>
      <c r="J107" s="52"/>
      <c r="K107" s="52"/>
      <c r="L107" s="52"/>
    </row>
    <row r="108" spans="1:12" ht="15" customHeight="1" x14ac:dyDescent="0.35">
      <c r="A108" s="52"/>
      <c r="B108" s="52"/>
      <c r="C108" s="52"/>
      <c r="D108" s="52"/>
      <c r="E108" s="52"/>
      <c r="F108" s="52"/>
      <c r="G108" s="52"/>
      <c r="H108" s="64"/>
      <c r="I108" s="52"/>
      <c r="J108" s="52"/>
      <c r="K108" s="52"/>
      <c r="L108" s="52"/>
    </row>
    <row r="109" spans="1:12" ht="15" customHeight="1" x14ac:dyDescent="0.35">
      <c r="A109" s="52"/>
      <c r="B109" s="52"/>
      <c r="C109" s="52"/>
      <c r="D109" s="52"/>
      <c r="E109" s="52"/>
      <c r="F109" s="52"/>
      <c r="G109" s="52"/>
      <c r="H109" s="64"/>
      <c r="I109" s="52"/>
      <c r="J109" s="52"/>
      <c r="K109" s="52"/>
      <c r="L109" s="52"/>
    </row>
    <row r="110" spans="1:12" ht="15" customHeight="1" x14ac:dyDescent="0.35">
      <c r="A110" s="52"/>
      <c r="B110" s="52"/>
      <c r="C110" s="52"/>
      <c r="D110" s="52"/>
      <c r="E110" s="52"/>
      <c r="F110" s="52"/>
      <c r="G110" s="52"/>
      <c r="H110" s="64"/>
      <c r="I110" s="52"/>
      <c r="J110" s="52"/>
      <c r="K110" s="52"/>
      <c r="L110" s="52"/>
    </row>
    <row r="111" spans="1:12" ht="15" customHeight="1" x14ac:dyDescent="0.35">
      <c r="A111" s="52"/>
      <c r="B111" s="52"/>
      <c r="C111" s="52"/>
      <c r="D111" s="52"/>
      <c r="E111" s="52"/>
      <c r="F111" s="52"/>
      <c r="G111" s="52"/>
      <c r="H111" s="64"/>
      <c r="I111" s="52"/>
      <c r="J111" s="52"/>
      <c r="K111" s="52"/>
      <c r="L111" s="52"/>
    </row>
    <row r="112" spans="1:12" ht="15" customHeight="1" x14ac:dyDescent="0.35">
      <c r="A112" s="52"/>
      <c r="B112" s="52"/>
      <c r="C112" s="52"/>
      <c r="D112" s="52"/>
      <c r="E112" s="52"/>
      <c r="F112" s="52"/>
      <c r="G112" s="52"/>
      <c r="H112" s="64"/>
      <c r="I112" s="52"/>
      <c r="J112" s="52"/>
      <c r="K112" s="52"/>
      <c r="L112" s="52"/>
    </row>
    <row r="113" spans="1:12" ht="15" customHeight="1" x14ac:dyDescent="0.35">
      <c r="A113" s="52"/>
      <c r="B113" s="52"/>
      <c r="C113" s="52"/>
      <c r="D113" s="52"/>
      <c r="E113" s="52"/>
      <c r="F113" s="52"/>
      <c r="G113" s="52"/>
      <c r="H113" s="64"/>
      <c r="I113" s="52"/>
      <c r="J113" s="52"/>
      <c r="K113" s="52"/>
      <c r="L113" s="52"/>
    </row>
    <row r="114" spans="1:12" ht="15" customHeight="1" x14ac:dyDescent="0.35">
      <c r="A114" s="52"/>
      <c r="B114" s="52"/>
      <c r="C114" s="52"/>
      <c r="D114" s="52"/>
      <c r="E114" s="52"/>
      <c r="F114" s="52"/>
      <c r="G114" s="52"/>
      <c r="H114" s="64"/>
      <c r="I114" s="52"/>
      <c r="J114" s="52"/>
      <c r="K114" s="52"/>
      <c r="L114" s="52"/>
    </row>
    <row r="115" spans="1:12" ht="15" customHeight="1" x14ac:dyDescent="0.35">
      <c r="A115" s="52"/>
      <c r="B115" s="52"/>
      <c r="C115" s="52"/>
      <c r="D115" s="52"/>
      <c r="E115" s="52"/>
      <c r="F115" s="52"/>
      <c r="G115" s="52"/>
      <c r="H115" s="64"/>
      <c r="I115" s="52"/>
      <c r="J115" s="52"/>
      <c r="K115" s="52"/>
      <c r="L115" s="52"/>
    </row>
    <row r="116" spans="1:12" ht="15" customHeight="1" x14ac:dyDescent="0.35">
      <c r="A116" s="52"/>
      <c r="B116" s="52"/>
      <c r="C116" s="52"/>
      <c r="D116" s="52"/>
      <c r="E116" s="52"/>
      <c r="F116" s="52"/>
      <c r="G116" s="52"/>
      <c r="H116" s="64"/>
      <c r="I116" s="52"/>
      <c r="J116" s="52"/>
      <c r="K116" s="52"/>
      <c r="L116" s="52"/>
    </row>
    <row r="117" spans="1:12" ht="15" customHeight="1" x14ac:dyDescent="0.35">
      <c r="A117" s="52"/>
      <c r="B117" s="52"/>
      <c r="C117" s="52"/>
      <c r="D117" s="52"/>
      <c r="E117" s="52"/>
      <c r="F117" s="52"/>
      <c r="G117" s="52"/>
      <c r="H117" s="64"/>
      <c r="I117" s="52"/>
      <c r="J117" s="52"/>
      <c r="K117" s="52"/>
      <c r="L117" s="52"/>
    </row>
    <row r="118" spans="1:12" ht="15" customHeight="1" x14ac:dyDescent="0.35">
      <c r="A118" s="52"/>
      <c r="B118" s="52"/>
      <c r="C118" s="52"/>
      <c r="D118" s="52"/>
      <c r="E118" s="52"/>
      <c r="F118" s="52"/>
      <c r="G118" s="52"/>
      <c r="H118" s="64"/>
      <c r="I118" s="52"/>
      <c r="J118" s="52"/>
      <c r="K118" s="52"/>
      <c r="L118" s="52"/>
    </row>
    <row r="119" spans="1:12" ht="15" customHeight="1" x14ac:dyDescent="0.35">
      <c r="A119" s="52"/>
      <c r="B119" s="52"/>
      <c r="C119" s="52"/>
      <c r="D119" s="52"/>
      <c r="E119" s="52"/>
      <c r="F119" s="52"/>
      <c r="G119" s="52"/>
      <c r="H119" s="64"/>
      <c r="I119" s="52"/>
      <c r="J119" s="52"/>
      <c r="K119" s="52"/>
      <c r="L119" s="52"/>
    </row>
    <row r="120" spans="1:12" ht="15" customHeight="1" x14ac:dyDescent="0.35">
      <c r="A120" s="52"/>
      <c r="B120" s="52"/>
      <c r="C120" s="52"/>
      <c r="D120" s="52"/>
      <c r="E120" s="52"/>
      <c r="F120" s="52"/>
      <c r="G120" s="52"/>
      <c r="H120" s="64"/>
      <c r="I120" s="52"/>
      <c r="J120" s="52"/>
      <c r="K120" s="52"/>
      <c r="L120" s="52"/>
    </row>
  </sheetData>
  <sheetProtection selectLockedCells="1"/>
  <dataConsolidate/>
  <pageMargins left="0" right="0" top="0" bottom="0" header="0" footer="0"/>
  <pageSetup paperSize="9" fitToHeight="0" orientation="landscape" r:id="rId1"/>
  <headerFooter differentFirst="1" alignWithMargins="0"/>
  <drawing r:id="rId2"/>
  <legacyDrawingHF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C3493F-9C61-435E-B1FC-4CDE01A263F6}">
  <sheetPr>
    <pageSetUpPr autoPageBreaks="0" fitToPage="1"/>
  </sheetPr>
  <dimension ref="A1:N54"/>
  <sheetViews>
    <sheetView showGridLines="0" topLeftCell="A2" zoomScaleNormal="100" workbookViewId="0">
      <selection activeCell="D18" sqref="D18"/>
    </sheetView>
  </sheetViews>
  <sheetFormatPr defaultColWidth="9" defaultRowHeight="12" customHeight="1" outlineLevelCol="1" x14ac:dyDescent="0.35"/>
  <cols>
    <col min="1" max="1" width="32.6640625" style="4" customWidth="1"/>
    <col min="2" max="2" width="5.6640625" style="4" customWidth="1" outlineLevel="1"/>
    <col min="3" max="11" width="11.4140625" style="4" customWidth="1"/>
    <col min="12" max="12" width="5.4140625" style="4" customWidth="1"/>
    <col min="13" max="13" width="11.4140625" style="4" customWidth="1"/>
    <col min="14" max="15" width="3.9140625" style="4" customWidth="1"/>
    <col min="16" max="16384" width="9" style="4"/>
  </cols>
  <sheetData>
    <row r="1" spans="1:14" ht="20.2" customHeight="1" x14ac:dyDescent="0.4">
      <c r="A1" s="19" t="s">
        <v>129</v>
      </c>
      <c r="B1" s="7"/>
      <c r="C1" s="7"/>
      <c r="D1" s="7"/>
      <c r="E1" s="7"/>
      <c r="F1" s="7"/>
      <c r="G1" s="7"/>
      <c r="H1" s="7"/>
      <c r="I1" s="7"/>
      <c r="J1" s="7"/>
      <c r="K1" s="7"/>
      <c r="L1" s="7"/>
    </row>
    <row r="2" spans="1:14" ht="15" customHeight="1" x14ac:dyDescent="0.35">
      <c r="A2" s="20"/>
      <c r="B2" s="14"/>
      <c r="C2" s="11"/>
      <c r="D2" s="11"/>
      <c r="E2" s="11"/>
      <c r="F2" s="11"/>
      <c r="G2" s="11"/>
      <c r="H2" s="11"/>
      <c r="I2" s="11"/>
      <c r="J2" s="11"/>
      <c r="K2" s="11"/>
      <c r="L2" s="11"/>
    </row>
    <row r="3" spans="1:14" ht="20.2" customHeight="1" x14ac:dyDescent="0.5">
      <c r="A3" s="86" t="s">
        <v>492</v>
      </c>
      <c r="B3" s="11"/>
      <c r="C3" s="11"/>
      <c r="D3" s="11"/>
      <c r="E3" s="11"/>
      <c r="F3" s="11"/>
      <c r="G3" s="11"/>
      <c r="H3" s="11"/>
      <c r="I3" s="11"/>
      <c r="J3" s="11"/>
      <c r="K3" s="11"/>
      <c r="L3" s="11"/>
      <c r="M3" s="11"/>
    </row>
    <row r="4" spans="1:14" ht="20.2" customHeight="1" x14ac:dyDescent="0.5">
      <c r="A4" s="86"/>
      <c r="B4" s="11"/>
      <c r="C4" s="11"/>
      <c r="D4" s="11"/>
      <c r="E4" s="11"/>
      <c r="F4" s="11"/>
      <c r="G4" s="11"/>
      <c r="H4" s="11"/>
      <c r="I4" s="11"/>
      <c r="J4" s="11"/>
      <c r="K4" s="11"/>
      <c r="L4" s="11"/>
      <c r="M4" s="11"/>
    </row>
    <row r="5" spans="1:14" ht="13.15" x14ac:dyDescent="0.35">
      <c r="A5" s="297"/>
      <c r="B5" s="297"/>
      <c r="C5" s="317" t="s">
        <v>104</v>
      </c>
      <c r="D5" s="317"/>
      <c r="E5" s="317"/>
      <c r="F5" s="317" t="s">
        <v>106</v>
      </c>
      <c r="G5" s="317"/>
      <c r="H5" s="317"/>
      <c r="I5" s="317" t="s">
        <v>428</v>
      </c>
      <c r="J5" s="317"/>
      <c r="K5" s="317"/>
      <c r="L5" s="22"/>
      <c r="M5" s="12"/>
    </row>
    <row r="6" spans="1:14" ht="13.5" customHeight="1" x14ac:dyDescent="0.4">
      <c r="A6" s="124" t="s">
        <v>89</v>
      </c>
      <c r="B6" s="125" t="s">
        <v>16</v>
      </c>
      <c r="C6" s="192" t="s">
        <v>488</v>
      </c>
      <c r="D6" s="192" t="s">
        <v>431</v>
      </c>
      <c r="E6" s="192" t="s">
        <v>489</v>
      </c>
      <c r="F6" s="192" t="s">
        <v>488</v>
      </c>
      <c r="G6" s="192" t="s">
        <v>431</v>
      </c>
      <c r="H6" s="192" t="s">
        <v>489</v>
      </c>
      <c r="I6" s="192" t="s">
        <v>488</v>
      </c>
      <c r="J6" s="192" t="s">
        <v>431</v>
      </c>
      <c r="K6" s="192" t="s">
        <v>489</v>
      </c>
      <c r="L6" s="12"/>
      <c r="M6" s="96" t="s">
        <v>17</v>
      </c>
    </row>
    <row r="7" spans="1:14" ht="12.75" x14ac:dyDescent="0.35">
      <c r="A7" s="106" t="s">
        <v>233</v>
      </c>
      <c r="B7" s="98"/>
      <c r="C7" s="98"/>
      <c r="D7" s="98">
        <f>E7-C7</f>
        <v>21021.105</v>
      </c>
      <c r="E7" s="98">
        <f>'R3'!H7</f>
        <v>21021.105</v>
      </c>
      <c r="F7" s="98"/>
      <c r="G7" s="98">
        <f>H7-F7</f>
        <v>20584.784920000002</v>
      </c>
      <c r="H7" s="98">
        <f>'R3'!N7</f>
        <v>20584.784920000002</v>
      </c>
      <c r="I7" s="98"/>
      <c r="J7" s="98">
        <f>K7-I7</f>
        <v>21552.032828000003</v>
      </c>
      <c r="K7" s="98">
        <f>'R3'!T7</f>
        <v>21552.032828000003</v>
      </c>
      <c r="L7" s="26"/>
      <c r="M7" s="27"/>
    </row>
    <row r="8" spans="1:14" ht="12.75" x14ac:dyDescent="0.35">
      <c r="A8" s="107" t="s">
        <v>236</v>
      </c>
      <c r="B8" s="100"/>
      <c r="C8" s="100"/>
      <c r="D8" s="100">
        <f>E8-C8</f>
        <v>-169.84068300000001</v>
      </c>
      <c r="E8" s="100">
        <f>'R3'!H8</f>
        <v>-169.84068300000001</v>
      </c>
      <c r="F8" s="100"/>
      <c r="G8" s="100">
        <f>H8-F8</f>
        <v>-162.24785284000001</v>
      </c>
      <c r="H8" s="100">
        <f>'R3'!N8</f>
        <v>-162.24785284000001</v>
      </c>
      <c r="I8" s="100"/>
      <c r="J8" s="100">
        <f>K8-I8</f>
        <v>-176.28033155600002</v>
      </c>
      <c r="K8" s="100">
        <f>'R3'!T8</f>
        <v>-176.28033155600002</v>
      </c>
      <c r="L8" s="26"/>
      <c r="M8" s="27"/>
    </row>
    <row r="9" spans="1:14" ht="13.15" x14ac:dyDescent="0.35">
      <c r="A9" s="108" t="s">
        <v>232</v>
      </c>
      <c r="B9" s="110"/>
      <c r="C9" s="110">
        <f t="shared" ref="C9:K9" si="0">SUM(C7:C8)</f>
        <v>0</v>
      </c>
      <c r="D9" s="110">
        <f t="shared" si="0"/>
        <v>20851.264317000001</v>
      </c>
      <c r="E9" s="110">
        <f t="shared" si="0"/>
        <v>20851.264317000001</v>
      </c>
      <c r="F9" s="110">
        <f t="shared" si="0"/>
        <v>0</v>
      </c>
      <c r="G9" s="110">
        <f t="shared" ref="G9" si="1">SUM(G7:G8)</f>
        <v>20422.537067160003</v>
      </c>
      <c r="H9" s="110">
        <f t="shared" si="0"/>
        <v>20422.537067160003</v>
      </c>
      <c r="I9" s="110">
        <f t="shared" si="0"/>
        <v>0</v>
      </c>
      <c r="J9" s="110">
        <f t="shared" si="0"/>
        <v>21375.752496444002</v>
      </c>
      <c r="K9" s="110">
        <f t="shared" si="0"/>
        <v>21375.752496444002</v>
      </c>
      <c r="L9" s="26"/>
      <c r="M9" s="27"/>
    </row>
    <row r="10" spans="1:14" s="30" customFormat="1" ht="12.75" x14ac:dyDescent="0.35">
      <c r="A10" s="111" t="s">
        <v>241</v>
      </c>
      <c r="B10" s="113"/>
      <c r="C10" s="113"/>
      <c r="D10" s="113">
        <f>E10-C10</f>
        <v>-9546.5578647945204</v>
      </c>
      <c r="E10" s="113">
        <f>'R3'!H10</f>
        <v>-9546.5578647945204</v>
      </c>
      <c r="F10" s="113"/>
      <c r="G10" s="113">
        <f>H10-F10</f>
        <v>-8911.3376649950678</v>
      </c>
      <c r="H10" s="113">
        <f>'R3'!N10</f>
        <v>-8911.3376649950678</v>
      </c>
      <c r="I10" s="113"/>
      <c r="J10" s="113">
        <f>K10-I10</f>
        <v>-9024.3425003184675</v>
      </c>
      <c r="K10" s="113">
        <f>'R3'!T10</f>
        <v>-9024.3425003184675</v>
      </c>
      <c r="L10" s="26"/>
      <c r="M10" s="27"/>
      <c r="N10" s="4"/>
    </row>
    <row r="11" spans="1:14" s="30" customFormat="1" ht="13.15" x14ac:dyDescent="0.35">
      <c r="A11" s="118" t="s">
        <v>415</v>
      </c>
      <c r="B11" s="120"/>
      <c r="C11" s="120">
        <f t="shared" ref="C11:K11" si="2">SUM(C9:C10)</f>
        <v>0</v>
      </c>
      <c r="D11" s="120">
        <f t="shared" si="2"/>
        <v>11304.706452205481</v>
      </c>
      <c r="E11" s="120">
        <f t="shared" si="2"/>
        <v>11304.706452205481</v>
      </c>
      <c r="F11" s="120">
        <f t="shared" si="2"/>
        <v>0</v>
      </c>
      <c r="G11" s="120">
        <f t="shared" ref="G11" si="3">SUM(G9:G10)</f>
        <v>11511.199402164935</v>
      </c>
      <c r="H11" s="120">
        <f t="shared" si="2"/>
        <v>11511.199402164935</v>
      </c>
      <c r="I11" s="120">
        <f t="shared" si="2"/>
        <v>0</v>
      </c>
      <c r="J11" s="120">
        <f t="shared" si="2"/>
        <v>12351.409996125534</v>
      </c>
      <c r="K11" s="120">
        <f t="shared" si="2"/>
        <v>12351.409996125534</v>
      </c>
      <c r="L11" s="26"/>
      <c r="M11" s="27"/>
      <c r="N11" s="4"/>
    </row>
    <row r="12" spans="1:14" ht="12.75" x14ac:dyDescent="0.35">
      <c r="A12" s="107" t="s">
        <v>221</v>
      </c>
      <c r="B12" s="100"/>
      <c r="C12" s="100"/>
      <c r="D12" s="100">
        <f t="shared" ref="D12:D18" si="4">E12-C12</f>
        <v>-4593.7970775000003</v>
      </c>
      <c r="E12" s="100">
        <f>'R3'!H12</f>
        <v>-4593.7970775000003</v>
      </c>
      <c r="F12" s="100"/>
      <c r="G12" s="100">
        <f t="shared" ref="G12:G18" si="5">H12-F12</f>
        <v>-5175.78078525</v>
      </c>
      <c r="H12" s="100">
        <f>'R3'!N12</f>
        <v>-5175.78078525</v>
      </c>
      <c r="I12" s="100"/>
      <c r="J12" s="100">
        <f t="shared" ref="J12:J18" si="6">K12-I12</f>
        <v>-5500.9628637750011</v>
      </c>
      <c r="K12" s="100">
        <f>'R3'!T12</f>
        <v>-5500.9628637750011</v>
      </c>
      <c r="L12" s="26"/>
      <c r="M12" s="27"/>
    </row>
    <row r="13" spans="1:14" ht="12.75" x14ac:dyDescent="0.35">
      <c r="A13" s="107" t="s">
        <v>260</v>
      </c>
      <c r="B13" s="100"/>
      <c r="C13" s="100"/>
      <c r="D13" s="100">
        <f t="shared" si="4"/>
        <v>-685.21105</v>
      </c>
      <c r="E13" s="100">
        <f>'R3'!H13</f>
        <v>-685.21105</v>
      </c>
      <c r="F13" s="100"/>
      <c r="G13" s="100">
        <f t="shared" si="5"/>
        <v>-330.84784920000004</v>
      </c>
      <c r="H13" s="100">
        <f>'R3'!N13</f>
        <v>-330.84784920000004</v>
      </c>
      <c r="I13" s="100"/>
      <c r="J13" s="100">
        <f t="shared" si="6"/>
        <v>-340.52032828000006</v>
      </c>
      <c r="K13" s="100">
        <f>'R3'!T13</f>
        <v>-340.52032828000006</v>
      </c>
      <c r="L13" s="26"/>
      <c r="M13" s="27"/>
    </row>
    <row r="14" spans="1:14" ht="12.75" x14ac:dyDescent="0.35">
      <c r="A14" s="107" t="s">
        <v>276</v>
      </c>
      <c r="B14" s="100"/>
      <c r="C14" s="100"/>
      <c r="D14" s="100">
        <f t="shared" si="4"/>
        <v>-735.22812250000004</v>
      </c>
      <c r="E14" s="100">
        <f>'R3'!H14</f>
        <v>-735.22812250000004</v>
      </c>
      <c r="F14" s="100"/>
      <c r="G14" s="100">
        <f t="shared" si="5"/>
        <v>-720.17507974000011</v>
      </c>
      <c r="H14" s="100">
        <f>'R3'!N14</f>
        <v>-720.17507974000011</v>
      </c>
      <c r="I14" s="100"/>
      <c r="J14" s="100">
        <f t="shared" si="6"/>
        <v>-753.54513256600012</v>
      </c>
      <c r="K14" s="100">
        <f>'R3'!T14</f>
        <v>-753.54513256600012</v>
      </c>
      <c r="L14" s="26"/>
      <c r="M14" s="27"/>
    </row>
    <row r="15" spans="1:14" ht="12.75" x14ac:dyDescent="0.35">
      <c r="A15" s="107" t="s">
        <v>193</v>
      </c>
      <c r="B15" s="100"/>
      <c r="C15" s="100"/>
      <c r="D15" s="100">
        <f t="shared" si="4"/>
        <v>-153.4</v>
      </c>
      <c r="E15" s="100">
        <f>'R3'!H15</f>
        <v>-153.4</v>
      </c>
      <c r="F15" s="100"/>
      <c r="G15" s="100">
        <f t="shared" si="5"/>
        <v>-155.4</v>
      </c>
      <c r="H15" s="100">
        <f>'R3'!N15</f>
        <v>-155.4</v>
      </c>
      <c r="I15" s="100"/>
      <c r="J15" s="100">
        <f t="shared" si="6"/>
        <v>-151.4</v>
      </c>
      <c r="K15" s="100">
        <f>'R3'!T15</f>
        <v>-151.4</v>
      </c>
      <c r="L15" s="26"/>
      <c r="M15" s="27"/>
    </row>
    <row r="16" spans="1:14" ht="12.75" x14ac:dyDescent="0.35">
      <c r="A16" s="107" t="s">
        <v>198</v>
      </c>
      <c r="B16" s="100"/>
      <c r="C16" s="100"/>
      <c r="D16" s="100">
        <f t="shared" si="4"/>
        <v>-2018.2063000000001</v>
      </c>
      <c r="E16" s="100">
        <f>'R3'!H16</f>
        <v>-2018.2063000000001</v>
      </c>
      <c r="F16" s="100"/>
      <c r="G16" s="100">
        <f t="shared" si="5"/>
        <v>-2216.7320952000005</v>
      </c>
      <c r="H16" s="100">
        <f>'R3'!N16</f>
        <v>-2216.7320952000005</v>
      </c>
      <c r="I16" s="100"/>
      <c r="J16" s="100">
        <f t="shared" si="6"/>
        <v>-1885.8598196800001</v>
      </c>
      <c r="K16" s="100">
        <f>'R3'!T16</f>
        <v>-1885.8598196800001</v>
      </c>
      <c r="L16" s="12"/>
      <c r="M16" s="27"/>
    </row>
    <row r="17" spans="1:14" ht="12.75" x14ac:dyDescent="0.35">
      <c r="A17" s="107" t="s">
        <v>212</v>
      </c>
      <c r="B17" s="100"/>
      <c r="C17" s="100"/>
      <c r="D17" s="100">
        <f t="shared" si="4"/>
        <v>-105.6</v>
      </c>
      <c r="E17" s="100">
        <f>'R3'!H17</f>
        <v>-105.6</v>
      </c>
      <c r="F17" s="100"/>
      <c r="G17" s="100">
        <f t="shared" si="5"/>
        <v>-126.72</v>
      </c>
      <c r="H17" s="100">
        <f>'R3'!N17</f>
        <v>-126.72</v>
      </c>
      <c r="I17" s="100"/>
      <c r="J17" s="100">
        <f t="shared" si="6"/>
        <v>-88.703999999999994</v>
      </c>
      <c r="K17" s="100">
        <f>'R3'!T17</f>
        <v>-88.703999999999994</v>
      </c>
      <c r="L17" s="26"/>
      <c r="M17" s="27"/>
    </row>
    <row r="18" spans="1:14" ht="12.75" x14ac:dyDescent="0.35">
      <c r="A18" s="114" t="s">
        <v>189</v>
      </c>
      <c r="B18" s="113"/>
      <c r="C18" s="113"/>
      <c r="D18" s="113">
        <f t="shared" si="4"/>
        <v>70.033927499999947</v>
      </c>
      <c r="E18" s="113">
        <f>'R3'!H18</f>
        <v>70.033927499999947</v>
      </c>
      <c r="F18" s="113"/>
      <c r="G18" s="113">
        <f t="shared" si="5"/>
        <v>-341.84739246000009</v>
      </c>
      <c r="H18" s="113">
        <f>'R3'!N18</f>
        <v>-341.84739246000009</v>
      </c>
      <c r="I18" s="113"/>
      <c r="J18" s="113">
        <f t="shared" si="6"/>
        <v>-179.07775087400006</v>
      </c>
      <c r="K18" s="113">
        <f>'R3'!T18</f>
        <v>-179.07775087400006</v>
      </c>
      <c r="L18" s="26"/>
      <c r="M18" s="27"/>
    </row>
    <row r="19" spans="1:14" ht="13.15" x14ac:dyDescent="0.35">
      <c r="A19" s="115" t="s">
        <v>416</v>
      </c>
      <c r="B19" s="117"/>
      <c r="C19" s="117">
        <f t="shared" ref="C19:K19" si="7">SUM(C11:C18)</f>
        <v>0</v>
      </c>
      <c r="D19" s="117">
        <f t="shared" si="7"/>
        <v>3083.2978297054815</v>
      </c>
      <c r="E19" s="117">
        <f t="shared" si="7"/>
        <v>3083.2978297054815</v>
      </c>
      <c r="F19" s="117">
        <f t="shared" si="7"/>
        <v>0</v>
      </c>
      <c r="G19" s="117">
        <f t="shared" ref="G19" si="8">SUM(G11:G18)</f>
        <v>2443.6962003149347</v>
      </c>
      <c r="H19" s="117">
        <f t="shared" si="7"/>
        <v>2443.6962003149347</v>
      </c>
      <c r="I19" s="117">
        <f t="shared" si="7"/>
        <v>0</v>
      </c>
      <c r="J19" s="117">
        <f t="shared" si="7"/>
        <v>3451.3401009505319</v>
      </c>
      <c r="K19" s="117">
        <f t="shared" si="7"/>
        <v>3451.3401009505319</v>
      </c>
      <c r="L19" s="26"/>
      <c r="M19" s="27"/>
    </row>
    <row r="20" spans="1:14" s="30" customFormat="1" ht="12.75" x14ac:dyDescent="0.35">
      <c r="A20" s="28" t="s">
        <v>292</v>
      </c>
      <c r="B20" s="100"/>
      <c r="C20" s="100"/>
      <c r="D20" s="100">
        <f>E20-C20</f>
        <v>-545.36964650000004</v>
      </c>
      <c r="E20" s="100">
        <f>'R3'!H20</f>
        <v>-545.36964650000004</v>
      </c>
      <c r="F20" s="100"/>
      <c r="G20" s="100">
        <f>H20-F20</f>
        <v>-521.78396669000006</v>
      </c>
      <c r="H20" s="100">
        <f>'R3'!N20</f>
        <v>-521.78396669000006</v>
      </c>
      <c r="I20" s="100"/>
      <c r="J20" s="100">
        <f>K20-I20</f>
        <v>-181.31472930999999</v>
      </c>
      <c r="K20" s="100">
        <f>'R3'!T20</f>
        <v>-181.31472930999999</v>
      </c>
      <c r="L20" s="26"/>
      <c r="M20" s="27"/>
      <c r="N20" s="4"/>
    </row>
    <row r="21" spans="1:14" s="30" customFormat="1" ht="13.15" x14ac:dyDescent="0.35">
      <c r="A21" s="121" t="s">
        <v>417</v>
      </c>
      <c r="B21" s="123"/>
      <c r="C21" s="123">
        <f t="shared" ref="C21:K21" si="9">SUM(C19:C20)</f>
        <v>0</v>
      </c>
      <c r="D21" s="123">
        <f t="shared" si="9"/>
        <v>2537.9281832054812</v>
      </c>
      <c r="E21" s="123">
        <f t="shared" si="9"/>
        <v>2537.9281832054812</v>
      </c>
      <c r="F21" s="123">
        <f t="shared" si="9"/>
        <v>0</v>
      </c>
      <c r="G21" s="123">
        <f t="shared" ref="G21" si="10">SUM(G19:G20)</f>
        <v>1921.9122336249347</v>
      </c>
      <c r="H21" s="123">
        <f t="shared" si="9"/>
        <v>1921.9122336249347</v>
      </c>
      <c r="I21" s="123">
        <f t="shared" si="9"/>
        <v>0</v>
      </c>
      <c r="J21" s="123">
        <f t="shared" si="9"/>
        <v>3270.0253716405318</v>
      </c>
      <c r="K21" s="123">
        <f t="shared" si="9"/>
        <v>3270.0253716405318</v>
      </c>
      <c r="L21" s="26"/>
      <c r="M21" s="27"/>
      <c r="N21" s="4"/>
    </row>
    <row r="22" spans="1:14" ht="12.75" x14ac:dyDescent="0.35">
      <c r="A22" s="28" t="s">
        <v>226</v>
      </c>
      <c r="B22" s="100"/>
      <c r="C22" s="100"/>
      <c r="D22" s="100">
        <f>E22-C22</f>
        <v>-151.58000000000001</v>
      </c>
      <c r="E22" s="100">
        <f>'R3'!H22</f>
        <v>-151.58000000000001</v>
      </c>
      <c r="F22" s="100"/>
      <c r="G22" s="100">
        <f>H22-F22</f>
        <v>-173.77</v>
      </c>
      <c r="H22" s="100">
        <f>'R3'!N22</f>
        <v>-173.77</v>
      </c>
      <c r="I22" s="100"/>
      <c r="J22" s="100">
        <f>K22-I22</f>
        <v>-120.71000000000001</v>
      </c>
      <c r="K22" s="100">
        <f>'R3'!T22</f>
        <v>-120.71000000000001</v>
      </c>
      <c r="L22" s="26"/>
      <c r="M22" s="27"/>
    </row>
    <row r="23" spans="1:14" ht="13.15" x14ac:dyDescent="0.35">
      <c r="A23" s="108" t="s">
        <v>418</v>
      </c>
      <c r="B23" s="110"/>
      <c r="C23" s="110">
        <f t="shared" ref="C23:K23" si="11">SUM(C21:C22)</f>
        <v>0</v>
      </c>
      <c r="D23" s="110">
        <f t="shared" si="11"/>
        <v>2386.3481832054813</v>
      </c>
      <c r="E23" s="110">
        <f t="shared" si="11"/>
        <v>2386.3481832054813</v>
      </c>
      <c r="F23" s="110">
        <f t="shared" si="11"/>
        <v>0</v>
      </c>
      <c r="G23" s="110">
        <f t="shared" ref="G23" si="12">SUM(G21:G22)</f>
        <v>1748.1422336249348</v>
      </c>
      <c r="H23" s="110">
        <f t="shared" si="11"/>
        <v>1748.1422336249348</v>
      </c>
      <c r="I23" s="110">
        <f t="shared" si="11"/>
        <v>0</v>
      </c>
      <c r="J23" s="110">
        <f t="shared" si="11"/>
        <v>3149.3153716405318</v>
      </c>
      <c r="K23" s="110">
        <f t="shared" si="11"/>
        <v>3149.3153716405318</v>
      </c>
      <c r="L23" s="26"/>
      <c r="M23" s="27"/>
    </row>
    <row r="24" spans="1:14" ht="12.75" x14ac:dyDescent="0.35">
      <c r="A24" s="111" t="s">
        <v>229</v>
      </c>
      <c r="B24" s="113"/>
      <c r="C24" s="113"/>
      <c r="D24" s="113">
        <f>E24-C24</f>
        <v>-731.55109587767026</v>
      </c>
      <c r="E24" s="113">
        <f>'R3'!H24</f>
        <v>-731.55109587767026</v>
      </c>
      <c r="F24" s="113"/>
      <c r="G24" s="113">
        <f>H24-F24</f>
        <v>-662.8843933556044</v>
      </c>
      <c r="H24" s="113">
        <f>'R3'!N24</f>
        <v>-662.8843933556044</v>
      </c>
      <c r="I24" s="113"/>
      <c r="J24" s="113">
        <f>K24-I24</f>
        <v>-981.83125731436394</v>
      </c>
      <c r="K24" s="113">
        <f>'R3'!T24</f>
        <v>-981.83125731436394</v>
      </c>
      <c r="L24" s="26"/>
      <c r="M24" s="27"/>
    </row>
    <row r="25" spans="1:14" ht="13.15" x14ac:dyDescent="0.35">
      <c r="A25" s="118" t="s">
        <v>419</v>
      </c>
      <c r="B25" s="120"/>
      <c r="C25" s="120">
        <f t="shared" ref="C25:K25" si="13">SUM(C23:C24)</f>
        <v>0</v>
      </c>
      <c r="D25" s="120">
        <f t="shared" si="13"/>
        <v>1654.7970873278109</v>
      </c>
      <c r="E25" s="120">
        <f t="shared" si="13"/>
        <v>1654.7970873278109</v>
      </c>
      <c r="F25" s="120">
        <f t="shared" si="13"/>
        <v>0</v>
      </c>
      <c r="G25" s="120">
        <f t="shared" ref="G25" si="14">SUM(G23:G24)</f>
        <v>1085.2578402693302</v>
      </c>
      <c r="H25" s="120">
        <f t="shared" si="13"/>
        <v>1085.2578402693302</v>
      </c>
      <c r="I25" s="120">
        <f t="shared" si="13"/>
        <v>0</v>
      </c>
      <c r="J25" s="120">
        <f t="shared" si="13"/>
        <v>2167.4841143261679</v>
      </c>
      <c r="K25" s="120">
        <f t="shared" si="13"/>
        <v>2167.4841143261679</v>
      </c>
      <c r="L25" s="26"/>
      <c r="M25" s="176"/>
    </row>
    <row r="26" spans="1:14" ht="13.5" customHeight="1" x14ac:dyDescent="0.35">
      <c r="A26" s="97" t="s">
        <v>490</v>
      </c>
      <c r="B26" s="21"/>
      <c r="C26" s="22"/>
      <c r="D26" s="22"/>
      <c r="E26" s="22"/>
      <c r="F26" s="22"/>
      <c r="G26" s="22"/>
      <c r="H26" s="22"/>
      <c r="I26" s="22"/>
      <c r="J26" s="22"/>
      <c r="K26" s="22"/>
      <c r="L26" s="22"/>
      <c r="M26" s="12"/>
    </row>
    <row r="27" spans="1:14" ht="13.5" customHeight="1" x14ac:dyDescent="0.35">
      <c r="A27" s="97" t="str">
        <f>"Ref: "&amp;A3&amp;" - "&amp;A1</f>
        <v>Ref: Recon PL SFS vs TB - FY18 - FY20 - Section R - Key Reconciliations</v>
      </c>
      <c r="B27" s="34"/>
      <c r="C27" s="22"/>
      <c r="D27" s="22"/>
      <c r="E27" s="22"/>
      <c r="F27" s="22"/>
      <c r="G27" s="22"/>
      <c r="H27" s="22"/>
      <c r="I27" s="22"/>
      <c r="J27" s="22"/>
      <c r="K27" s="22"/>
      <c r="L27" s="22"/>
      <c r="M27" s="12"/>
    </row>
    <row r="28" spans="1:14" ht="13.5" customHeight="1" x14ac:dyDescent="0.35">
      <c r="A28" s="14"/>
      <c r="B28" s="14"/>
      <c r="C28" s="14"/>
      <c r="D28" s="14"/>
      <c r="E28" s="14"/>
      <c r="F28" s="14"/>
      <c r="G28" s="14"/>
      <c r="H28" s="14"/>
      <c r="I28" s="14"/>
      <c r="J28" s="14"/>
      <c r="K28" s="14"/>
      <c r="L28" s="14"/>
      <c r="M28" s="14"/>
    </row>
    <row r="29" spans="1:14" ht="13.5" customHeight="1" x14ac:dyDescent="0.35">
      <c r="A29" s="14"/>
      <c r="B29" s="14"/>
      <c r="C29" s="14"/>
      <c r="D29" s="14"/>
      <c r="E29" s="14"/>
      <c r="F29" s="14"/>
      <c r="G29" s="14"/>
      <c r="H29" s="14"/>
      <c r="I29" s="14"/>
      <c r="J29" s="14"/>
      <c r="K29" s="14"/>
      <c r="L29" s="14"/>
      <c r="M29" s="14"/>
    </row>
    <row r="30" spans="1:14" ht="12" customHeight="1" x14ac:dyDescent="0.35">
      <c r="A30" s="14"/>
      <c r="B30" s="14"/>
      <c r="C30" s="14"/>
      <c r="D30" s="14"/>
      <c r="E30" s="14"/>
      <c r="F30" s="14"/>
      <c r="G30" s="14"/>
      <c r="H30" s="14"/>
      <c r="I30" s="14"/>
      <c r="J30" s="14"/>
      <c r="K30" s="14"/>
      <c r="L30" s="14"/>
      <c r="M30" s="14"/>
    </row>
    <row r="31" spans="1:14" ht="12" customHeight="1" x14ac:dyDescent="0.35">
      <c r="A31" s="14"/>
      <c r="B31" s="14"/>
      <c r="C31" s="14"/>
      <c r="D31" s="14"/>
      <c r="E31" s="14"/>
      <c r="F31" s="14"/>
      <c r="G31" s="14"/>
      <c r="H31" s="14"/>
      <c r="I31" s="14"/>
      <c r="J31" s="14"/>
      <c r="K31" s="14"/>
      <c r="L31" s="14"/>
      <c r="M31" s="14"/>
    </row>
    <row r="32" spans="1:14" ht="12" customHeight="1" x14ac:dyDescent="0.35">
      <c r="A32" s="14"/>
      <c r="B32" s="14"/>
      <c r="C32" s="14"/>
      <c r="D32" s="14"/>
      <c r="E32" s="14"/>
      <c r="F32" s="14"/>
      <c r="G32" s="14"/>
      <c r="H32" s="14"/>
      <c r="I32" s="14"/>
      <c r="J32" s="14"/>
      <c r="K32" s="14"/>
      <c r="L32" s="14"/>
      <c r="M32" s="14"/>
    </row>
    <row r="33" spans="1:13" ht="12" customHeight="1" x14ac:dyDescent="0.35">
      <c r="A33" s="14"/>
      <c r="B33" s="14"/>
      <c r="C33" s="14"/>
      <c r="D33" s="14"/>
      <c r="E33" s="14"/>
      <c r="F33" s="14"/>
      <c r="G33" s="14"/>
      <c r="H33" s="14"/>
      <c r="I33" s="14"/>
      <c r="J33" s="14"/>
      <c r="K33" s="14"/>
      <c r="L33" s="14"/>
      <c r="M33" s="14"/>
    </row>
    <row r="34" spans="1:13" ht="12" customHeight="1" x14ac:dyDescent="0.35">
      <c r="A34" s="14"/>
      <c r="B34" s="14"/>
      <c r="C34" s="14"/>
      <c r="D34" s="14"/>
      <c r="E34" s="14"/>
      <c r="F34" s="14"/>
      <c r="G34" s="14"/>
      <c r="H34" s="14"/>
      <c r="I34" s="14"/>
      <c r="J34" s="14"/>
      <c r="K34" s="14"/>
      <c r="L34" s="14"/>
      <c r="M34" s="14"/>
    </row>
    <row r="35" spans="1:13" ht="12" customHeight="1" x14ac:dyDescent="0.35">
      <c r="A35" s="14" t="s">
        <v>485</v>
      </c>
      <c r="B35" s="14"/>
      <c r="C35" s="14"/>
      <c r="D35" s="14"/>
      <c r="E35" s="268">
        <f>'R3'!H25</f>
        <v>1654.7970873278109</v>
      </c>
      <c r="F35" s="268"/>
      <c r="G35" s="268"/>
      <c r="H35" s="268">
        <f>'R3'!N25</f>
        <v>1085.2578402693302</v>
      </c>
      <c r="I35" s="268"/>
      <c r="J35" s="268"/>
      <c r="K35" s="268">
        <f>'R3'!T25</f>
        <v>2167.4841143261679</v>
      </c>
      <c r="L35" s="14"/>
      <c r="M35" s="14"/>
    </row>
    <row r="36" spans="1:13" ht="12" customHeight="1" x14ac:dyDescent="0.35">
      <c r="A36" s="14" t="s">
        <v>431</v>
      </c>
      <c r="B36" s="14"/>
      <c r="C36" s="14"/>
      <c r="D36" s="14"/>
      <c r="E36" s="268">
        <f>E35-E25</f>
        <v>0</v>
      </c>
      <c r="F36" s="268"/>
      <c r="G36" s="268"/>
      <c r="H36" s="268">
        <f>H35-H25</f>
        <v>0</v>
      </c>
      <c r="I36" s="268"/>
      <c r="J36" s="268"/>
      <c r="K36" s="268">
        <f>K35-K25</f>
        <v>0</v>
      </c>
      <c r="L36" s="14"/>
      <c r="M36" s="14"/>
    </row>
    <row r="37" spans="1:13" ht="12" customHeight="1" x14ac:dyDescent="0.35">
      <c r="A37" s="14" t="s">
        <v>430</v>
      </c>
      <c r="B37" s="14"/>
      <c r="C37" s="14"/>
      <c r="D37" s="14"/>
      <c r="E37" s="14"/>
      <c r="F37" s="14"/>
      <c r="G37" s="14"/>
      <c r="H37" s="14"/>
      <c r="I37" s="14"/>
      <c r="J37" s="14"/>
      <c r="K37" s="14"/>
      <c r="L37" s="14"/>
      <c r="M37" s="14"/>
    </row>
    <row r="38" spans="1:13" ht="12" customHeight="1" x14ac:dyDescent="0.35">
      <c r="A38" s="14" t="s">
        <v>431</v>
      </c>
      <c r="B38" s="14"/>
      <c r="C38" s="14"/>
      <c r="D38" s="14"/>
      <c r="E38" s="14"/>
      <c r="F38" s="14"/>
      <c r="G38" s="14"/>
      <c r="H38" s="14"/>
      <c r="I38" s="14"/>
      <c r="J38" s="14"/>
      <c r="K38" s="14"/>
      <c r="L38" s="14"/>
      <c r="M38" s="14"/>
    </row>
    <row r="39" spans="1:13" ht="12" customHeight="1" x14ac:dyDescent="0.35">
      <c r="A39" s="14"/>
      <c r="B39" s="14"/>
      <c r="C39" s="14"/>
      <c r="D39" s="14"/>
      <c r="E39" s="14"/>
      <c r="F39" s="14"/>
      <c r="G39" s="14"/>
      <c r="H39" s="14"/>
      <c r="I39" s="14"/>
      <c r="J39" s="14"/>
      <c r="K39" s="14"/>
      <c r="L39" s="14"/>
      <c r="M39" s="14"/>
    </row>
    <row r="40" spans="1:13" ht="12" customHeight="1" x14ac:dyDescent="0.35">
      <c r="A40" s="14"/>
      <c r="B40" s="14"/>
      <c r="C40" s="14"/>
      <c r="D40" s="14"/>
      <c r="E40" s="14"/>
      <c r="F40" s="14"/>
      <c r="G40" s="14"/>
      <c r="H40" s="14"/>
      <c r="I40" s="14"/>
      <c r="J40" s="14"/>
      <c r="K40" s="14"/>
      <c r="L40" s="14"/>
      <c r="M40" s="14"/>
    </row>
    <row r="41" spans="1:13" ht="12" customHeight="1" x14ac:dyDescent="0.35">
      <c r="A41" s="14"/>
      <c r="B41" s="14"/>
      <c r="C41" s="14"/>
      <c r="D41" s="14"/>
      <c r="E41" s="14"/>
      <c r="F41" s="14"/>
      <c r="G41" s="14"/>
      <c r="H41" s="14"/>
      <c r="I41" s="14"/>
      <c r="J41" s="14"/>
      <c r="K41" s="14"/>
      <c r="L41" s="14"/>
      <c r="M41" s="14"/>
    </row>
    <row r="42" spans="1:13" ht="12" customHeight="1" x14ac:dyDescent="0.35">
      <c r="A42" s="14"/>
      <c r="B42" s="14"/>
      <c r="C42" s="14"/>
      <c r="D42" s="14"/>
      <c r="E42" s="14"/>
      <c r="F42" s="14"/>
      <c r="G42" s="14"/>
      <c r="H42" s="14"/>
      <c r="I42" s="14"/>
      <c r="J42" s="14"/>
      <c r="K42" s="14"/>
      <c r="L42" s="14"/>
      <c r="M42" s="14"/>
    </row>
    <row r="43" spans="1:13" ht="12" customHeight="1" x14ac:dyDescent="0.35">
      <c r="A43" s="14"/>
      <c r="B43" s="14"/>
      <c r="C43" s="14"/>
      <c r="D43" s="14"/>
      <c r="E43" s="14"/>
      <c r="F43" s="14"/>
      <c r="G43" s="14"/>
      <c r="H43" s="14"/>
      <c r="I43" s="14"/>
      <c r="J43" s="14"/>
      <c r="K43" s="14"/>
      <c r="L43" s="14"/>
      <c r="M43" s="14"/>
    </row>
    <row r="44" spans="1:13" ht="12" customHeight="1" x14ac:dyDescent="0.35">
      <c r="A44" s="14"/>
      <c r="B44" s="14"/>
      <c r="C44" s="14"/>
      <c r="D44" s="14"/>
      <c r="E44" s="14"/>
      <c r="F44" s="14"/>
      <c r="G44" s="14"/>
      <c r="H44" s="14"/>
      <c r="I44" s="14"/>
      <c r="J44" s="14"/>
      <c r="K44" s="14"/>
      <c r="L44" s="14"/>
      <c r="M44" s="14"/>
    </row>
    <row r="45" spans="1:13" ht="12" customHeight="1" x14ac:dyDescent="0.35">
      <c r="A45" s="14"/>
      <c r="B45" s="14"/>
      <c r="C45" s="14"/>
      <c r="D45" s="14"/>
      <c r="E45" s="14"/>
      <c r="F45" s="14"/>
      <c r="G45" s="14"/>
      <c r="H45" s="14"/>
      <c r="I45" s="14"/>
      <c r="J45" s="14"/>
      <c r="K45" s="14"/>
      <c r="L45" s="14"/>
      <c r="M45" s="14"/>
    </row>
    <row r="46" spans="1:13" ht="12" customHeight="1" x14ac:dyDescent="0.35">
      <c r="A46" s="14"/>
      <c r="B46" s="14"/>
      <c r="C46" s="14"/>
      <c r="D46" s="14"/>
      <c r="E46" s="14"/>
      <c r="F46" s="14"/>
      <c r="G46" s="14"/>
      <c r="H46" s="14"/>
      <c r="I46" s="14"/>
      <c r="J46" s="14"/>
      <c r="K46" s="14"/>
      <c r="L46" s="14"/>
      <c r="M46" s="14"/>
    </row>
    <row r="47" spans="1:13" ht="12" customHeight="1" x14ac:dyDescent="0.35">
      <c r="A47" s="14"/>
      <c r="B47" s="14"/>
      <c r="C47" s="14"/>
      <c r="D47" s="14"/>
      <c r="E47" s="14"/>
      <c r="F47" s="14"/>
      <c r="G47" s="14"/>
      <c r="H47" s="14"/>
      <c r="I47" s="14"/>
      <c r="J47" s="14"/>
      <c r="K47" s="14"/>
      <c r="L47" s="14"/>
      <c r="M47" s="14"/>
    </row>
    <row r="48" spans="1:13" ht="12" customHeight="1" x14ac:dyDescent="0.35">
      <c r="A48" s="34"/>
      <c r="B48" s="34"/>
      <c r="C48" s="12"/>
      <c r="D48" s="12"/>
      <c r="E48" s="12"/>
      <c r="F48" s="12"/>
      <c r="G48" s="12"/>
      <c r="H48" s="12"/>
      <c r="I48" s="12"/>
      <c r="J48" s="12"/>
      <c r="K48" s="12"/>
      <c r="L48" s="12"/>
      <c r="M48" s="12"/>
    </row>
    <row r="49" spans="1:13" ht="12" customHeight="1" x14ac:dyDescent="0.35">
      <c r="A49" s="34"/>
      <c r="B49" s="34"/>
      <c r="C49" s="12"/>
      <c r="D49" s="12"/>
      <c r="E49" s="12"/>
      <c r="F49" s="12"/>
      <c r="G49" s="12"/>
      <c r="H49" s="12"/>
      <c r="I49" s="12"/>
      <c r="J49" s="12"/>
      <c r="K49" s="12"/>
      <c r="L49" s="12"/>
      <c r="M49" s="12"/>
    </row>
    <row r="50" spans="1:13" ht="12" customHeight="1" x14ac:dyDescent="0.35">
      <c r="A50" s="34"/>
      <c r="B50" s="34"/>
      <c r="C50" s="12"/>
      <c r="D50" s="12"/>
      <c r="E50" s="12"/>
      <c r="F50" s="12"/>
      <c r="G50" s="12"/>
      <c r="H50" s="12"/>
      <c r="I50" s="12"/>
      <c r="J50" s="12"/>
      <c r="K50" s="12"/>
      <c r="L50" s="12"/>
      <c r="M50" s="12"/>
    </row>
    <row r="51" spans="1:13" ht="12" customHeight="1" x14ac:dyDescent="0.35">
      <c r="A51" s="34"/>
      <c r="B51" s="34"/>
      <c r="C51" s="12"/>
      <c r="D51" s="12"/>
      <c r="E51" s="12"/>
      <c r="F51" s="12"/>
      <c r="G51" s="12"/>
      <c r="H51" s="12"/>
      <c r="I51" s="12"/>
      <c r="J51" s="12"/>
      <c r="K51" s="12"/>
      <c r="L51" s="12"/>
      <c r="M51" s="12"/>
    </row>
    <row r="52" spans="1:13" ht="12" customHeight="1" x14ac:dyDescent="0.35">
      <c r="A52" s="34"/>
      <c r="B52" s="34"/>
      <c r="C52" s="12"/>
      <c r="D52" s="12"/>
      <c r="E52" s="12"/>
      <c r="F52" s="12"/>
      <c r="G52" s="12"/>
      <c r="H52" s="12"/>
      <c r="I52" s="12"/>
      <c r="J52" s="12"/>
      <c r="K52" s="12"/>
      <c r="L52" s="12"/>
      <c r="M52" s="12"/>
    </row>
    <row r="53" spans="1:13" ht="12" customHeight="1" x14ac:dyDescent="0.35">
      <c r="A53" s="34"/>
      <c r="B53" s="34"/>
      <c r="C53" s="12"/>
      <c r="D53" s="12"/>
      <c r="E53" s="12"/>
      <c r="F53" s="12"/>
      <c r="G53" s="12"/>
      <c r="H53" s="12"/>
      <c r="I53" s="12"/>
      <c r="J53" s="12"/>
      <c r="K53" s="12"/>
      <c r="L53" s="12"/>
      <c r="M53" s="12"/>
    </row>
    <row r="54" spans="1:13" ht="12" customHeight="1" x14ac:dyDescent="0.35">
      <c r="A54" s="34"/>
      <c r="B54" s="34"/>
      <c r="C54" s="12"/>
      <c r="D54" s="12"/>
      <c r="E54" s="12"/>
      <c r="F54" s="12"/>
      <c r="G54" s="12"/>
      <c r="H54" s="12"/>
      <c r="I54" s="12"/>
      <c r="J54" s="12"/>
      <c r="K54" s="12"/>
      <c r="L54" s="12"/>
      <c r="M54" s="12"/>
    </row>
  </sheetData>
  <pageMargins left="0.55118110236220497" right="0.55118110236220497" top="0.39370078740157499" bottom="0.55118110236220497" header="0" footer="0.31496062992126"/>
  <pageSetup paperSize="9" fitToHeight="0" orientation="landscape" r:id="rId1"/>
  <headerFooter scaleWithDoc="0" alignWithMargins="0">
    <oddFooter>&amp;R&amp;G&amp;L&amp;"Arial,Regular"&amp;8Page &amp;P     Tab:&amp;A     05 April 2021&amp;C&amp;"Arial,Regular"&amp;8&amp;F
Reliance Restricted</oddFooter>
  </headerFooter>
  <drawing r:id="rId2"/>
  <legacyDrawingHF r:id="rId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29782E-F659-45CD-A63C-36ACDCC64913}">
  <sheetPr>
    <pageSetUpPr autoPageBreaks="0" fitToPage="1"/>
  </sheetPr>
  <dimension ref="A1:N53"/>
  <sheetViews>
    <sheetView showGridLines="0" zoomScaleNormal="100" workbookViewId="0">
      <selection activeCell="F14" sqref="F14"/>
    </sheetView>
  </sheetViews>
  <sheetFormatPr defaultColWidth="9" defaultRowHeight="12" customHeight="1" outlineLevelCol="1" x14ac:dyDescent="0.35"/>
  <cols>
    <col min="1" max="1" width="32.6640625" style="4" customWidth="1"/>
    <col min="2" max="2" width="5.6640625" style="4" customWidth="1" outlineLevel="1"/>
    <col min="3" max="11" width="11.4140625" style="4" customWidth="1"/>
    <col min="12" max="12" width="5.4140625" style="4" customWidth="1"/>
    <col min="13" max="13" width="11.4140625" style="4" customWidth="1"/>
    <col min="14" max="15" width="3.9140625" style="4" customWidth="1"/>
    <col min="16" max="16384" width="9" style="4"/>
  </cols>
  <sheetData>
    <row r="1" spans="1:14" ht="20.2" customHeight="1" x14ac:dyDescent="0.4">
      <c r="A1" s="19" t="s">
        <v>129</v>
      </c>
      <c r="B1" s="7"/>
      <c r="C1" s="7"/>
      <c r="D1" s="7"/>
      <c r="E1" s="7"/>
      <c r="F1" s="7"/>
      <c r="G1" s="7"/>
      <c r="H1" s="7"/>
      <c r="I1" s="7"/>
      <c r="J1" s="7"/>
      <c r="K1" s="7"/>
      <c r="L1" s="7"/>
    </row>
    <row r="2" spans="1:14" ht="15" customHeight="1" x14ac:dyDescent="0.35">
      <c r="A2" s="20"/>
      <c r="B2" s="14"/>
      <c r="C2" s="11"/>
      <c r="D2" s="11"/>
      <c r="E2" s="11"/>
      <c r="F2" s="11"/>
      <c r="G2" s="11"/>
      <c r="H2" s="11"/>
      <c r="I2" s="11"/>
      <c r="J2" s="11"/>
      <c r="K2" s="11"/>
      <c r="L2" s="11"/>
    </row>
    <row r="3" spans="1:14" ht="20.2" customHeight="1" x14ac:dyDescent="0.5">
      <c r="A3" s="86" t="s">
        <v>491</v>
      </c>
      <c r="B3" s="11"/>
      <c r="C3" s="11"/>
      <c r="D3" s="11"/>
      <c r="E3" s="11"/>
      <c r="F3" s="11"/>
      <c r="G3" s="11"/>
      <c r="H3" s="11"/>
      <c r="I3" s="11"/>
      <c r="J3" s="11"/>
      <c r="K3" s="11"/>
      <c r="L3" s="11"/>
      <c r="M3" s="11"/>
    </row>
    <row r="4" spans="1:14" ht="20.2" customHeight="1" x14ac:dyDescent="0.5">
      <c r="A4" s="86"/>
      <c r="B4" s="11"/>
      <c r="C4" s="11"/>
      <c r="D4" s="11"/>
      <c r="E4" s="11"/>
      <c r="F4" s="11"/>
      <c r="G4" s="11"/>
      <c r="H4" s="11"/>
      <c r="I4" s="11"/>
      <c r="J4" s="11"/>
      <c r="K4" s="11"/>
      <c r="L4" s="11"/>
      <c r="M4" s="11"/>
    </row>
    <row r="5" spans="1:14" ht="13.15" x14ac:dyDescent="0.35">
      <c r="A5" s="297"/>
      <c r="B5" s="297"/>
      <c r="C5" s="317" t="s">
        <v>105</v>
      </c>
      <c r="D5" s="317"/>
      <c r="E5" s="317"/>
      <c r="F5" s="317" t="s">
        <v>107</v>
      </c>
      <c r="G5" s="317"/>
      <c r="H5" s="317"/>
      <c r="I5" s="317" t="s">
        <v>460</v>
      </c>
      <c r="J5" s="317"/>
      <c r="K5" s="317"/>
      <c r="L5" s="22"/>
      <c r="M5" s="12"/>
    </row>
    <row r="6" spans="1:14" ht="13.5" customHeight="1" x14ac:dyDescent="0.4">
      <c r="A6" s="124" t="s">
        <v>89</v>
      </c>
      <c r="B6" s="125" t="s">
        <v>16</v>
      </c>
      <c r="C6" s="192" t="s">
        <v>488</v>
      </c>
      <c r="D6" s="192" t="s">
        <v>431</v>
      </c>
      <c r="E6" s="192" t="s">
        <v>489</v>
      </c>
      <c r="F6" s="192" t="s">
        <v>488</v>
      </c>
      <c r="G6" s="192" t="s">
        <v>431</v>
      </c>
      <c r="H6" s="192" t="s">
        <v>489</v>
      </c>
      <c r="I6" s="192" t="s">
        <v>488</v>
      </c>
      <c r="J6" s="192" t="s">
        <v>431</v>
      </c>
      <c r="K6" s="192" t="s">
        <v>489</v>
      </c>
      <c r="L6" s="12"/>
      <c r="M6" s="96" t="s">
        <v>17</v>
      </c>
    </row>
    <row r="7" spans="1:14" ht="12.75" x14ac:dyDescent="0.35">
      <c r="A7" s="283" t="s">
        <v>343</v>
      </c>
      <c r="B7" s="166"/>
      <c r="C7" s="166"/>
      <c r="D7" s="166">
        <f>E7-C7</f>
        <v>3550</v>
      </c>
      <c r="E7" s="166">
        <f>'R4'!H7</f>
        <v>3550</v>
      </c>
      <c r="F7" s="166"/>
      <c r="G7" s="166">
        <f>H7-F7</f>
        <v>3080</v>
      </c>
      <c r="H7" s="166">
        <f>'R4'!N7</f>
        <v>3080</v>
      </c>
      <c r="I7" s="166"/>
      <c r="J7" s="166">
        <f>K7-I7</f>
        <v>2610</v>
      </c>
      <c r="K7" s="166">
        <f>'R4'!T7</f>
        <v>2610</v>
      </c>
      <c r="L7" s="26"/>
      <c r="M7" s="27"/>
    </row>
    <row r="8" spans="1:14" ht="12.75" x14ac:dyDescent="0.35">
      <c r="A8" s="283" t="s">
        <v>350</v>
      </c>
      <c r="B8" s="138"/>
      <c r="C8" s="138"/>
      <c r="D8" s="138">
        <f t="shared" ref="D8:D9" si="0">E8-C8</f>
        <v>156.12662999999998</v>
      </c>
      <c r="E8" s="138">
        <f>'R4'!H8</f>
        <v>156.12662999999998</v>
      </c>
      <c r="F8" s="138"/>
      <c r="G8" s="138">
        <f t="shared" ref="G8:G9" si="1">H8-F8</f>
        <v>427.60521600000004</v>
      </c>
      <c r="H8" s="138">
        <f>'R4'!N8</f>
        <v>427.60521600000004</v>
      </c>
      <c r="I8" s="138"/>
      <c r="J8" s="138">
        <f t="shared" ref="J8:J9" si="2">K8-I8</f>
        <v>604.74108276000004</v>
      </c>
      <c r="K8" s="138">
        <f>'R4'!T8</f>
        <v>604.74108276000004</v>
      </c>
      <c r="L8" s="26"/>
      <c r="M8" s="27"/>
    </row>
    <row r="9" spans="1:14" ht="12.75" x14ac:dyDescent="0.35">
      <c r="A9" s="283" t="s">
        <v>308</v>
      </c>
      <c r="B9" s="138"/>
      <c r="C9" s="138"/>
      <c r="D9" s="138">
        <f t="shared" si="0"/>
        <v>0</v>
      </c>
      <c r="E9" s="138">
        <f>'R4'!H9</f>
        <v>0</v>
      </c>
      <c r="F9" s="138"/>
      <c r="G9" s="138">
        <f t="shared" si="1"/>
        <v>0</v>
      </c>
      <c r="H9" s="138">
        <f>'R4'!N9</f>
        <v>0</v>
      </c>
      <c r="I9" s="138"/>
      <c r="J9" s="138">
        <f t="shared" si="2"/>
        <v>0</v>
      </c>
      <c r="K9" s="138">
        <f>'R4'!T9</f>
        <v>0</v>
      </c>
      <c r="L9" s="26"/>
      <c r="M9" s="27"/>
    </row>
    <row r="10" spans="1:14" s="30" customFormat="1" ht="13.15" x14ac:dyDescent="0.35">
      <c r="A10" s="174" t="s">
        <v>441</v>
      </c>
      <c r="B10" s="120"/>
      <c r="C10" s="120">
        <f>SUM(C7:C9)</f>
        <v>0</v>
      </c>
      <c r="D10" s="120">
        <f t="shared" ref="D10:K10" si="3">SUM(D7:D9)</f>
        <v>3706.1266299999997</v>
      </c>
      <c r="E10" s="120">
        <f t="shared" si="3"/>
        <v>3706.1266299999997</v>
      </c>
      <c r="F10" s="120">
        <f t="shared" si="3"/>
        <v>0</v>
      </c>
      <c r="G10" s="120">
        <f t="shared" si="3"/>
        <v>3507.6052159999999</v>
      </c>
      <c r="H10" s="120">
        <f t="shared" si="3"/>
        <v>3507.6052159999999</v>
      </c>
      <c r="I10" s="120">
        <f t="shared" si="3"/>
        <v>0</v>
      </c>
      <c r="J10" s="120">
        <f t="shared" si="3"/>
        <v>3214.7410827600002</v>
      </c>
      <c r="K10" s="120">
        <f t="shared" si="3"/>
        <v>3214.7410827600002</v>
      </c>
      <c r="L10" s="26"/>
      <c r="M10" s="27"/>
      <c r="N10" s="4"/>
    </row>
    <row r="11" spans="1:14" s="30" customFormat="1" ht="12.75" x14ac:dyDescent="0.35">
      <c r="A11" s="283" t="s">
        <v>357</v>
      </c>
      <c r="B11" s="138"/>
      <c r="C11" s="138"/>
      <c r="D11" s="138">
        <f t="shared" ref="D11:D13" si="4">E11-C11</f>
        <v>1541.8548576986302</v>
      </c>
      <c r="E11" s="138">
        <f>'R4'!H11</f>
        <v>1541.8548576986302</v>
      </c>
      <c r="F11" s="138"/>
      <c r="G11" s="138">
        <f t="shared" ref="G11:G13" si="5">H11-F11</f>
        <v>1367.7320654242194</v>
      </c>
      <c r="H11" s="138">
        <f>'R4'!N11</f>
        <v>1367.7320654242194</v>
      </c>
      <c r="I11" s="138"/>
      <c r="J11" s="138">
        <f t="shared" ref="J11:J13" si="6">K11-I11</f>
        <v>1368.9378879023343</v>
      </c>
      <c r="K11" s="138">
        <f>'R4'!T11</f>
        <v>1368.9378879023343</v>
      </c>
      <c r="L11" s="26"/>
      <c r="M11" s="27"/>
      <c r="N11" s="4"/>
    </row>
    <row r="12" spans="1:14" ht="12.75" x14ac:dyDescent="0.35">
      <c r="A12" s="283" t="s">
        <v>362</v>
      </c>
      <c r="B12" s="138"/>
      <c r="C12" s="138"/>
      <c r="D12" s="138">
        <f t="shared" si="4"/>
        <v>2238.8776161643837</v>
      </c>
      <c r="E12" s="138">
        <f>'R4'!H12</f>
        <v>2238.8776161643837</v>
      </c>
      <c r="F12" s="138"/>
      <c r="G12" s="138">
        <f t="shared" si="5"/>
        <v>5523.4286524646577</v>
      </c>
      <c r="H12" s="138">
        <f>'R4'!N12</f>
        <v>5523.4286524646577</v>
      </c>
      <c r="I12" s="138"/>
      <c r="J12" s="138">
        <f t="shared" si="6"/>
        <v>2531.9087881102469</v>
      </c>
      <c r="K12" s="138">
        <f>'R4'!T12</f>
        <v>2531.9087881102469</v>
      </c>
      <c r="L12" s="26"/>
      <c r="M12" s="27"/>
    </row>
    <row r="13" spans="1:14" ht="12.75" x14ac:dyDescent="0.35">
      <c r="A13" s="283" t="s">
        <v>375</v>
      </c>
      <c r="B13" s="138"/>
      <c r="C13" s="138"/>
      <c r="D13" s="138">
        <f t="shared" si="4"/>
        <v>-3184.3022863974297</v>
      </c>
      <c r="E13" s="138">
        <f>'R4'!H13</f>
        <v>-3184.3022863974297</v>
      </c>
      <c r="F13" s="138"/>
      <c r="G13" s="138">
        <f t="shared" si="5"/>
        <v>-3973.5465640849666</v>
      </c>
      <c r="H13" s="138">
        <f>'R4'!N13</f>
        <v>-3973.5465640849666</v>
      </c>
      <c r="I13" s="138"/>
      <c r="J13" s="138">
        <f t="shared" si="6"/>
        <v>-2897.8945447766805</v>
      </c>
      <c r="K13" s="138">
        <f>'R4'!T13</f>
        <v>-2897.8945447766805</v>
      </c>
      <c r="L13" s="26"/>
      <c r="M13" s="27"/>
    </row>
    <row r="14" spans="1:14" ht="13.15" x14ac:dyDescent="0.35">
      <c r="A14" s="174" t="s">
        <v>442</v>
      </c>
      <c r="B14" s="120"/>
      <c r="C14" s="120">
        <f>SUM(C11:C13)</f>
        <v>0</v>
      </c>
      <c r="D14" s="120">
        <f t="shared" ref="D14:K14" si="7">SUM(D11:D13)</f>
        <v>596.43018746558437</v>
      </c>
      <c r="E14" s="120">
        <f t="shared" si="7"/>
        <v>596.43018746558437</v>
      </c>
      <c r="F14" s="120">
        <f t="shared" si="7"/>
        <v>0</v>
      </c>
      <c r="G14" s="120">
        <f t="shared" si="7"/>
        <v>2917.6141538039105</v>
      </c>
      <c r="H14" s="120">
        <f t="shared" si="7"/>
        <v>2917.6141538039105</v>
      </c>
      <c r="I14" s="120">
        <f t="shared" si="7"/>
        <v>0</v>
      </c>
      <c r="J14" s="120">
        <f t="shared" si="7"/>
        <v>1002.9521312359007</v>
      </c>
      <c r="K14" s="120">
        <f t="shared" si="7"/>
        <v>1002.9521312359007</v>
      </c>
      <c r="L14" s="26"/>
      <c r="M14" s="27"/>
    </row>
    <row r="15" spans="1:14" ht="12.75" x14ac:dyDescent="0.35">
      <c r="A15" s="283" t="s">
        <v>312</v>
      </c>
      <c r="B15" s="138"/>
      <c r="C15" s="138"/>
      <c r="D15" s="138">
        <f t="shared" ref="D15:D16" si="8">E15-C15</f>
        <v>807.00736335106808</v>
      </c>
      <c r="E15" s="138">
        <f>'R4'!H15</f>
        <v>807.00736335106808</v>
      </c>
      <c r="F15" s="138"/>
      <c r="G15" s="138">
        <f t="shared" ref="G15:G16" si="9">H15-F15</f>
        <v>749.88848087557506</v>
      </c>
      <c r="H15" s="138">
        <f>'R4'!N15</f>
        <v>749.88848087557506</v>
      </c>
      <c r="I15" s="138"/>
      <c r="J15" s="138">
        <f t="shared" ref="J15:J16" si="10">K15-I15</f>
        <v>900.90010477241219</v>
      </c>
      <c r="K15" s="138">
        <f>'R4'!T15</f>
        <v>900.90010477241219</v>
      </c>
      <c r="L15" s="26"/>
      <c r="M15" s="27"/>
    </row>
    <row r="16" spans="1:14" ht="12.75" x14ac:dyDescent="0.35">
      <c r="A16" s="283" t="s">
        <v>317</v>
      </c>
      <c r="B16" s="138"/>
      <c r="C16" s="138"/>
      <c r="D16" s="138">
        <f t="shared" si="8"/>
        <v>-1460.49064562184</v>
      </c>
      <c r="E16" s="138">
        <f>'R4'!H16</f>
        <v>-1460.49064562184</v>
      </c>
      <c r="F16" s="138"/>
      <c r="G16" s="138">
        <f t="shared" si="9"/>
        <v>-1178.2982895847911</v>
      </c>
      <c r="H16" s="138">
        <f>'R4'!N16</f>
        <v>-1178.2982895847911</v>
      </c>
      <c r="I16" s="138"/>
      <c r="J16" s="138">
        <f t="shared" si="10"/>
        <v>-1435.4423816505232</v>
      </c>
      <c r="K16" s="138">
        <f>'R4'!T16</f>
        <v>-1435.4423816505232</v>
      </c>
      <c r="L16" s="12"/>
      <c r="M16" s="27"/>
    </row>
    <row r="17" spans="1:14" ht="13.15" x14ac:dyDescent="0.35">
      <c r="A17" s="174" t="s">
        <v>443</v>
      </c>
      <c r="B17" s="120"/>
      <c r="C17" s="120">
        <f>SUM(C14:C16)</f>
        <v>0</v>
      </c>
      <c r="D17" s="120">
        <f t="shared" ref="D17:K17" si="11">SUM(D14:D16)</f>
        <v>-57.053094805187584</v>
      </c>
      <c r="E17" s="120">
        <f t="shared" si="11"/>
        <v>-57.053094805187584</v>
      </c>
      <c r="F17" s="120">
        <f t="shared" si="11"/>
        <v>0</v>
      </c>
      <c r="G17" s="120">
        <f t="shared" si="11"/>
        <v>2489.2043450946949</v>
      </c>
      <c r="H17" s="120">
        <f t="shared" si="11"/>
        <v>2489.2043450946949</v>
      </c>
      <c r="I17" s="120">
        <f t="shared" si="11"/>
        <v>0</v>
      </c>
      <c r="J17" s="120">
        <f t="shared" si="11"/>
        <v>468.40985435778975</v>
      </c>
      <c r="K17" s="120">
        <f t="shared" si="11"/>
        <v>468.40985435778975</v>
      </c>
      <c r="L17" s="26"/>
      <c r="M17" s="27"/>
    </row>
    <row r="18" spans="1:14" ht="12.75" x14ac:dyDescent="0.35">
      <c r="A18" s="283" t="s">
        <v>326</v>
      </c>
      <c r="B18" s="138"/>
      <c r="C18" s="138"/>
      <c r="D18" s="138">
        <f>E18-C18</f>
        <v>-550.43200000000002</v>
      </c>
      <c r="E18" s="138">
        <f>'R4'!H18</f>
        <v>-550.43200000000002</v>
      </c>
      <c r="F18" s="138"/>
      <c r="G18" s="138">
        <f>H18-F18</f>
        <v>-560.43200000000002</v>
      </c>
      <c r="H18" s="138">
        <f>'R4'!N18</f>
        <v>-560.43200000000002</v>
      </c>
      <c r="I18" s="138"/>
      <c r="J18" s="138">
        <f>K18-I18</f>
        <v>-570.43200000000002</v>
      </c>
      <c r="K18" s="138">
        <f>'R4'!T18</f>
        <v>-570.43200000000002</v>
      </c>
      <c r="L18" s="26"/>
      <c r="M18" s="27"/>
    </row>
    <row r="19" spans="1:14" ht="13.15" x14ac:dyDescent="0.35">
      <c r="A19" s="173" t="s">
        <v>444</v>
      </c>
      <c r="B19" s="117"/>
      <c r="C19" s="117">
        <f>SUM(C17:C18,C10)</f>
        <v>0</v>
      </c>
      <c r="D19" s="117">
        <f t="shared" ref="D19:K19" si="12">SUM(D17:D18,D10)</f>
        <v>3098.6415351948121</v>
      </c>
      <c r="E19" s="117">
        <f t="shared" si="12"/>
        <v>3098.6415351948121</v>
      </c>
      <c r="F19" s="117">
        <f t="shared" si="12"/>
        <v>0</v>
      </c>
      <c r="G19" s="117">
        <f t="shared" si="12"/>
        <v>5436.377561094695</v>
      </c>
      <c r="H19" s="117">
        <f t="shared" si="12"/>
        <v>5436.377561094695</v>
      </c>
      <c r="I19" s="117">
        <f t="shared" si="12"/>
        <v>0</v>
      </c>
      <c r="J19" s="117">
        <f t="shared" si="12"/>
        <v>3112.7189371177901</v>
      </c>
      <c r="K19" s="117">
        <f t="shared" si="12"/>
        <v>3112.7189371177901</v>
      </c>
      <c r="L19" s="26"/>
      <c r="M19" s="27"/>
    </row>
    <row r="20" spans="1:14" s="30" customFormat="1" ht="12.75" x14ac:dyDescent="0.35">
      <c r="A20" s="283" t="s">
        <v>336</v>
      </c>
      <c r="B20" s="138"/>
      <c r="C20" s="138"/>
      <c r="D20" s="138">
        <f t="shared" ref="D20:D21" si="13">E20-C20</f>
        <v>81.5</v>
      </c>
      <c r="E20" s="138">
        <f>'R4'!H20</f>
        <v>81.5</v>
      </c>
      <c r="F20" s="138"/>
      <c r="G20" s="138">
        <f t="shared" ref="G20:G21" si="14">H20-F20</f>
        <v>114.96077499999956</v>
      </c>
      <c r="H20" s="138">
        <f>'R4'!N20</f>
        <v>114.96077499999956</v>
      </c>
      <c r="I20" s="138"/>
      <c r="J20" s="138">
        <f t="shared" ref="J20:J21" si="15">K20-I20</f>
        <v>-331.7792199999999</v>
      </c>
      <c r="K20" s="138">
        <f>'R4'!T20</f>
        <v>-331.7792199999999</v>
      </c>
      <c r="L20" s="26"/>
      <c r="M20" s="27"/>
      <c r="N20" s="4"/>
    </row>
    <row r="21" spans="1:14" s="30" customFormat="1" ht="12.75" x14ac:dyDescent="0.35">
      <c r="A21" s="283" t="s">
        <v>446</v>
      </c>
      <c r="B21" s="138"/>
      <c r="C21" s="138"/>
      <c r="D21" s="138">
        <f t="shared" si="13"/>
        <v>1654.7970873278105</v>
      </c>
      <c r="E21" s="138">
        <f>'R4'!H21</f>
        <v>1654.7970873278105</v>
      </c>
      <c r="F21" s="138"/>
      <c r="G21" s="138">
        <f t="shared" si="14"/>
        <v>1085.2578402693305</v>
      </c>
      <c r="H21" s="138">
        <f>'R4'!N21</f>
        <v>1085.2578402693305</v>
      </c>
      <c r="I21" s="138"/>
      <c r="J21" s="138">
        <f t="shared" si="15"/>
        <v>2167.4841143261697</v>
      </c>
      <c r="K21" s="138">
        <f>'R4'!T21</f>
        <v>2167.4841143261697</v>
      </c>
      <c r="L21" s="26"/>
      <c r="M21" s="27"/>
      <c r="N21" s="4"/>
    </row>
    <row r="22" spans="1:14" ht="13.15" x14ac:dyDescent="0.35">
      <c r="A22" s="174" t="s">
        <v>447</v>
      </c>
      <c r="B22" s="120"/>
      <c r="C22" s="120">
        <f>SUM(C20:C21)</f>
        <v>0</v>
      </c>
      <c r="D22" s="120">
        <f t="shared" ref="D22:K22" si="16">SUM(D20:D21)</f>
        <v>1736.2970873278105</v>
      </c>
      <c r="E22" s="120">
        <f t="shared" si="16"/>
        <v>1736.2970873278105</v>
      </c>
      <c r="F22" s="120">
        <f t="shared" si="16"/>
        <v>0</v>
      </c>
      <c r="G22" s="120">
        <f t="shared" si="16"/>
        <v>1200.21861526933</v>
      </c>
      <c r="H22" s="120">
        <f t="shared" si="16"/>
        <v>1200.21861526933</v>
      </c>
      <c r="I22" s="120">
        <f t="shared" si="16"/>
        <v>0</v>
      </c>
      <c r="J22" s="120">
        <f t="shared" si="16"/>
        <v>1835.7048943261698</v>
      </c>
      <c r="K22" s="120">
        <f t="shared" si="16"/>
        <v>1835.7048943261698</v>
      </c>
      <c r="L22" s="26"/>
      <c r="M22" s="27"/>
    </row>
    <row r="23" spans="1:14" ht="12.75" x14ac:dyDescent="0.35">
      <c r="A23" s="283" t="s">
        <v>329</v>
      </c>
      <c r="B23" s="138"/>
      <c r="C23" s="138"/>
      <c r="D23" s="138">
        <f>E23-C23</f>
        <v>1362.3444478670071</v>
      </c>
      <c r="E23" s="138">
        <f>'R4'!H23</f>
        <v>1362.3444478670071</v>
      </c>
      <c r="F23" s="138"/>
      <c r="G23" s="138">
        <f>H23-F23</f>
        <v>2719.1426334975499</v>
      </c>
      <c r="H23" s="138">
        <f>'R4'!N23</f>
        <v>2719.1426334975499</v>
      </c>
      <c r="I23" s="138"/>
      <c r="J23" s="138">
        <f>K23-I23</f>
        <v>-1605.6593298055227</v>
      </c>
      <c r="K23" s="138">
        <f>'R4'!T23</f>
        <v>-1605.6593298055227</v>
      </c>
      <c r="L23" s="26"/>
      <c r="M23" s="27"/>
    </row>
    <row r="24" spans="1:14" ht="13.15" x14ac:dyDescent="0.35">
      <c r="A24" s="173" t="s">
        <v>445</v>
      </c>
      <c r="B24" s="117"/>
      <c r="C24" s="117">
        <f>SUM(C22:C23)</f>
        <v>0</v>
      </c>
      <c r="D24" s="117">
        <f t="shared" ref="D24:K24" si="17">SUM(D22:D23)</f>
        <v>3098.6415351948176</v>
      </c>
      <c r="E24" s="117">
        <f t="shared" si="17"/>
        <v>3098.6415351948176</v>
      </c>
      <c r="F24" s="117">
        <f t="shared" si="17"/>
        <v>0</v>
      </c>
      <c r="G24" s="117">
        <f t="shared" si="17"/>
        <v>3919.3612487668797</v>
      </c>
      <c r="H24" s="117">
        <f t="shared" si="17"/>
        <v>3919.3612487668797</v>
      </c>
      <c r="I24" s="117">
        <f t="shared" si="17"/>
        <v>0</v>
      </c>
      <c r="J24" s="117">
        <f t="shared" si="17"/>
        <v>230.04556452064708</v>
      </c>
      <c r="K24" s="117">
        <f t="shared" si="17"/>
        <v>230.04556452064708</v>
      </c>
      <c r="L24" s="26"/>
      <c r="M24" s="176"/>
    </row>
    <row r="25" spans="1:14" ht="13.5" customHeight="1" x14ac:dyDescent="0.35">
      <c r="A25" s="97" t="s">
        <v>490</v>
      </c>
      <c r="B25" s="21"/>
      <c r="C25" s="22"/>
      <c r="D25" s="22"/>
      <c r="E25" s="22"/>
      <c r="F25" s="22"/>
      <c r="G25" s="22"/>
      <c r="H25" s="22"/>
      <c r="I25" s="22"/>
      <c r="J25" s="22"/>
      <c r="K25" s="22"/>
      <c r="L25" s="22"/>
      <c r="M25" s="12"/>
    </row>
    <row r="26" spans="1:14" ht="13.5" customHeight="1" x14ac:dyDescent="0.35">
      <c r="A26" s="97" t="str">
        <f>"Ref: "&amp;A3&amp;" - "&amp;A1</f>
        <v>Ref: Recon BS SFS vs TB - FY18 - FY20 - Section R - Key Reconciliations</v>
      </c>
      <c r="B26" s="34"/>
      <c r="C26" s="22"/>
      <c r="D26" s="22"/>
      <c r="E26" s="22"/>
      <c r="F26" s="22"/>
      <c r="G26" s="22"/>
      <c r="H26" s="22"/>
      <c r="I26" s="22"/>
      <c r="J26" s="22"/>
      <c r="K26" s="22"/>
      <c r="L26" s="22"/>
      <c r="M26" s="12"/>
    </row>
    <row r="27" spans="1:14" ht="13.5" customHeight="1" x14ac:dyDescent="0.35">
      <c r="A27" s="14"/>
      <c r="B27" s="14"/>
      <c r="C27" s="14"/>
      <c r="D27" s="14"/>
      <c r="E27" s="14"/>
      <c r="F27" s="14"/>
      <c r="G27" s="14"/>
      <c r="H27" s="14"/>
      <c r="I27" s="14"/>
      <c r="J27" s="14"/>
      <c r="K27" s="14"/>
      <c r="L27" s="14"/>
      <c r="M27" s="14"/>
    </row>
    <row r="28" spans="1:14" ht="13.5" customHeight="1" x14ac:dyDescent="0.35">
      <c r="A28" s="14"/>
      <c r="B28" s="14"/>
      <c r="C28" s="14"/>
      <c r="D28" s="14"/>
      <c r="E28" s="14"/>
      <c r="F28" s="14"/>
      <c r="G28" s="14"/>
      <c r="H28" s="14"/>
      <c r="I28" s="14"/>
      <c r="J28" s="14"/>
      <c r="K28" s="14"/>
      <c r="L28" s="14"/>
      <c r="M28" s="14"/>
    </row>
    <row r="29" spans="1:14" ht="12" customHeight="1" x14ac:dyDescent="0.35">
      <c r="A29" s="14"/>
      <c r="B29" s="14"/>
      <c r="C29" s="14"/>
      <c r="D29" s="14"/>
      <c r="E29" s="14"/>
      <c r="F29" s="14"/>
      <c r="G29" s="14"/>
      <c r="H29" s="14"/>
      <c r="I29" s="14"/>
      <c r="J29" s="14"/>
      <c r="K29" s="14"/>
      <c r="L29" s="14"/>
      <c r="M29" s="14"/>
    </row>
    <row r="30" spans="1:14" ht="12" customHeight="1" x14ac:dyDescent="0.35">
      <c r="A30" s="14"/>
      <c r="B30" s="14"/>
      <c r="C30" s="14"/>
      <c r="D30" s="14"/>
      <c r="E30" s="14"/>
      <c r="F30" s="14"/>
      <c r="G30" s="14"/>
      <c r="H30" s="14"/>
      <c r="I30" s="14"/>
      <c r="J30" s="14"/>
      <c r="K30" s="14"/>
      <c r="L30" s="14"/>
      <c r="M30" s="14"/>
    </row>
    <row r="31" spans="1:14" ht="12" customHeight="1" x14ac:dyDescent="0.35">
      <c r="A31" s="14"/>
      <c r="B31" s="14"/>
      <c r="C31" s="14"/>
      <c r="D31" s="14"/>
      <c r="E31" s="14"/>
      <c r="F31" s="14"/>
      <c r="G31" s="14"/>
      <c r="H31" s="14"/>
      <c r="I31" s="14"/>
      <c r="J31" s="14"/>
      <c r="K31" s="14"/>
      <c r="L31" s="14"/>
      <c r="M31" s="14"/>
    </row>
    <row r="32" spans="1:14" ht="12" customHeight="1" x14ac:dyDescent="0.35">
      <c r="A32" s="14"/>
      <c r="B32" s="14"/>
      <c r="C32" s="14"/>
      <c r="D32" s="14"/>
      <c r="E32" s="14"/>
      <c r="F32" s="14"/>
      <c r="G32" s="14"/>
      <c r="H32" s="14"/>
      <c r="I32" s="14"/>
      <c r="J32" s="14"/>
      <c r="K32" s="14"/>
      <c r="L32" s="14"/>
      <c r="M32" s="14"/>
    </row>
    <row r="33" spans="1:13" ht="12" customHeight="1" x14ac:dyDescent="0.35">
      <c r="A33" s="14"/>
      <c r="B33" s="14"/>
      <c r="C33" s="14"/>
      <c r="D33" s="14"/>
      <c r="E33" s="14"/>
      <c r="F33" s="14"/>
      <c r="G33" s="14"/>
      <c r="H33" s="14"/>
      <c r="I33" s="14"/>
      <c r="J33" s="14"/>
      <c r="K33" s="14"/>
      <c r="L33" s="14"/>
      <c r="M33" s="14"/>
    </row>
    <row r="34" spans="1:13" ht="12" customHeight="1" x14ac:dyDescent="0.35">
      <c r="A34" s="14"/>
      <c r="B34" s="14"/>
      <c r="C34" s="14"/>
      <c r="D34" s="14"/>
      <c r="E34" s="14"/>
      <c r="F34" s="14"/>
      <c r="G34" s="14"/>
      <c r="H34" s="14"/>
      <c r="I34" s="14"/>
      <c r="J34" s="14"/>
      <c r="K34" s="14"/>
      <c r="L34" s="14"/>
      <c r="M34" s="14"/>
    </row>
    <row r="35" spans="1:13" ht="12" customHeight="1" x14ac:dyDescent="0.35">
      <c r="A35" s="14"/>
      <c r="B35" s="14"/>
      <c r="C35" s="14"/>
      <c r="D35" s="14"/>
      <c r="E35" s="14"/>
      <c r="F35" s="14"/>
      <c r="G35" s="14"/>
      <c r="H35" s="14"/>
      <c r="I35" s="14"/>
      <c r="J35" s="14"/>
      <c r="K35" s="14"/>
      <c r="L35" s="14"/>
      <c r="M35" s="14"/>
    </row>
    <row r="36" spans="1:13" ht="12" customHeight="1" x14ac:dyDescent="0.35">
      <c r="A36" s="14"/>
      <c r="B36" s="14"/>
      <c r="C36" s="14"/>
      <c r="D36" s="14"/>
      <c r="E36" s="14"/>
      <c r="F36" s="14"/>
      <c r="G36" s="14"/>
      <c r="H36" s="14"/>
      <c r="I36" s="14"/>
      <c r="J36" s="14"/>
      <c r="K36" s="14"/>
      <c r="L36" s="14"/>
      <c r="M36" s="14"/>
    </row>
    <row r="37" spans="1:13" ht="12" customHeight="1" x14ac:dyDescent="0.35">
      <c r="A37" s="14"/>
      <c r="B37" s="14"/>
      <c r="C37" s="14"/>
      <c r="D37" s="14"/>
      <c r="E37" s="14"/>
      <c r="F37" s="14"/>
      <c r="G37" s="14"/>
      <c r="H37" s="14"/>
      <c r="I37" s="14"/>
      <c r="J37" s="14"/>
      <c r="K37" s="14"/>
      <c r="L37" s="14"/>
      <c r="M37" s="14"/>
    </row>
    <row r="38" spans="1:13" ht="12" customHeight="1" x14ac:dyDescent="0.35">
      <c r="A38" s="14"/>
      <c r="B38" s="14"/>
      <c r="C38" s="14"/>
      <c r="D38" s="14"/>
      <c r="E38" s="14"/>
      <c r="F38" s="14"/>
      <c r="G38" s="14"/>
      <c r="H38" s="14"/>
      <c r="I38" s="14"/>
      <c r="J38" s="14"/>
      <c r="K38" s="14"/>
      <c r="L38" s="14"/>
      <c r="M38" s="14"/>
    </row>
    <row r="39" spans="1:13" ht="12" customHeight="1" x14ac:dyDescent="0.35">
      <c r="A39" s="14"/>
      <c r="B39" s="14"/>
      <c r="C39" s="14"/>
      <c r="D39" s="14"/>
      <c r="E39" s="14"/>
      <c r="F39" s="14"/>
      <c r="G39" s="14"/>
      <c r="H39" s="14"/>
      <c r="I39" s="14"/>
      <c r="J39" s="14"/>
      <c r="K39" s="14"/>
      <c r="L39" s="14"/>
      <c r="M39" s="14"/>
    </row>
    <row r="40" spans="1:13" ht="12" customHeight="1" x14ac:dyDescent="0.35">
      <c r="A40" s="14"/>
      <c r="B40" s="14"/>
      <c r="C40" s="14"/>
      <c r="D40" s="14"/>
      <c r="E40" s="14"/>
      <c r="F40" s="14"/>
      <c r="G40" s="14"/>
      <c r="H40" s="14"/>
      <c r="I40" s="14"/>
      <c r="J40" s="14"/>
      <c r="K40" s="14"/>
      <c r="L40" s="14"/>
      <c r="M40" s="14"/>
    </row>
    <row r="41" spans="1:13" ht="12" customHeight="1" x14ac:dyDescent="0.35">
      <c r="A41" s="14"/>
      <c r="B41" s="14"/>
      <c r="C41" s="14"/>
      <c r="D41" s="14"/>
      <c r="E41" s="14"/>
      <c r="F41" s="14"/>
      <c r="G41" s="14"/>
      <c r="H41" s="14"/>
      <c r="I41" s="14"/>
      <c r="J41" s="14"/>
      <c r="K41" s="14"/>
      <c r="L41" s="14"/>
      <c r="M41" s="14"/>
    </row>
    <row r="42" spans="1:13" ht="12" customHeight="1" x14ac:dyDescent="0.35">
      <c r="A42" s="14"/>
      <c r="B42" s="14"/>
      <c r="C42" s="14"/>
      <c r="D42" s="14"/>
      <c r="E42" s="14"/>
      <c r="F42" s="14"/>
      <c r="G42" s="14"/>
      <c r="H42" s="14"/>
      <c r="I42" s="14"/>
      <c r="J42" s="14"/>
      <c r="K42" s="14"/>
      <c r="L42" s="14"/>
      <c r="M42" s="14"/>
    </row>
    <row r="43" spans="1:13" ht="12" customHeight="1" x14ac:dyDescent="0.35">
      <c r="A43" s="14"/>
      <c r="B43" s="14"/>
      <c r="C43" s="14"/>
      <c r="D43" s="14"/>
      <c r="E43" s="14"/>
      <c r="F43" s="14"/>
      <c r="G43" s="14"/>
      <c r="H43" s="14"/>
      <c r="I43" s="14"/>
      <c r="J43" s="14"/>
      <c r="K43" s="14"/>
      <c r="L43" s="14"/>
      <c r="M43" s="14"/>
    </row>
    <row r="44" spans="1:13" ht="12" customHeight="1" x14ac:dyDescent="0.35">
      <c r="A44" s="14"/>
      <c r="B44" s="14"/>
      <c r="C44" s="14"/>
      <c r="D44" s="14"/>
      <c r="E44" s="14"/>
      <c r="F44" s="14"/>
      <c r="G44" s="14"/>
      <c r="H44" s="14"/>
      <c r="I44" s="14"/>
      <c r="J44" s="14"/>
      <c r="K44" s="14"/>
      <c r="L44" s="14"/>
      <c r="M44" s="14"/>
    </row>
    <row r="45" spans="1:13" ht="12" customHeight="1" x14ac:dyDescent="0.35">
      <c r="A45" s="14"/>
      <c r="B45" s="14"/>
      <c r="C45" s="14"/>
      <c r="D45" s="14"/>
      <c r="E45" s="14"/>
      <c r="F45" s="14"/>
      <c r="G45" s="14"/>
      <c r="H45" s="14"/>
      <c r="I45" s="14"/>
      <c r="J45" s="14"/>
      <c r="K45" s="14"/>
      <c r="L45" s="14"/>
      <c r="M45" s="14"/>
    </row>
    <row r="46" spans="1:13" ht="12" customHeight="1" x14ac:dyDescent="0.35">
      <c r="A46" s="14"/>
      <c r="B46" s="14"/>
      <c r="C46" s="14"/>
      <c r="D46" s="14"/>
      <c r="E46" s="14"/>
      <c r="F46" s="14"/>
      <c r="G46" s="14"/>
      <c r="H46" s="14"/>
      <c r="I46" s="14"/>
      <c r="J46" s="14"/>
      <c r="K46" s="14"/>
      <c r="L46" s="14"/>
      <c r="M46" s="14"/>
    </row>
    <row r="47" spans="1:13" ht="12" customHeight="1" x14ac:dyDescent="0.35">
      <c r="A47" s="34"/>
      <c r="B47" s="34"/>
      <c r="C47" s="12"/>
      <c r="D47" s="12"/>
      <c r="E47" s="12"/>
      <c r="F47" s="12"/>
      <c r="G47" s="12"/>
      <c r="H47" s="12"/>
      <c r="I47" s="12"/>
      <c r="J47" s="12"/>
      <c r="K47" s="12"/>
      <c r="L47" s="12"/>
      <c r="M47" s="12"/>
    </row>
    <row r="48" spans="1:13" ht="12" customHeight="1" x14ac:dyDescent="0.35">
      <c r="A48" s="34"/>
      <c r="B48" s="34"/>
      <c r="C48" s="12"/>
      <c r="D48" s="12"/>
      <c r="E48" s="12"/>
      <c r="F48" s="12"/>
      <c r="G48" s="12"/>
      <c r="H48" s="12"/>
      <c r="I48" s="12"/>
      <c r="J48" s="12"/>
      <c r="K48" s="12"/>
      <c r="L48" s="12"/>
      <c r="M48" s="12"/>
    </row>
    <row r="49" spans="1:13" ht="12" customHeight="1" x14ac:dyDescent="0.35">
      <c r="A49" s="34"/>
      <c r="B49" s="34"/>
      <c r="C49" s="12"/>
      <c r="D49" s="12"/>
      <c r="E49" s="12"/>
      <c r="F49" s="12"/>
      <c r="G49" s="12"/>
      <c r="H49" s="12"/>
      <c r="I49" s="12"/>
      <c r="J49" s="12"/>
      <c r="K49" s="12"/>
      <c r="L49" s="12"/>
      <c r="M49" s="12"/>
    </row>
    <row r="50" spans="1:13" ht="12" customHeight="1" x14ac:dyDescent="0.35">
      <c r="A50" s="34"/>
      <c r="B50" s="34"/>
      <c r="C50" s="12"/>
      <c r="D50" s="12"/>
      <c r="E50" s="12"/>
      <c r="F50" s="12"/>
      <c r="G50" s="12"/>
      <c r="H50" s="12"/>
      <c r="I50" s="12"/>
      <c r="J50" s="12"/>
      <c r="K50" s="12"/>
      <c r="L50" s="12"/>
      <c r="M50" s="12"/>
    </row>
    <row r="51" spans="1:13" ht="12" customHeight="1" x14ac:dyDescent="0.35">
      <c r="A51" s="34"/>
      <c r="B51" s="34"/>
      <c r="C51" s="12"/>
      <c r="D51" s="12"/>
      <c r="E51" s="12"/>
      <c r="F51" s="12"/>
      <c r="G51" s="12"/>
      <c r="H51" s="12"/>
      <c r="I51" s="12"/>
      <c r="J51" s="12"/>
      <c r="K51" s="12"/>
      <c r="L51" s="12"/>
      <c r="M51" s="12"/>
    </row>
    <row r="52" spans="1:13" ht="12" customHeight="1" x14ac:dyDescent="0.35">
      <c r="A52" s="34"/>
      <c r="B52" s="34"/>
      <c r="C52" s="12"/>
      <c r="D52" s="12"/>
      <c r="E52" s="12"/>
      <c r="F52" s="12"/>
      <c r="G52" s="12"/>
      <c r="H52" s="12"/>
      <c r="I52" s="12"/>
      <c r="J52" s="12"/>
      <c r="K52" s="12"/>
      <c r="L52" s="12"/>
      <c r="M52" s="12"/>
    </row>
    <row r="53" spans="1:13" ht="12" customHeight="1" x14ac:dyDescent="0.35">
      <c r="A53" s="34"/>
      <c r="B53" s="34"/>
      <c r="C53" s="12"/>
      <c r="D53" s="12"/>
      <c r="E53" s="12"/>
      <c r="F53" s="12"/>
      <c r="G53" s="12"/>
      <c r="H53" s="12"/>
      <c r="I53" s="12"/>
      <c r="J53" s="12"/>
      <c r="K53" s="12"/>
      <c r="L53" s="12"/>
      <c r="M53" s="12"/>
    </row>
  </sheetData>
  <pageMargins left="0.55118110236220497" right="0.55118110236220497" top="0.39370078740157499" bottom="0.55118110236220497" header="0" footer="0.31496062992126"/>
  <pageSetup paperSize="9" fitToHeight="0" orientation="landscape" r:id="rId1"/>
  <headerFooter scaleWithDoc="0" alignWithMargins="0">
    <oddFooter>&amp;R&amp;G&amp;L&amp;"Arial,Regular"&amp;8Page &amp;P     Tab:&amp;A     05 April 2021&amp;C&amp;"Arial,Regular"&amp;8&amp;F
Reliance Restricted</oddFooter>
  </headerFooter>
  <drawing r:id="rId2"/>
  <legacyDrawing r:id="rId3"/>
  <legacyDrawingHF r:id="rId4"/>
  <oleObjects>
    <mc:AlternateContent xmlns:mc="http://schemas.openxmlformats.org/markup-compatibility/2006">
      <mc:Choice Requires="x14">
        <oleObject progId="Document" shapeId="10241" r:id="rId5">
          <objectPr defaultSize="0" altText="nrNarrativeTextBox" r:id="rId6">
            <anchor moveWithCells="1">
              <from>
                <xdr:col>0</xdr:col>
                <xdr:colOff>80963</xdr:colOff>
                <xdr:row>27</xdr:row>
                <xdr:rowOff>33338</xdr:rowOff>
              </from>
              <to>
                <xdr:col>8</xdr:col>
                <xdr:colOff>642938</xdr:colOff>
                <xdr:row>31</xdr:row>
                <xdr:rowOff>0</xdr:rowOff>
              </to>
            </anchor>
          </objectPr>
        </oleObject>
      </mc:Choice>
      <mc:Fallback>
        <oleObject progId="Document" shapeId="10241" r:id="rId5"/>
      </mc:Fallback>
    </mc:AlternateContent>
  </oleObjec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BB2030-7849-429A-98DB-A2626409AE78}">
  <dimension ref="A1"/>
  <sheetViews>
    <sheetView workbookViewId="0"/>
  </sheetViews>
  <sheetFormatPr defaultRowHeight="12.75" x14ac:dyDescent="0.35"/>
  <sheetData>
    <row r="1" spans="1:1" x14ac:dyDescent="0.35">
      <c r="A1" s="4">
        <v>0</v>
      </c>
    </row>
  </sheetData>
  <pageMargins left="0.7" right="0.7" top="0.75" bottom="0.75" header="0.3" footer="0.3"/>
  <pageSetup paperSize="9" orientation="portrait" horizontalDpi="300" verticalDpi="0"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A7D456-9C2D-47FE-A758-3FB879945630}">
  <sheetPr>
    <pageSetUpPr autoPageBreaks="0" fitToPage="1"/>
  </sheetPr>
  <dimension ref="A1:W64"/>
  <sheetViews>
    <sheetView showGridLines="0" zoomScaleNormal="100" workbookViewId="0">
      <selection activeCell="H7" sqref="H7"/>
    </sheetView>
  </sheetViews>
  <sheetFormatPr defaultColWidth="9" defaultRowHeight="12" customHeight="1" x14ac:dyDescent="0.35"/>
  <cols>
    <col min="1" max="1" width="32.4140625" style="4" customWidth="1"/>
    <col min="2" max="2" width="5.6640625" style="4" customWidth="1"/>
    <col min="3" max="20" width="11.4140625" style="4" customWidth="1"/>
    <col min="21" max="21" width="5.4140625" style="4" customWidth="1"/>
    <col min="22" max="22" width="11.4140625" style="4" customWidth="1"/>
    <col min="23" max="24" width="3.9140625" style="4" customWidth="1"/>
    <col min="25" max="16384" width="9" style="4"/>
  </cols>
  <sheetData>
    <row r="1" spans="1:23" ht="20.2" customHeight="1" x14ac:dyDescent="0.4">
      <c r="A1" s="19" t="s">
        <v>129</v>
      </c>
      <c r="B1" s="7"/>
      <c r="C1" s="7"/>
      <c r="D1" s="7"/>
      <c r="E1" s="7"/>
      <c r="F1" s="7"/>
      <c r="G1" s="7"/>
      <c r="H1" s="7"/>
      <c r="I1" s="7"/>
      <c r="J1" s="7"/>
      <c r="K1" s="7"/>
      <c r="L1" s="7"/>
      <c r="M1" s="7"/>
      <c r="N1" s="7"/>
      <c r="O1" s="7"/>
      <c r="P1" s="7"/>
      <c r="Q1" s="7"/>
      <c r="R1" s="7"/>
      <c r="S1" s="7"/>
      <c r="T1" s="7"/>
      <c r="U1" s="7"/>
    </row>
    <row r="2" spans="1:23" ht="15" customHeight="1" x14ac:dyDescent="0.35">
      <c r="A2" s="20" t="s">
        <v>133</v>
      </c>
      <c r="B2" s="14"/>
      <c r="C2" s="11"/>
      <c r="D2" s="11"/>
      <c r="E2" s="11"/>
      <c r="F2" s="11"/>
      <c r="G2" s="11"/>
      <c r="H2" s="11"/>
      <c r="I2" s="11"/>
      <c r="J2" s="11"/>
      <c r="K2" s="11"/>
      <c r="L2" s="11"/>
      <c r="M2" s="11"/>
      <c r="N2" s="11"/>
      <c r="O2" s="11"/>
      <c r="P2" s="11"/>
      <c r="Q2" s="11"/>
      <c r="R2" s="11"/>
      <c r="S2" s="11"/>
      <c r="T2" s="11"/>
      <c r="U2" s="11"/>
    </row>
    <row r="3" spans="1:23" ht="20.2" customHeight="1" x14ac:dyDescent="0.5">
      <c r="A3" s="86" t="s">
        <v>427</v>
      </c>
      <c r="B3" s="11"/>
      <c r="C3" s="11"/>
      <c r="D3" s="11"/>
      <c r="E3" s="11"/>
      <c r="F3" s="11"/>
      <c r="G3" s="11"/>
      <c r="H3" s="11"/>
      <c r="I3" s="11"/>
      <c r="J3" s="11"/>
      <c r="K3" s="11"/>
      <c r="L3" s="11"/>
      <c r="M3" s="11"/>
      <c r="N3" s="11"/>
      <c r="O3" s="11"/>
      <c r="P3" s="11"/>
      <c r="Q3" s="11"/>
      <c r="R3" s="11"/>
      <c r="S3" s="11"/>
      <c r="T3" s="11"/>
      <c r="U3" s="11"/>
      <c r="V3" s="11"/>
    </row>
    <row r="4" spans="1:23" ht="20.2" customHeight="1" x14ac:dyDescent="0.5">
      <c r="A4" s="86"/>
      <c r="B4" s="11"/>
      <c r="C4" s="11"/>
      <c r="D4" s="11"/>
      <c r="E4" s="11"/>
      <c r="F4" s="11"/>
      <c r="G4" s="11"/>
      <c r="H4" s="11"/>
      <c r="I4" s="11"/>
      <c r="J4" s="11"/>
      <c r="K4" s="11"/>
      <c r="L4" s="11"/>
      <c r="M4" s="11"/>
      <c r="N4" s="11"/>
      <c r="O4" s="11"/>
      <c r="P4" s="11"/>
      <c r="Q4" s="11"/>
      <c r="R4" s="11"/>
      <c r="S4" s="11"/>
      <c r="T4" s="11"/>
      <c r="U4" s="11"/>
      <c r="V4" s="11"/>
    </row>
    <row r="5" spans="1:23" ht="12.75" x14ac:dyDescent="0.35">
      <c r="A5" s="21"/>
      <c r="B5" s="21"/>
      <c r="C5" s="38" t="s">
        <v>126</v>
      </c>
      <c r="D5" s="38" t="s">
        <v>126</v>
      </c>
      <c r="E5" s="38" t="s">
        <v>126</v>
      </c>
      <c r="F5" s="38" t="s">
        <v>126</v>
      </c>
      <c r="G5" s="38"/>
      <c r="H5" s="38"/>
      <c r="I5" s="38" t="s">
        <v>126</v>
      </c>
      <c r="J5" s="38" t="s">
        <v>126</v>
      </c>
      <c r="K5" s="38" t="s">
        <v>126</v>
      </c>
      <c r="L5" s="38" t="s">
        <v>126</v>
      </c>
      <c r="M5" s="38"/>
      <c r="N5" s="38"/>
      <c r="O5" s="38" t="s">
        <v>126</v>
      </c>
      <c r="P5" s="38" t="s">
        <v>126</v>
      </c>
      <c r="Q5" s="38" t="s">
        <v>126</v>
      </c>
      <c r="R5" s="38" t="s">
        <v>126</v>
      </c>
      <c r="S5" s="38"/>
      <c r="T5" s="38"/>
      <c r="U5" s="22"/>
      <c r="V5" s="12"/>
    </row>
    <row r="6" spans="1:23" ht="13.5" customHeight="1" x14ac:dyDescent="0.4">
      <c r="A6" s="124" t="s">
        <v>89</v>
      </c>
      <c r="B6" s="125" t="s">
        <v>16</v>
      </c>
      <c r="C6" s="126" t="s">
        <v>169</v>
      </c>
      <c r="D6" s="126" t="s">
        <v>170</v>
      </c>
      <c r="E6" s="126" t="s">
        <v>171</v>
      </c>
      <c r="F6" s="126" t="s">
        <v>487</v>
      </c>
      <c r="G6" s="126" t="s">
        <v>178</v>
      </c>
      <c r="H6" s="126" t="s">
        <v>104</v>
      </c>
      <c r="I6" s="126" t="s">
        <v>169</v>
      </c>
      <c r="J6" s="126" t="s">
        <v>170</v>
      </c>
      <c r="K6" s="126" t="s">
        <v>171</v>
      </c>
      <c r="L6" s="126" t="s">
        <v>487</v>
      </c>
      <c r="M6" s="126" t="s">
        <v>178</v>
      </c>
      <c r="N6" s="126" t="s">
        <v>106</v>
      </c>
      <c r="O6" s="126" t="s">
        <v>169</v>
      </c>
      <c r="P6" s="126" t="s">
        <v>170</v>
      </c>
      <c r="Q6" s="126" t="s">
        <v>171</v>
      </c>
      <c r="R6" s="126" t="s">
        <v>487</v>
      </c>
      <c r="S6" s="126" t="s">
        <v>178</v>
      </c>
      <c r="T6" s="126" t="s">
        <v>428</v>
      </c>
      <c r="U6" s="12"/>
      <c r="V6" s="96" t="s">
        <v>17</v>
      </c>
    </row>
    <row r="7" spans="1:23" ht="12.75" x14ac:dyDescent="0.35">
      <c r="A7" s="106" t="s">
        <v>233</v>
      </c>
      <c r="B7" s="25"/>
      <c r="C7" s="98">
        <f>-SUMIFS(ScratchPad_TB!$I$15:$I$164,ScratchPad_TB!$G$15:$G$164,'R3'!$A7,ScratchPad_TB!$F$15:$F$164,'R3'!$A$9,ScratchPad_TB!$C$15:$C$164,'R3'!C$6)/1000</f>
        <v>0</v>
      </c>
      <c r="D7" s="98">
        <f>-SUMIFS(ScratchPad_TB!$I$15:$I$164,ScratchPad_TB!$G$15:$G$164,'R3'!$A7,ScratchPad_TB!$F$15:$F$164,'R3'!$A$9,ScratchPad_TB!$C$15:$C$164,'R3'!D$6)/1000</f>
        <v>21021.105</v>
      </c>
      <c r="E7" s="98">
        <f>-SUMIFS(ScratchPad_TB!$I$15:$I$164,ScratchPad_TB!$G$15:$G$164,'R3'!$A7,ScratchPad_TB!$F$15:$F$164,'R3'!$A$9,ScratchPad_TB!$C$15:$C$164,'R3'!E$6)/1000</f>
        <v>0</v>
      </c>
      <c r="F7" s="99">
        <f>SUM(C7:E7)</f>
        <v>21021.105</v>
      </c>
      <c r="G7" s="98">
        <f>SUMIFS(ScratchPad_TB!$I$15:$I$164,ScratchPad_TB!$G$15:$G$164,'R3'!$A7,ScratchPad_TB!$F$15:$F$164,'R3'!$A$9,ScratchPad_TB!$E$15:$E$164,'R3'!G$6)/1000</f>
        <v>0</v>
      </c>
      <c r="H7" s="99">
        <f>SUM(F7:G7)</f>
        <v>21021.105</v>
      </c>
      <c r="I7" s="98">
        <f>-SUMIFS(ScratchPad_TB!$J$15:$J$164,ScratchPad_TB!$G$15:$G$164,'R3'!$A7,ScratchPad_TB!$F$15:$F$164,'R3'!$A$9,ScratchPad_TB!$C$15:$C$164,'R3'!I$6)/1000</f>
        <v>0</v>
      </c>
      <c r="J7" s="98">
        <f>-SUMIFS(ScratchPad_TB!$J$15:$J$164,ScratchPad_TB!$G$15:$G$164,'R3'!$A7,ScratchPad_TB!$F$15:$F$164,'R3'!$A$9,ScratchPad_TB!$C$15:$C$164,'R3'!J$6)/1000</f>
        <v>20584.784920000002</v>
      </c>
      <c r="K7" s="98">
        <f>-SUMIFS(ScratchPad_TB!$J$15:$J$164,ScratchPad_TB!$G$15:$G$164,'R3'!$A7,ScratchPad_TB!$F$15:$F$164,'R3'!$A$9,ScratchPad_TB!$C$15:$C$164,'R3'!K$6)/1000</f>
        <v>0</v>
      </c>
      <c r="L7" s="99">
        <f>SUM(I7:K7)</f>
        <v>20584.784920000002</v>
      </c>
      <c r="M7" s="98">
        <f>SUMIFS(ScratchPad_TB!$J$15:$J$164,ScratchPad_TB!$G$15:$G$164,'R3'!$A7,ScratchPad_TB!$F$15:$F$164,'R3'!$A$9,ScratchPad_TB!$E$15:$E$164,'R3'!M$6)/1000</f>
        <v>0</v>
      </c>
      <c r="N7" s="99">
        <f>SUM(L7:M7)</f>
        <v>20584.784920000002</v>
      </c>
      <c r="O7" s="98">
        <f>-SUMIFS(ScratchPad_TB!$K$15:$K$164,ScratchPad_TB!$G$15:$G$164,'R3'!$A7,ScratchPad_TB!$F$15:$F$164,'R3'!$A$9,ScratchPad_TB!$C$15:$C$164,'R3'!O$6)/1000</f>
        <v>0</v>
      </c>
      <c r="P7" s="98">
        <f>-SUMIFS(ScratchPad_TB!$K$15:$K$164,ScratchPad_TB!$G$15:$G$164,'R3'!$A7,ScratchPad_TB!$F$15:$F$164,'R3'!$A$9,ScratchPad_TB!$C$15:$C$164,'R3'!P$6)/1000</f>
        <v>21552.032828000003</v>
      </c>
      <c r="Q7" s="98">
        <f>-SUMIFS(ScratchPad_TB!$K$15:$K$164,ScratchPad_TB!$G$15:$G$164,'R3'!$A7,ScratchPad_TB!$F$15:$F$164,'R3'!$A$9,ScratchPad_TB!$C$15:$C$164,'R3'!Q$6)/1000</f>
        <v>0</v>
      </c>
      <c r="R7" s="99">
        <f>SUM(O7:Q7)</f>
        <v>21552.032828000003</v>
      </c>
      <c r="S7" s="98">
        <f>SUMIFS(ScratchPad_TB!$K$15:$K$164,ScratchPad_TB!$G$15:$G$164,'R3'!$A7,ScratchPad_TB!$F$15:$F$164,'R3'!$A$9,ScratchPad_TB!$E$15:$E$164,'R3'!S$6)/1000</f>
        <v>0</v>
      </c>
      <c r="T7" s="99">
        <f>SUM(R7:S7)</f>
        <v>21552.032828000003</v>
      </c>
      <c r="U7" s="26"/>
      <c r="V7" s="27"/>
    </row>
    <row r="8" spans="1:23" ht="12.75" x14ac:dyDescent="0.35">
      <c r="A8" s="107" t="s">
        <v>236</v>
      </c>
      <c r="B8" s="29"/>
      <c r="C8" s="100">
        <f>-SUMIFS(ScratchPad_TB!$I$15:$I$164,ScratchPad_TB!$G$15:$G$164,'R3'!$A8,ScratchPad_TB!$F$15:$F$164,'R3'!$A$9,ScratchPad_TB!$C$15:$C$164,'R3'!C$6)/1000</f>
        <v>0</v>
      </c>
      <c r="D8" s="100">
        <f>-SUMIFS(ScratchPad_TB!$I$15:$I$164,ScratchPad_TB!$G$15:$G$164,'R3'!$A8,ScratchPad_TB!$F$15:$F$164,'R3'!$A$9,ScratchPad_TB!$C$15:$C$164,'R3'!D$6)/1000</f>
        <v>-169.84068300000001</v>
      </c>
      <c r="E8" s="100">
        <f>-SUMIFS(ScratchPad_TB!$I$15:$I$164,ScratchPad_TB!$G$15:$G$164,'R3'!$A8,ScratchPad_TB!$F$15:$F$164,'R3'!$A$9,ScratchPad_TB!$C$15:$C$164,'R3'!E$6)/1000</f>
        <v>0</v>
      </c>
      <c r="F8" s="100">
        <f>SUM(C8:E8)</f>
        <v>-169.84068300000001</v>
      </c>
      <c r="G8" s="100">
        <f>SUMIFS(ScratchPad_TB!$I$15:$I$164,ScratchPad_TB!$G$15:$G$164,'R3'!$A8,ScratchPad_TB!$F$15:$F$164,'R3'!$A$9,ScratchPad_TB!$E$15:$E$164,'R3'!G$6)/1000</f>
        <v>0</v>
      </c>
      <c r="H8" s="100">
        <f t="shared" ref="H8:H24" si="0">SUM(F8:G8)</f>
        <v>-169.84068300000001</v>
      </c>
      <c r="I8" s="100">
        <f>-SUMIFS(ScratchPad_TB!$J$15:$J$164,ScratchPad_TB!$G$15:$G$164,'R3'!$A8,ScratchPad_TB!$F$15:$F$164,'R3'!$A$9,ScratchPad_TB!$C$15:$C$164,'R3'!I$6)/1000</f>
        <v>0</v>
      </c>
      <c r="J8" s="100">
        <f>-SUMIFS(ScratchPad_TB!$J$15:$J$164,ScratchPad_TB!$G$15:$G$164,'R3'!$A8,ScratchPad_TB!$F$15:$F$164,'R3'!$A$9,ScratchPad_TB!$C$15:$C$164,'R3'!J$6)/1000</f>
        <v>-162.24785284000001</v>
      </c>
      <c r="K8" s="100">
        <f>-SUMIFS(ScratchPad_TB!$J$15:$J$164,ScratchPad_TB!$G$15:$G$164,'R3'!$A8,ScratchPad_TB!$F$15:$F$164,'R3'!$A$9,ScratchPad_TB!$C$15:$C$164,'R3'!K$6)/1000</f>
        <v>0</v>
      </c>
      <c r="L8" s="100">
        <f>SUM(I8:K8)</f>
        <v>-162.24785284000001</v>
      </c>
      <c r="M8" s="100">
        <f>SUMIFS(ScratchPad_TB!$J$15:$J$164,ScratchPad_TB!$G$15:$G$164,'R3'!$A8,ScratchPad_TB!$F$15:$F$164,'R3'!$A$9,ScratchPad_TB!$E$15:$E$164,'R3'!M$6)/1000</f>
        <v>0</v>
      </c>
      <c r="N8" s="100">
        <f t="shared" ref="N8:N24" si="1">SUM(L8:M8)</f>
        <v>-162.24785284000001</v>
      </c>
      <c r="O8" s="100">
        <f>-SUMIFS(ScratchPad_TB!$K$15:$K$164,ScratchPad_TB!$G$15:$G$164,'R3'!$A8,ScratchPad_TB!$F$15:$F$164,'R3'!$A$9,ScratchPad_TB!$C$15:$C$164,'R3'!O$6)/1000</f>
        <v>0</v>
      </c>
      <c r="P8" s="100">
        <f>-SUMIFS(ScratchPad_TB!$K$15:$K$164,ScratchPad_TB!$G$15:$G$164,'R3'!$A8,ScratchPad_TB!$F$15:$F$164,'R3'!$A$9,ScratchPad_TB!$C$15:$C$164,'R3'!P$6)/1000</f>
        <v>-176.28033155600002</v>
      </c>
      <c r="Q8" s="100">
        <f>-SUMIFS(ScratchPad_TB!$K$15:$K$164,ScratchPad_TB!$G$15:$G$164,'R3'!$A8,ScratchPad_TB!$F$15:$F$164,'R3'!$A$9,ScratchPad_TB!$C$15:$C$164,'R3'!Q$6)/1000</f>
        <v>0</v>
      </c>
      <c r="R8" s="100">
        <f>SUM(O8:Q8)</f>
        <v>-176.28033155600002</v>
      </c>
      <c r="S8" s="100">
        <f>SUMIFS(ScratchPad_TB!$K$15:$K$164,ScratchPad_TB!$G$15:$G$164,'R3'!$A8,ScratchPad_TB!$F$15:$F$164,'R3'!$A$9,ScratchPad_TB!$E$15:$E$164,'R3'!S$6)/1000</f>
        <v>0</v>
      </c>
      <c r="T8" s="100">
        <f t="shared" ref="T8:T24" si="2">SUM(R8:S8)</f>
        <v>-176.28033155600002</v>
      </c>
      <c r="U8" s="26"/>
      <c r="V8" s="27"/>
    </row>
    <row r="9" spans="1:23" ht="13.15" x14ac:dyDescent="0.4">
      <c r="A9" s="108" t="s">
        <v>232</v>
      </c>
      <c r="B9" s="109"/>
      <c r="C9" s="110">
        <f t="shared" ref="C9:T9" si="3">SUM(C7:C8)</f>
        <v>0</v>
      </c>
      <c r="D9" s="110">
        <f t="shared" si="3"/>
        <v>20851.264317000001</v>
      </c>
      <c r="E9" s="110">
        <f t="shared" si="3"/>
        <v>0</v>
      </c>
      <c r="F9" s="110">
        <f t="shared" si="3"/>
        <v>20851.264317000001</v>
      </c>
      <c r="G9" s="110">
        <f t="shared" si="3"/>
        <v>0</v>
      </c>
      <c r="H9" s="110">
        <f t="shared" si="3"/>
        <v>20851.264317000001</v>
      </c>
      <c r="I9" s="110">
        <f t="shared" si="3"/>
        <v>0</v>
      </c>
      <c r="J9" s="110">
        <f t="shared" si="3"/>
        <v>20422.537067160003</v>
      </c>
      <c r="K9" s="110">
        <f t="shared" si="3"/>
        <v>0</v>
      </c>
      <c r="L9" s="110">
        <f t="shared" si="3"/>
        <v>20422.537067160003</v>
      </c>
      <c r="M9" s="110">
        <f t="shared" ref="M9:N9" si="4">SUM(M7:M8)</f>
        <v>0</v>
      </c>
      <c r="N9" s="110">
        <f t="shared" si="4"/>
        <v>20422.537067160003</v>
      </c>
      <c r="O9" s="110">
        <f t="shared" si="3"/>
        <v>0</v>
      </c>
      <c r="P9" s="110">
        <f t="shared" si="3"/>
        <v>21375.752496444002</v>
      </c>
      <c r="Q9" s="110">
        <f t="shared" si="3"/>
        <v>0</v>
      </c>
      <c r="R9" s="110">
        <f t="shared" si="3"/>
        <v>21375.752496444002</v>
      </c>
      <c r="S9" s="110">
        <f t="shared" si="3"/>
        <v>0</v>
      </c>
      <c r="T9" s="110">
        <f t="shared" si="3"/>
        <v>21375.752496444002</v>
      </c>
      <c r="U9" s="26"/>
      <c r="V9" s="27"/>
    </row>
    <row r="10" spans="1:23" s="30" customFormat="1" ht="12.75" x14ac:dyDescent="0.35">
      <c r="A10" s="111" t="s">
        <v>241</v>
      </c>
      <c r="B10" s="112"/>
      <c r="C10" s="113">
        <f>-SUMIFS(ScratchPad_TB!$I$15:$I$164,ScratchPad_TB!$F$15:$F$164,'R3'!$A10,ScratchPad_TB!$C$15:$C$164,'R3'!C$6)/1000</f>
        <v>0</v>
      </c>
      <c r="D10" s="113">
        <f>-SUMIFS(ScratchPad_TB!$I$15:$I$164,ScratchPad_TB!$F$15:$F$164,'R3'!$A10,ScratchPad_TB!$C$15:$C$164,'R3'!D$6)/1000</f>
        <v>-9546.5578647945204</v>
      </c>
      <c r="E10" s="113">
        <f>-SUMIFS(ScratchPad_TB!$I$15:$I$164,ScratchPad_TB!$F$15:$F$164,'R3'!$A10,ScratchPad_TB!$C$15:$C$164,'R3'!E$6)/1000</f>
        <v>0</v>
      </c>
      <c r="F10" s="113">
        <f>SUM(C10:E10)</f>
        <v>-9546.5578647945204</v>
      </c>
      <c r="G10" s="113">
        <f>SUMIFS(ScratchPad_TB!$I$15:$I$164,ScratchPad_TB!$F$15:$F$164,'R3'!$A10,ScratchPad_TB!$E$15:$E$164,'R3'!G$6)/1000</f>
        <v>0</v>
      </c>
      <c r="H10" s="113">
        <f t="shared" si="0"/>
        <v>-9546.5578647945204</v>
      </c>
      <c r="I10" s="113">
        <f>-SUMIFS(ScratchPad_TB!$J$15:$J$164,ScratchPad_TB!$F$15:$F$164,'R3'!$A10,ScratchPad_TB!$C$15:$C$164,'R3'!I$6)/1000</f>
        <v>0</v>
      </c>
      <c r="J10" s="113">
        <f>-SUMIFS(ScratchPad_TB!$J$15:$J$164,ScratchPad_TB!$F$15:$F$164,'R3'!$A10,ScratchPad_TB!$C$15:$C$164,'R3'!J$6)/1000</f>
        <v>-8911.3376649950678</v>
      </c>
      <c r="K10" s="113">
        <f>-SUMIFS(ScratchPad_TB!$J$15:$J$164,ScratchPad_TB!$F$15:$F$164,'R3'!$A10,ScratchPad_TB!$C$15:$C$164,'R3'!K$6)/1000</f>
        <v>0</v>
      </c>
      <c r="L10" s="113">
        <f>SUM(I10:K10)</f>
        <v>-8911.3376649950678</v>
      </c>
      <c r="M10" s="113">
        <f>SUMIFS(ScratchPad_TB!$J$15:$J$164,ScratchPad_TB!$F$15:$F$164,'R3'!$A10,ScratchPad_TB!$E$15:$E$164,'R3'!M$6)/1000</f>
        <v>0</v>
      </c>
      <c r="N10" s="113">
        <f t="shared" si="1"/>
        <v>-8911.3376649950678</v>
      </c>
      <c r="O10" s="113">
        <f>-SUMIFS(ScratchPad_TB!$K$15:$K$164,ScratchPad_TB!$F$15:$F$164,'R3'!$A10,ScratchPad_TB!$C$15:$C$164,'R3'!O$6)/1000</f>
        <v>0</v>
      </c>
      <c r="P10" s="113">
        <f>-SUMIFS(ScratchPad_TB!$K$15:$K$164,ScratchPad_TB!$F$15:$F$164,'R3'!$A10,ScratchPad_TB!$C$15:$C$164,'R3'!P$6)/1000</f>
        <v>-9024.3425003184675</v>
      </c>
      <c r="Q10" s="113">
        <f>-SUMIFS(ScratchPad_TB!$K$15:$K$164,ScratchPad_TB!$F$15:$F$164,'R3'!$A10,ScratchPad_TB!$C$15:$C$164,'R3'!Q$6)/1000</f>
        <v>0</v>
      </c>
      <c r="R10" s="113">
        <f>SUM(O10:Q10)</f>
        <v>-9024.3425003184675</v>
      </c>
      <c r="S10" s="113">
        <f>SUMIFS(ScratchPad_TB!$K$15:$K$164,ScratchPad_TB!$F$15:$F$164,'R3'!$A10,ScratchPad_TB!$E$15:$E$164,'R3'!S$6)/1000</f>
        <v>0</v>
      </c>
      <c r="T10" s="113">
        <f t="shared" si="2"/>
        <v>-9024.3425003184675</v>
      </c>
      <c r="U10" s="26"/>
      <c r="V10" s="27"/>
      <c r="W10" s="4"/>
    </row>
    <row r="11" spans="1:23" s="30" customFormat="1" ht="13.15" x14ac:dyDescent="0.4">
      <c r="A11" s="118" t="s">
        <v>415</v>
      </c>
      <c r="B11" s="119"/>
      <c r="C11" s="120">
        <f t="shared" ref="C11:T11" si="5">SUM(C9:C10)</f>
        <v>0</v>
      </c>
      <c r="D11" s="120">
        <f t="shared" si="5"/>
        <v>11304.706452205481</v>
      </c>
      <c r="E11" s="120">
        <f t="shared" si="5"/>
        <v>0</v>
      </c>
      <c r="F11" s="120">
        <f t="shared" si="5"/>
        <v>11304.706452205481</v>
      </c>
      <c r="G11" s="120">
        <f t="shared" si="5"/>
        <v>0</v>
      </c>
      <c r="H11" s="120">
        <f t="shared" si="5"/>
        <v>11304.706452205481</v>
      </c>
      <c r="I11" s="120">
        <f t="shared" si="5"/>
        <v>0</v>
      </c>
      <c r="J11" s="120">
        <f t="shared" si="5"/>
        <v>11511.199402164935</v>
      </c>
      <c r="K11" s="120">
        <f t="shared" si="5"/>
        <v>0</v>
      </c>
      <c r="L11" s="120">
        <f t="shared" si="5"/>
        <v>11511.199402164935</v>
      </c>
      <c r="M11" s="120">
        <f t="shared" ref="M11:N11" si="6">SUM(M9:M10)</f>
        <v>0</v>
      </c>
      <c r="N11" s="120">
        <f t="shared" si="6"/>
        <v>11511.199402164935</v>
      </c>
      <c r="O11" s="120">
        <f t="shared" si="5"/>
        <v>0</v>
      </c>
      <c r="P11" s="120">
        <f t="shared" si="5"/>
        <v>12351.409996125534</v>
      </c>
      <c r="Q11" s="120">
        <f t="shared" si="5"/>
        <v>0</v>
      </c>
      <c r="R11" s="120">
        <f t="shared" si="5"/>
        <v>12351.409996125534</v>
      </c>
      <c r="S11" s="120">
        <f t="shared" si="5"/>
        <v>0</v>
      </c>
      <c r="T11" s="120">
        <f t="shared" si="5"/>
        <v>12351.409996125534</v>
      </c>
      <c r="U11" s="26"/>
      <c r="V11" s="27"/>
      <c r="W11" s="4"/>
    </row>
    <row r="12" spans="1:23" ht="12.75" x14ac:dyDescent="0.35">
      <c r="A12" s="107" t="s">
        <v>221</v>
      </c>
      <c r="B12" s="29"/>
      <c r="C12" s="100">
        <f>-SUMIFS(ScratchPad_TB!$I$15:$I$164,ScratchPad_TB!$F$15:$F$164,'R3'!$A12,ScratchPad_TB!$C$15:$C$164,'R3'!C$6)/1000</f>
        <v>-26.46</v>
      </c>
      <c r="D12" s="100">
        <f>-SUMIFS(ScratchPad_TB!$I$15:$I$164,ScratchPad_TB!$F$15:$F$164,'R3'!$A12,ScratchPad_TB!$C$15:$C$164,'R3'!D$6)/1000</f>
        <v>-4329.8370775000003</v>
      </c>
      <c r="E12" s="100">
        <f>-SUMIFS(ScratchPad_TB!$I$15:$I$164,ScratchPad_TB!$F$15:$F$164,'R3'!$A12,ScratchPad_TB!$C$15:$C$164,'R3'!E$6)/1000</f>
        <v>-237.5</v>
      </c>
      <c r="F12" s="100">
        <f t="shared" ref="F12:F24" si="7">SUM(C12:E12)</f>
        <v>-4593.7970775000003</v>
      </c>
      <c r="G12" s="100">
        <f>SUMIFS(ScratchPad_TB!$I$15:$I$164,ScratchPad_TB!$F$15:$F$164,'R3'!$A12,ScratchPad_TB!$E$15:$E$164,'R3'!G$6)/1000</f>
        <v>0</v>
      </c>
      <c r="H12" s="100">
        <f t="shared" si="0"/>
        <v>-4593.7970775000003</v>
      </c>
      <c r="I12" s="100">
        <f>-SUMIFS(ScratchPad_TB!$J$15:$J$164,ScratchPad_TB!$F$15:$F$164,'R3'!$A12,ScratchPad_TB!$C$15:$C$164,'R3'!I$6)/1000</f>
        <v>-26.46</v>
      </c>
      <c r="J12" s="100">
        <f>-SUMIFS(ScratchPad_TB!$J$15:$J$164,ScratchPad_TB!$F$15:$F$164,'R3'!$A12,ScratchPad_TB!$C$15:$C$164,'R3'!J$6)/1000</f>
        <v>-4911.82078525</v>
      </c>
      <c r="K12" s="100">
        <f>-SUMIFS(ScratchPad_TB!$J$15:$J$164,ScratchPad_TB!$F$15:$F$164,'R3'!$A12,ScratchPad_TB!$C$15:$C$164,'R3'!K$6)/1000</f>
        <v>-237.5</v>
      </c>
      <c r="L12" s="100">
        <f t="shared" ref="L12:L18" si="8">SUM(I12:K12)</f>
        <v>-5175.78078525</v>
      </c>
      <c r="M12" s="100">
        <f>SUMIFS(ScratchPad_TB!$J$15:$J$164,ScratchPad_TB!$F$15:$F$164,'R3'!$A12,ScratchPad_TB!$E$15:$E$164,'R3'!M$6)/1000</f>
        <v>0</v>
      </c>
      <c r="N12" s="100">
        <f t="shared" si="1"/>
        <v>-5175.78078525</v>
      </c>
      <c r="O12" s="100">
        <f>-SUMIFS(ScratchPad_TB!$K$15:$K$164,ScratchPad_TB!$F$15:$F$164,'R3'!$A12,ScratchPad_TB!$C$15:$C$164,'R3'!O$6)/1000</f>
        <v>-26.46</v>
      </c>
      <c r="P12" s="100">
        <f>-SUMIFS(ScratchPad_TB!$K$15:$K$164,ScratchPad_TB!$F$15:$F$164,'R3'!$A12,ScratchPad_TB!$C$15:$C$164,'R3'!P$6)/1000</f>
        <v>-5237.0028637750011</v>
      </c>
      <c r="Q12" s="100">
        <f>-SUMIFS(ScratchPad_TB!$K$15:$K$164,ScratchPad_TB!$F$15:$F$164,'R3'!$A12,ScratchPad_TB!$C$15:$C$164,'R3'!Q$6)/1000</f>
        <v>-237.5</v>
      </c>
      <c r="R12" s="100">
        <f t="shared" ref="R12:R18" si="9">SUM(O12:Q12)</f>
        <v>-5500.9628637750011</v>
      </c>
      <c r="S12" s="100">
        <f>SUMIFS(ScratchPad_TB!$K$15:$K$164,ScratchPad_TB!$F$15:$F$164,'R3'!$A12,ScratchPad_TB!$E$15:$E$164,'R3'!S$6)/1000</f>
        <v>0</v>
      </c>
      <c r="T12" s="100">
        <f t="shared" si="2"/>
        <v>-5500.9628637750011</v>
      </c>
      <c r="U12" s="26"/>
      <c r="V12" s="27"/>
    </row>
    <row r="13" spans="1:23" ht="12.75" x14ac:dyDescent="0.35">
      <c r="A13" s="107" t="s">
        <v>260</v>
      </c>
      <c r="B13" s="29"/>
      <c r="C13" s="100">
        <f>-SUMIFS(ScratchPad_TB!$I$15:$I$164,ScratchPad_TB!$F$15:$F$164,'R3'!$A13,ScratchPad_TB!$C$15:$C$164,'R3'!C$6)/1000</f>
        <v>0</v>
      </c>
      <c r="D13" s="100">
        <f>-SUMIFS(ScratchPad_TB!$I$15:$I$164,ScratchPad_TB!$F$15:$F$164,'R3'!$A13,ScratchPad_TB!$C$15:$C$164,'R3'!D$6)/1000</f>
        <v>-935.21105</v>
      </c>
      <c r="E13" s="100">
        <f>-SUMIFS(ScratchPad_TB!$I$15:$I$164,ScratchPad_TB!$F$15:$F$164,'R3'!$A13,ScratchPad_TB!$C$15:$C$164,'R3'!E$6)/1000</f>
        <v>0</v>
      </c>
      <c r="F13" s="100">
        <f t="shared" si="7"/>
        <v>-935.21105</v>
      </c>
      <c r="G13" s="100">
        <f>SUMIFS(ScratchPad_TB!$I$15:$I$164,ScratchPad_TB!$F$15:$F$164,'R3'!$A13,ScratchPad_TB!$E$15:$E$164,'R3'!G$6)/1000</f>
        <v>250</v>
      </c>
      <c r="H13" s="100">
        <f t="shared" si="0"/>
        <v>-685.21105</v>
      </c>
      <c r="I13" s="100">
        <f>-SUMIFS(ScratchPad_TB!$J$15:$J$164,ScratchPad_TB!$F$15:$F$164,'R3'!$A13,ScratchPad_TB!$C$15:$C$164,'R3'!I$6)/1000</f>
        <v>0</v>
      </c>
      <c r="J13" s="100">
        <f>-SUMIFS(ScratchPad_TB!$J$15:$J$164,ScratchPad_TB!$F$15:$F$164,'R3'!$A13,ScratchPad_TB!$C$15:$C$164,'R3'!J$6)/1000</f>
        <v>-580.84784920000004</v>
      </c>
      <c r="K13" s="100">
        <f>-SUMIFS(ScratchPad_TB!$J$15:$J$164,ScratchPad_TB!$F$15:$F$164,'R3'!$A13,ScratchPad_TB!$C$15:$C$164,'R3'!K$6)/1000</f>
        <v>0</v>
      </c>
      <c r="L13" s="100">
        <f t="shared" si="8"/>
        <v>-580.84784920000004</v>
      </c>
      <c r="M13" s="100">
        <f>SUMIFS(ScratchPad_TB!$J$15:$J$164,ScratchPad_TB!$F$15:$F$164,'R3'!$A13,ScratchPad_TB!$E$15:$E$164,'R3'!M$6)/1000</f>
        <v>250</v>
      </c>
      <c r="N13" s="100">
        <f t="shared" si="1"/>
        <v>-330.84784920000004</v>
      </c>
      <c r="O13" s="100">
        <f>-SUMIFS(ScratchPad_TB!$K$15:$K$164,ScratchPad_TB!$F$15:$F$164,'R3'!$A13,ScratchPad_TB!$C$15:$C$164,'R3'!O$6)/1000</f>
        <v>0</v>
      </c>
      <c r="P13" s="100">
        <f>-SUMIFS(ScratchPad_TB!$K$15:$K$164,ScratchPad_TB!$F$15:$F$164,'R3'!$A13,ScratchPad_TB!$C$15:$C$164,'R3'!P$6)/1000</f>
        <v>-590.52032828000006</v>
      </c>
      <c r="Q13" s="100">
        <f>-SUMIFS(ScratchPad_TB!$K$15:$K$164,ScratchPad_TB!$F$15:$F$164,'R3'!$A13,ScratchPad_TB!$C$15:$C$164,'R3'!Q$6)/1000</f>
        <v>0</v>
      </c>
      <c r="R13" s="100">
        <f t="shared" si="9"/>
        <v>-590.52032828000006</v>
      </c>
      <c r="S13" s="100">
        <f>SUMIFS(ScratchPad_TB!$K$15:$K$164,ScratchPad_TB!$F$15:$F$164,'R3'!$A13,ScratchPad_TB!$E$15:$E$164,'R3'!S$6)/1000</f>
        <v>250</v>
      </c>
      <c r="T13" s="100">
        <f t="shared" si="2"/>
        <v>-340.52032828000006</v>
      </c>
      <c r="U13" s="26"/>
      <c r="V13" s="27"/>
    </row>
    <row r="14" spans="1:23" ht="12.75" x14ac:dyDescent="0.35">
      <c r="A14" s="107" t="s">
        <v>276</v>
      </c>
      <c r="B14" s="29"/>
      <c r="C14" s="100">
        <f>-SUMIFS(ScratchPad_TB!$I$15:$I$164,ScratchPad_TB!$F$15:$F$164,'R3'!$A14,ScratchPad_TB!$C$15:$C$164,'R3'!C$6)/1000</f>
        <v>0</v>
      </c>
      <c r="D14" s="100">
        <f>-SUMIFS(ScratchPad_TB!$I$15:$I$164,ScratchPad_TB!$F$15:$F$164,'R3'!$A14,ScratchPad_TB!$C$15:$C$164,'R3'!D$6)/1000</f>
        <v>-735.22812250000004</v>
      </c>
      <c r="E14" s="100">
        <f>-SUMIFS(ScratchPad_TB!$I$15:$I$164,ScratchPad_TB!$F$15:$F$164,'R3'!$A14,ScratchPad_TB!$C$15:$C$164,'R3'!E$6)/1000</f>
        <v>0</v>
      </c>
      <c r="F14" s="100">
        <f t="shared" si="7"/>
        <v>-735.22812250000004</v>
      </c>
      <c r="G14" s="100">
        <f>SUMIFS(ScratchPad_TB!$I$15:$I$164,ScratchPad_TB!$F$15:$F$164,'R3'!$A14,ScratchPad_TB!$E$15:$E$164,'R3'!G$6)/1000</f>
        <v>0</v>
      </c>
      <c r="H14" s="100">
        <f t="shared" si="0"/>
        <v>-735.22812250000004</v>
      </c>
      <c r="I14" s="100">
        <f>-SUMIFS(ScratchPad_TB!$J$15:$J$164,ScratchPad_TB!$F$15:$F$164,'R3'!$A14,ScratchPad_TB!$C$15:$C$164,'R3'!I$6)/1000</f>
        <v>0</v>
      </c>
      <c r="J14" s="100">
        <f>-SUMIFS(ScratchPad_TB!$J$15:$J$164,ScratchPad_TB!$F$15:$F$164,'R3'!$A14,ScratchPad_TB!$C$15:$C$164,'R3'!J$6)/1000</f>
        <v>-720.17507974000011</v>
      </c>
      <c r="K14" s="100">
        <f>-SUMIFS(ScratchPad_TB!$J$15:$J$164,ScratchPad_TB!$F$15:$F$164,'R3'!$A14,ScratchPad_TB!$C$15:$C$164,'R3'!K$6)/1000</f>
        <v>0</v>
      </c>
      <c r="L14" s="100">
        <f t="shared" si="8"/>
        <v>-720.17507974000011</v>
      </c>
      <c r="M14" s="100">
        <f>SUMIFS(ScratchPad_TB!$J$15:$J$164,ScratchPad_TB!$F$15:$F$164,'R3'!$A14,ScratchPad_TB!$E$15:$E$164,'R3'!M$6)/1000</f>
        <v>0</v>
      </c>
      <c r="N14" s="100">
        <f t="shared" si="1"/>
        <v>-720.17507974000011</v>
      </c>
      <c r="O14" s="100">
        <f>-SUMIFS(ScratchPad_TB!$K$15:$K$164,ScratchPad_TB!$F$15:$F$164,'R3'!$A14,ScratchPad_TB!$C$15:$C$164,'R3'!O$6)/1000</f>
        <v>0</v>
      </c>
      <c r="P14" s="100">
        <f>-SUMIFS(ScratchPad_TB!$K$15:$K$164,ScratchPad_TB!$F$15:$F$164,'R3'!$A14,ScratchPad_TB!$C$15:$C$164,'R3'!P$6)/1000</f>
        <v>-753.54513256600012</v>
      </c>
      <c r="Q14" s="100">
        <f>-SUMIFS(ScratchPad_TB!$K$15:$K$164,ScratchPad_TB!$F$15:$F$164,'R3'!$A14,ScratchPad_TB!$C$15:$C$164,'R3'!Q$6)/1000</f>
        <v>0</v>
      </c>
      <c r="R14" s="100">
        <f t="shared" si="9"/>
        <v>-753.54513256600012</v>
      </c>
      <c r="S14" s="100">
        <f>SUMIFS(ScratchPad_TB!$K$15:$K$164,ScratchPad_TB!$F$15:$F$164,'R3'!$A14,ScratchPad_TB!$E$15:$E$164,'R3'!S$6)/1000</f>
        <v>0</v>
      </c>
      <c r="T14" s="100">
        <f t="shared" si="2"/>
        <v>-753.54513256600012</v>
      </c>
      <c r="U14" s="26"/>
      <c r="V14" s="27"/>
    </row>
    <row r="15" spans="1:23" ht="12.75" x14ac:dyDescent="0.35">
      <c r="A15" s="107" t="s">
        <v>193</v>
      </c>
      <c r="B15" s="29"/>
      <c r="C15" s="100">
        <f>-SUMIFS(ScratchPad_TB!$I$15:$I$164,ScratchPad_TB!$F$15:$F$164,'R3'!$A15,ScratchPad_TB!$C$15:$C$164,'R3'!C$6)/1000</f>
        <v>-36</v>
      </c>
      <c r="D15" s="100">
        <f>-SUMIFS(ScratchPad_TB!$I$15:$I$164,ScratchPad_TB!$F$15:$F$164,'R3'!$A15,ScratchPad_TB!$C$15:$C$164,'R3'!D$6)/1000</f>
        <v>-141.4</v>
      </c>
      <c r="E15" s="100">
        <f>-SUMIFS(ScratchPad_TB!$I$15:$I$164,ScratchPad_TB!$F$15:$F$164,'R3'!$A15,ScratchPad_TB!$C$15:$C$164,'R3'!E$6)/1000</f>
        <v>0</v>
      </c>
      <c r="F15" s="100">
        <f t="shared" si="7"/>
        <v>-177.4</v>
      </c>
      <c r="G15" s="100">
        <f>SUMIFS(ScratchPad_TB!$I$15:$I$164,ScratchPad_TB!$F$15:$F$164,'R3'!$A15,ScratchPad_TB!$E$15:$E$164,'R3'!G$6)/1000</f>
        <v>24</v>
      </c>
      <c r="H15" s="100">
        <f t="shared" si="0"/>
        <v>-153.4</v>
      </c>
      <c r="I15" s="100">
        <f>-SUMIFS(ScratchPad_TB!$J$15:$J$164,ScratchPad_TB!$F$15:$F$164,'R3'!$A15,ScratchPad_TB!$C$15:$C$164,'R3'!I$6)/1000</f>
        <v>-36</v>
      </c>
      <c r="J15" s="100">
        <f>-SUMIFS(ScratchPad_TB!$J$15:$J$164,ScratchPad_TB!$F$15:$F$164,'R3'!$A15,ScratchPad_TB!$C$15:$C$164,'R3'!J$6)/1000</f>
        <v>-143.4</v>
      </c>
      <c r="K15" s="100">
        <f>-SUMIFS(ScratchPad_TB!$J$15:$J$164,ScratchPad_TB!$F$15:$F$164,'R3'!$A15,ScratchPad_TB!$C$15:$C$164,'R3'!K$6)/1000</f>
        <v>0</v>
      </c>
      <c r="L15" s="100">
        <f t="shared" si="8"/>
        <v>-179.4</v>
      </c>
      <c r="M15" s="100">
        <f>SUMIFS(ScratchPad_TB!$J$15:$J$164,ScratchPad_TB!$F$15:$F$164,'R3'!$A15,ScratchPad_TB!$E$15:$E$164,'R3'!M$6)/1000</f>
        <v>24</v>
      </c>
      <c r="N15" s="100">
        <f t="shared" si="1"/>
        <v>-155.4</v>
      </c>
      <c r="O15" s="100">
        <f>-SUMIFS(ScratchPad_TB!$K$15:$K$164,ScratchPad_TB!$F$15:$F$164,'R3'!$A15,ScratchPad_TB!$C$15:$C$164,'R3'!O$6)/1000</f>
        <v>-36</v>
      </c>
      <c r="P15" s="100">
        <f>-SUMIFS(ScratchPad_TB!$K$15:$K$164,ScratchPad_TB!$F$15:$F$164,'R3'!$A15,ScratchPad_TB!$C$15:$C$164,'R3'!P$6)/1000</f>
        <v>-139.4</v>
      </c>
      <c r="Q15" s="100">
        <f>-SUMIFS(ScratchPad_TB!$K$15:$K$164,ScratchPad_TB!$F$15:$F$164,'R3'!$A15,ScratchPad_TB!$C$15:$C$164,'R3'!Q$6)/1000</f>
        <v>0</v>
      </c>
      <c r="R15" s="100">
        <f t="shared" si="9"/>
        <v>-175.4</v>
      </c>
      <c r="S15" s="100">
        <f>SUMIFS(ScratchPad_TB!$K$15:$K$164,ScratchPad_TB!$F$15:$F$164,'R3'!$A15,ScratchPad_TB!$E$15:$E$164,'R3'!S$6)/1000</f>
        <v>24</v>
      </c>
      <c r="T15" s="100">
        <f t="shared" si="2"/>
        <v>-151.4</v>
      </c>
      <c r="U15" s="26"/>
      <c r="V15" s="27"/>
    </row>
    <row r="16" spans="1:23" ht="12.75" x14ac:dyDescent="0.35">
      <c r="A16" s="107" t="s">
        <v>198</v>
      </c>
      <c r="B16" s="29"/>
      <c r="C16" s="100">
        <f>-SUMIFS(ScratchPad_TB!$I$15:$I$164,ScratchPad_TB!$F$15:$F$164,'R3'!$A16,ScratchPad_TB!$C$15:$C$164,'R3'!C$6)/1000</f>
        <v>-114.94</v>
      </c>
      <c r="D16" s="100">
        <f>-SUMIFS(ScratchPad_TB!$I$15:$I$164,ScratchPad_TB!$F$15:$F$164,'R3'!$A16,ScratchPad_TB!$C$15:$C$164,'R3'!D$6)/1000</f>
        <v>-1903.2663</v>
      </c>
      <c r="E16" s="100">
        <f>-SUMIFS(ScratchPad_TB!$I$15:$I$164,ScratchPad_TB!$F$15:$F$164,'R3'!$A16,ScratchPad_TB!$C$15:$C$164,'R3'!E$6)/1000</f>
        <v>0</v>
      </c>
      <c r="F16" s="100">
        <f t="shared" si="7"/>
        <v>-2018.2063000000001</v>
      </c>
      <c r="G16" s="100">
        <f>SUMIFS(ScratchPad_TB!$I$15:$I$164,ScratchPad_TB!$F$15:$F$164,'R3'!$A16,ScratchPad_TB!$E$15:$E$164,'R3'!G$6)/1000</f>
        <v>0</v>
      </c>
      <c r="H16" s="100">
        <f t="shared" si="0"/>
        <v>-2018.2063000000001</v>
      </c>
      <c r="I16" s="100">
        <f>-SUMIFS(ScratchPad_TB!$J$15:$J$164,ScratchPad_TB!$F$15:$F$164,'R3'!$A16,ScratchPad_TB!$C$15:$C$164,'R3'!I$6)/1000</f>
        <v>-116.44499999999999</v>
      </c>
      <c r="J16" s="100">
        <f>-SUMIFS(ScratchPad_TB!$J$15:$J$164,ScratchPad_TB!$F$15:$F$164,'R3'!$A16,ScratchPad_TB!$C$15:$C$164,'R3'!J$6)/1000</f>
        <v>-2100.2870952000003</v>
      </c>
      <c r="K16" s="100">
        <f>-SUMIFS(ScratchPad_TB!$J$15:$J$164,ScratchPad_TB!$F$15:$F$164,'R3'!$A16,ScratchPad_TB!$C$15:$C$164,'R3'!K$6)/1000</f>
        <v>0</v>
      </c>
      <c r="L16" s="100">
        <f t="shared" si="8"/>
        <v>-2216.7320952000005</v>
      </c>
      <c r="M16" s="100">
        <f>SUMIFS(ScratchPad_TB!$J$15:$J$164,ScratchPad_TB!$F$15:$F$164,'R3'!$A16,ScratchPad_TB!$E$15:$E$164,'R3'!M$6)/1000</f>
        <v>0</v>
      </c>
      <c r="N16" s="100">
        <f t="shared" si="1"/>
        <v>-2216.7320952000005</v>
      </c>
      <c r="O16" s="100">
        <f>-SUMIFS(ScratchPad_TB!$K$15:$K$164,ScratchPad_TB!$F$15:$F$164,'R3'!$A16,ScratchPad_TB!$C$15:$C$164,'R3'!O$6)/1000</f>
        <v>-118.13785</v>
      </c>
      <c r="P16" s="100">
        <f>-SUMIFS(ScratchPad_TB!$K$15:$K$164,ScratchPad_TB!$F$15:$F$164,'R3'!$A16,ScratchPad_TB!$C$15:$C$164,'R3'!P$6)/1000</f>
        <v>-1767.72196968</v>
      </c>
      <c r="Q16" s="100">
        <f>-SUMIFS(ScratchPad_TB!$K$15:$K$164,ScratchPad_TB!$F$15:$F$164,'R3'!$A16,ScratchPad_TB!$C$15:$C$164,'R3'!Q$6)/1000</f>
        <v>0</v>
      </c>
      <c r="R16" s="100">
        <f t="shared" si="9"/>
        <v>-1885.8598196800001</v>
      </c>
      <c r="S16" s="100">
        <f>SUMIFS(ScratchPad_TB!$K$15:$K$164,ScratchPad_TB!$F$15:$F$164,'R3'!$A16,ScratchPad_TB!$E$15:$E$164,'R3'!S$6)/1000</f>
        <v>0</v>
      </c>
      <c r="T16" s="100">
        <f t="shared" si="2"/>
        <v>-1885.8598196800001</v>
      </c>
      <c r="U16" s="12"/>
      <c r="V16" s="27"/>
    </row>
    <row r="17" spans="1:23" ht="12.75" x14ac:dyDescent="0.35">
      <c r="A17" s="107" t="s">
        <v>212</v>
      </c>
      <c r="B17" s="29"/>
      <c r="C17" s="100">
        <f>-SUMIFS(ScratchPad_TB!$I$15:$I$164,ScratchPad_TB!$F$15:$F$164,'R3'!$A17,ScratchPad_TB!$C$15:$C$164,'R3'!C$6)/1000</f>
        <v>-105.6</v>
      </c>
      <c r="D17" s="100">
        <f>-SUMIFS(ScratchPad_TB!$I$15:$I$164,ScratchPad_TB!$F$15:$F$164,'R3'!$A17,ScratchPad_TB!$C$15:$C$164,'R3'!D$6)/1000</f>
        <v>0</v>
      </c>
      <c r="E17" s="100">
        <f>-SUMIFS(ScratchPad_TB!$I$15:$I$164,ScratchPad_TB!$F$15:$F$164,'R3'!$A17,ScratchPad_TB!$C$15:$C$164,'R3'!E$6)/1000</f>
        <v>0</v>
      </c>
      <c r="F17" s="100">
        <f t="shared" si="7"/>
        <v>-105.6</v>
      </c>
      <c r="G17" s="100">
        <f>SUMIFS(ScratchPad_TB!$I$15:$I$164,ScratchPad_TB!$F$15:$F$164,'R3'!$A17,ScratchPad_TB!$E$15:$E$164,'R3'!G$6)/1000</f>
        <v>0</v>
      </c>
      <c r="H17" s="100">
        <f t="shared" si="0"/>
        <v>-105.6</v>
      </c>
      <c r="I17" s="100">
        <f>-SUMIFS(ScratchPad_TB!$J$15:$J$164,ScratchPad_TB!$F$15:$F$164,'R3'!$A17,ScratchPad_TB!$C$15:$C$164,'R3'!I$6)/1000</f>
        <v>-126.72</v>
      </c>
      <c r="J17" s="100">
        <f>-SUMIFS(ScratchPad_TB!$J$15:$J$164,ScratchPad_TB!$F$15:$F$164,'R3'!$A17,ScratchPad_TB!$C$15:$C$164,'R3'!J$6)/1000</f>
        <v>0</v>
      </c>
      <c r="K17" s="100">
        <f>-SUMIFS(ScratchPad_TB!$J$15:$J$164,ScratchPad_TB!$F$15:$F$164,'R3'!$A17,ScratchPad_TB!$C$15:$C$164,'R3'!K$6)/1000</f>
        <v>0</v>
      </c>
      <c r="L17" s="100">
        <f t="shared" si="8"/>
        <v>-126.72</v>
      </c>
      <c r="M17" s="100">
        <f>SUMIFS(ScratchPad_TB!$J$15:$J$164,ScratchPad_TB!$F$15:$F$164,'R3'!$A17,ScratchPad_TB!$E$15:$E$164,'R3'!M$6)/1000</f>
        <v>0</v>
      </c>
      <c r="N17" s="100">
        <f t="shared" si="1"/>
        <v>-126.72</v>
      </c>
      <c r="O17" s="100">
        <f>-SUMIFS(ScratchPad_TB!$K$15:$K$164,ScratchPad_TB!$F$15:$F$164,'R3'!$A17,ScratchPad_TB!$C$15:$C$164,'R3'!O$6)/1000</f>
        <v>-88.703999999999994</v>
      </c>
      <c r="P17" s="100">
        <f>-SUMIFS(ScratchPad_TB!$K$15:$K$164,ScratchPad_TB!$F$15:$F$164,'R3'!$A17,ScratchPad_TB!$C$15:$C$164,'R3'!P$6)/1000</f>
        <v>0</v>
      </c>
      <c r="Q17" s="100">
        <f>-SUMIFS(ScratchPad_TB!$K$15:$K$164,ScratchPad_TB!$F$15:$F$164,'R3'!$A17,ScratchPad_TB!$C$15:$C$164,'R3'!Q$6)/1000</f>
        <v>0</v>
      </c>
      <c r="R17" s="100">
        <f t="shared" si="9"/>
        <v>-88.703999999999994</v>
      </c>
      <c r="S17" s="100">
        <f>SUMIFS(ScratchPad_TB!$K$15:$K$164,ScratchPad_TB!$F$15:$F$164,'R3'!$A17,ScratchPad_TB!$E$15:$E$164,'R3'!S$6)/1000</f>
        <v>0</v>
      </c>
      <c r="T17" s="100">
        <f t="shared" si="2"/>
        <v>-88.703999999999994</v>
      </c>
      <c r="U17" s="26"/>
      <c r="V17" s="27"/>
    </row>
    <row r="18" spans="1:23" ht="12.75" x14ac:dyDescent="0.35">
      <c r="A18" s="114" t="s">
        <v>189</v>
      </c>
      <c r="B18" s="112"/>
      <c r="C18" s="113">
        <f>-SUMIFS(ScratchPad_TB!$I$15:$I$164,ScratchPad_TB!$F$15:$F$164,'R3'!$A18,ScratchPad_TB!$C$15:$C$164,'R3'!C$6)/1000</f>
        <v>331.14499999999998</v>
      </c>
      <c r="D18" s="113">
        <f>-SUMIFS(ScratchPad_TB!$I$15:$I$164,ScratchPad_TB!$F$15:$F$164,'R3'!$A18,ScratchPad_TB!$C$15:$C$164,'R3'!D$6)/1000</f>
        <v>-261.11107250000003</v>
      </c>
      <c r="E18" s="113">
        <f>-SUMIFS(ScratchPad_TB!$I$15:$I$164,ScratchPad_TB!$F$15:$F$164,'R3'!$A18,ScratchPad_TB!$C$15:$C$164,'R3'!E$6)/1000</f>
        <v>274</v>
      </c>
      <c r="F18" s="113">
        <f t="shared" si="7"/>
        <v>344.03392749999995</v>
      </c>
      <c r="G18" s="113">
        <f>SUMIFS(ScratchPad_TB!$I$15:$I$164,ScratchPad_TB!$F$15:$F$164,'R3'!$A18,ScratchPad_TB!$E$15:$E$164,'R3'!G$6)/1000</f>
        <v>-274</v>
      </c>
      <c r="H18" s="113">
        <f t="shared" si="0"/>
        <v>70.033927499999947</v>
      </c>
      <c r="I18" s="113">
        <f>-SUMIFS(ScratchPad_TB!$J$15:$J$164,ScratchPad_TB!$F$15:$F$164,'R3'!$A18,ScratchPad_TB!$C$15:$C$164,'R3'!I$6)/1000</f>
        <v>-107.65422</v>
      </c>
      <c r="J18" s="113">
        <f>-SUMIFS(ScratchPad_TB!$J$15:$J$164,ScratchPad_TB!$F$15:$F$164,'R3'!$A18,ScratchPad_TB!$C$15:$C$164,'R3'!J$6)/1000</f>
        <v>-234.19317246000008</v>
      </c>
      <c r="K18" s="113">
        <f>-SUMIFS(ScratchPad_TB!$J$15:$J$164,ScratchPad_TB!$F$15:$F$164,'R3'!$A18,ScratchPad_TB!$C$15:$C$164,'R3'!K$6)/1000</f>
        <v>274</v>
      </c>
      <c r="L18" s="113">
        <f t="shared" si="8"/>
        <v>-67.847392460000094</v>
      </c>
      <c r="M18" s="113">
        <f>SUMIFS(ScratchPad_TB!$J$15:$J$164,ScratchPad_TB!$F$15:$F$164,'R3'!$A18,ScratchPad_TB!$E$15:$E$164,'R3'!M$6)/1000</f>
        <v>-274</v>
      </c>
      <c r="N18" s="113">
        <f t="shared" si="1"/>
        <v>-341.84739246000009</v>
      </c>
      <c r="O18" s="113">
        <f>-SUMIFS(ScratchPad_TB!$K$15:$K$164,ScratchPad_TB!$F$15:$F$164,'R3'!$A18,ScratchPad_TB!$C$15:$C$164,'R3'!O$6)/1000</f>
        <v>211.25834520000001</v>
      </c>
      <c r="P18" s="113">
        <f>-SUMIFS(ScratchPad_TB!$K$15:$K$164,ScratchPad_TB!$F$15:$F$164,'R3'!$A18,ScratchPad_TB!$C$15:$C$164,'R3'!P$6)/1000</f>
        <v>-390.33609607400007</v>
      </c>
      <c r="Q18" s="113">
        <f>-SUMIFS(ScratchPad_TB!$K$15:$K$164,ScratchPad_TB!$F$15:$F$164,'R3'!$A18,ScratchPad_TB!$C$15:$C$164,'R3'!Q$6)/1000</f>
        <v>274</v>
      </c>
      <c r="R18" s="113">
        <f t="shared" si="9"/>
        <v>94.92224912599994</v>
      </c>
      <c r="S18" s="113">
        <f>SUMIFS(ScratchPad_TB!$K$15:$K$164,ScratchPad_TB!$F$15:$F$164,'R3'!$A18,ScratchPad_TB!$E$15:$E$164,'R3'!S$6)/1000</f>
        <v>-274</v>
      </c>
      <c r="T18" s="113">
        <f t="shared" si="2"/>
        <v>-179.07775087400006</v>
      </c>
      <c r="U18" s="26"/>
      <c r="V18" s="27"/>
    </row>
    <row r="19" spans="1:23" ht="13.15" x14ac:dyDescent="0.4">
      <c r="A19" s="115" t="s">
        <v>416</v>
      </c>
      <c r="B19" s="116"/>
      <c r="C19" s="117">
        <f t="shared" ref="C19:T19" si="10">SUM(C11:C18)</f>
        <v>48.144999999999982</v>
      </c>
      <c r="D19" s="117">
        <f t="shared" si="10"/>
        <v>2998.6528297054811</v>
      </c>
      <c r="E19" s="117">
        <f t="shared" si="10"/>
        <v>36.5</v>
      </c>
      <c r="F19" s="117">
        <f t="shared" si="10"/>
        <v>3083.2978297054815</v>
      </c>
      <c r="G19" s="117">
        <f t="shared" si="10"/>
        <v>0</v>
      </c>
      <c r="H19" s="117">
        <f t="shared" si="10"/>
        <v>3083.2978297054815</v>
      </c>
      <c r="I19" s="117">
        <f t="shared" si="10"/>
        <v>-413.27922000000001</v>
      </c>
      <c r="J19" s="117">
        <f t="shared" si="10"/>
        <v>2820.475420314935</v>
      </c>
      <c r="K19" s="117">
        <f t="shared" si="10"/>
        <v>36.5</v>
      </c>
      <c r="L19" s="117">
        <f t="shared" si="10"/>
        <v>2443.6962003149347</v>
      </c>
      <c r="M19" s="117">
        <f t="shared" ref="M19:N19" si="11">SUM(M11:M18)</f>
        <v>0</v>
      </c>
      <c r="N19" s="117">
        <f t="shared" si="11"/>
        <v>2443.6962003149347</v>
      </c>
      <c r="O19" s="117">
        <f t="shared" si="10"/>
        <v>-58.043504799999994</v>
      </c>
      <c r="P19" s="117">
        <f t="shared" si="10"/>
        <v>3472.8836057505332</v>
      </c>
      <c r="Q19" s="117">
        <f t="shared" si="10"/>
        <v>36.5</v>
      </c>
      <c r="R19" s="117">
        <f t="shared" si="10"/>
        <v>3451.3401009505319</v>
      </c>
      <c r="S19" s="117">
        <f t="shared" si="10"/>
        <v>0</v>
      </c>
      <c r="T19" s="117">
        <f t="shared" si="10"/>
        <v>3451.3401009505319</v>
      </c>
      <c r="U19" s="26"/>
      <c r="V19" s="27"/>
    </row>
    <row r="20" spans="1:23" s="30" customFormat="1" ht="12.75" x14ac:dyDescent="0.35">
      <c r="A20" s="28" t="s">
        <v>292</v>
      </c>
      <c r="B20" s="29"/>
      <c r="C20" s="100">
        <f>-SUMIFS(ScratchPad_TB!$I$15:$I$164,ScratchPad_TB!$F$15:$F$164,'R3'!$A20,ScratchPad_TB!$C$15:$C$164,'R3'!C$6)/1000</f>
        <v>0</v>
      </c>
      <c r="D20" s="100">
        <f>-SUMIFS(ScratchPad_TB!$I$15:$I$164,ScratchPad_TB!$F$15:$F$164,'R3'!$A20,ScratchPad_TB!$C$15:$C$164,'R3'!D$6)/1000</f>
        <v>-545.36964650000004</v>
      </c>
      <c r="E20" s="100">
        <f>-SUMIFS(ScratchPad_TB!$I$15:$I$164,ScratchPad_TB!$F$15:$F$164,'R3'!$A20,ScratchPad_TB!$C$15:$C$164,'R3'!E$6)/1000</f>
        <v>0</v>
      </c>
      <c r="F20" s="100">
        <f t="shared" si="7"/>
        <v>-545.36964650000004</v>
      </c>
      <c r="G20" s="100">
        <f>SUMIFS(ScratchPad_TB!$I$15:$I$164,ScratchPad_TB!$F$15:$F$164,'R3'!$A20,ScratchPad_TB!$E$15:$E$164,'R3'!G$6)/1000</f>
        <v>0</v>
      </c>
      <c r="H20" s="100">
        <f t="shared" si="0"/>
        <v>-545.36964650000004</v>
      </c>
      <c r="I20" s="100">
        <f>-SUMIFS(ScratchPad_TB!$J$15:$J$164,ScratchPad_TB!$F$15:$F$164,'R3'!$A20,ScratchPad_TB!$C$15:$C$164,'R3'!I$6)/1000</f>
        <v>0</v>
      </c>
      <c r="J20" s="100">
        <f>-SUMIFS(ScratchPad_TB!$J$15:$J$164,ScratchPad_TB!$F$15:$F$164,'R3'!$A20,ScratchPad_TB!$C$15:$C$164,'R3'!J$6)/1000</f>
        <v>-521.78396669000006</v>
      </c>
      <c r="K20" s="100">
        <f>-SUMIFS(ScratchPad_TB!$J$15:$J$164,ScratchPad_TB!$F$15:$F$164,'R3'!$A20,ScratchPad_TB!$C$15:$C$164,'R3'!K$6)/1000</f>
        <v>0</v>
      </c>
      <c r="L20" s="100">
        <f>SUM(I20:K20)</f>
        <v>-521.78396669000006</v>
      </c>
      <c r="M20" s="100">
        <f>SUMIFS(ScratchPad_TB!$J$15:$J$164,ScratchPad_TB!$F$15:$F$164,'R3'!$A20,ScratchPad_TB!$E$15:$E$164,'R3'!M$6)/1000</f>
        <v>0</v>
      </c>
      <c r="N20" s="100">
        <f t="shared" si="1"/>
        <v>-521.78396669000006</v>
      </c>
      <c r="O20" s="100">
        <f>-SUMIFS(ScratchPad_TB!$K$15:$K$164,ScratchPad_TB!$F$15:$F$164,'R3'!$A20,ScratchPad_TB!$C$15:$C$164,'R3'!O$6)/1000</f>
        <v>0</v>
      </c>
      <c r="P20" s="100">
        <f>-SUMIFS(ScratchPad_TB!$K$15:$K$164,ScratchPad_TB!$F$15:$F$164,'R3'!$A20,ScratchPad_TB!$C$15:$C$164,'R3'!P$6)/1000</f>
        <v>-181.31472930999999</v>
      </c>
      <c r="Q20" s="100">
        <f>-SUMIFS(ScratchPad_TB!$K$15:$K$164,ScratchPad_TB!$F$15:$F$164,'R3'!$A20,ScratchPad_TB!$C$15:$C$164,'R3'!Q$6)/1000</f>
        <v>0</v>
      </c>
      <c r="R20" s="100">
        <f>SUM(O20:Q20)</f>
        <v>-181.31472930999999</v>
      </c>
      <c r="S20" s="100">
        <f>SUMIFS(ScratchPad_TB!$K$15:$K$164,ScratchPad_TB!$F$15:$F$164,'R3'!$A20,ScratchPad_TB!$E$15:$E$164,'R3'!S$6)/1000</f>
        <v>0</v>
      </c>
      <c r="T20" s="100">
        <f t="shared" si="2"/>
        <v>-181.31472930999999</v>
      </c>
      <c r="U20" s="26"/>
      <c r="V20" s="27"/>
      <c r="W20" s="4"/>
    </row>
    <row r="21" spans="1:23" s="30" customFormat="1" ht="13.15" x14ac:dyDescent="0.4">
      <c r="A21" s="121" t="s">
        <v>417</v>
      </c>
      <c r="B21" s="122"/>
      <c r="C21" s="123">
        <f t="shared" ref="C21:T21" si="12">SUM(C19:C20)</f>
        <v>48.144999999999982</v>
      </c>
      <c r="D21" s="123">
        <f t="shared" si="12"/>
        <v>2453.2831832054808</v>
      </c>
      <c r="E21" s="123">
        <f t="shared" si="12"/>
        <v>36.5</v>
      </c>
      <c r="F21" s="123">
        <f t="shared" si="12"/>
        <v>2537.9281832054812</v>
      </c>
      <c r="G21" s="123">
        <f t="shared" si="12"/>
        <v>0</v>
      </c>
      <c r="H21" s="123">
        <f t="shared" si="12"/>
        <v>2537.9281832054812</v>
      </c>
      <c r="I21" s="123">
        <f t="shared" si="12"/>
        <v>-413.27922000000001</v>
      </c>
      <c r="J21" s="123">
        <f t="shared" si="12"/>
        <v>2298.6914536249351</v>
      </c>
      <c r="K21" s="123">
        <f t="shared" si="12"/>
        <v>36.5</v>
      </c>
      <c r="L21" s="123">
        <f t="shared" si="12"/>
        <v>1921.9122336249347</v>
      </c>
      <c r="M21" s="123">
        <f t="shared" ref="M21:N21" si="13">SUM(M19:M20)</f>
        <v>0</v>
      </c>
      <c r="N21" s="123">
        <f t="shared" si="13"/>
        <v>1921.9122336249347</v>
      </c>
      <c r="O21" s="123">
        <f t="shared" si="12"/>
        <v>-58.043504799999994</v>
      </c>
      <c r="P21" s="123">
        <f t="shared" si="12"/>
        <v>3291.5688764405331</v>
      </c>
      <c r="Q21" s="123">
        <f t="shared" si="12"/>
        <v>36.5</v>
      </c>
      <c r="R21" s="123">
        <f t="shared" si="12"/>
        <v>3270.0253716405318</v>
      </c>
      <c r="S21" s="123">
        <f t="shared" si="12"/>
        <v>0</v>
      </c>
      <c r="T21" s="123">
        <f t="shared" si="12"/>
        <v>3270.0253716405318</v>
      </c>
      <c r="U21" s="26"/>
      <c r="V21" s="27"/>
      <c r="W21" s="4"/>
    </row>
    <row r="22" spans="1:23" ht="12.75" x14ac:dyDescent="0.35">
      <c r="A22" s="28" t="s">
        <v>226</v>
      </c>
      <c r="B22" s="29"/>
      <c r="C22" s="100">
        <f>-SUMIFS(ScratchPad_TB!$I$15:$I$164,ScratchPad_TB!$F$15:$F$164,'R3'!$A22,ScratchPad_TB!$C$15:$C$164,'R3'!C$6)/1000</f>
        <v>4.3200000000000012</v>
      </c>
      <c r="D22" s="100">
        <f>-SUMIFS(ScratchPad_TB!$I$15:$I$164,ScratchPad_TB!$F$15:$F$164,'R3'!$A22,ScratchPad_TB!$C$15:$C$164,'R3'!D$6)/1000</f>
        <v>-139.4</v>
      </c>
      <c r="E22" s="100">
        <f>-SUMIFS(ScratchPad_TB!$I$15:$I$164,ScratchPad_TB!$F$15:$F$164,'R3'!$A22,ScratchPad_TB!$C$15:$C$164,'R3'!E$6)/1000</f>
        <v>-16.5</v>
      </c>
      <c r="F22" s="100">
        <f t="shared" si="7"/>
        <v>-151.58000000000001</v>
      </c>
      <c r="G22" s="100">
        <f>SUMIFS(ScratchPad_TB!$I$15:$I$164,ScratchPad_TB!$F$15:$F$164,'R3'!$A22,ScratchPad_TB!$E$15:$E$164,'R3'!G$6)/1000</f>
        <v>0</v>
      </c>
      <c r="H22" s="100">
        <f t="shared" si="0"/>
        <v>-151.58000000000001</v>
      </c>
      <c r="I22" s="100">
        <f>-SUMIFS(ScratchPad_TB!$J$15:$J$164,ScratchPad_TB!$F$15:$F$164,'R3'!$A22,ScratchPad_TB!$C$15:$C$164,'R3'!I$6)/1000</f>
        <v>2.8800000000000003</v>
      </c>
      <c r="J22" s="100">
        <f>-SUMIFS(ScratchPad_TB!$J$15:$J$164,ScratchPad_TB!$F$15:$F$164,'R3'!$A22,ScratchPad_TB!$C$15:$C$164,'R3'!J$6)/1000</f>
        <v>-161.80000000000001</v>
      </c>
      <c r="K22" s="100">
        <f>-SUMIFS(ScratchPad_TB!$J$15:$J$164,ScratchPad_TB!$F$15:$F$164,'R3'!$A22,ScratchPad_TB!$C$15:$C$164,'R3'!K$6)/1000</f>
        <v>-14.85</v>
      </c>
      <c r="L22" s="100">
        <f>SUM(I22:K22)</f>
        <v>-173.77</v>
      </c>
      <c r="M22" s="100">
        <f>SUMIFS(ScratchPad_TB!$J$15:$J$164,ScratchPad_TB!$F$15:$F$164,'R3'!$A22,ScratchPad_TB!$E$15:$E$164,'R3'!M$6)/1000</f>
        <v>0</v>
      </c>
      <c r="N22" s="100">
        <f t="shared" si="1"/>
        <v>-173.77</v>
      </c>
      <c r="O22" s="100">
        <f>-SUMIFS(ScratchPad_TB!$K$15:$K$164,ScratchPad_TB!$F$15:$F$164,'R3'!$A22,ScratchPad_TB!$C$15:$C$164,'R3'!O$6)/1000</f>
        <v>1.4400000000000002</v>
      </c>
      <c r="P22" s="100">
        <f>-SUMIFS(ScratchPad_TB!$K$15:$K$164,ScratchPad_TB!$F$15:$F$164,'R3'!$A22,ScratchPad_TB!$C$15:$C$164,'R3'!P$6)/1000</f>
        <v>-108.95</v>
      </c>
      <c r="Q22" s="100">
        <f>-SUMIFS(ScratchPad_TB!$K$15:$K$164,ScratchPad_TB!$F$15:$F$164,'R3'!$A22,ScratchPad_TB!$C$15:$C$164,'R3'!Q$6)/1000</f>
        <v>-13.2</v>
      </c>
      <c r="R22" s="100">
        <f>SUM(O22:Q22)</f>
        <v>-120.71000000000001</v>
      </c>
      <c r="S22" s="100">
        <f>SUMIFS(ScratchPad_TB!$K$15:$K$164,ScratchPad_TB!$F$15:$F$164,'R3'!$A22,ScratchPad_TB!$E$15:$E$164,'R3'!S$6)/1000</f>
        <v>0</v>
      </c>
      <c r="T22" s="100">
        <f t="shared" si="2"/>
        <v>-120.71000000000001</v>
      </c>
      <c r="U22" s="26"/>
      <c r="V22" s="27"/>
    </row>
    <row r="23" spans="1:23" ht="13.15" x14ac:dyDescent="0.4">
      <c r="A23" s="108" t="s">
        <v>418</v>
      </c>
      <c r="B23" s="109"/>
      <c r="C23" s="110">
        <f t="shared" ref="C23:R23" si="14">SUM(C21:C22)</f>
        <v>52.464999999999982</v>
      </c>
      <c r="D23" s="110">
        <f t="shared" si="14"/>
        <v>2313.8831832054807</v>
      </c>
      <c r="E23" s="110">
        <f t="shared" si="14"/>
        <v>20</v>
      </c>
      <c r="F23" s="110">
        <f t="shared" si="14"/>
        <v>2386.3481832054813</v>
      </c>
      <c r="G23" s="110">
        <f t="shared" ref="G23" si="15">SUM(G21:G22)</f>
        <v>0</v>
      </c>
      <c r="H23" s="110">
        <f t="shared" si="0"/>
        <v>2386.3481832054813</v>
      </c>
      <c r="I23" s="110">
        <f t="shared" si="14"/>
        <v>-410.39922000000001</v>
      </c>
      <c r="J23" s="110">
        <f t="shared" si="14"/>
        <v>2136.8914536249349</v>
      </c>
      <c r="K23" s="110">
        <f t="shared" si="14"/>
        <v>21.65</v>
      </c>
      <c r="L23" s="110">
        <f t="shared" si="14"/>
        <v>1748.1422336249348</v>
      </c>
      <c r="M23" s="110">
        <f t="shared" si="14"/>
        <v>0</v>
      </c>
      <c r="N23" s="110">
        <f t="shared" si="1"/>
        <v>1748.1422336249348</v>
      </c>
      <c r="O23" s="110">
        <f t="shared" si="14"/>
        <v>-56.603504799999996</v>
      </c>
      <c r="P23" s="110">
        <f t="shared" si="14"/>
        <v>3182.6188764405333</v>
      </c>
      <c r="Q23" s="110">
        <f t="shared" si="14"/>
        <v>23.3</v>
      </c>
      <c r="R23" s="110">
        <f t="shared" si="14"/>
        <v>3149.3153716405318</v>
      </c>
      <c r="S23" s="110">
        <f t="shared" ref="S23" si="16">SUM(S21:S22)</f>
        <v>0</v>
      </c>
      <c r="T23" s="110">
        <f t="shared" si="2"/>
        <v>3149.3153716405318</v>
      </c>
      <c r="U23" s="26"/>
      <c r="V23" s="27"/>
    </row>
    <row r="24" spans="1:23" ht="12.75" x14ac:dyDescent="0.35">
      <c r="A24" s="111" t="s">
        <v>229</v>
      </c>
      <c r="B24" s="112"/>
      <c r="C24" s="113">
        <f>-SUMIFS(ScratchPad_TB!$I$15:$I$164,ScratchPad_TB!$F$15:$F$164,'R3'!$A24,ScratchPad_TB!$C$15:$C$164,'R3'!C$6)/1000</f>
        <v>-14.684225000000001</v>
      </c>
      <c r="D24" s="113">
        <f>-SUMIFS(ScratchPad_TB!$I$15:$I$164,ScratchPad_TB!$F$15:$F$164,'R3'!$A24,ScratchPad_TB!$C$15:$C$164,'R3'!D$6)/1000</f>
        <v>-705.73437087767024</v>
      </c>
      <c r="E24" s="113">
        <f>-SUMIFS(ScratchPad_TB!$I$15:$I$164,ScratchPad_TB!$F$15:$F$164,'R3'!$A24,ScratchPad_TB!$C$15:$C$164,'R3'!E$6)/1000</f>
        <v>-11.1325</v>
      </c>
      <c r="F24" s="113">
        <f t="shared" si="7"/>
        <v>-731.55109587767026</v>
      </c>
      <c r="G24" s="113">
        <f>SUMIFS(ScratchPad_TB!$I$15:$I$164,ScratchPad_TB!$F$15:$F$164,'R3'!$A24,ScratchPad_TB!$E$15:$E$164,'R3'!G$6)/1000</f>
        <v>0</v>
      </c>
      <c r="H24" s="113">
        <f t="shared" si="0"/>
        <v>-731.55109587767026</v>
      </c>
      <c r="I24" s="113">
        <f>-SUMIFS(ScratchPad_TB!$J$15:$J$164,ScratchPad_TB!$F$15:$F$164,'R3'!$A24,ScratchPad_TB!$C$15:$C$164,'R3'!I$6)/1000</f>
        <v>0</v>
      </c>
      <c r="J24" s="113">
        <f>-SUMIFS(ScratchPad_TB!$J$15:$J$164,ScratchPad_TB!$F$15:$F$164,'R3'!$A24,ScratchPad_TB!$C$15:$C$164,'R3'!J$6)/1000</f>
        <v>-651.75189335560435</v>
      </c>
      <c r="K24" s="113">
        <f>-SUMIFS(ScratchPad_TB!$J$15:$J$164,ScratchPad_TB!$F$15:$F$164,'R3'!$A24,ScratchPad_TB!$C$15:$C$164,'R3'!K$6)/1000</f>
        <v>-11.1325</v>
      </c>
      <c r="L24" s="113">
        <f>SUM(I24:K24)</f>
        <v>-662.8843933556044</v>
      </c>
      <c r="M24" s="113">
        <f>SUMIFS(ScratchPad_TB!$J$15:$J$164,ScratchPad_TB!$F$15:$F$164,'R3'!$A24,ScratchPad_TB!$E$15:$E$164,'R3'!M$6)/1000</f>
        <v>0</v>
      </c>
      <c r="N24" s="113">
        <f t="shared" si="1"/>
        <v>-662.8843933556044</v>
      </c>
      <c r="O24" s="113">
        <f>-SUMIFS(ScratchPad_TB!$K$15:$K$164,ScratchPad_TB!$F$15:$F$164,'R3'!$A24,ScratchPad_TB!$C$15:$C$164,'R3'!O$6)/1000</f>
        <v>0</v>
      </c>
      <c r="P24" s="113">
        <f>-SUMIFS(ScratchPad_TB!$K$15:$K$164,ScratchPad_TB!$F$15:$F$164,'R3'!$A24,ScratchPad_TB!$C$15:$C$164,'R3'!P$6)/1000</f>
        <v>-970.69875731436389</v>
      </c>
      <c r="Q24" s="113">
        <f>-SUMIFS(ScratchPad_TB!$K$15:$K$164,ScratchPad_TB!$F$15:$F$164,'R3'!$A24,ScratchPad_TB!$C$15:$C$164,'R3'!Q$6)/1000</f>
        <v>-11.1325</v>
      </c>
      <c r="R24" s="113">
        <f>SUM(O24:Q24)</f>
        <v>-981.83125731436394</v>
      </c>
      <c r="S24" s="113">
        <f>SUMIFS(ScratchPad_TB!$K$15:$K$164,ScratchPad_TB!$F$15:$F$164,'R3'!$A24,ScratchPad_TB!$E$15:$E$164,'R3'!S$6)/1000</f>
        <v>0</v>
      </c>
      <c r="T24" s="113">
        <f t="shared" si="2"/>
        <v>-981.83125731436394</v>
      </c>
      <c r="U24" s="26"/>
      <c r="V24" s="27"/>
    </row>
    <row r="25" spans="1:23" ht="13.15" x14ac:dyDescent="0.4">
      <c r="A25" s="118" t="s">
        <v>419</v>
      </c>
      <c r="B25" s="119"/>
      <c r="C25" s="120">
        <f t="shared" ref="C25:T25" si="17">SUM(C23:C24)</f>
        <v>37.780774999999977</v>
      </c>
      <c r="D25" s="120">
        <f t="shared" si="17"/>
        <v>1608.1488123278104</v>
      </c>
      <c r="E25" s="120">
        <f t="shared" si="17"/>
        <v>8.8674999999999997</v>
      </c>
      <c r="F25" s="120">
        <f t="shared" si="17"/>
        <v>1654.7970873278109</v>
      </c>
      <c r="G25" s="120">
        <f t="shared" si="17"/>
        <v>0</v>
      </c>
      <c r="H25" s="120">
        <f t="shared" si="17"/>
        <v>1654.7970873278109</v>
      </c>
      <c r="I25" s="120">
        <f t="shared" si="17"/>
        <v>-410.39922000000001</v>
      </c>
      <c r="J25" s="120">
        <f t="shared" si="17"/>
        <v>1485.1395602693306</v>
      </c>
      <c r="K25" s="120">
        <f t="shared" si="17"/>
        <v>10.517499999999998</v>
      </c>
      <c r="L25" s="120">
        <f t="shared" si="17"/>
        <v>1085.2578402693302</v>
      </c>
      <c r="M25" s="120">
        <f t="shared" ref="M25:N25" si="18">SUM(M23:M24)</f>
        <v>0</v>
      </c>
      <c r="N25" s="120">
        <f t="shared" si="18"/>
        <v>1085.2578402693302</v>
      </c>
      <c r="O25" s="120">
        <f t="shared" si="17"/>
        <v>-56.603504799999996</v>
      </c>
      <c r="P25" s="120">
        <f t="shared" si="17"/>
        <v>2211.9201191261695</v>
      </c>
      <c r="Q25" s="120">
        <f t="shared" si="17"/>
        <v>12.1675</v>
      </c>
      <c r="R25" s="120">
        <f t="shared" si="17"/>
        <v>2167.4841143261679</v>
      </c>
      <c r="S25" s="120">
        <f t="shared" si="17"/>
        <v>0</v>
      </c>
      <c r="T25" s="120">
        <f t="shared" si="17"/>
        <v>2167.4841143261679</v>
      </c>
      <c r="U25" s="26"/>
      <c r="V25" s="27"/>
    </row>
    <row r="26" spans="1:23" ht="12.75" x14ac:dyDescent="0.35">
      <c r="A26" s="127" t="s">
        <v>420</v>
      </c>
      <c r="B26" s="128"/>
      <c r="C26" s="129"/>
      <c r="D26" s="129"/>
      <c r="E26" s="129"/>
      <c r="F26" s="129"/>
      <c r="G26" s="129"/>
      <c r="H26" s="129"/>
      <c r="I26" s="129"/>
      <c r="J26" s="129"/>
      <c r="K26" s="129"/>
      <c r="L26" s="129"/>
      <c r="M26" s="129"/>
      <c r="N26" s="129"/>
      <c r="O26" s="129"/>
      <c r="P26" s="129"/>
      <c r="Q26" s="129"/>
      <c r="R26" s="129"/>
      <c r="S26" s="129"/>
      <c r="T26" s="129"/>
      <c r="U26" s="26"/>
      <c r="V26" s="27"/>
    </row>
    <row r="27" spans="1:23" ht="12.75" x14ac:dyDescent="0.35">
      <c r="A27" s="139" t="s">
        <v>415</v>
      </c>
      <c r="B27" s="140"/>
      <c r="C27" s="146">
        <f t="shared" ref="C27:R27" si="19">IFERROR(C11/C9,0)</f>
        <v>0</v>
      </c>
      <c r="D27" s="146">
        <f t="shared" si="19"/>
        <v>0.54215928014440695</v>
      </c>
      <c r="E27" s="146">
        <f t="shared" si="19"/>
        <v>0</v>
      </c>
      <c r="F27" s="146">
        <f t="shared" si="19"/>
        <v>0.54215928014440695</v>
      </c>
      <c r="G27" s="146"/>
      <c r="H27" s="146">
        <f t="shared" ref="H27" si="20">IFERROR(H11/H9,0)</f>
        <v>0.54215928014440695</v>
      </c>
      <c r="I27" s="146">
        <f t="shared" si="19"/>
        <v>0</v>
      </c>
      <c r="J27" s="146">
        <f t="shared" si="19"/>
        <v>0.56365178157395823</v>
      </c>
      <c r="K27" s="146">
        <f t="shared" si="19"/>
        <v>0</v>
      </c>
      <c r="L27" s="146">
        <f t="shared" si="19"/>
        <v>0.56365178157395823</v>
      </c>
      <c r="M27" s="146"/>
      <c r="N27" s="146">
        <f t="shared" ref="N27" si="21">IFERROR(N11/N9,0)</f>
        <v>0.56365178157395823</v>
      </c>
      <c r="O27" s="146">
        <f t="shared" si="19"/>
        <v>0</v>
      </c>
      <c r="P27" s="146">
        <f t="shared" si="19"/>
        <v>0.57782340051795944</v>
      </c>
      <c r="Q27" s="146">
        <f t="shared" si="19"/>
        <v>0</v>
      </c>
      <c r="R27" s="146">
        <f t="shared" si="19"/>
        <v>0.57782340051795944</v>
      </c>
      <c r="S27" s="146"/>
      <c r="T27" s="146">
        <f t="shared" ref="T27" si="22">IFERROR(T11/T9,0)</f>
        <v>0.57782340051795944</v>
      </c>
      <c r="U27" s="26"/>
      <c r="V27" s="27"/>
    </row>
    <row r="28" spans="1:23" ht="12.75" x14ac:dyDescent="0.35">
      <c r="A28" s="139" t="s">
        <v>421</v>
      </c>
      <c r="B28" s="140"/>
      <c r="C28" s="146">
        <f t="shared" ref="C28:R28" si="23">IFERROR(C19/C9,0)</f>
        <v>0</v>
      </c>
      <c r="D28" s="146">
        <f t="shared" si="23"/>
        <v>0.14381155905547102</v>
      </c>
      <c r="E28" s="146">
        <f t="shared" si="23"/>
        <v>0</v>
      </c>
      <c r="F28" s="146">
        <f t="shared" si="23"/>
        <v>0.14787102512492126</v>
      </c>
      <c r="G28" s="146"/>
      <c r="H28" s="146">
        <f t="shared" ref="H28" si="24">IFERROR(H19/H9,0)</f>
        <v>0.14787102512492126</v>
      </c>
      <c r="I28" s="146">
        <f t="shared" si="23"/>
        <v>0</v>
      </c>
      <c r="J28" s="146">
        <f t="shared" si="23"/>
        <v>0.13810602527196958</v>
      </c>
      <c r="K28" s="146">
        <f t="shared" si="23"/>
        <v>0</v>
      </c>
      <c r="L28" s="146">
        <f t="shared" si="23"/>
        <v>0.11965683755543109</v>
      </c>
      <c r="M28" s="146"/>
      <c r="N28" s="146">
        <f t="shared" ref="N28" si="25">IFERROR(N19/N9,0)</f>
        <v>0.11965683755543109</v>
      </c>
      <c r="O28" s="146">
        <f t="shared" si="23"/>
        <v>0</v>
      </c>
      <c r="P28" s="146">
        <f t="shared" si="23"/>
        <v>0.16246836719915569</v>
      </c>
      <c r="Q28" s="146">
        <f t="shared" si="23"/>
        <v>0</v>
      </c>
      <c r="R28" s="146">
        <f t="shared" si="23"/>
        <v>0.161460519414448</v>
      </c>
      <c r="S28" s="146"/>
      <c r="T28" s="146">
        <f t="shared" ref="T28" si="26">IFERROR(T19/T9,0)</f>
        <v>0.161460519414448</v>
      </c>
      <c r="U28" s="26"/>
      <c r="V28" s="27"/>
    </row>
    <row r="29" spans="1:23" ht="12.75" x14ac:dyDescent="0.35">
      <c r="A29" s="139" t="s">
        <v>422</v>
      </c>
      <c r="B29" s="140"/>
      <c r="C29" s="146">
        <f t="shared" ref="C29:R29" si="27">IFERROR(C21/C9,0)</f>
        <v>0</v>
      </c>
      <c r="D29" s="146">
        <f t="shared" si="27"/>
        <v>0.11765632749690498</v>
      </c>
      <c r="E29" s="146">
        <f t="shared" si="27"/>
        <v>0</v>
      </c>
      <c r="F29" s="146">
        <f t="shared" si="27"/>
        <v>0.12171579356635523</v>
      </c>
      <c r="G29" s="146"/>
      <c r="H29" s="146">
        <f t="shared" ref="H29" si="28">IFERROR(H21/H9,0)</f>
        <v>0.12171579356635523</v>
      </c>
      <c r="I29" s="146">
        <f t="shared" si="27"/>
        <v>0</v>
      </c>
      <c r="J29" s="146">
        <f t="shared" si="27"/>
        <v>0.11255660577653173</v>
      </c>
      <c r="K29" s="146">
        <f t="shared" si="27"/>
        <v>0</v>
      </c>
      <c r="L29" s="146">
        <f t="shared" si="27"/>
        <v>9.4107418059993245E-2</v>
      </c>
      <c r="M29" s="146"/>
      <c r="N29" s="146">
        <f t="shared" ref="N29" si="29">IFERROR(N21/N9,0)</f>
        <v>9.4107418059993245E-2</v>
      </c>
      <c r="O29" s="146">
        <f t="shared" si="27"/>
        <v>0</v>
      </c>
      <c r="P29" s="146">
        <f t="shared" si="27"/>
        <v>0.15398610537748822</v>
      </c>
      <c r="Q29" s="146">
        <f t="shared" si="27"/>
        <v>0</v>
      </c>
      <c r="R29" s="146">
        <f t="shared" si="27"/>
        <v>0.15297825759278053</v>
      </c>
      <c r="S29" s="146"/>
      <c r="T29" s="146">
        <f t="shared" ref="T29" si="30">IFERROR(T21/T9,0)</f>
        <v>0.15297825759278053</v>
      </c>
      <c r="U29" s="26"/>
      <c r="V29" s="27"/>
    </row>
    <row r="30" spans="1:23" ht="12.75" x14ac:dyDescent="0.35">
      <c r="A30" s="139" t="s">
        <v>423</v>
      </c>
      <c r="B30" s="140"/>
      <c r="C30" s="146">
        <f t="shared" ref="C30:R30" si="31">IFERROR(C25/C9,0)</f>
        <v>0</v>
      </c>
      <c r="D30" s="146">
        <f t="shared" si="31"/>
        <v>7.712476269444675E-2</v>
      </c>
      <c r="E30" s="146">
        <f t="shared" si="31"/>
        <v>0</v>
      </c>
      <c r="F30" s="146">
        <f t="shared" si="31"/>
        <v>7.9361954372170015E-2</v>
      </c>
      <c r="G30" s="146"/>
      <c r="H30" s="146">
        <f t="shared" ref="H30" si="32">IFERROR(H25/H9,0)</f>
        <v>7.9361954372170015E-2</v>
      </c>
      <c r="I30" s="146">
        <f t="shared" si="31"/>
        <v>0</v>
      </c>
      <c r="J30" s="146">
        <f t="shared" si="31"/>
        <v>7.2720620135755587E-2</v>
      </c>
      <c r="K30" s="146">
        <f t="shared" si="31"/>
        <v>0</v>
      </c>
      <c r="L30" s="146">
        <f t="shared" si="31"/>
        <v>5.3140206659947967E-2</v>
      </c>
      <c r="M30" s="146"/>
      <c r="N30" s="146">
        <f t="shared" ref="N30" si="33">IFERROR(N25/N9,0)</f>
        <v>5.3140206659947967E-2</v>
      </c>
      <c r="O30" s="146">
        <f t="shared" si="31"/>
        <v>0</v>
      </c>
      <c r="P30" s="146">
        <f t="shared" si="31"/>
        <v>0.10347800010755819</v>
      </c>
      <c r="Q30" s="146">
        <f t="shared" si="31"/>
        <v>0</v>
      </c>
      <c r="R30" s="146">
        <f t="shared" si="31"/>
        <v>0.10139919587330286</v>
      </c>
      <c r="S30" s="146"/>
      <c r="T30" s="146">
        <f t="shared" ref="T30" si="34">IFERROR(T25/T9,0)</f>
        <v>0.10139919587330286</v>
      </c>
      <c r="U30" s="26"/>
      <c r="V30" s="27"/>
    </row>
    <row r="31" spans="1:23" ht="12.75" x14ac:dyDescent="0.35">
      <c r="A31" s="139" t="s">
        <v>424</v>
      </c>
      <c r="B31" s="140"/>
      <c r="C31" s="141"/>
      <c r="D31" s="141"/>
      <c r="E31" s="141"/>
      <c r="F31" s="141"/>
      <c r="G31" s="141"/>
      <c r="H31" s="141"/>
      <c r="I31" s="141"/>
      <c r="J31" s="141"/>
      <c r="K31" s="141"/>
      <c r="L31" s="141"/>
      <c r="M31" s="141"/>
      <c r="N31" s="141"/>
      <c r="O31" s="141"/>
      <c r="P31" s="141"/>
      <c r="Q31" s="141"/>
      <c r="R31" s="141"/>
      <c r="S31" s="141"/>
      <c r="T31" s="141"/>
      <c r="U31" s="26"/>
      <c r="V31" s="27"/>
    </row>
    <row r="32" spans="1:23" ht="12.75" x14ac:dyDescent="0.35">
      <c r="A32" s="139" t="s">
        <v>425</v>
      </c>
      <c r="B32" s="140"/>
      <c r="C32" s="141"/>
      <c r="D32" s="141"/>
      <c r="E32" s="141"/>
      <c r="F32" s="141"/>
      <c r="G32" s="141"/>
      <c r="H32" s="141"/>
      <c r="I32" s="141"/>
      <c r="J32" s="141"/>
      <c r="K32" s="141"/>
      <c r="L32" s="141"/>
      <c r="M32" s="141"/>
      <c r="N32" s="141"/>
      <c r="O32" s="141"/>
      <c r="P32" s="141"/>
      <c r="Q32" s="141"/>
      <c r="R32" s="141"/>
      <c r="S32" s="141"/>
      <c r="T32" s="141"/>
      <c r="U32" s="26"/>
      <c r="V32" s="27"/>
    </row>
    <row r="33" spans="1:23" ht="12.75" x14ac:dyDescent="0.35">
      <c r="A33" s="139" t="s">
        <v>426</v>
      </c>
      <c r="B33" s="140"/>
      <c r="C33" s="141"/>
      <c r="D33" s="141"/>
      <c r="E33" s="141"/>
      <c r="F33" s="141"/>
      <c r="G33" s="141"/>
      <c r="H33" s="141"/>
      <c r="I33" s="141"/>
      <c r="J33" s="141"/>
      <c r="K33" s="141"/>
      <c r="L33" s="141"/>
      <c r="M33" s="141"/>
      <c r="N33" s="141"/>
      <c r="O33" s="141"/>
      <c r="P33" s="141"/>
      <c r="Q33" s="141"/>
      <c r="R33" s="141"/>
      <c r="S33" s="141"/>
      <c r="T33" s="141"/>
      <c r="U33" s="26"/>
      <c r="V33" s="27"/>
    </row>
    <row r="34" spans="1:23" ht="12.75" x14ac:dyDescent="0.35">
      <c r="A34" s="139" t="s">
        <v>426</v>
      </c>
      <c r="B34" s="140"/>
      <c r="C34" s="141"/>
      <c r="D34" s="141"/>
      <c r="E34" s="141"/>
      <c r="F34" s="141"/>
      <c r="G34" s="141"/>
      <c r="H34" s="141"/>
      <c r="I34" s="141"/>
      <c r="J34" s="141"/>
      <c r="K34" s="141"/>
      <c r="L34" s="141"/>
      <c r="M34" s="141"/>
      <c r="N34" s="141"/>
      <c r="O34" s="141"/>
      <c r="P34" s="141"/>
      <c r="Q34" s="141"/>
      <c r="R34" s="141"/>
      <c r="S34" s="141"/>
      <c r="T34" s="141"/>
      <c r="U34" s="26"/>
      <c r="V34" s="27"/>
    </row>
    <row r="35" spans="1:23" s="30" customFormat="1" ht="12.75" x14ac:dyDescent="0.35">
      <c r="A35" s="142" t="s">
        <v>426</v>
      </c>
      <c r="B35" s="143"/>
      <c r="C35" s="144" t="s">
        <v>38</v>
      </c>
      <c r="D35" s="144" t="s">
        <v>38</v>
      </c>
      <c r="E35" s="144" t="s">
        <v>38</v>
      </c>
      <c r="F35" s="144" t="s">
        <v>38</v>
      </c>
      <c r="G35" s="144"/>
      <c r="H35" s="144"/>
      <c r="I35" s="144" t="s">
        <v>38</v>
      </c>
      <c r="J35" s="144" t="s">
        <v>38</v>
      </c>
      <c r="K35" s="144" t="s">
        <v>38</v>
      </c>
      <c r="L35" s="144" t="s">
        <v>38</v>
      </c>
      <c r="M35" s="144"/>
      <c r="N35" s="144"/>
      <c r="O35" s="144" t="s">
        <v>38</v>
      </c>
      <c r="P35" s="144" t="s">
        <v>38</v>
      </c>
      <c r="Q35" s="144" t="s">
        <v>38</v>
      </c>
      <c r="R35" s="144" t="s">
        <v>38</v>
      </c>
      <c r="S35" s="144" t="s">
        <v>38</v>
      </c>
      <c r="T35" s="144" t="s">
        <v>38</v>
      </c>
      <c r="U35" s="12" t="s">
        <v>38</v>
      </c>
      <c r="V35" s="33"/>
      <c r="W35" s="4"/>
    </row>
    <row r="36" spans="1:23" ht="13.5" customHeight="1" x14ac:dyDescent="0.35">
      <c r="A36" s="97" t="s">
        <v>433</v>
      </c>
      <c r="B36" s="21"/>
      <c r="C36" s="22"/>
      <c r="D36" s="22"/>
      <c r="E36" s="22"/>
      <c r="F36" s="22"/>
      <c r="G36" s="22"/>
      <c r="H36" s="22"/>
      <c r="I36" s="22"/>
      <c r="J36" s="22"/>
      <c r="K36" s="22"/>
      <c r="L36" s="22"/>
      <c r="M36" s="22"/>
      <c r="N36" s="22"/>
      <c r="O36" s="22"/>
      <c r="P36" s="22"/>
      <c r="Q36" s="22"/>
      <c r="R36" s="22"/>
      <c r="S36" s="22"/>
      <c r="T36" s="22"/>
      <c r="U36" s="22"/>
      <c r="V36" s="12"/>
    </row>
    <row r="37" spans="1:23" ht="13.5" customHeight="1" x14ac:dyDescent="0.35">
      <c r="A37" s="97" t="str">
        <f>"Ref: "&amp;A3&amp;" - "&amp;A1</f>
        <v>Ref: Conso runner - Section R - Key Reconciliations</v>
      </c>
      <c r="B37" s="34"/>
      <c r="C37" s="22"/>
      <c r="D37" s="22"/>
      <c r="E37" s="22"/>
      <c r="F37" s="22"/>
      <c r="G37" s="22"/>
      <c r="H37" s="22"/>
      <c r="I37" s="22"/>
      <c r="J37" s="22"/>
      <c r="K37" s="22"/>
      <c r="L37" s="22"/>
      <c r="M37" s="22"/>
      <c r="N37" s="22"/>
      <c r="O37" s="22"/>
      <c r="P37" s="22"/>
      <c r="Q37" s="22"/>
      <c r="R37" s="22"/>
      <c r="S37" s="22"/>
      <c r="T37" s="22"/>
      <c r="U37" s="22"/>
      <c r="V37" s="12"/>
    </row>
    <row r="38" spans="1:23" ht="13.5" customHeight="1" x14ac:dyDescent="0.35">
      <c r="A38" s="14"/>
      <c r="B38" s="14"/>
      <c r="C38" s="14"/>
      <c r="D38" s="14"/>
      <c r="E38" s="14"/>
      <c r="F38" s="14"/>
      <c r="G38" s="14"/>
      <c r="H38" s="14"/>
      <c r="I38" s="14"/>
      <c r="J38" s="14"/>
      <c r="K38" s="14"/>
      <c r="L38" s="14"/>
      <c r="M38" s="14"/>
      <c r="N38" s="14"/>
      <c r="O38" s="14"/>
      <c r="P38" s="14"/>
      <c r="Q38" s="14"/>
      <c r="R38" s="14"/>
      <c r="S38" s="14"/>
      <c r="T38" s="14"/>
      <c r="U38" s="14"/>
      <c r="V38" s="14"/>
    </row>
    <row r="39" spans="1:23" ht="13.5" customHeight="1" x14ac:dyDescent="0.35">
      <c r="A39" s="14"/>
      <c r="B39" s="14"/>
      <c r="C39" s="14"/>
      <c r="D39" s="14"/>
      <c r="E39" s="14"/>
      <c r="F39" s="14"/>
      <c r="G39" s="14"/>
      <c r="H39" s="14"/>
      <c r="I39" s="14"/>
      <c r="J39" s="14"/>
      <c r="K39" s="14"/>
      <c r="L39" s="14"/>
      <c r="M39" s="14"/>
      <c r="N39" s="14"/>
      <c r="O39" s="14"/>
      <c r="P39" s="14"/>
      <c r="Q39" s="14"/>
      <c r="R39" s="14"/>
      <c r="S39" s="14"/>
      <c r="T39" s="14"/>
      <c r="U39" s="14"/>
      <c r="V39" s="14"/>
    </row>
    <row r="40" spans="1:23" ht="12" customHeight="1" x14ac:dyDescent="0.35">
      <c r="A40" s="14"/>
      <c r="B40" s="14"/>
      <c r="C40" s="14"/>
      <c r="D40" s="14"/>
      <c r="E40" s="14"/>
      <c r="F40" s="14"/>
      <c r="G40" s="14"/>
      <c r="H40" s="14"/>
      <c r="I40" s="14"/>
      <c r="J40" s="14"/>
      <c r="K40" s="14"/>
      <c r="L40" s="14"/>
      <c r="M40" s="14"/>
      <c r="N40" s="14"/>
      <c r="O40" s="14"/>
      <c r="P40" s="14"/>
      <c r="Q40" s="14"/>
      <c r="R40" s="14"/>
      <c r="S40" s="14"/>
      <c r="T40" s="14"/>
      <c r="U40" s="14"/>
      <c r="V40" s="14"/>
    </row>
    <row r="41" spans="1:23" ht="12" customHeight="1" x14ac:dyDescent="0.35">
      <c r="A41" s="14"/>
      <c r="B41" s="14"/>
      <c r="C41" s="14"/>
      <c r="D41" s="14"/>
      <c r="E41" s="14"/>
      <c r="F41" s="14"/>
      <c r="G41" s="14"/>
      <c r="H41" s="14"/>
      <c r="I41" s="14"/>
      <c r="J41" s="14"/>
      <c r="K41" s="14"/>
      <c r="L41" s="14"/>
      <c r="M41" s="14"/>
      <c r="N41" s="14"/>
      <c r="O41" s="14"/>
      <c r="P41" s="14"/>
      <c r="Q41" s="14"/>
      <c r="R41" s="14"/>
      <c r="S41" s="14"/>
      <c r="T41" s="14"/>
      <c r="U41" s="14"/>
      <c r="V41" s="14"/>
    </row>
    <row r="42" spans="1:23" ht="12" customHeight="1" x14ac:dyDescent="0.35">
      <c r="A42" s="14"/>
      <c r="B42" s="14"/>
      <c r="C42" s="14"/>
      <c r="D42" s="14"/>
      <c r="E42" s="14"/>
      <c r="F42" s="14"/>
      <c r="G42" s="14"/>
      <c r="H42" s="14"/>
      <c r="I42" s="14"/>
      <c r="J42" s="14"/>
      <c r="K42" s="14"/>
      <c r="L42" s="14"/>
      <c r="M42" s="14"/>
      <c r="N42" s="14"/>
      <c r="O42" s="14"/>
      <c r="P42" s="14"/>
      <c r="Q42" s="14"/>
      <c r="R42" s="14"/>
      <c r="S42" s="14"/>
      <c r="T42" s="14"/>
      <c r="U42" s="14"/>
      <c r="V42" s="14"/>
    </row>
    <row r="43" spans="1:23" ht="12" customHeight="1" x14ac:dyDescent="0.35">
      <c r="A43" s="14"/>
      <c r="B43" s="14"/>
      <c r="C43" s="14"/>
      <c r="D43" s="14"/>
      <c r="E43" s="14"/>
      <c r="F43" s="14"/>
      <c r="G43" s="14"/>
      <c r="H43" s="14"/>
      <c r="I43" s="14"/>
      <c r="J43" s="14"/>
      <c r="K43" s="14"/>
      <c r="L43" s="14"/>
      <c r="M43" s="14"/>
      <c r="N43" s="14"/>
      <c r="O43" s="14"/>
      <c r="P43" s="14"/>
      <c r="Q43" s="14"/>
      <c r="R43" s="14"/>
      <c r="S43" s="14"/>
      <c r="T43" s="14"/>
      <c r="U43" s="14"/>
      <c r="V43" s="14"/>
    </row>
    <row r="44" spans="1:23" ht="12" customHeight="1" x14ac:dyDescent="0.35">
      <c r="A44" s="14"/>
      <c r="B44" s="14"/>
      <c r="C44" s="14"/>
      <c r="D44" s="14"/>
      <c r="E44" s="14"/>
      <c r="F44" s="14"/>
      <c r="G44" s="14"/>
      <c r="H44" s="14"/>
      <c r="I44" s="14"/>
      <c r="J44" s="14"/>
      <c r="K44" s="14"/>
      <c r="L44" s="14"/>
      <c r="M44" s="14"/>
      <c r="N44" s="14"/>
      <c r="O44" s="14"/>
      <c r="P44" s="14"/>
      <c r="Q44" s="14"/>
      <c r="R44" s="14"/>
      <c r="S44" s="14"/>
      <c r="T44" s="14"/>
      <c r="U44" s="14"/>
      <c r="V44" s="14"/>
    </row>
    <row r="45" spans="1:23" ht="12" customHeight="1" x14ac:dyDescent="0.35">
      <c r="A45" s="14"/>
      <c r="B45" s="14"/>
      <c r="C45" s="14"/>
      <c r="D45" s="14"/>
      <c r="E45" s="14"/>
      <c r="F45" s="14"/>
      <c r="G45" s="14"/>
      <c r="H45" s="14"/>
      <c r="I45" s="14"/>
      <c r="J45" s="14"/>
      <c r="K45" s="14"/>
      <c r="L45" s="14"/>
      <c r="M45" s="14"/>
      <c r="N45" s="14"/>
      <c r="O45" s="14"/>
      <c r="P45" s="14"/>
      <c r="Q45" s="14"/>
      <c r="R45" s="14"/>
      <c r="S45" s="14"/>
      <c r="T45" s="14"/>
      <c r="U45" s="14"/>
      <c r="V45" s="14"/>
    </row>
    <row r="46" spans="1:23" ht="12" customHeight="1" x14ac:dyDescent="0.35">
      <c r="A46" s="14"/>
      <c r="B46" s="14"/>
      <c r="C46" s="14"/>
      <c r="D46" s="14"/>
      <c r="E46" s="14"/>
      <c r="F46" s="14"/>
      <c r="G46" s="14"/>
      <c r="H46" s="14"/>
      <c r="I46" s="14"/>
      <c r="J46" s="14"/>
      <c r="K46" s="14"/>
      <c r="L46" s="14"/>
      <c r="M46" s="14"/>
      <c r="N46" s="14"/>
      <c r="O46" s="14"/>
      <c r="P46" s="14"/>
      <c r="Q46" s="14"/>
      <c r="R46" s="14"/>
      <c r="S46" s="14"/>
      <c r="T46" s="14"/>
      <c r="U46" s="14"/>
      <c r="V46" s="14"/>
    </row>
    <row r="47" spans="1:23" ht="12" customHeight="1" x14ac:dyDescent="0.35">
      <c r="A47" s="14" t="s">
        <v>429</v>
      </c>
      <c r="B47" s="14"/>
      <c r="C47" s="14"/>
      <c r="D47" s="14"/>
      <c r="E47" s="14"/>
      <c r="F47" s="14"/>
      <c r="G47" s="14"/>
      <c r="H47" s="14"/>
      <c r="I47" s="14"/>
      <c r="J47" s="14"/>
      <c r="K47" s="14"/>
      <c r="L47" s="14"/>
      <c r="M47" s="14"/>
      <c r="N47" s="14"/>
      <c r="O47" s="14"/>
      <c r="P47" s="14"/>
      <c r="Q47" s="14"/>
      <c r="R47" s="14"/>
      <c r="S47" s="14"/>
      <c r="T47" s="14"/>
      <c r="U47" s="14"/>
      <c r="V47" s="14"/>
    </row>
    <row r="48" spans="1:23" ht="12" customHeight="1" x14ac:dyDescent="0.35">
      <c r="A48" s="14" t="s">
        <v>430</v>
      </c>
      <c r="B48" s="14"/>
      <c r="C48" s="268">
        <f>SUMIFS(ScratchPad_TB!$I$15:$I$165,ScratchPad_TB!$D$15:$D$165,"PL",ScratchPad_TB!$C$15:$C$165,'R3'!C$6)/1000</f>
        <v>-37.780774999999998</v>
      </c>
      <c r="D48" s="268">
        <f>SUMIFS(ScratchPad_TB!$I$15:$I$165,ScratchPad_TB!$D$15:$D$165,"PL",ScratchPad_TB!$C$15:$C$165,'R3'!D$6)/1000</f>
        <v>-1608.1488123278064</v>
      </c>
      <c r="E48" s="268">
        <f>SUMIFS(ScratchPad_TB!$I$15:$I$165,ScratchPad_TB!$D$15:$D$165,"PL",ScratchPad_TB!$C$15:$C$165,'R3'!E$6)/1000</f>
        <v>-8.8674999999999997</v>
      </c>
      <c r="F48" s="268">
        <f>SUM(C48:E48)</f>
        <v>-1654.7970873278064</v>
      </c>
      <c r="G48" s="268">
        <f>SUMIFS(ScratchPad_TB!$I$15:$I$165,ScratchPad_TB!$D$15:$D$165,"PL",ScratchPad_TB!$C$15:$C$165,'R3'!G$6)/1000</f>
        <v>0</v>
      </c>
      <c r="H48" s="268">
        <f>SUM(F48:G48)</f>
        <v>-1654.7970873278064</v>
      </c>
      <c r="I48" s="268">
        <f>SUMIFS(ScratchPad_TB!$J$15:$J$165,ScratchPad_TB!$D$15:$D$165,"PL",ScratchPad_TB!$C$15:$C$165,'R3'!I$6)/1000</f>
        <v>410.39921999999996</v>
      </c>
      <c r="J48" s="268">
        <f>SUMIFS(ScratchPad_TB!$J$15:$J$165,ScratchPad_TB!$D$15:$D$165,"PL",ScratchPad_TB!$C$15:$C$165,'R3'!J$6)/1000</f>
        <v>-1485.1395602693324</v>
      </c>
      <c r="K48" s="268">
        <f>SUMIFS(ScratchPad_TB!$J$15:$J$165,ScratchPad_TB!$D$15:$D$165,"PL",ScratchPad_TB!$C$15:$C$165,'R3'!K$6)/1000</f>
        <v>-10.5175</v>
      </c>
      <c r="L48" s="268">
        <f>SUM(I48:K48)</f>
        <v>-1085.2578402693323</v>
      </c>
      <c r="M48" s="268">
        <f>SUMIFS(ScratchPad_TB!$J$15:$J$165,ScratchPad_TB!$D$15:$D$165,"PL",ScratchPad_TB!$C$15:$C$165,'R3'!M$6)/1000</f>
        <v>0</v>
      </c>
      <c r="N48" s="268">
        <f>SUM(L48:M48)</f>
        <v>-1085.2578402693323</v>
      </c>
      <c r="O48" s="268">
        <f>SUMIFS(ScratchPad_TB!$K$15:$K$165,ScratchPad_TB!$D$15:$D$165,"PL",ScratchPad_TB!$C$15:$C$165,'R3'!O$6)/1000</f>
        <v>56.603504799999989</v>
      </c>
      <c r="P48" s="268">
        <f>SUMIFS(ScratchPad_TB!$K$15:$K$165,ScratchPad_TB!$D$15:$D$165,"PL",ScratchPad_TB!$C$15:$C$165,'R3'!P$6)/1000</f>
        <v>-2211.9201191261709</v>
      </c>
      <c r="Q48" s="268">
        <f>SUMIFS(ScratchPad_TB!$K$15:$K$165,ScratchPad_TB!$D$15:$D$165,"PL",ScratchPad_TB!$C$15:$C$165,'R3'!Q$6)/1000</f>
        <v>-12.1675</v>
      </c>
      <c r="R48" s="268">
        <f>SUM(O48:Q48)</f>
        <v>-2167.484114326171</v>
      </c>
      <c r="S48" s="268">
        <f>SUMIFS(ScratchPad_TB!$K$15:$K$165,ScratchPad_TB!$D$15:$D$165,"PL",ScratchPad_TB!$C$15:$C$165,'R3'!S$6)/1000</f>
        <v>0</v>
      </c>
      <c r="T48" s="268">
        <f>SUM(R48:S48)</f>
        <v>-2167.484114326171</v>
      </c>
      <c r="U48" s="14"/>
      <c r="V48" s="14"/>
    </row>
    <row r="49" spans="1:22" ht="12" customHeight="1" x14ac:dyDescent="0.35">
      <c r="A49" s="14" t="s">
        <v>431</v>
      </c>
      <c r="B49" s="14"/>
      <c r="C49" s="268">
        <f>C48+C25</f>
        <v>0</v>
      </c>
      <c r="D49" s="268">
        <f t="shared" ref="D49:H49" si="35">D48+D25</f>
        <v>4.0927261579781771E-12</v>
      </c>
      <c r="E49" s="268">
        <f t="shared" si="35"/>
        <v>0</v>
      </c>
      <c r="F49" s="268">
        <f t="shared" si="35"/>
        <v>4.5474735088646412E-12</v>
      </c>
      <c r="G49" s="268">
        <f t="shared" si="35"/>
        <v>0</v>
      </c>
      <c r="H49" s="268">
        <f t="shared" si="35"/>
        <v>4.5474735088646412E-12</v>
      </c>
      <c r="I49" s="268">
        <f>I48+I25</f>
        <v>0</v>
      </c>
      <c r="J49" s="268">
        <f t="shared" ref="J49" si="36">J48+J25</f>
        <v>-1.8189894035458565E-12</v>
      </c>
      <c r="K49" s="268">
        <f t="shared" ref="K49" si="37">K48+K25</f>
        <v>0</v>
      </c>
      <c r="L49" s="268">
        <f t="shared" ref="L49" si="38">L48+L25</f>
        <v>-2.0463630789890885E-12</v>
      </c>
      <c r="M49" s="268">
        <f t="shared" ref="M49" si="39">M48+M25</f>
        <v>0</v>
      </c>
      <c r="N49" s="268">
        <f t="shared" ref="N49" si="40">N48+N25</f>
        <v>-2.0463630789890885E-12</v>
      </c>
      <c r="O49" s="268">
        <f>O48+O25</f>
        <v>0</v>
      </c>
      <c r="P49" s="268">
        <f t="shared" ref="P49" si="41">P48+P25</f>
        <v>0</v>
      </c>
      <c r="Q49" s="268">
        <f t="shared" ref="Q49" si="42">Q48+Q25</f>
        <v>0</v>
      </c>
      <c r="R49" s="268">
        <f t="shared" ref="R49" si="43">R48+R25</f>
        <v>0</v>
      </c>
      <c r="S49" s="268">
        <f t="shared" ref="S49" si="44">S48+S25</f>
        <v>0</v>
      </c>
      <c r="T49" s="268">
        <f t="shared" ref="T49" si="45">T48+T25</f>
        <v>0</v>
      </c>
      <c r="U49" s="14"/>
      <c r="V49" s="14"/>
    </row>
    <row r="50" spans="1:22" ht="12" customHeight="1" x14ac:dyDescent="0.35">
      <c r="A50" s="14"/>
      <c r="B50" s="14"/>
      <c r="C50" s="14"/>
      <c r="D50" s="14"/>
      <c r="E50" s="14"/>
      <c r="F50" s="14"/>
      <c r="G50" s="14"/>
      <c r="H50" s="14"/>
      <c r="I50" s="14"/>
      <c r="J50" s="14"/>
      <c r="K50" s="14"/>
      <c r="L50" s="14"/>
      <c r="M50" s="14"/>
      <c r="N50" s="14"/>
      <c r="O50" s="14"/>
      <c r="P50" s="14"/>
      <c r="Q50" s="14"/>
      <c r="R50" s="14"/>
      <c r="S50" s="14"/>
      <c r="T50" s="14"/>
      <c r="U50" s="14"/>
      <c r="V50" s="14"/>
    </row>
    <row r="51" spans="1:22" ht="12" customHeight="1" x14ac:dyDescent="0.35">
      <c r="A51" s="14"/>
      <c r="B51" s="14"/>
      <c r="C51" s="14"/>
      <c r="D51" s="14"/>
      <c r="E51" s="14"/>
      <c r="F51" s="14"/>
      <c r="G51" s="14"/>
      <c r="H51" s="14"/>
      <c r="I51" s="14"/>
      <c r="J51" s="14"/>
      <c r="K51" s="14"/>
      <c r="L51" s="14"/>
      <c r="M51" s="14"/>
      <c r="N51" s="14"/>
      <c r="O51" s="14"/>
      <c r="P51" s="14"/>
      <c r="Q51" s="14"/>
      <c r="R51" s="14"/>
      <c r="S51" s="14"/>
      <c r="T51" s="14"/>
      <c r="U51" s="14"/>
      <c r="V51" s="14"/>
    </row>
    <row r="52" spans="1:22" ht="12" customHeight="1" x14ac:dyDescent="0.35">
      <c r="A52" s="14"/>
      <c r="B52" s="14"/>
      <c r="C52" s="14"/>
      <c r="D52" s="14"/>
      <c r="E52" s="14"/>
      <c r="F52" s="14"/>
      <c r="G52" s="14"/>
      <c r="H52" s="14"/>
      <c r="I52" s="14"/>
      <c r="J52" s="14"/>
      <c r="K52" s="14"/>
      <c r="L52" s="14"/>
      <c r="M52" s="14"/>
      <c r="N52" s="14"/>
      <c r="O52" s="14"/>
      <c r="P52" s="14"/>
      <c r="Q52" s="14"/>
      <c r="R52" s="14"/>
      <c r="S52" s="14"/>
      <c r="T52" s="14"/>
      <c r="U52" s="14"/>
      <c r="V52" s="14"/>
    </row>
    <row r="53" spans="1:22" ht="12" customHeight="1" x14ac:dyDescent="0.35">
      <c r="A53" s="14"/>
      <c r="B53" s="14"/>
      <c r="C53" s="14"/>
      <c r="D53" s="14"/>
      <c r="E53" s="14"/>
      <c r="F53" s="14"/>
      <c r="G53" s="14"/>
      <c r="H53" s="14"/>
      <c r="I53" s="14"/>
      <c r="J53" s="14"/>
      <c r="K53" s="14"/>
      <c r="L53" s="14"/>
      <c r="M53" s="14"/>
      <c r="N53" s="14"/>
      <c r="O53" s="14"/>
      <c r="P53" s="14"/>
      <c r="Q53" s="14"/>
      <c r="R53" s="14"/>
      <c r="S53" s="14"/>
      <c r="T53" s="14"/>
      <c r="U53" s="14"/>
      <c r="V53" s="14"/>
    </row>
    <row r="54" spans="1:22" ht="12" customHeight="1" x14ac:dyDescent="0.35">
      <c r="A54" s="14"/>
      <c r="B54" s="14"/>
      <c r="C54" s="14"/>
      <c r="D54" s="14"/>
      <c r="E54" s="14"/>
      <c r="F54" s="14"/>
      <c r="G54" s="14"/>
      <c r="H54" s="14"/>
      <c r="I54" s="14"/>
      <c r="J54" s="14"/>
      <c r="K54" s="14"/>
      <c r="L54" s="14"/>
      <c r="M54" s="14"/>
      <c r="N54" s="14"/>
      <c r="O54" s="14"/>
      <c r="P54" s="14"/>
      <c r="Q54" s="14"/>
      <c r="R54" s="14"/>
      <c r="S54" s="14"/>
      <c r="T54" s="14"/>
      <c r="U54" s="14"/>
      <c r="V54" s="14"/>
    </row>
    <row r="55" spans="1:22" ht="12" customHeight="1" x14ac:dyDescent="0.35">
      <c r="A55" s="14"/>
      <c r="B55" s="14"/>
      <c r="C55" s="14"/>
      <c r="D55" s="14"/>
      <c r="E55" s="14"/>
      <c r="F55" s="14"/>
      <c r="G55" s="14"/>
      <c r="H55" s="14"/>
      <c r="I55" s="14"/>
      <c r="J55" s="14"/>
      <c r="K55" s="14"/>
      <c r="L55" s="14"/>
      <c r="M55" s="14"/>
      <c r="N55" s="14"/>
      <c r="O55" s="14"/>
      <c r="P55" s="14"/>
      <c r="Q55" s="14"/>
      <c r="R55" s="14"/>
      <c r="S55" s="14"/>
      <c r="T55" s="14"/>
      <c r="U55" s="14"/>
      <c r="V55" s="14"/>
    </row>
    <row r="56" spans="1:22" ht="12" customHeight="1" x14ac:dyDescent="0.35">
      <c r="A56" s="14"/>
      <c r="B56" s="14"/>
      <c r="C56" s="14"/>
      <c r="D56" s="14"/>
      <c r="E56" s="14"/>
      <c r="F56" s="14"/>
      <c r="G56" s="14"/>
      <c r="H56" s="14"/>
      <c r="I56" s="14"/>
      <c r="J56" s="14"/>
      <c r="K56" s="14"/>
      <c r="L56" s="14"/>
      <c r="M56" s="14"/>
      <c r="N56" s="14"/>
      <c r="O56" s="14"/>
      <c r="P56" s="14"/>
      <c r="Q56" s="14"/>
      <c r="R56" s="14"/>
      <c r="S56" s="14"/>
      <c r="T56" s="14"/>
      <c r="U56" s="14"/>
      <c r="V56" s="14"/>
    </row>
    <row r="57" spans="1:22" ht="12" customHeight="1" x14ac:dyDescent="0.35">
      <c r="A57" s="14"/>
      <c r="B57" s="14"/>
      <c r="C57" s="14"/>
      <c r="D57" s="14"/>
      <c r="E57" s="14"/>
      <c r="F57" s="14"/>
      <c r="G57" s="14"/>
      <c r="H57" s="14"/>
      <c r="I57" s="14"/>
      <c r="J57" s="14"/>
      <c r="K57" s="14"/>
      <c r="L57" s="14"/>
      <c r="M57" s="14"/>
      <c r="N57" s="14"/>
      <c r="O57" s="14"/>
      <c r="P57" s="14"/>
      <c r="Q57" s="14"/>
      <c r="R57" s="14"/>
      <c r="S57" s="14"/>
      <c r="T57" s="14"/>
      <c r="U57" s="14"/>
      <c r="V57" s="14"/>
    </row>
    <row r="58" spans="1:22" ht="12" customHeight="1" x14ac:dyDescent="0.35">
      <c r="A58" s="34"/>
      <c r="B58" s="34"/>
      <c r="C58" s="12"/>
      <c r="D58" s="12"/>
      <c r="E58" s="12"/>
      <c r="F58" s="12"/>
      <c r="G58" s="12"/>
      <c r="H58" s="12"/>
      <c r="I58" s="12"/>
      <c r="J58" s="12"/>
      <c r="K58" s="12"/>
      <c r="L58" s="12"/>
      <c r="M58" s="12"/>
      <c r="N58" s="12"/>
      <c r="O58" s="12"/>
      <c r="P58" s="12"/>
      <c r="Q58" s="12"/>
      <c r="R58" s="12"/>
      <c r="S58" s="12"/>
      <c r="T58" s="12"/>
      <c r="U58" s="12"/>
      <c r="V58" s="12"/>
    </row>
    <row r="59" spans="1:22" ht="12" customHeight="1" x14ac:dyDescent="0.35">
      <c r="A59" s="34"/>
      <c r="B59" s="34"/>
      <c r="C59" s="12"/>
      <c r="D59" s="12"/>
      <c r="E59" s="12"/>
      <c r="F59" s="12"/>
      <c r="G59" s="12"/>
      <c r="H59" s="12"/>
      <c r="I59" s="12"/>
      <c r="J59" s="12"/>
      <c r="K59" s="12"/>
      <c r="L59" s="12"/>
      <c r="M59" s="12"/>
      <c r="N59" s="12"/>
      <c r="O59" s="12"/>
      <c r="P59" s="12"/>
      <c r="Q59" s="12"/>
      <c r="R59" s="12"/>
      <c r="S59" s="12"/>
      <c r="T59" s="12"/>
      <c r="U59" s="12"/>
      <c r="V59" s="12"/>
    </row>
    <row r="60" spans="1:22" ht="12" customHeight="1" x14ac:dyDescent="0.35">
      <c r="A60" s="34"/>
      <c r="B60" s="34"/>
      <c r="C60" s="12"/>
      <c r="D60" s="12"/>
      <c r="E60" s="12"/>
      <c r="F60" s="12"/>
      <c r="G60" s="12"/>
      <c r="H60" s="12"/>
      <c r="I60" s="12"/>
      <c r="J60" s="12"/>
      <c r="K60" s="12"/>
      <c r="L60" s="12"/>
      <c r="M60" s="12"/>
      <c r="N60" s="12"/>
      <c r="O60" s="12"/>
      <c r="P60" s="12"/>
      <c r="Q60" s="12"/>
      <c r="R60" s="12"/>
      <c r="S60" s="12"/>
      <c r="T60" s="12"/>
      <c r="U60" s="12"/>
      <c r="V60" s="12"/>
    </row>
    <row r="61" spans="1:22" ht="12" customHeight="1" x14ac:dyDescent="0.35">
      <c r="A61" s="34"/>
      <c r="B61" s="34"/>
      <c r="C61" s="12"/>
      <c r="D61" s="12"/>
      <c r="E61" s="12"/>
      <c r="F61" s="12"/>
      <c r="G61" s="12"/>
      <c r="H61" s="12"/>
      <c r="I61" s="12"/>
      <c r="J61" s="12"/>
      <c r="K61" s="12"/>
      <c r="L61" s="12"/>
      <c r="M61" s="12"/>
      <c r="N61" s="12"/>
      <c r="O61" s="12"/>
      <c r="P61" s="12"/>
      <c r="Q61" s="12"/>
      <c r="R61" s="12"/>
      <c r="S61" s="12"/>
      <c r="T61" s="12"/>
      <c r="U61" s="12"/>
      <c r="V61" s="12"/>
    </row>
    <row r="62" spans="1:22" ht="12" customHeight="1" x14ac:dyDescent="0.35">
      <c r="A62" s="34"/>
      <c r="B62" s="34"/>
      <c r="C62" s="12"/>
      <c r="D62" s="12"/>
      <c r="E62" s="12"/>
      <c r="F62" s="12"/>
      <c r="G62" s="12"/>
      <c r="H62" s="12"/>
      <c r="I62" s="12"/>
      <c r="J62" s="12"/>
      <c r="K62" s="12"/>
      <c r="L62" s="12"/>
      <c r="M62" s="12"/>
      <c r="N62" s="12"/>
      <c r="O62" s="12"/>
      <c r="P62" s="12"/>
      <c r="Q62" s="12"/>
      <c r="R62" s="12"/>
      <c r="S62" s="12"/>
      <c r="T62" s="12"/>
      <c r="U62" s="12"/>
      <c r="V62" s="12"/>
    </row>
    <row r="63" spans="1:22" ht="12" customHeight="1" x14ac:dyDescent="0.35">
      <c r="A63" s="34"/>
      <c r="B63" s="34"/>
      <c r="C63" s="12"/>
      <c r="D63" s="12"/>
      <c r="E63" s="12"/>
      <c r="F63" s="12"/>
      <c r="G63" s="12"/>
      <c r="H63" s="12"/>
      <c r="I63" s="12"/>
      <c r="J63" s="12"/>
      <c r="K63" s="12"/>
      <c r="L63" s="12"/>
      <c r="M63" s="12"/>
      <c r="N63" s="12"/>
      <c r="O63" s="12"/>
      <c r="P63" s="12"/>
      <c r="Q63" s="12"/>
      <c r="R63" s="12"/>
      <c r="S63" s="12"/>
      <c r="T63" s="12"/>
      <c r="U63" s="12"/>
      <c r="V63" s="12"/>
    </row>
    <row r="64" spans="1:22" ht="12" customHeight="1" x14ac:dyDescent="0.35">
      <c r="A64" s="34"/>
      <c r="B64" s="34"/>
      <c r="C64" s="12"/>
      <c r="D64" s="12"/>
      <c r="E64" s="12"/>
      <c r="F64" s="12"/>
      <c r="G64" s="12"/>
      <c r="H64" s="12"/>
      <c r="I64" s="12"/>
      <c r="J64" s="12"/>
      <c r="K64" s="12"/>
      <c r="L64" s="12"/>
      <c r="M64" s="12"/>
      <c r="N64" s="12"/>
      <c r="O64" s="12"/>
      <c r="P64" s="12"/>
      <c r="Q64" s="12"/>
      <c r="R64" s="12"/>
      <c r="S64" s="12"/>
      <c r="T64" s="12"/>
      <c r="U64" s="12"/>
      <c r="V64" s="12"/>
    </row>
  </sheetData>
  <pageMargins left="0.55118110236220497" right="0.55118110236220497" top="0.39370078740157499" bottom="0.55118110236220497" header="0" footer="0.31496062992126"/>
  <pageSetup paperSize="9" scale="86" fitToHeight="0" orientation="landscape" r:id="rId1"/>
  <headerFooter scaleWithDoc="0" alignWithMargins="0">
    <oddFooter>&amp;R&amp;G&amp;L&amp;"Arial,Regular"&amp;8Page &amp;P     Tab:&amp;A     05 April 2021&amp;C&amp;"Arial,Regular"&amp;8&amp;F
Reliance Restricted</oddFooter>
  </headerFooter>
  <drawing r:id="rId2"/>
  <legacyDrawing r:id="rId3"/>
  <legacyDrawingHF r:id="rId4"/>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F9006F-820F-4983-991E-618FF5066C5F}">
  <sheetPr>
    <pageSetUpPr autoPageBreaks="0" fitToPage="1"/>
  </sheetPr>
  <dimension ref="A1:W64"/>
  <sheetViews>
    <sheetView showGridLines="0" topLeftCell="A2" zoomScaleNormal="100" workbookViewId="0">
      <selection activeCell="A3" sqref="A3"/>
    </sheetView>
  </sheetViews>
  <sheetFormatPr defaultColWidth="9" defaultRowHeight="12" customHeight="1" x14ac:dyDescent="0.35"/>
  <cols>
    <col min="1" max="1" width="32.4140625" style="4" customWidth="1"/>
    <col min="2" max="2" width="5.6640625" style="4" customWidth="1"/>
    <col min="3" max="20" width="11.4140625" style="4" customWidth="1"/>
    <col min="21" max="21" width="5.4140625" style="4" customWidth="1"/>
    <col min="22" max="22" width="11.4140625" style="4" customWidth="1"/>
    <col min="23" max="24" width="3.9140625" style="4" customWidth="1"/>
    <col min="25" max="16384" width="9" style="4"/>
  </cols>
  <sheetData>
    <row r="1" spans="1:23" ht="20.2" customHeight="1" x14ac:dyDescent="0.4">
      <c r="A1" s="19" t="s">
        <v>129</v>
      </c>
      <c r="B1" s="7"/>
      <c r="C1" s="7"/>
      <c r="D1" s="7"/>
      <c r="E1" s="7"/>
      <c r="F1" s="7"/>
      <c r="G1" s="7"/>
      <c r="H1" s="7"/>
      <c r="I1" s="7"/>
      <c r="J1" s="7"/>
      <c r="K1" s="7"/>
      <c r="L1" s="7"/>
      <c r="M1" s="7"/>
      <c r="N1" s="7"/>
      <c r="O1" s="7"/>
      <c r="P1" s="7"/>
      <c r="Q1" s="7"/>
      <c r="R1" s="7"/>
      <c r="S1" s="7"/>
      <c r="T1" s="7"/>
      <c r="U1" s="7"/>
    </row>
    <row r="2" spans="1:23" ht="15" customHeight="1" x14ac:dyDescent="0.35">
      <c r="A2" s="20" t="s">
        <v>133</v>
      </c>
      <c r="B2" s="14"/>
      <c r="C2" s="11"/>
      <c r="D2" s="11"/>
      <c r="E2" s="11"/>
      <c r="F2" s="11"/>
      <c r="G2" s="11"/>
      <c r="H2" s="11"/>
      <c r="I2" s="11"/>
      <c r="J2" s="11"/>
      <c r="K2" s="11"/>
      <c r="L2" s="11"/>
      <c r="M2" s="11"/>
      <c r="N2" s="11"/>
      <c r="O2" s="11"/>
      <c r="P2" s="11"/>
      <c r="Q2" s="11"/>
      <c r="R2" s="11"/>
      <c r="S2" s="11"/>
      <c r="T2" s="11"/>
      <c r="U2" s="11"/>
    </row>
    <row r="3" spans="1:23" ht="20.2" customHeight="1" x14ac:dyDescent="0.5">
      <c r="A3" s="86" t="s">
        <v>459</v>
      </c>
      <c r="B3" s="11"/>
      <c r="C3" s="11"/>
      <c r="D3" s="11"/>
      <c r="E3" s="11"/>
      <c r="F3" s="11"/>
      <c r="G3" s="11"/>
      <c r="H3" s="11"/>
      <c r="I3" s="11"/>
      <c r="J3" s="11"/>
      <c r="K3" s="11"/>
      <c r="L3" s="11"/>
      <c r="M3" s="11"/>
      <c r="N3" s="11"/>
      <c r="O3" s="11"/>
      <c r="P3" s="11"/>
      <c r="Q3" s="11"/>
      <c r="R3" s="11"/>
      <c r="S3" s="11"/>
      <c r="T3" s="11"/>
      <c r="U3" s="11"/>
      <c r="V3" s="11"/>
    </row>
    <row r="4" spans="1:23" ht="20.2" customHeight="1" x14ac:dyDescent="0.5">
      <c r="A4" s="86"/>
      <c r="B4" s="11"/>
      <c r="C4" s="11"/>
      <c r="D4" s="11"/>
      <c r="E4" s="11"/>
      <c r="F4" s="11"/>
      <c r="G4" s="11"/>
      <c r="H4" s="11"/>
      <c r="I4" s="11"/>
      <c r="J4" s="11"/>
      <c r="K4" s="11"/>
      <c r="L4" s="11"/>
      <c r="M4" s="11"/>
      <c r="N4" s="11"/>
      <c r="O4" s="11"/>
      <c r="P4" s="11"/>
      <c r="Q4" s="11"/>
      <c r="R4" s="11"/>
      <c r="S4" s="11"/>
      <c r="T4" s="11"/>
      <c r="U4" s="11"/>
      <c r="V4" s="11"/>
    </row>
    <row r="5" spans="1:23" ht="12.75" x14ac:dyDescent="0.35">
      <c r="A5" s="21"/>
      <c r="B5" s="21"/>
      <c r="C5" s="38" t="s">
        <v>126</v>
      </c>
      <c r="D5" s="38" t="s">
        <v>126</v>
      </c>
      <c r="E5" s="38" t="s">
        <v>126</v>
      </c>
      <c r="F5" s="38"/>
      <c r="G5" s="38"/>
      <c r="H5" s="38" t="s">
        <v>126</v>
      </c>
      <c r="I5" s="38" t="s">
        <v>126</v>
      </c>
      <c r="J5" s="38" t="s">
        <v>126</v>
      </c>
      <c r="K5" s="38" t="s">
        <v>126</v>
      </c>
      <c r="L5" s="38"/>
      <c r="M5" s="38"/>
      <c r="N5" s="38" t="s">
        <v>126</v>
      </c>
      <c r="O5" s="38" t="s">
        <v>126</v>
      </c>
      <c r="P5" s="38" t="s">
        <v>126</v>
      </c>
      <c r="Q5" s="38" t="s">
        <v>126</v>
      </c>
      <c r="R5" s="38"/>
      <c r="S5" s="38"/>
      <c r="T5" s="38" t="s">
        <v>126</v>
      </c>
      <c r="U5" s="22"/>
      <c r="V5" s="12"/>
    </row>
    <row r="6" spans="1:23" ht="13.5" customHeight="1" x14ac:dyDescent="0.4">
      <c r="A6" s="124" t="s">
        <v>89</v>
      </c>
      <c r="B6" s="125" t="s">
        <v>16</v>
      </c>
      <c r="C6" s="126" t="s">
        <v>169</v>
      </c>
      <c r="D6" s="126" t="s">
        <v>170</v>
      </c>
      <c r="E6" s="126" t="s">
        <v>171</v>
      </c>
      <c r="F6" s="126" t="s">
        <v>487</v>
      </c>
      <c r="G6" s="126" t="s">
        <v>178</v>
      </c>
      <c r="H6" s="126" t="s">
        <v>105</v>
      </c>
      <c r="I6" s="126" t="s">
        <v>169</v>
      </c>
      <c r="J6" s="126" t="s">
        <v>170</v>
      </c>
      <c r="K6" s="126" t="s">
        <v>171</v>
      </c>
      <c r="L6" s="126" t="s">
        <v>487</v>
      </c>
      <c r="M6" s="126" t="s">
        <v>178</v>
      </c>
      <c r="N6" s="126" t="s">
        <v>107</v>
      </c>
      <c r="O6" s="126" t="s">
        <v>169</v>
      </c>
      <c r="P6" s="126" t="s">
        <v>170</v>
      </c>
      <c r="Q6" s="126" t="s">
        <v>171</v>
      </c>
      <c r="R6" s="126" t="s">
        <v>487</v>
      </c>
      <c r="S6" s="126" t="s">
        <v>178</v>
      </c>
      <c r="T6" s="126" t="s">
        <v>460</v>
      </c>
      <c r="U6" s="12"/>
      <c r="V6" s="96" t="s">
        <v>17</v>
      </c>
    </row>
    <row r="7" spans="1:23" ht="12.75" x14ac:dyDescent="0.35">
      <c r="A7" s="200" t="s">
        <v>343</v>
      </c>
      <c r="B7" s="29"/>
      <c r="C7" s="166">
        <f>SUMIFS(ScratchPad_TB!$I$15:$I$164,ScratchPad_TB!$F$15:$F$164,'R4'!$A7,ScratchPad_TB!$C$15:$C$164,'R4'!C$6)/1000</f>
        <v>0</v>
      </c>
      <c r="D7" s="166">
        <f>SUMIFS(ScratchPad_TB!$I$15:$I$164,ScratchPad_TB!$F$15:$F$164,'R4'!$A7,ScratchPad_TB!$C$15:$C$164,'R4'!D$6)/1000</f>
        <v>2350</v>
      </c>
      <c r="E7" s="166">
        <f>SUMIFS(ScratchPad_TB!$I$15:$I$164,ScratchPad_TB!$F$15:$F$164,'R4'!$A7,ScratchPad_TB!$C$15:$C$164,'R4'!E$6)/1000</f>
        <v>1200</v>
      </c>
      <c r="F7" s="138">
        <f>SUM(C7:E7)</f>
        <v>3550</v>
      </c>
      <c r="G7" s="166">
        <f>-SUMIFS(ScratchPad_TB!$I$15:$I$164,ScratchPad_TB!$F$15:$F$164,'R4'!$A7,ScratchPad_TB!$E$15:$E$164,'R4'!G$6)/1000</f>
        <v>0</v>
      </c>
      <c r="H7" s="138">
        <f>SUM(F7:G7)</f>
        <v>3550</v>
      </c>
      <c r="I7" s="166">
        <f>SUMIFS(ScratchPad_TB!$J$15:$J$164,ScratchPad_TB!$F$15:$F$164,'R4'!$A7,ScratchPad_TB!$C$15:$C$164,'R4'!I$6)/1000</f>
        <v>0</v>
      </c>
      <c r="J7" s="166">
        <f>SUMIFS(ScratchPad_TB!$J$15:$J$164,ScratchPad_TB!$F$15:$F$164,'R4'!$A7,ScratchPad_TB!$C$15:$C$164,'R4'!J$6)/1000</f>
        <v>1880</v>
      </c>
      <c r="K7" s="166">
        <f>SUMIFS(ScratchPad_TB!$J$15:$J$164,ScratchPad_TB!$F$15:$F$164,'R4'!$A7,ScratchPad_TB!$C$15:$C$164,'R4'!K$6)/1000</f>
        <v>1200</v>
      </c>
      <c r="L7" s="138">
        <f>SUM(I7:K7)</f>
        <v>3080</v>
      </c>
      <c r="M7" s="166">
        <f>-SUMIFS(ScratchPad_TB!$J$15:$J$164,ScratchPad_TB!$F$15:$F$164,'R4'!$A7,ScratchPad_TB!$E$15:$E$164,'R4'!M$6)/1000</f>
        <v>0</v>
      </c>
      <c r="N7" s="138">
        <f>SUM(L7:M7)</f>
        <v>3080</v>
      </c>
      <c r="O7" s="166">
        <f>SUMIFS(ScratchPad_TB!$K$15:$K$164,ScratchPad_TB!$F$15:$F$164,'R4'!$A7,ScratchPad_TB!$C$15:$C$164,'R4'!O$6)/1000</f>
        <v>0</v>
      </c>
      <c r="P7" s="166">
        <f>SUMIFS(ScratchPad_TB!$K$15:$K$164,ScratchPad_TB!$F$15:$F$164,'R4'!$A7,ScratchPad_TB!$C$15:$C$164,'R4'!P$6)/1000</f>
        <v>1410</v>
      </c>
      <c r="Q7" s="166">
        <f>SUMIFS(ScratchPad_TB!$K$15:$K$164,ScratchPad_TB!$F$15:$F$164,'R4'!$A7,ScratchPad_TB!$C$15:$C$164,'R4'!Q$6)/1000</f>
        <v>1200</v>
      </c>
      <c r="R7" s="138">
        <f>SUM(O7:Q7)</f>
        <v>2610</v>
      </c>
      <c r="S7" s="166">
        <f>-SUMIFS(ScratchPad_TB!$K$15:$K$164,ScratchPad_TB!$F$15:$F$164,'R4'!$A7,ScratchPad_TB!$E$15:$E$164,'R4'!S$6)/1000</f>
        <v>0</v>
      </c>
      <c r="T7" s="138">
        <f>SUM(R7:S7)</f>
        <v>2610</v>
      </c>
      <c r="U7" s="26"/>
      <c r="V7" s="27"/>
    </row>
    <row r="8" spans="1:23" ht="12.75" x14ac:dyDescent="0.35">
      <c r="A8" s="200" t="s">
        <v>350</v>
      </c>
      <c r="B8" s="29"/>
      <c r="C8" s="138">
        <f>SUMIFS(ScratchPad_TB!$I$15:$I$164,ScratchPad_TB!$F$15:$F$164,'R4'!$A8,ScratchPad_TB!$C$15:$C$164,'R4'!C$6)/1000</f>
        <v>0</v>
      </c>
      <c r="D8" s="138">
        <f>SUMIFS(ScratchPad_TB!$I$15:$I$164,ScratchPad_TB!$F$15:$F$164,'R4'!$A8,ScratchPad_TB!$C$15:$C$164,'R4'!D$6)/1000</f>
        <v>156.12662999999998</v>
      </c>
      <c r="E8" s="138">
        <f>SUMIFS(ScratchPad_TB!$I$15:$I$164,ScratchPad_TB!$F$15:$F$164,'R4'!$A8,ScratchPad_TB!$C$15:$C$164,'R4'!E$6)/1000</f>
        <v>0</v>
      </c>
      <c r="F8" s="138">
        <f t="shared" ref="F8:F9" si="0">SUM(C8:E8)</f>
        <v>156.12662999999998</v>
      </c>
      <c r="G8" s="138">
        <f>-SUMIFS(ScratchPad_TB!$I$15:$I$164,ScratchPad_TB!$F$15:$F$164,'R4'!$A8,ScratchPad_TB!$E$15:$E$164,'R4'!G$6)/1000</f>
        <v>0</v>
      </c>
      <c r="H8" s="138">
        <f t="shared" ref="H8:H9" si="1">SUM(F8:G8)</f>
        <v>156.12662999999998</v>
      </c>
      <c r="I8" s="138">
        <f>SUMIFS(ScratchPad_TB!$J$15:$J$164,ScratchPad_TB!$F$15:$F$164,'R4'!$A8,ScratchPad_TB!$C$15:$C$164,'R4'!I$6)/1000</f>
        <v>0</v>
      </c>
      <c r="J8" s="138">
        <f>SUMIFS(ScratchPad_TB!$J$15:$J$164,ScratchPad_TB!$F$15:$F$164,'R4'!$A8,ScratchPad_TB!$C$15:$C$164,'R4'!J$6)/1000</f>
        <v>427.60521600000004</v>
      </c>
      <c r="K8" s="138">
        <f>SUMIFS(ScratchPad_TB!$J$15:$J$164,ScratchPad_TB!$F$15:$F$164,'R4'!$A8,ScratchPad_TB!$C$15:$C$164,'R4'!K$6)/1000</f>
        <v>0</v>
      </c>
      <c r="L8" s="138">
        <f t="shared" ref="L8:L9" si="2">SUM(I8:K8)</f>
        <v>427.60521600000004</v>
      </c>
      <c r="M8" s="138">
        <f>-SUMIFS(ScratchPad_TB!$J$15:$J$164,ScratchPad_TB!$F$15:$F$164,'R4'!$A8,ScratchPad_TB!$E$15:$E$164,'R4'!M$6)/1000</f>
        <v>0</v>
      </c>
      <c r="N8" s="138">
        <f t="shared" ref="N8:N9" si="3">SUM(L8:M8)</f>
        <v>427.60521600000004</v>
      </c>
      <c r="O8" s="138">
        <f>SUMIFS(ScratchPad_TB!$K$15:$K$164,ScratchPad_TB!$F$15:$F$164,'R4'!$A8,ScratchPad_TB!$C$15:$C$164,'R4'!O$6)/1000</f>
        <v>0</v>
      </c>
      <c r="P8" s="138">
        <f>SUMIFS(ScratchPad_TB!$K$15:$K$164,ScratchPad_TB!$F$15:$F$164,'R4'!$A8,ScratchPad_TB!$C$15:$C$164,'R4'!P$6)/1000</f>
        <v>604.74108276000004</v>
      </c>
      <c r="Q8" s="138">
        <f>SUMIFS(ScratchPad_TB!$K$15:$K$164,ScratchPad_TB!$F$15:$F$164,'R4'!$A8,ScratchPad_TB!$C$15:$C$164,'R4'!Q$6)/1000</f>
        <v>0</v>
      </c>
      <c r="R8" s="138">
        <f t="shared" ref="R8:R9" si="4">SUM(O8:Q8)</f>
        <v>604.74108276000004</v>
      </c>
      <c r="S8" s="138">
        <f>-SUMIFS(ScratchPad_TB!$K$15:$K$164,ScratchPad_TB!$F$15:$F$164,'R4'!$A8,ScratchPad_TB!$E$15:$E$164,'R4'!S$6)/1000</f>
        <v>0</v>
      </c>
      <c r="T8" s="138">
        <f t="shared" ref="T8:T9" si="5">SUM(R8:S8)</f>
        <v>604.74108276000004</v>
      </c>
      <c r="U8" s="26"/>
      <c r="V8" s="27"/>
    </row>
    <row r="9" spans="1:23" ht="13.15" x14ac:dyDescent="0.4">
      <c r="A9" s="200" t="s">
        <v>308</v>
      </c>
      <c r="B9" s="109"/>
      <c r="C9" s="138">
        <f>SUMIFS(ScratchPad_TB!$I$15:$I$164,ScratchPad_TB!$F$15:$F$164,'R4'!$A9,ScratchPad_TB!$C$15:$C$164,'R4'!C$6)/1000</f>
        <v>690</v>
      </c>
      <c r="D9" s="138">
        <f>SUMIFS(ScratchPad_TB!$I$15:$I$164,ScratchPad_TB!$F$15:$F$164,'R4'!$A9,ScratchPad_TB!$C$15:$C$164,'R4'!D$6)/1000</f>
        <v>0</v>
      </c>
      <c r="E9" s="138">
        <f>SUMIFS(ScratchPad_TB!$I$15:$I$164,ScratchPad_TB!$F$15:$F$164,'R4'!$A9,ScratchPad_TB!$C$15:$C$164,'R4'!E$6)/1000</f>
        <v>0</v>
      </c>
      <c r="F9" s="138">
        <f t="shared" si="0"/>
        <v>690</v>
      </c>
      <c r="G9" s="138">
        <f>-SUMIFS(ScratchPad_TB!$I$15:$I$164,ScratchPad_TB!$F$15:$F$164,'R4'!$A9,ScratchPad_TB!$E$15:$E$164,'R4'!G$6)/1000</f>
        <v>-690</v>
      </c>
      <c r="H9" s="138">
        <f t="shared" si="1"/>
        <v>0</v>
      </c>
      <c r="I9" s="138">
        <f>SUMIFS(ScratchPad_TB!$J$15:$J$164,ScratchPad_TB!$F$15:$F$164,'R4'!$A9,ScratchPad_TB!$C$15:$C$164,'R4'!I$6)/1000</f>
        <v>690</v>
      </c>
      <c r="J9" s="138">
        <f>SUMIFS(ScratchPad_TB!$J$15:$J$164,ScratchPad_TB!$F$15:$F$164,'R4'!$A9,ScratchPad_TB!$C$15:$C$164,'R4'!J$6)/1000</f>
        <v>0</v>
      </c>
      <c r="K9" s="138">
        <f>SUMIFS(ScratchPad_TB!$J$15:$J$164,ScratchPad_TB!$F$15:$F$164,'R4'!$A9,ScratchPad_TB!$C$15:$C$164,'R4'!K$6)/1000</f>
        <v>0</v>
      </c>
      <c r="L9" s="138">
        <f t="shared" si="2"/>
        <v>690</v>
      </c>
      <c r="M9" s="138">
        <f>-SUMIFS(ScratchPad_TB!$J$15:$J$164,ScratchPad_TB!$F$15:$F$164,'R4'!$A9,ScratchPad_TB!$E$15:$E$164,'R4'!M$6)/1000</f>
        <v>-690</v>
      </c>
      <c r="N9" s="138">
        <f t="shared" si="3"/>
        <v>0</v>
      </c>
      <c r="O9" s="138">
        <f>SUMIFS(ScratchPad_TB!$K$15:$K$164,ScratchPad_TB!$F$15:$F$164,'R4'!$A9,ScratchPad_TB!$C$15:$C$164,'R4'!O$6)/1000</f>
        <v>690</v>
      </c>
      <c r="P9" s="138">
        <f>SUMIFS(ScratchPad_TB!$K$15:$K$164,ScratchPad_TB!$F$15:$F$164,'R4'!$A9,ScratchPad_TB!$C$15:$C$164,'R4'!P$6)/1000</f>
        <v>0</v>
      </c>
      <c r="Q9" s="138">
        <f>SUMIFS(ScratchPad_TB!$K$15:$K$164,ScratchPad_TB!$F$15:$F$164,'R4'!$A9,ScratchPad_TB!$C$15:$C$164,'R4'!Q$6)/1000</f>
        <v>0</v>
      </c>
      <c r="R9" s="138">
        <f t="shared" si="4"/>
        <v>690</v>
      </c>
      <c r="S9" s="138">
        <f>-SUMIFS(ScratchPad_TB!$K$15:$K$164,ScratchPad_TB!$F$15:$F$164,'R4'!$A9,ScratchPad_TB!$E$15:$E$164,'R4'!S$6)/1000</f>
        <v>-690</v>
      </c>
      <c r="T9" s="138">
        <f t="shared" si="5"/>
        <v>0</v>
      </c>
      <c r="U9" s="26"/>
      <c r="V9" s="27"/>
    </row>
    <row r="10" spans="1:23" ht="13.15" x14ac:dyDescent="0.4">
      <c r="A10" s="118" t="s">
        <v>441</v>
      </c>
      <c r="B10" s="119"/>
      <c r="C10" s="120">
        <f>SUM(C7:C9)</f>
        <v>690</v>
      </c>
      <c r="D10" s="120">
        <f t="shared" ref="D10:Q10" si="6">SUM(D7:D9)</f>
        <v>2506.1266299999997</v>
      </c>
      <c r="E10" s="120">
        <f t="shared" si="6"/>
        <v>1200</v>
      </c>
      <c r="F10" s="120">
        <f t="shared" ref="F10" si="7">SUM(F7:F9)</f>
        <v>4396.1266299999997</v>
      </c>
      <c r="G10" s="120">
        <f>-SUM(G7:G9)</f>
        <v>690</v>
      </c>
      <c r="H10" s="120">
        <f t="shared" si="6"/>
        <v>3706.1266299999997</v>
      </c>
      <c r="I10" s="120">
        <f t="shared" si="6"/>
        <v>690</v>
      </c>
      <c r="J10" s="120">
        <f t="shared" si="6"/>
        <v>2307.6052159999999</v>
      </c>
      <c r="K10" s="120">
        <f t="shared" si="6"/>
        <v>1200</v>
      </c>
      <c r="L10" s="120">
        <f t="shared" si="6"/>
        <v>4197.6052159999999</v>
      </c>
      <c r="M10" s="120">
        <f>-SUM(M7:M9)</f>
        <v>690</v>
      </c>
      <c r="N10" s="120">
        <f t="shared" ref="N10" si="8">SUM(N7:N9)</f>
        <v>3507.6052159999999</v>
      </c>
      <c r="O10" s="120">
        <f t="shared" si="6"/>
        <v>690</v>
      </c>
      <c r="P10" s="120">
        <f t="shared" si="6"/>
        <v>2014.7410827600002</v>
      </c>
      <c r="Q10" s="120">
        <f t="shared" si="6"/>
        <v>1200</v>
      </c>
      <c r="R10" s="120">
        <f t="shared" ref="R10" si="9">SUM(R7:R9)</f>
        <v>3904.7410827600002</v>
      </c>
      <c r="S10" s="120">
        <f>-SUM(S7:S9)</f>
        <v>690</v>
      </c>
      <c r="T10" s="120">
        <f t="shared" ref="T10" si="10">SUM(T7:T9)</f>
        <v>3214.7410827600002</v>
      </c>
      <c r="U10" s="26"/>
      <c r="V10" s="27"/>
    </row>
    <row r="11" spans="1:23" s="30" customFormat="1" ht="12.75" x14ac:dyDescent="0.35">
      <c r="A11" s="200" t="s">
        <v>357</v>
      </c>
      <c r="B11" s="29"/>
      <c r="C11" s="138">
        <f>SUMIFS(ScratchPad_TB!$I$15:$I$164,ScratchPad_TB!$F$15:$F$164,'R4'!$A11,ScratchPad_TB!$C$15:$C$164,'R4'!C$6)/1000</f>
        <v>0</v>
      </c>
      <c r="D11" s="138">
        <f>SUMIFS(ScratchPad_TB!$I$15:$I$164,ScratchPad_TB!$F$15:$F$164,'R4'!$A11,ScratchPad_TB!$C$15:$C$164,'R4'!D$6)/1000</f>
        <v>1541.8548576986302</v>
      </c>
      <c r="E11" s="138">
        <f>SUMIFS(ScratchPad_TB!$I$15:$I$164,ScratchPad_TB!$F$15:$F$164,'R4'!$A11,ScratchPad_TB!$C$15:$C$164,'R4'!E$6)/1000</f>
        <v>0</v>
      </c>
      <c r="F11" s="138">
        <f>SUM(C11:E11)</f>
        <v>1541.8548576986302</v>
      </c>
      <c r="G11" s="138">
        <f>-SUMIFS(ScratchPad_TB!$I$15:$I$164,ScratchPad_TB!$F$15:$F$164,'R4'!$A11,ScratchPad_TB!$E$15:$E$164,'R4'!G$6)/1000</f>
        <v>0</v>
      </c>
      <c r="H11" s="138">
        <f t="shared" ref="H11:H13" si="11">SUM(F11:G11)</f>
        <v>1541.8548576986302</v>
      </c>
      <c r="I11" s="138">
        <f>SUMIFS(ScratchPad_TB!$J$15:$J$164,ScratchPad_TB!$F$15:$F$164,'R4'!$A11,ScratchPad_TB!$C$15:$C$164,'R4'!I$6)/1000</f>
        <v>0</v>
      </c>
      <c r="J11" s="138">
        <f>SUMIFS(ScratchPad_TB!$J$15:$J$164,ScratchPad_TB!$F$15:$F$164,'R4'!$A11,ScratchPad_TB!$C$15:$C$164,'R4'!J$6)/1000</f>
        <v>1367.7320654242194</v>
      </c>
      <c r="K11" s="138">
        <f>SUMIFS(ScratchPad_TB!$J$15:$J$164,ScratchPad_TB!$F$15:$F$164,'R4'!$A11,ScratchPad_TB!$C$15:$C$164,'R4'!K$6)/1000</f>
        <v>0</v>
      </c>
      <c r="L11" s="138">
        <f>SUM(I11:K11)</f>
        <v>1367.7320654242194</v>
      </c>
      <c r="M11" s="138">
        <f>-SUMIFS(ScratchPad_TB!$J$15:$J$164,ScratchPad_TB!$F$15:$F$164,'R4'!$A11,ScratchPad_TB!$E$15:$E$164,'R4'!M$6)/1000</f>
        <v>0</v>
      </c>
      <c r="N11" s="138">
        <f t="shared" ref="N11:N13" si="12">SUM(L11:M11)</f>
        <v>1367.7320654242194</v>
      </c>
      <c r="O11" s="138">
        <f>SUMIFS(ScratchPad_TB!$K$15:$K$164,ScratchPad_TB!$F$15:$F$164,'R4'!$A11,ScratchPad_TB!$C$15:$C$164,'R4'!O$6)/1000</f>
        <v>0</v>
      </c>
      <c r="P11" s="138">
        <f>SUMIFS(ScratchPad_TB!$K$15:$K$164,ScratchPad_TB!$F$15:$F$164,'R4'!$A11,ScratchPad_TB!$C$15:$C$164,'R4'!P$6)/1000</f>
        <v>1368.9378879023343</v>
      </c>
      <c r="Q11" s="138">
        <f>SUMIFS(ScratchPad_TB!$K$15:$K$164,ScratchPad_TB!$F$15:$F$164,'R4'!$A11,ScratchPad_TB!$C$15:$C$164,'R4'!Q$6)/1000</f>
        <v>0</v>
      </c>
      <c r="R11" s="138">
        <f>SUM(O11:Q11)</f>
        <v>1368.9378879023343</v>
      </c>
      <c r="S11" s="138">
        <f>-SUMIFS(ScratchPad_TB!$K$15:$K$164,ScratchPad_TB!$F$15:$F$164,'R4'!$A11,ScratchPad_TB!$E$15:$E$164,'R4'!S$6)/1000</f>
        <v>0</v>
      </c>
      <c r="T11" s="138">
        <f t="shared" ref="T11:T13" si="13">SUM(R11:S11)</f>
        <v>1368.9378879023343</v>
      </c>
      <c r="U11" s="26"/>
      <c r="V11" s="27"/>
      <c r="W11" s="4"/>
    </row>
    <row r="12" spans="1:23" s="30" customFormat="1" ht="13.15" x14ac:dyDescent="0.4">
      <c r="A12" s="200" t="s">
        <v>362</v>
      </c>
      <c r="B12" s="109"/>
      <c r="C12" s="138">
        <f>SUMIFS(ScratchPad_TB!$I$15:$I$164,ScratchPad_TB!$F$15:$F$164,'R4'!$A12,ScratchPad_TB!$C$15:$C$164,'R4'!C$6)/1000</f>
        <v>0</v>
      </c>
      <c r="D12" s="138">
        <f>SUMIFS(ScratchPad_TB!$I$15:$I$164,ScratchPad_TB!$F$15:$F$164,'R4'!$A12,ScratchPad_TB!$C$15:$C$164,'R4'!D$6)/1000</f>
        <v>2238.8776161643837</v>
      </c>
      <c r="E12" s="138">
        <f>SUMIFS(ScratchPad_TB!$I$15:$I$164,ScratchPad_TB!$F$15:$F$164,'R4'!$A12,ScratchPad_TB!$C$15:$C$164,'R4'!E$6)/1000</f>
        <v>25</v>
      </c>
      <c r="F12" s="138">
        <f>SUM(C12:E12)</f>
        <v>2263.8776161643837</v>
      </c>
      <c r="G12" s="138">
        <f>-SUMIFS(ScratchPad_TB!$I$15:$I$164,ScratchPad_TB!$F$15:$F$164,'R4'!$A12,ScratchPad_TB!$E$15:$E$164,'R4'!G$6)/1000</f>
        <v>-25</v>
      </c>
      <c r="H12" s="138">
        <f t="shared" si="11"/>
        <v>2238.8776161643837</v>
      </c>
      <c r="I12" s="138">
        <f>SUMIFS(ScratchPad_TB!$J$15:$J$164,ScratchPad_TB!$F$15:$F$164,'R4'!$A12,ScratchPad_TB!$C$15:$C$164,'R4'!I$6)/1000</f>
        <v>0</v>
      </c>
      <c r="J12" s="138">
        <f>SUMIFS(ScratchPad_TB!$J$15:$J$164,ScratchPad_TB!$F$15:$F$164,'R4'!$A12,ScratchPad_TB!$C$15:$C$164,'R4'!J$6)/1000</f>
        <v>5523.4286524646577</v>
      </c>
      <c r="K12" s="138">
        <f>SUMIFS(ScratchPad_TB!$J$15:$J$164,ScratchPad_TB!$F$15:$F$164,'R4'!$A12,ScratchPad_TB!$C$15:$C$164,'R4'!K$6)/1000</f>
        <v>50</v>
      </c>
      <c r="L12" s="138">
        <f>SUM(I12:K12)</f>
        <v>5573.4286524646577</v>
      </c>
      <c r="M12" s="138">
        <f>-SUMIFS(ScratchPad_TB!$J$15:$J$164,ScratchPad_TB!$F$15:$F$164,'R4'!$A12,ScratchPad_TB!$E$15:$E$164,'R4'!M$6)/1000</f>
        <v>-50</v>
      </c>
      <c r="N12" s="138">
        <f t="shared" si="12"/>
        <v>5523.4286524646577</v>
      </c>
      <c r="O12" s="138">
        <f>SUMIFS(ScratchPad_TB!$K$15:$K$164,ScratchPad_TB!$F$15:$F$164,'R4'!$A12,ScratchPad_TB!$C$15:$C$164,'R4'!O$6)/1000</f>
        <v>0</v>
      </c>
      <c r="P12" s="138">
        <f>SUMIFS(ScratchPad_TB!$K$15:$K$164,ScratchPad_TB!$F$15:$F$164,'R4'!$A12,ScratchPad_TB!$C$15:$C$164,'R4'!P$6)/1000</f>
        <v>2531.9087881102469</v>
      </c>
      <c r="Q12" s="138">
        <f>SUMIFS(ScratchPad_TB!$K$15:$K$164,ScratchPad_TB!$F$15:$F$164,'R4'!$A12,ScratchPad_TB!$C$15:$C$164,'R4'!Q$6)/1000</f>
        <v>25</v>
      </c>
      <c r="R12" s="138">
        <f>SUM(O12:Q12)</f>
        <v>2556.9087881102469</v>
      </c>
      <c r="S12" s="138">
        <f>-SUMIFS(ScratchPad_TB!$K$15:$K$164,ScratchPad_TB!$F$15:$F$164,'R4'!$A12,ScratchPad_TB!$E$15:$E$164,'R4'!S$6)/1000</f>
        <v>-25</v>
      </c>
      <c r="T12" s="138">
        <f t="shared" si="13"/>
        <v>2531.9087881102469</v>
      </c>
      <c r="U12" s="26"/>
      <c r="V12" s="27"/>
      <c r="W12" s="4"/>
    </row>
    <row r="13" spans="1:23" ht="12.75" x14ac:dyDescent="0.35">
      <c r="A13" s="200" t="s">
        <v>375</v>
      </c>
      <c r="B13" s="29"/>
      <c r="C13" s="138">
        <f>SUMIFS(ScratchPad_TB!$I$15:$I$164,ScratchPad_TB!$F$15:$F$164,'R4'!$A13,ScratchPad_TB!$C$15:$C$164,'R4'!C$6)/1000</f>
        <v>0</v>
      </c>
      <c r="D13" s="138">
        <f>SUMIFS(ScratchPad_TB!$I$15:$I$164,ScratchPad_TB!$F$15:$F$164,'R4'!$A13,ScratchPad_TB!$C$15:$C$164,'R4'!D$6)/1000</f>
        <v>-3209.3022863974297</v>
      </c>
      <c r="E13" s="138">
        <f>SUMIFS(ScratchPad_TB!$I$15:$I$164,ScratchPad_TB!$F$15:$F$164,'R4'!$A13,ScratchPad_TB!$C$15:$C$164,'R4'!E$6)/1000</f>
        <v>0</v>
      </c>
      <c r="F13" s="138">
        <f>SUM(C13:E13)</f>
        <v>-3209.3022863974297</v>
      </c>
      <c r="G13" s="138">
        <f>-SUMIFS(ScratchPad_TB!$I$15:$I$164,ScratchPad_TB!$F$15:$F$164,'R4'!$A13,ScratchPad_TB!$E$15:$E$164,'R4'!G$6)/1000</f>
        <v>25</v>
      </c>
      <c r="H13" s="138">
        <f t="shared" si="11"/>
        <v>-3184.3022863974297</v>
      </c>
      <c r="I13" s="138">
        <f>SUMIFS(ScratchPad_TB!$J$15:$J$164,ScratchPad_TB!$F$15:$F$164,'R4'!$A13,ScratchPad_TB!$C$15:$C$164,'R4'!I$6)/1000</f>
        <v>0</v>
      </c>
      <c r="J13" s="138">
        <f>SUMIFS(ScratchPad_TB!$J$15:$J$164,ScratchPad_TB!$F$15:$F$164,'R4'!$A13,ScratchPad_TB!$C$15:$C$164,'R4'!J$6)/1000</f>
        <v>-4023.5465640849666</v>
      </c>
      <c r="K13" s="138">
        <f>SUMIFS(ScratchPad_TB!$J$15:$J$164,ScratchPad_TB!$F$15:$F$164,'R4'!$A13,ScratchPad_TB!$C$15:$C$164,'R4'!K$6)/1000</f>
        <v>0</v>
      </c>
      <c r="L13" s="138">
        <f>SUM(I13:K13)</f>
        <v>-4023.5465640849666</v>
      </c>
      <c r="M13" s="138">
        <f>-SUMIFS(ScratchPad_TB!$J$15:$J$164,ScratchPad_TB!$F$15:$F$164,'R4'!$A13,ScratchPad_TB!$E$15:$E$164,'R4'!M$6)/1000</f>
        <v>50</v>
      </c>
      <c r="N13" s="138">
        <f t="shared" si="12"/>
        <v>-3973.5465640849666</v>
      </c>
      <c r="O13" s="138">
        <f>SUMIFS(ScratchPad_TB!$K$15:$K$164,ScratchPad_TB!$F$15:$F$164,'R4'!$A13,ScratchPad_TB!$C$15:$C$164,'R4'!O$6)/1000</f>
        <v>0</v>
      </c>
      <c r="P13" s="138">
        <f>SUMIFS(ScratchPad_TB!$K$15:$K$164,ScratchPad_TB!$F$15:$F$164,'R4'!$A13,ScratchPad_TB!$C$15:$C$164,'R4'!P$6)/1000</f>
        <v>-2922.8945447766805</v>
      </c>
      <c r="Q13" s="138">
        <f>SUMIFS(ScratchPad_TB!$K$15:$K$164,ScratchPad_TB!$F$15:$F$164,'R4'!$A13,ScratchPad_TB!$C$15:$C$164,'R4'!Q$6)/1000</f>
        <v>0</v>
      </c>
      <c r="R13" s="138">
        <f>SUM(O13:Q13)</f>
        <v>-2922.8945447766805</v>
      </c>
      <c r="S13" s="138">
        <f>-SUMIFS(ScratchPad_TB!$K$15:$K$164,ScratchPad_TB!$F$15:$F$164,'R4'!$A13,ScratchPad_TB!$E$15:$E$164,'R4'!S$6)/1000</f>
        <v>25</v>
      </c>
      <c r="T13" s="138">
        <f t="shared" si="13"/>
        <v>-2897.8945447766805</v>
      </c>
      <c r="U13" s="26"/>
      <c r="V13" s="27"/>
    </row>
    <row r="14" spans="1:23" ht="13.15" x14ac:dyDescent="0.4">
      <c r="A14" s="118" t="s">
        <v>442</v>
      </c>
      <c r="B14" s="119"/>
      <c r="C14" s="120">
        <f>SUM(C11:C13)</f>
        <v>0</v>
      </c>
      <c r="D14" s="120">
        <f t="shared" ref="D14:Q14" si="14">SUM(D11:D13)</f>
        <v>571.43018746558437</v>
      </c>
      <c r="E14" s="120">
        <f t="shared" si="14"/>
        <v>25</v>
      </c>
      <c r="F14" s="120">
        <f t="shared" ref="F14" si="15">SUM(F11:F13)</f>
        <v>596.43018746558437</v>
      </c>
      <c r="G14" s="120">
        <f>-SUM(G11:G13)</f>
        <v>0</v>
      </c>
      <c r="H14" s="120">
        <f t="shared" si="14"/>
        <v>596.43018746558437</v>
      </c>
      <c r="I14" s="120">
        <f t="shared" si="14"/>
        <v>0</v>
      </c>
      <c r="J14" s="120">
        <f t="shared" si="14"/>
        <v>2867.6141538039105</v>
      </c>
      <c r="K14" s="120">
        <f t="shared" si="14"/>
        <v>50</v>
      </c>
      <c r="L14" s="120">
        <f t="shared" si="14"/>
        <v>2917.6141538039105</v>
      </c>
      <c r="M14" s="120">
        <f>-SUM(M11:M13)</f>
        <v>0</v>
      </c>
      <c r="N14" s="120">
        <f t="shared" ref="N14" si="16">SUM(N11:N13)</f>
        <v>2917.6141538039105</v>
      </c>
      <c r="O14" s="120">
        <f t="shared" si="14"/>
        <v>0</v>
      </c>
      <c r="P14" s="120">
        <f t="shared" si="14"/>
        <v>977.95213123590065</v>
      </c>
      <c r="Q14" s="120">
        <f t="shared" si="14"/>
        <v>25</v>
      </c>
      <c r="R14" s="120">
        <f t="shared" ref="R14" si="17">SUM(R11:R13)</f>
        <v>1002.9521312359007</v>
      </c>
      <c r="S14" s="120">
        <f>-SUM(S11:S13)</f>
        <v>0</v>
      </c>
      <c r="T14" s="120">
        <f t="shared" ref="T14" si="18">SUM(T11:T13)</f>
        <v>1002.9521312359007</v>
      </c>
      <c r="U14" s="26"/>
      <c r="V14" s="27"/>
    </row>
    <row r="15" spans="1:23" ht="12.75" x14ac:dyDescent="0.35">
      <c r="A15" s="200" t="s">
        <v>312</v>
      </c>
      <c r="B15" s="29"/>
      <c r="C15" s="138">
        <f>SUMIFS(ScratchPad_TB!$I$15:$I$164,ScratchPad_TB!$F$15:$F$164,'R4'!$A15,ScratchPad_TB!$C$15:$C$164,'R4'!C$6)/1000</f>
        <v>5.8736900000000007</v>
      </c>
      <c r="D15" s="138">
        <f>SUMIFS(ScratchPad_TB!$I$15:$I$164,ScratchPad_TB!$F$15:$F$164,'R4'!$A15,ScratchPad_TB!$C$15:$C$164,'R4'!D$6)/1000</f>
        <v>796.68067335106809</v>
      </c>
      <c r="E15" s="138">
        <f>SUMIFS(ScratchPad_TB!$I$15:$I$164,ScratchPad_TB!$F$15:$F$164,'R4'!$A15,ScratchPad_TB!$C$15:$C$164,'R4'!E$6)/1000</f>
        <v>4.4530000000000003</v>
      </c>
      <c r="F15" s="138">
        <f>SUM(C15:E15)</f>
        <v>807.00736335106808</v>
      </c>
      <c r="G15" s="138">
        <f>-SUMIFS(ScratchPad_TB!$I$15:$I$164,ScratchPad_TB!$F$15:$F$164,'R4'!$A15,ScratchPad_TB!$E$15:$E$164,'R4'!G$6)/1000</f>
        <v>0</v>
      </c>
      <c r="H15" s="138">
        <f t="shared" ref="H15:H16" si="19">SUM(F15:G15)</f>
        <v>807.00736335106808</v>
      </c>
      <c r="I15" s="138">
        <f>SUMIFS(ScratchPad_TB!$J$15:$J$164,ScratchPad_TB!$F$15:$F$164,'R4'!$A15,ScratchPad_TB!$C$15:$C$164,'R4'!I$6)/1000</f>
        <v>0</v>
      </c>
      <c r="J15" s="138">
        <f>SUMIFS(ScratchPad_TB!$J$15:$J$164,ScratchPad_TB!$F$15:$F$164,'R4'!$A15,ScratchPad_TB!$C$15:$C$164,'R4'!J$6)/1000</f>
        <v>749.88848087557506</v>
      </c>
      <c r="K15" s="138">
        <f>SUMIFS(ScratchPad_TB!$J$15:$J$164,ScratchPad_TB!$F$15:$F$164,'R4'!$A15,ScratchPad_TB!$C$15:$C$164,'R4'!K$6)/1000</f>
        <v>0</v>
      </c>
      <c r="L15" s="138">
        <f>SUM(I15:K15)</f>
        <v>749.88848087557506</v>
      </c>
      <c r="M15" s="138">
        <f>-SUMIFS(ScratchPad_TB!$J$15:$J$164,ScratchPad_TB!$F$15:$F$164,'R4'!$A15,ScratchPad_TB!$E$15:$E$164,'R4'!M$6)/1000</f>
        <v>0</v>
      </c>
      <c r="N15" s="138">
        <f t="shared" ref="N15:N16" si="20">SUM(L15:M15)</f>
        <v>749.88848087557506</v>
      </c>
      <c r="O15" s="138">
        <f>SUMIFS(ScratchPad_TB!$K$15:$K$164,ScratchPad_TB!$F$15:$F$164,'R4'!$A15,ScratchPad_TB!$C$15:$C$164,'R4'!O$6)/1000</f>
        <v>43</v>
      </c>
      <c r="P15" s="138">
        <f>SUMIFS(ScratchPad_TB!$K$15:$K$164,ScratchPad_TB!$F$15:$F$164,'R4'!$A15,ScratchPad_TB!$C$15:$C$164,'R4'!P$6)/1000</f>
        <v>857.90010477241219</v>
      </c>
      <c r="Q15" s="138">
        <f>SUMIFS(ScratchPad_TB!$K$15:$K$164,ScratchPad_TB!$F$15:$F$164,'R4'!$A15,ScratchPad_TB!$C$15:$C$164,'R4'!Q$6)/1000</f>
        <v>0</v>
      </c>
      <c r="R15" s="138">
        <f>SUM(O15:Q15)</f>
        <v>900.90010477241219</v>
      </c>
      <c r="S15" s="138">
        <f>-SUMIFS(ScratchPad_TB!$K$15:$K$164,ScratchPad_TB!$F$15:$F$164,'R4'!$A15,ScratchPad_TB!$E$15:$E$164,'R4'!S$6)/1000</f>
        <v>0</v>
      </c>
      <c r="T15" s="138">
        <f t="shared" ref="T15:T16" si="21">SUM(R15:S15)</f>
        <v>900.90010477241219</v>
      </c>
      <c r="U15" s="26"/>
      <c r="V15" s="27"/>
    </row>
    <row r="16" spans="1:23" ht="12.75" x14ac:dyDescent="0.35">
      <c r="A16" s="200" t="s">
        <v>317</v>
      </c>
      <c r="B16" s="29"/>
      <c r="C16" s="138">
        <f>SUMIFS(ScratchPad_TB!$I$15:$I$164,ScratchPad_TB!$F$15:$F$164,'R4'!$A16,ScratchPad_TB!$C$15:$C$164,'R4'!C$6)/1000</f>
        <v>-15.577201666666667</v>
      </c>
      <c r="D16" s="138">
        <f>SUMIFS(ScratchPad_TB!$I$15:$I$164,ScratchPad_TB!$F$15:$F$164,'R4'!$A16,ScratchPad_TB!$C$15:$C$164,'R4'!D$6)/1000</f>
        <v>-1402.3262058599353</v>
      </c>
      <c r="E16" s="138">
        <f>SUMIFS(ScratchPad_TB!$I$15:$I$164,ScratchPad_TB!$F$15:$F$164,'R4'!$A16,ScratchPad_TB!$C$15:$C$164,'R4'!E$6)/1000</f>
        <v>-42.587238095238092</v>
      </c>
      <c r="F16" s="138">
        <f>SUM(C16:E16)</f>
        <v>-1460.49064562184</v>
      </c>
      <c r="G16" s="138">
        <f>-SUMIFS(ScratchPad_TB!$I$15:$I$164,ScratchPad_TB!$F$15:$F$164,'R4'!$A16,ScratchPad_TB!$E$15:$E$164,'R4'!G$6)/1000</f>
        <v>0</v>
      </c>
      <c r="H16" s="138">
        <f t="shared" si="19"/>
        <v>-1460.49064562184</v>
      </c>
      <c r="I16" s="138">
        <f>SUMIFS(ScratchPad_TB!$J$15:$J$164,ScratchPad_TB!$F$15:$F$164,'R4'!$A16,ScratchPad_TB!$C$15:$C$164,'R4'!I$6)/1000</f>
        <v>-6.7666666666666657</v>
      </c>
      <c r="J16" s="138">
        <f>SUMIFS(ScratchPad_TB!$J$15:$J$164,ScratchPad_TB!$F$15:$F$164,'R4'!$A16,ScratchPad_TB!$C$15:$C$164,'R4'!J$6)/1000</f>
        <v>-1086.0038491086007</v>
      </c>
      <c r="K16" s="138">
        <f>SUMIFS(ScratchPad_TB!$J$15:$J$164,ScratchPad_TB!$F$15:$F$164,'R4'!$A16,ScratchPad_TB!$C$15:$C$164,'R4'!K$6)/1000</f>
        <v>-85.527773809523822</v>
      </c>
      <c r="L16" s="138">
        <f>SUM(I16:K16)</f>
        <v>-1178.2982895847911</v>
      </c>
      <c r="M16" s="138">
        <f>-SUMIFS(ScratchPad_TB!$J$15:$J$164,ScratchPad_TB!$F$15:$F$164,'R4'!$A16,ScratchPad_TB!$E$15:$E$164,'R4'!M$6)/1000</f>
        <v>0</v>
      </c>
      <c r="N16" s="138">
        <f t="shared" si="20"/>
        <v>-1178.2982895847911</v>
      </c>
      <c r="O16" s="138">
        <f>SUMIFS(ScratchPad_TB!$K$15:$K$164,ScratchPad_TB!$F$15:$F$164,'R4'!$A16,ScratchPad_TB!$C$15:$C$164,'R4'!O$6)/1000</f>
        <v>-6.7666666666666657</v>
      </c>
      <c r="P16" s="138">
        <f>SUMIFS(ScratchPad_TB!$K$15:$K$164,ScratchPad_TB!$F$15:$F$164,'R4'!$A16,ScratchPad_TB!$C$15:$C$164,'R4'!P$6)/1000</f>
        <v>-1363.8234768886184</v>
      </c>
      <c r="Q16" s="138">
        <f>SUMIFS(ScratchPad_TB!$K$15:$K$164,ScratchPad_TB!$F$15:$F$164,'R4'!$A16,ScratchPad_TB!$C$15:$C$164,'R4'!Q$6)/1000</f>
        <v>-64.852238095238093</v>
      </c>
      <c r="R16" s="138">
        <f>SUM(O16:Q16)</f>
        <v>-1435.4423816505232</v>
      </c>
      <c r="S16" s="138">
        <f>-SUMIFS(ScratchPad_TB!$K$15:$K$164,ScratchPad_TB!$F$15:$F$164,'R4'!$A16,ScratchPad_TB!$E$15:$E$164,'R4'!S$6)/1000</f>
        <v>0</v>
      </c>
      <c r="T16" s="138">
        <f t="shared" si="21"/>
        <v>-1435.4423816505232</v>
      </c>
      <c r="U16" s="26"/>
      <c r="V16" s="27"/>
    </row>
    <row r="17" spans="1:22" ht="13.15" x14ac:dyDescent="0.4">
      <c r="A17" s="118" t="s">
        <v>443</v>
      </c>
      <c r="B17" s="119"/>
      <c r="C17" s="120">
        <f>SUM(C14:C16)</f>
        <v>-9.7035116666666674</v>
      </c>
      <c r="D17" s="120">
        <f t="shared" ref="D17:Q17" si="22">SUM(D14:D16)</f>
        <v>-34.215345043282923</v>
      </c>
      <c r="E17" s="120">
        <f t="shared" si="22"/>
        <v>-13.134238095238093</v>
      </c>
      <c r="F17" s="120">
        <f t="shared" ref="F17" si="23">SUM(F14:F16)</f>
        <v>-57.053094805187584</v>
      </c>
      <c r="G17" s="120">
        <f>-SUM(G14:G16)</f>
        <v>0</v>
      </c>
      <c r="H17" s="120">
        <f t="shared" si="22"/>
        <v>-57.053094805187584</v>
      </c>
      <c r="I17" s="120">
        <f t="shared" si="22"/>
        <v>-6.7666666666666657</v>
      </c>
      <c r="J17" s="120">
        <f t="shared" si="22"/>
        <v>2531.498785570885</v>
      </c>
      <c r="K17" s="120">
        <f t="shared" si="22"/>
        <v>-35.527773809523822</v>
      </c>
      <c r="L17" s="120">
        <f t="shared" si="22"/>
        <v>2489.2043450946949</v>
      </c>
      <c r="M17" s="120">
        <f>-SUM(M14:M16)</f>
        <v>0</v>
      </c>
      <c r="N17" s="120">
        <f t="shared" ref="N17" si="24">SUM(N14:N16)</f>
        <v>2489.2043450946949</v>
      </c>
      <c r="O17" s="120">
        <f t="shared" si="22"/>
        <v>36.233333333333334</v>
      </c>
      <c r="P17" s="120">
        <f t="shared" si="22"/>
        <v>472.02875911969454</v>
      </c>
      <c r="Q17" s="120">
        <f t="shared" si="22"/>
        <v>-39.852238095238093</v>
      </c>
      <c r="R17" s="120">
        <f t="shared" ref="R17" si="25">SUM(R14:R16)</f>
        <v>468.40985435778975</v>
      </c>
      <c r="S17" s="120">
        <f>-SUM(S14:S16)</f>
        <v>0</v>
      </c>
      <c r="T17" s="120">
        <f t="shared" ref="T17" si="26">SUM(T14:T16)</f>
        <v>468.40985435778975</v>
      </c>
      <c r="U17" s="26"/>
      <c r="V17" s="27"/>
    </row>
    <row r="18" spans="1:22" ht="12.75" x14ac:dyDescent="0.35">
      <c r="A18" s="200" t="s">
        <v>326</v>
      </c>
      <c r="B18" s="29"/>
      <c r="C18" s="138">
        <f>SUMIFS(ScratchPad_TB!$I$15:$I$164,ScratchPad_TB!$F$15:$F$164,'R4'!$A18,ScratchPad_TB!$C$15:$C$164,'R4'!C$6)/1000</f>
        <v>-45</v>
      </c>
      <c r="D18" s="138">
        <f>SUMIFS(ScratchPad_TB!$I$15:$I$164,ScratchPad_TB!$F$15:$F$164,'R4'!$A18,ScratchPad_TB!$C$15:$C$164,'R4'!D$6)/1000</f>
        <v>-380</v>
      </c>
      <c r="E18" s="138">
        <f>SUMIFS(ScratchPad_TB!$I$15:$I$164,ScratchPad_TB!$F$15:$F$164,'R4'!$A18,ScratchPad_TB!$C$15:$C$164,'R4'!E$6)/1000</f>
        <v>-125.432</v>
      </c>
      <c r="F18" s="138">
        <f>SUM(C18:E18)</f>
        <v>-550.43200000000002</v>
      </c>
      <c r="G18" s="138">
        <f>-SUMIFS(ScratchPad_TB!$I$15:$I$164,ScratchPad_TB!$F$15:$F$164,'R4'!$A18,ScratchPad_TB!$E$15:$E$164,'R4'!G$6)/1000</f>
        <v>0</v>
      </c>
      <c r="H18" s="138">
        <f>SUM(F18:G18)</f>
        <v>-550.43200000000002</v>
      </c>
      <c r="I18" s="138">
        <f>SUMIFS(ScratchPad_TB!$J$15:$J$164,ScratchPad_TB!$F$15:$F$164,'R4'!$A18,ScratchPad_TB!$C$15:$C$164,'R4'!I$6)/1000</f>
        <v>-45</v>
      </c>
      <c r="J18" s="138">
        <f>SUMIFS(ScratchPad_TB!$J$15:$J$164,ScratchPad_TB!$F$15:$F$164,'R4'!$A18,ScratchPad_TB!$C$15:$C$164,'R4'!J$6)/1000</f>
        <v>-390</v>
      </c>
      <c r="K18" s="138">
        <f>SUMIFS(ScratchPad_TB!$J$15:$J$164,ScratchPad_TB!$F$15:$F$164,'R4'!$A18,ScratchPad_TB!$C$15:$C$164,'R4'!K$6)/1000</f>
        <v>-125.432</v>
      </c>
      <c r="L18" s="138">
        <f>SUM(I18:K18)</f>
        <v>-560.43200000000002</v>
      </c>
      <c r="M18" s="138">
        <f>-SUMIFS(ScratchPad_TB!$J$15:$J$164,ScratchPad_TB!$F$15:$F$164,'R4'!$A18,ScratchPad_TB!$E$15:$E$164,'R4'!M$6)/1000</f>
        <v>0</v>
      </c>
      <c r="N18" s="138">
        <f>SUM(L18:M18)</f>
        <v>-560.43200000000002</v>
      </c>
      <c r="O18" s="138">
        <f>SUMIFS(ScratchPad_TB!$K$15:$K$164,ScratchPad_TB!$F$15:$F$164,'R4'!$A18,ScratchPad_TB!$C$15:$C$164,'R4'!O$6)/1000</f>
        <v>-45</v>
      </c>
      <c r="P18" s="138">
        <f>SUMIFS(ScratchPad_TB!$K$15:$K$164,ScratchPad_TB!$F$15:$F$164,'R4'!$A18,ScratchPad_TB!$C$15:$C$164,'R4'!P$6)/1000</f>
        <v>-400</v>
      </c>
      <c r="Q18" s="138">
        <f>SUMIFS(ScratchPad_TB!$K$15:$K$164,ScratchPad_TB!$F$15:$F$164,'R4'!$A18,ScratchPad_TB!$C$15:$C$164,'R4'!Q$6)/1000</f>
        <v>-125.432</v>
      </c>
      <c r="R18" s="138">
        <f>SUM(O18:Q18)</f>
        <v>-570.43200000000002</v>
      </c>
      <c r="S18" s="138">
        <f>-SUMIFS(ScratchPad_TB!$K$15:$K$164,ScratchPad_TB!$F$15:$F$164,'R4'!$A18,ScratchPad_TB!$E$15:$E$164,'R4'!S$6)/1000</f>
        <v>0</v>
      </c>
      <c r="T18" s="138">
        <f>SUM(R18:S18)</f>
        <v>-570.43200000000002</v>
      </c>
      <c r="U18" s="26"/>
      <c r="V18" s="27"/>
    </row>
    <row r="19" spans="1:22" ht="13.15" x14ac:dyDescent="0.4">
      <c r="A19" s="115" t="s">
        <v>444</v>
      </c>
      <c r="B19" s="116"/>
      <c r="C19" s="117">
        <f>SUM(C17:C18,C10)</f>
        <v>635.29648833333329</v>
      </c>
      <c r="D19" s="117">
        <f t="shared" ref="D19:Q19" si="27">SUM(D17:D18,D10)</f>
        <v>2091.9112849567168</v>
      </c>
      <c r="E19" s="117">
        <f t="shared" si="27"/>
        <v>1061.4337619047619</v>
      </c>
      <c r="F19" s="117">
        <f t="shared" ref="F19" si="28">SUM(F17:F18,F10)</f>
        <v>3788.6415351948121</v>
      </c>
      <c r="G19" s="117">
        <f>-SUM(G17:G18,G10)</f>
        <v>-690</v>
      </c>
      <c r="H19" s="117">
        <f t="shared" si="27"/>
        <v>3098.6415351948121</v>
      </c>
      <c r="I19" s="117">
        <f t="shared" si="27"/>
        <v>638.23333333333335</v>
      </c>
      <c r="J19" s="117">
        <f t="shared" si="27"/>
        <v>4449.104001570885</v>
      </c>
      <c r="K19" s="117">
        <f t="shared" si="27"/>
        <v>1039.0402261904762</v>
      </c>
      <c r="L19" s="117">
        <f t="shared" si="27"/>
        <v>6126.377561094695</v>
      </c>
      <c r="M19" s="117">
        <f>-SUM(M17:M18,M10)</f>
        <v>-690</v>
      </c>
      <c r="N19" s="117">
        <f t="shared" ref="N19" si="29">SUM(N17:N18,N10)</f>
        <v>5436.377561094695</v>
      </c>
      <c r="O19" s="117">
        <f t="shared" si="27"/>
        <v>681.23333333333335</v>
      </c>
      <c r="P19" s="117">
        <f t="shared" si="27"/>
        <v>2086.7698418796945</v>
      </c>
      <c r="Q19" s="117">
        <f t="shared" si="27"/>
        <v>1034.7157619047618</v>
      </c>
      <c r="R19" s="117">
        <f t="shared" ref="R19" si="30">SUM(R17:R18,R10)</f>
        <v>3802.7189371177901</v>
      </c>
      <c r="S19" s="117">
        <f>-SUM(S17:S18,S10)</f>
        <v>-690</v>
      </c>
      <c r="T19" s="117">
        <f t="shared" ref="T19" si="31">SUM(T17:T18,T10)</f>
        <v>3112.7189371177901</v>
      </c>
      <c r="U19" s="26"/>
      <c r="V19" s="27"/>
    </row>
    <row r="20" spans="1:22" ht="12.75" x14ac:dyDescent="0.35">
      <c r="A20" s="200" t="s">
        <v>336</v>
      </c>
      <c r="B20" s="29"/>
      <c r="C20" s="138">
        <f>-SUMIFS(ScratchPad_TB!$I$15:$I$164,ScratchPad_TB!$F$15:$F$164,'R4'!$A20,ScratchPad_TB!$C$15:$C$164,'R4'!C$6)/1000</f>
        <v>81.5</v>
      </c>
      <c r="D20" s="138">
        <f>-SUMIFS(ScratchPad_TB!$I$15:$I$164,ScratchPad_TB!$F$15:$F$164,'R4'!$A20,ScratchPad_TB!$C$15:$C$164,'R4'!D$6)/1000</f>
        <v>645</v>
      </c>
      <c r="E20" s="138">
        <f>-SUMIFS(ScratchPad_TB!$I$15:$I$164,ScratchPad_TB!$F$15:$F$164,'R4'!$A20,ScratchPad_TB!$C$15:$C$164,'R4'!E$6)/1000</f>
        <v>45</v>
      </c>
      <c r="F20" s="138">
        <f>SUM(C20:E20)</f>
        <v>771.5</v>
      </c>
      <c r="G20" s="138">
        <f>--SUMIFS(ScratchPad_TB!$I$15:$I$164,ScratchPad_TB!$F$15:$F$164,'R4'!$A20,ScratchPad_TB!$E$15:$E$164,'R4'!G$6)/1000</f>
        <v>-690</v>
      </c>
      <c r="H20" s="138">
        <f t="shared" ref="H20:H21" si="32">SUM(F20:G20)</f>
        <v>81.5</v>
      </c>
      <c r="I20" s="138">
        <f>-SUMIFS(ScratchPad_TB!$J$15:$J$164,ScratchPad_TB!$F$15:$F$164,'R4'!$A20,ScratchPad_TB!$C$15:$C$164,'R4'!I$6)/1000</f>
        <v>114.960775</v>
      </c>
      <c r="J20" s="138">
        <f>-SUMIFS(ScratchPad_TB!$J$15:$J$164,ScratchPad_TB!$F$15:$F$164,'R4'!$A20,ScratchPad_TB!$C$15:$C$164,'R4'!J$6)/1000</f>
        <v>2153.14881232781</v>
      </c>
      <c r="K20" s="138">
        <f>-SUMIFS(ScratchPad_TB!$J$15:$J$164,ScratchPad_TB!$F$15:$F$164,'R4'!$A20,ScratchPad_TB!$C$15:$C$164,'R4'!K$6)/1000</f>
        <v>53.8675</v>
      </c>
      <c r="L20" s="138">
        <f>SUM(I20:K20)</f>
        <v>2321.9770873278098</v>
      </c>
      <c r="M20" s="138">
        <f>--SUMIFS(ScratchPad_TB!$J$15:$J$164,ScratchPad_TB!$F$15:$F$164,'R4'!$A20,ScratchPad_TB!$E$15:$E$164,'R4'!M$6)/1000</f>
        <v>-2207.0163123278103</v>
      </c>
      <c r="N20" s="138">
        <f t="shared" ref="N20:N21" si="33">SUM(L20:M20)</f>
        <v>114.96077499999956</v>
      </c>
      <c r="O20" s="138">
        <f>-SUMIFS(ScratchPad_TB!$K$15:$K$164,ScratchPad_TB!$F$15:$F$164,'R4'!$A20,ScratchPad_TB!$C$15:$C$164,'R4'!O$6)/1000</f>
        <v>-331.77921999999995</v>
      </c>
      <c r="P20" s="138">
        <f>-SUMIFS(ScratchPad_TB!$K$15:$K$164,ScratchPad_TB!$F$15:$F$164,'R4'!$A20,ScratchPad_TB!$C$15:$C$164,'R4'!P$6)/1000</f>
        <v>3508.2883725971401</v>
      </c>
      <c r="Q20" s="138">
        <f>-SUMIFS(ScratchPad_TB!$K$15:$K$164,ScratchPad_TB!$F$15:$F$164,'R4'!$A20,ScratchPad_TB!$C$15:$C$164,'R4'!Q$6)/1000</f>
        <v>64.385000000000005</v>
      </c>
      <c r="R20" s="138">
        <f>SUM(O20:Q20)</f>
        <v>3240.8941525971404</v>
      </c>
      <c r="S20" s="138">
        <f>--SUMIFS(ScratchPad_TB!$K$15:$K$164,ScratchPad_TB!$F$15:$F$164,'R4'!$A20,ScratchPad_TB!$E$15:$E$164,'R4'!S$6)/1000</f>
        <v>-3572.6733725971403</v>
      </c>
      <c r="T20" s="138">
        <f t="shared" ref="T20:T21" si="34">SUM(R20:S20)</f>
        <v>-331.7792199999999</v>
      </c>
      <c r="U20" s="12"/>
      <c r="V20" s="27"/>
    </row>
    <row r="21" spans="1:22" ht="12.75" x14ac:dyDescent="0.35">
      <c r="A21" s="200" t="s">
        <v>446</v>
      </c>
      <c r="B21" s="29"/>
      <c r="C21" s="138">
        <f>'R3'!C25</f>
        <v>37.780774999999977</v>
      </c>
      <c r="D21" s="138">
        <f>'R3'!D25</f>
        <v>1608.1488123278104</v>
      </c>
      <c r="E21" s="138">
        <f>'R3'!E25</f>
        <v>8.8674999999999997</v>
      </c>
      <c r="F21" s="138">
        <f>SUM(C21:E21)</f>
        <v>1654.7970873278105</v>
      </c>
      <c r="G21" s="138">
        <f>-'R3'!G25</f>
        <v>0</v>
      </c>
      <c r="H21" s="138">
        <f t="shared" si="32"/>
        <v>1654.7970873278105</v>
      </c>
      <c r="I21" s="138">
        <f>'R3'!I25</f>
        <v>-410.39922000000001</v>
      </c>
      <c r="J21" s="138">
        <f>'R3'!J25</f>
        <v>1485.1395602693306</v>
      </c>
      <c r="K21" s="138">
        <f>'R3'!K25</f>
        <v>10.517499999999998</v>
      </c>
      <c r="L21" s="138">
        <f>SUM(I21:K21)</f>
        <v>1085.2578402693305</v>
      </c>
      <c r="M21" s="138">
        <f>-'R3'!M25</f>
        <v>0</v>
      </c>
      <c r="N21" s="138">
        <f t="shared" si="33"/>
        <v>1085.2578402693305</v>
      </c>
      <c r="O21" s="138">
        <f>'R3'!O25</f>
        <v>-56.603504799999996</v>
      </c>
      <c r="P21" s="138">
        <f>'R3'!P25</f>
        <v>2211.9201191261695</v>
      </c>
      <c r="Q21" s="138">
        <f>'R3'!Q25</f>
        <v>12.1675</v>
      </c>
      <c r="R21" s="138">
        <f>SUM(O21:Q21)</f>
        <v>2167.4841143261697</v>
      </c>
      <c r="S21" s="138">
        <f>-'R3'!S25</f>
        <v>0</v>
      </c>
      <c r="T21" s="138">
        <f t="shared" si="34"/>
        <v>2167.4841143261697</v>
      </c>
      <c r="U21" s="12"/>
      <c r="V21" s="27"/>
    </row>
    <row r="22" spans="1:22" ht="13.15" x14ac:dyDescent="0.4">
      <c r="A22" s="118" t="s">
        <v>447</v>
      </c>
      <c r="B22" s="119"/>
      <c r="C22" s="120">
        <f>SUM(C20:C21)</f>
        <v>119.28077499999998</v>
      </c>
      <c r="D22" s="120">
        <f t="shared" ref="D22:Q22" si="35">SUM(D20:D21)</f>
        <v>2253.1488123278104</v>
      </c>
      <c r="E22" s="120">
        <f t="shared" si="35"/>
        <v>53.8675</v>
      </c>
      <c r="F22" s="120">
        <f t="shared" ref="F22" si="36">SUM(F20:F21)</f>
        <v>2426.2970873278105</v>
      </c>
      <c r="G22" s="120">
        <f>-SUM(G20:G21)</f>
        <v>690</v>
      </c>
      <c r="H22" s="120">
        <f t="shared" si="35"/>
        <v>1736.2970873278105</v>
      </c>
      <c r="I22" s="120">
        <f t="shared" si="35"/>
        <v>-295.438445</v>
      </c>
      <c r="J22" s="120">
        <f t="shared" si="35"/>
        <v>3638.2883725971406</v>
      </c>
      <c r="K22" s="120">
        <f t="shared" si="35"/>
        <v>64.384999999999991</v>
      </c>
      <c r="L22" s="120">
        <f t="shared" si="35"/>
        <v>3407.2349275971401</v>
      </c>
      <c r="M22" s="120">
        <f>-SUM(M20:M21)</f>
        <v>2207.0163123278103</v>
      </c>
      <c r="N22" s="120">
        <f t="shared" ref="N22" si="37">SUM(N20:N21)</f>
        <v>1200.21861526933</v>
      </c>
      <c r="O22" s="120">
        <f t="shared" si="35"/>
        <v>-388.38272479999995</v>
      </c>
      <c r="P22" s="120">
        <f t="shared" si="35"/>
        <v>5720.2084917233096</v>
      </c>
      <c r="Q22" s="120">
        <f t="shared" si="35"/>
        <v>76.552500000000009</v>
      </c>
      <c r="R22" s="120">
        <f t="shared" ref="R22" si="38">SUM(R20:R21)</f>
        <v>5408.3782669233096</v>
      </c>
      <c r="S22" s="120">
        <f>-SUM(S20:S21)</f>
        <v>3572.6733725971403</v>
      </c>
      <c r="T22" s="120">
        <f t="shared" ref="T22" si="39">SUM(T20:T21)</f>
        <v>1835.7048943261698</v>
      </c>
      <c r="U22" s="12"/>
      <c r="V22" s="27"/>
    </row>
    <row r="23" spans="1:22" ht="12.75" x14ac:dyDescent="0.35">
      <c r="A23" s="200" t="s">
        <v>329</v>
      </c>
      <c r="B23" s="29"/>
      <c r="C23" s="138">
        <f>-SUMIFS(ScratchPad_TB!$I$15:$I$164,ScratchPad_TB!$F$15:$F$164,'R4'!$A23,ScratchPad_TB!$C$15:$C$164,'R4'!C$6)/1000</f>
        <v>516.01571333333334</v>
      </c>
      <c r="D23" s="138">
        <f>-SUMIFS(ScratchPad_TB!$I$15:$I$164,ScratchPad_TB!$F$15:$F$164,'R4'!$A23,ScratchPad_TB!$C$15:$C$164,'R4'!D$6)/1000</f>
        <v>-161.2375273710899</v>
      </c>
      <c r="E23" s="138">
        <f>-SUMIFS(ScratchPad_TB!$I$15:$I$164,ScratchPad_TB!$F$15:$F$164,'R4'!$A23,ScratchPad_TB!$C$15:$C$164,'R4'!E$6)/1000</f>
        <v>1007.5662619047638</v>
      </c>
      <c r="F23" s="138">
        <f>SUM(C23:E23)</f>
        <v>1362.3444478670071</v>
      </c>
      <c r="G23" s="138">
        <f>--SUMIFS(ScratchPad_TB!$I$15:$I$164,ScratchPad_TB!$F$15:$F$164,'R4'!$A23,ScratchPad_TB!$E$15:$E$164,'R4'!G$6)/1000</f>
        <v>0</v>
      </c>
      <c r="H23" s="138">
        <f>SUM(F23:G23)</f>
        <v>1362.3444478670071</v>
      </c>
      <c r="I23" s="138">
        <f>-SUMIFS(ScratchPad_TB!$J$15:$J$164,ScratchPad_TB!$F$15:$F$164,'R4'!$A23,ScratchPad_TB!$C$15:$C$164,'R4'!I$6)/1000</f>
        <v>933.67177833333301</v>
      </c>
      <c r="J23" s="138">
        <f>-SUMIFS(ScratchPad_TB!$J$15:$J$164,ScratchPad_TB!$F$15:$F$164,'R4'!$A23,ScratchPad_TB!$C$15:$C$164,'R4'!J$6)/1000</f>
        <v>810.81562897375227</v>
      </c>
      <c r="K23" s="138">
        <f>-SUMIFS(ScratchPad_TB!$J$15:$J$164,ScratchPad_TB!$F$15:$F$164,'R4'!$A23,ScratchPad_TB!$C$15:$C$164,'R4'!K$6)/1000</f>
        <v>974.65522619046453</v>
      </c>
      <c r="L23" s="138">
        <f>SUM(I23:K23)</f>
        <v>2719.1426334975499</v>
      </c>
      <c r="M23" s="138">
        <f>--SUMIFS(ScratchPad_TB!$J$15:$J$164,ScratchPad_TB!$F$15:$F$164,'R4'!$A23,ScratchPad_TB!$E$15:$E$164,'R4'!M$6)/1000</f>
        <v>0</v>
      </c>
      <c r="N23" s="138">
        <f>SUM(L23:M23)</f>
        <v>2719.1426334975499</v>
      </c>
      <c r="O23" s="138">
        <f>-SUMIFS(ScratchPad_TB!$K$15:$K$164,ScratchPad_TB!$F$15:$F$164,'R4'!$A23,ScratchPad_TB!$C$15:$C$164,'R4'!O$6)/1000</f>
        <v>1069.6160581333331</v>
      </c>
      <c r="P23" s="138">
        <f>-SUMIFS(ScratchPad_TB!$K$15:$K$164,ScratchPad_TB!$F$15:$F$164,'R4'!$A23,ScratchPad_TB!$C$15:$C$164,'R4'!P$6)/1000</f>
        <v>-3633.4386498436184</v>
      </c>
      <c r="Q23" s="138">
        <f>-SUMIFS(ScratchPad_TB!$K$15:$K$164,ScratchPad_TB!$F$15:$F$164,'R4'!$A23,ScratchPad_TB!$C$15:$C$164,'R4'!Q$6)/1000</f>
        <v>958.16326190476286</v>
      </c>
      <c r="R23" s="138">
        <f>SUM(O23:Q23)</f>
        <v>-1605.6593298055227</v>
      </c>
      <c r="S23" s="138">
        <f>--SUMIFS(ScratchPad_TB!$K$15:$K$164,ScratchPad_TB!$F$15:$F$164,'R4'!$A23,ScratchPad_TB!$E$15:$E$164,'R4'!S$6)/1000</f>
        <v>0</v>
      </c>
      <c r="T23" s="138">
        <f>SUM(R23:S23)</f>
        <v>-1605.6593298055227</v>
      </c>
      <c r="U23" s="26"/>
      <c r="V23" s="27"/>
    </row>
    <row r="24" spans="1:22" ht="13.15" x14ac:dyDescent="0.4">
      <c r="A24" s="115" t="s">
        <v>445</v>
      </c>
      <c r="B24" s="116"/>
      <c r="C24" s="117">
        <f>SUM(C22:C23)</f>
        <v>635.29648833333329</v>
      </c>
      <c r="D24" s="117">
        <f t="shared" ref="D24:Q24" si="40">SUM(D22:D23)</f>
        <v>2091.9112849567205</v>
      </c>
      <c r="E24" s="117">
        <f t="shared" si="40"/>
        <v>1061.4337619047637</v>
      </c>
      <c r="F24" s="117">
        <f t="shared" ref="F24" si="41">SUM(F22:F23)</f>
        <v>3788.6415351948176</v>
      </c>
      <c r="G24" s="117">
        <f>-SUM(G22:G23)</f>
        <v>-690</v>
      </c>
      <c r="H24" s="117">
        <f t="shared" si="40"/>
        <v>3098.6415351948176</v>
      </c>
      <c r="I24" s="117">
        <f t="shared" si="40"/>
        <v>638.23333333333301</v>
      </c>
      <c r="J24" s="117">
        <f t="shared" si="40"/>
        <v>4449.1040015708932</v>
      </c>
      <c r="K24" s="117">
        <f t="shared" si="40"/>
        <v>1039.0402261904646</v>
      </c>
      <c r="L24" s="117">
        <f t="shared" si="40"/>
        <v>6126.3775610946905</v>
      </c>
      <c r="M24" s="117">
        <f>-SUM(M22:M23)</f>
        <v>-2207.0163123278103</v>
      </c>
      <c r="N24" s="117">
        <f t="shared" ref="N24" si="42">SUM(N22:N23)</f>
        <v>3919.3612487668797</v>
      </c>
      <c r="O24" s="117">
        <f t="shared" si="40"/>
        <v>681.23333333333312</v>
      </c>
      <c r="P24" s="117">
        <f t="shared" si="40"/>
        <v>2086.7698418796913</v>
      </c>
      <c r="Q24" s="117">
        <f t="shared" si="40"/>
        <v>1034.715761904763</v>
      </c>
      <c r="R24" s="117">
        <f t="shared" ref="R24" si="43">SUM(R22:R23)</f>
        <v>3802.7189371177869</v>
      </c>
      <c r="S24" s="117">
        <f>-SUM(S22:S23)</f>
        <v>-3572.6733725971403</v>
      </c>
      <c r="T24" s="117">
        <f t="shared" ref="T24" si="44">SUM(T22:T23)</f>
        <v>230.04556452064708</v>
      </c>
      <c r="U24" s="26"/>
      <c r="V24" s="27"/>
    </row>
    <row r="25" spans="1:22" ht="12.75" x14ac:dyDescent="0.35">
      <c r="A25" s="127" t="s">
        <v>420</v>
      </c>
      <c r="B25" s="128"/>
      <c r="C25" s="129"/>
      <c r="D25" s="129"/>
      <c r="E25" s="129"/>
      <c r="F25" s="129"/>
      <c r="G25" s="129"/>
      <c r="H25" s="129"/>
      <c r="I25" s="129"/>
      <c r="J25" s="129"/>
      <c r="K25" s="129"/>
      <c r="L25" s="129"/>
      <c r="M25" s="129"/>
      <c r="N25" s="129"/>
      <c r="O25" s="129"/>
      <c r="P25" s="129"/>
      <c r="Q25" s="129"/>
      <c r="R25" s="129"/>
      <c r="S25" s="129"/>
      <c r="T25" s="129"/>
      <c r="U25" s="26"/>
      <c r="V25" s="27"/>
    </row>
    <row r="26" spans="1:22" ht="12.75" x14ac:dyDescent="0.35">
      <c r="A26" s="139" t="s">
        <v>448</v>
      </c>
      <c r="B26" s="140"/>
      <c r="C26" s="146">
        <f>IFERROR(C14/'R3'!C9,0)</f>
        <v>0</v>
      </c>
      <c r="D26" s="146">
        <f>IFERROR(D14/'R3'!D9,0)</f>
        <v>2.7405061811992776E-2</v>
      </c>
      <c r="E26" s="146">
        <f>IFERROR(E14/'R3'!E9,0)</f>
        <v>0</v>
      </c>
      <c r="F26" s="146">
        <f>IFERROR(F14/'R3'!F9,0)</f>
        <v>2.8604029875508117E-2</v>
      </c>
      <c r="G26" s="146">
        <f>IFERROR(G14/'R3'!G9,0)</f>
        <v>0</v>
      </c>
      <c r="H26" s="146">
        <f>IFERROR(H14/'R3'!H9,0)</f>
        <v>2.8604029875508117E-2</v>
      </c>
      <c r="I26" s="146">
        <f>IFERROR(I14/'R3'!I9,0)</f>
        <v>0</v>
      </c>
      <c r="J26" s="146">
        <f>IFERROR(J14/'R3'!J9,0)</f>
        <v>0.14041419752960627</v>
      </c>
      <c r="K26" s="146">
        <f>IFERROR(K14/'R3'!K9,0)</f>
        <v>0</v>
      </c>
      <c r="L26" s="146">
        <f>IFERROR(L14/'R3'!L9,0)</f>
        <v>0.14286247316918885</v>
      </c>
      <c r="M26" s="146">
        <f>IFERROR(M14/'R3'!M9,0)</f>
        <v>0</v>
      </c>
      <c r="N26" s="146">
        <f>IFERROR(N14/'R3'!N9,0)</f>
        <v>0.14286247316918885</v>
      </c>
      <c r="O26" s="146">
        <f>IFERROR(O14/'R3'!O9,0)</f>
        <v>0</v>
      </c>
      <c r="P26" s="146">
        <f>IFERROR(P14/'R3'!P9,0)</f>
        <v>4.5750535865279572E-2</v>
      </c>
      <c r="Q26" s="146">
        <f>IFERROR(Q14/'R3'!Q9,0)</f>
        <v>0</v>
      </c>
      <c r="R26" s="146">
        <f>IFERROR(R14/'R3'!R9,0)</f>
        <v>4.6920085335136079E-2</v>
      </c>
      <c r="S26" s="146">
        <f>IFERROR(S14/'R3'!S9,0)</f>
        <v>0</v>
      </c>
      <c r="T26" s="146">
        <f>IFERROR(T14/'R3'!T9,0)</f>
        <v>4.6920085335136079E-2</v>
      </c>
      <c r="U26" s="26"/>
      <c r="V26" s="27"/>
    </row>
    <row r="27" spans="1:22" ht="12.75" x14ac:dyDescent="0.35">
      <c r="A27" s="139" t="s">
        <v>449</v>
      </c>
      <c r="B27" s="140"/>
      <c r="C27" s="175">
        <f>IFERROR(C17/'R3'!C9,0)</f>
        <v>0</v>
      </c>
      <c r="D27" s="175">
        <f>IFERROR(D17/'R3'!D9,0)</f>
        <v>-1.6409242395621646E-3</v>
      </c>
      <c r="E27" s="175">
        <f>IFERROR(E17/'R3'!E9,0)</f>
        <v>0</v>
      </c>
      <c r="F27" s="175">
        <f>IFERROR(F17/'R3'!F9,0)</f>
        <v>-2.7361935438453143E-3</v>
      </c>
      <c r="G27" s="175">
        <f>IFERROR(G17/'R3'!G9,0)</f>
        <v>0</v>
      </c>
      <c r="H27" s="175">
        <f>IFERROR(H17/'R3'!H9,0)</f>
        <v>-2.7361935438453143E-3</v>
      </c>
      <c r="I27" s="175">
        <f>IFERROR(I17/'R3'!I9,0)</f>
        <v>0</v>
      </c>
      <c r="J27" s="175">
        <f>IFERROR(J17/'R3'!J9,0)</f>
        <v>0.1239561361669214</v>
      </c>
      <c r="K27" s="175">
        <f>IFERROR(K17/'R3'!K9,0)</f>
        <v>0</v>
      </c>
      <c r="L27" s="175">
        <f>IFERROR(L17/'R3'!L9,0)</f>
        <v>0.12188516720076877</v>
      </c>
      <c r="M27" s="175">
        <f>IFERROR(M17/'R3'!M9,0)</f>
        <v>0</v>
      </c>
      <c r="N27" s="175">
        <f>IFERROR(N17/'R3'!N9,0)</f>
        <v>0.12188516720076877</v>
      </c>
      <c r="O27" s="175">
        <f>IFERROR(O17/'R3'!O9,0)</f>
        <v>0</v>
      </c>
      <c r="P27" s="175">
        <f>IFERROR(P17/'R3'!P9,0)</f>
        <v>2.2082439399418553E-2</v>
      </c>
      <c r="Q27" s="175">
        <f>IFERROR(Q17/'R3'!Q9,0)</f>
        <v>0</v>
      </c>
      <c r="R27" s="175">
        <f>IFERROR(R17/'R3'!R9,0)</f>
        <v>2.1913139873588675E-2</v>
      </c>
      <c r="S27" s="175">
        <f>IFERROR(S17/'R3'!S9,0)</f>
        <v>0</v>
      </c>
      <c r="T27" s="175">
        <f>IFERROR(T17/'R3'!T9,0)</f>
        <v>2.1913139873588675E-2</v>
      </c>
      <c r="U27" s="26"/>
      <c r="V27" s="27"/>
    </row>
    <row r="28" spans="1:22" ht="12.75" x14ac:dyDescent="0.35">
      <c r="A28" s="139" t="s">
        <v>450</v>
      </c>
      <c r="B28" s="140"/>
      <c r="C28" s="167">
        <f>C23/C22</f>
        <v>4.326059361479949</v>
      </c>
      <c r="D28" s="167">
        <f t="shared" ref="D28:T28" si="45">D23/D22</f>
        <v>-7.1560975683851752E-2</v>
      </c>
      <c r="E28" s="167">
        <f t="shared" si="45"/>
        <v>18.704529853896389</v>
      </c>
      <c r="F28" s="167">
        <f t="shared" si="45"/>
        <v>0.5614911937133874</v>
      </c>
      <c r="G28" s="167">
        <f t="shared" si="45"/>
        <v>0</v>
      </c>
      <c r="H28" s="167">
        <f t="shared" si="45"/>
        <v>0.78462635099139488</v>
      </c>
      <c r="I28" s="167">
        <f t="shared" si="45"/>
        <v>-3.1602920815986999</v>
      </c>
      <c r="J28" s="167">
        <f t="shared" si="45"/>
        <v>0.22285633955808815</v>
      </c>
      <c r="K28" s="167">
        <f t="shared" si="45"/>
        <v>15.137923836149175</v>
      </c>
      <c r="L28" s="167">
        <f t="shared" si="45"/>
        <v>0.79804964766992204</v>
      </c>
      <c r="M28" s="167">
        <f t="shared" si="45"/>
        <v>0</v>
      </c>
      <c r="N28" s="167">
        <f t="shared" si="45"/>
        <v>2.2655394599819401</v>
      </c>
      <c r="O28" s="167">
        <f t="shared" si="45"/>
        <v>-2.7540258354285414</v>
      </c>
      <c r="P28" s="167">
        <f t="shared" si="45"/>
        <v>-0.63519339462904501</v>
      </c>
      <c r="Q28" s="167">
        <f t="shared" si="45"/>
        <v>12.516420259361389</v>
      </c>
      <c r="R28" s="167">
        <f t="shared" si="45"/>
        <v>-0.29688369610266591</v>
      </c>
      <c r="S28" s="167">
        <f t="shared" si="45"/>
        <v>0</v>
      </c>
      <c r="T28" s="167">
        <f t="shared" si="45"/>
        <v>-0.87468270895192568</v>
      </c>
      <c r="U28" s="26"/>
      <c r="V28" s="27"/>
    </row>
    <row r="29" spans="1:22" ht="12.75" x14ac:dyDescent="0.35">
      <c r="A29" s="139" t="s">
        <v>453</v>
      </c>
      <c r="B29" s="140"/>
      <c r="C29" s="141">
        <f>IFERROR(C11/-C62*365,0)</f>
        <v>0</v>
      </c>
      <c r="D29" s="141">
        <f t="shared" ref="D29:T29" si="46">IFERROR(D11/-D62*365,0)</f>
        <v>58.950779016947095</v>
      </c>
      <c r="E29" s="141">
        <f t="shared" si="46"/>
        <v>0</v>
      </c>
      <c r="F29" s="141">
        <f t="shared" si="46"/>
        <v>0</v>
      </c>
      <c r="G29" s="141">
        <f t="shared" si="46"/>
        <v>0</v>
      </c>
      <c r="H29" s="141">
        <f t="shared" si="46"/>
        <v>58.950779016947095</v>
      </c>
      <c r="I29" s="141">
        <f t="shared" si="46"/>
        <v>0</v>
      </c>
      <c r="J29" s="141">
        <f t="shared" si="46"/>
        <v>56.021017567413253</v>
      </c>
      <c r="K29" s="141">
        <f t="shared" si="46"/>
        <v>0</v>
      </c>
      <c r="L29" s="141">
        <f t="shared" si="46"/>
        <v>0</v>
      </c>
      <c r="M29" s="141">
        <f t="shared" si="46"/>
        <v>0</v>
      </c>
      <c r="N29" s="141">
        <f t="shared" si="46"/>
        <v>56.021017567413253</v>
      </c>
      <c r="O29" s="141">
        <f t="shared" si="46"/>
        <v>0</v>
      </c>
      <c r="P29" s="141">
        <f t="shared" si="46"/>
        <v>55.368280743635232</v>
      </c>
      <c r="Q29" s="141">
        <f t="shared" si="46"/>
        <v>0</v>
      </c>
      <c r="R29" s="141">
        <f t="shared" si="46"/>
        <v>0</v>
      </c>
      <c r="S29" s="141">
        <f t="shared" si="46"/>
        <v>0</v>
      </c>
      <c r="T29" s="141">
        <f t="shared" si="46"/>
        <v>55.368280743635232</v>
      </c>
      <c r="U29" s="26"/>
      <c r="V29" s="27"/>
    </row>
    <row r="30" spans="1:22" ht="12.75" x14ac:dyDescent="0.35">
      <c r="A30" s="139" t="s">
        <v>451</v>
      </c>
      <c r="B30" s="140"/>
      <c r="C30" s="141">
        <f>IFERROR(C12/C63*365,0)</f>
        <v>0</v>
      </c>
      <c r="D30" s="141">
        <f t="shared" ref="D30:T30" si="47">IFERROR(D12/D63*365,0)</f>
        <v>39.191404294546601</v>
      </c>
      <c r="E30" s="141">
        <f t="shared" si="47"/>
        <v>0</v>
      </c>
      <c r="F30" s="141">
        <f t="shared" si="47"/>
        <v>0</v>
      </c>
      <c r="G30" s="141">
        <f t="shared" si="47"/>
        <v>0</v>
      </c>
      <c r="H30" s="141">
        <f t="shared" si="47"/>
        <v>39.191404294546601</v>
      </c>
      <c r="I30" s="141">
        <f t="shared" si="47"/>
        <v>0</v>
      </c>
      <c r="J30" s="141">
        <f t="shared" si="47"/>
        <v>98.716993462651899</v>
      </c>
      <c r="K30" s="141">
        <f t="shared" si="47"/>
        <v>0</v>
      </c>
      <c r="L30" s="141">
        <f t="shared" si="47"/>
        <v>0</v>
      </c>
      <c r="M30" s="141">
        <f t="shared" si="47"/>
        <v>0</v>
      </c>
      <c r="N30" s="141">
        <f t="shared" si="47"/>
        <v>98.716993462651899</v>
      </c>
      <c r="O30" s="141">
        <f t="shared" si="47"/>
        <v>0</v>
      </c>
      <c r="P30" s="141">
        <f t="shared" si="47"/>
        <v>43.23341168054683</v>
      </c>
      <c r="Q30" s="141">
        <f t="shared" si="47"/>
        <v>0</v>
      </c>
      <c r="R30" s="141">
        <f t="shared" si="47"/>
        <v>0</v>
      </c>
      <c r="S30" s="141">
        <f t="shared" si="47"/>
        <v>0</v>
      </c>
      <c r="T30" s="141">
        <f t="shared" si="47"/>
        <v>43.23341168054683</v>
      </c>
      <c r="U30" s="26"/>
      <c r="V30" s="27"/>
    </row>
    <row r="31" spans="1:22" ht="12.75" x14ac:dyDescent="0.35">
      <c r="A31" s="139" t="s">
        <v>452</v>
      </c>
      <c r="B31" s="140"/>
      <c r="C31" s="141">
        <f>IFERROR(C13/C64*365,0)</f>
        <v>0</v>
      </c>
      <c r="D31" s="141">
        <f t="shared" ref="D31:T31" si="48">IFERROR(D13/D64*365,0)</f>
        <v>79.086314822610049</v>
      </c>
      <c r="E31" s="141">
        <f t="shared" si="48"/>
        <v>0</v>
      </c>
      <c r="F31" s="141">
        <f t="shared" si="48"/>
        <v>0</v>
      </c>
      <c r="G31" s="141">
        <f t="shared" si="48"/>
        <v>0</v>
      </c>
      <c r="H31" s="141">
        <f t="shared" si="48"/>
        <v>77.096298416200469</v>
      </c>
      <c r="I31" s="141">
        <f t="shared" si="48"/>
        <v>0</v>
      </c>
      <c r="J31" s="141">
        <f t="shared" si="48"/>
        <v>101.95736278923958</v>
      </c>
      <c r="K31" s="141">
        <f t="shared" si="48"/>
        <v>0</v>
      </c>
      <c r="L31" s="141">
        <f t="shared" si="48"/>
        <v>0</v>
      </c>
      <c r="M31" s="141">
        <f t="shared" si="48"/>
        <v>0</v>
      </c>
      <c r="N31" s="141">
        <f t="shared" si="48"/>
        <v>98.878362977005452</v>
      </c>
      <c r="O31" s="141">
        <f t="shared" si="48"/>
        <v>0</v>
      </c>
      <c r="P31" s="141">
        <f t="shared" si="48"/>
        <v>71.833164327046561</v>
      </c>
      <c r="Q31" s="141">
        <f t="shared" si="48"/>
        <v>0</v>
      </c>
      <c r="R31" s="141">
        <f t="shared" si="48"/>
        <v>0</v>
      </c>
      <c r="S31" s="141">
        <f t="shared" si="48"/>
        <v>0</v>
      </c>
      <c r="T31" s="141">
        <f t="shared" si="48"/>
        <v>69.975106247563829</v>
      </c>
      <c r="U31" s="26"/>
      <c r="V31" s="27"/>
    </row>
    <row r="32" spans="1:22" ht="12.75" x14ac:dyDescent="0.35">
      <c r="A32" s="139" t="s">
        <v>426</v>
      </c>
      <c r="B32" s="140"/>
      <c r="C32" s="141"/>
      <c r="D32" s="141"/>
      <c r="E32" s="141"/>
      <c r="F32" s="141"/>
      <c r="G32" s="141"/>
      <c r="H32" s="141"/>
      <c r="I32" s="141"/>
      <c r="J32" s="141"/>
      <c r="K32" s="141"/>
      <c r="L32" s="141"/>
      <c r="M32" s="141"/>
      <c r="N32" s="141"/>
      <c r="O32" s="141"/>
      <c r="P32" s="141"/>
      <c r="Q32" s="141"/>
      <c r="R32" s="141"/>
      <c r="S32" s="141"/>
      <c r="T32" s="141"/>
      <c r="U32" s="26"/>
      <c r="V32" s="27"/>
    </row>
    <row r="33" spans="1:23" ht="12.75" x14ac:dyDescent="0.35">
      <c r="A33" s="139" t="s">
        <v>426</v>
      </c>
      <c r="B33" s="140"/>
      <c r="C33" s="141"/>
      <c r="D33" s="141"/>
      <c r="E33" s="141"/>
      <c r="F33" s="141"/>
      <c r="G33" s="141"/>
      <c r="H33" s="141"/>
      <c r="I33" s="141"/>
      <c r="J33" s="141"/>
      <c r="K33" s="141"/>
      <c r="L33" s="141"/>
      <c r="M33" s="141"/>
      <c r="N33" s="141"/>
      <c r="O33" s="141"/>
      <c r="P33" s="141"/>
      <c r="Q33" s="141"/>
      <c r="R33" s="141"/>
      <c r="S33" s="141"/>
      <c r="T33" s="141"/>
      <c r="U33" s="26"/>
      <c r="V33" s="27"/>
    </row>
    <row r="34" spans="1:23" s="30" customFormat="1" ht="12.75" x14ac:dyDescent="0.35">
      <c r="A34" s="142" t="s">
        <v>426</v>
      </c>
      <c r="B34" s="143"/>
      <c r="C34" s="144" t="s">
        <v>38</v>
      </c>
      <c r="D34" s="144" t="s">
        <v>38</v>
      </c>
      <c r="E34" s="144" t="s">
        <v>38</v>
      </c>
      <c r="F34" s="144"/>
      <c r="G34" s="144"/>
      <c r="H34" s="144" t="s">
        <v>38</v>
      </c>
      <c r="I34" s="144" t="s">
        <v>38</v>
      </c>
      <c r="J34" s="144" t="s">
        <v>38</v>
      </c>
      <c r="K34" s="144" t="s">
        <v>38</v>
      </c>
      <c r="L34" s="144"/>
      <c r="M34" s="144"/>
      <c r="N34" s="144" t="s">
        <v>38</v>
      </c>
      <c r="O34" s="144" t="s">
        <v>38</v>
      </c>
      <c r="P34" s="144" t="s">
        <v>38</v>
      </c>
      <c r="Q34" s="144" t="s">
        <v>38</v>
      </c>
      <c r="R34" s="144"/>
      <c r="S34" s="144"/>
      <c r="T34" s="144" t="s">
        <v>38</v>
      </c>
      <c r="U34" s="12" t="s">
        <v>38</v>
      </c>
      <c r="V34" s="33"/>
      <c r="W34" s="4"/>
    </row>
    <row r="35" spans="1:23" ht="13.5" customHeight="1" x14ac:dyDescent="0.35">
      <c r="A35" s="97" t="s">
        <v>433</v>
      </c>
      <c r="B35" s="21"/>
      <c r="C35" s="22"/>
      <c r="D35" s="22"/>
      <c r="E35" s="22"/>
      <c r="F35" s="22"/>
      <c r="G35" s="22"/>
      <c r="H35" s="22"/>
      <c r="I35" s="22"/>
      <c r="J35" s="22"/>
      <c r="K35" s="22"/>
      <c r="L35" s="22"/>
      <c r="M35" s="22"/>
      <c r="N35" s="22"/>
      <c r="O35" s="22"/>
      <c r="P35" s="22"/>
      <c r="Q35" s="22"/>
      <c r="R35" s="22"/>
      <c r="S35" s="22"/>
      <c r="T35" s="22"/>
      <c r="U35" s="22"/>
      <c r="V35" s="12"/>
    </row>
    <row r="36" spans="1:23" ht="13.5" customHeight="1" x14ac:dyDescent="0.35">
      <c r="A36" s="97" t="str">
        <f>"Ref: "&amp;A3&amp;" - "&amp;A1</f>
        <v>Ref: Conso runner BS - Section R - Key Reconciliations</v>
      </c>
      <c r="B36" s="34"/>
      <c r="C36" s="22"/>
      <c r="D36" s="22"/>
      <c r="E36" s="22"/>
      <c r="F36" s="22"/>
      <c r="G36" s="22"/>
      <c r="H36" s="22"/>
      <c r="I36" s="22"/>
      <c r="J36" s="22"/>
      <c r="K36" s="22"/>
      <c r="L36" s="22"/>
      <c r="M36" s="22"/>
      <c r="N36" s="22"/>
      <c r="O36" s="22"/>
      <c r="P36" s="22"/>
      <c r="Q36" s="22"/>
      <c r="R36" s="22"/>
      <c r="S36" s="22"/>
      <c r="T36" s="22"/>
      <c r="U36" s="22"/>
      <c r="V36" s="12"/>
    </row>
    <row r="37" spans="1:23" ht="13.5" customHeight="1" x14ac:dyDescent="0.35">
      <c r="A37" s="14"/>
      <c r="B37" s="14"/>
      <c r="C37" s="14"/>
      <c r="D37" s="14"/>
      <c r="E37" s="14"/>
      <c r="F37" s="14"/>
      <c r="G37" s="14"/>
      <c r="H37" s="14"/>
      <c r="I37" s="14"/>
      <c r="J37" s="14"/>
      <c r="K37" s="14"/>
      <c r="L37" s="14"/>
      <c r="M37" s="14"/>
      <c r="N37" s="14"/>
      <c r="O37" s="14"/>
      <c r="P37" s="14"/>
      <c r="Q37" s="14"/>
      <c r="R37" s="14"/>
      <c r="S37" s="14"/>
      <c r="T37" s="14"/>
      <c r="U37" s="14"/>
      <c r="V37" s="14"/>
    </row>
    <row r="38" spans="1:23" ht="13.5" customHeight="1" x14ac:dyDescent="0.35">
      <c r="A38" s="14"/>
      <c r="B38" s="14"/>
      <c r="C38" s="14"/>
      <c r="D38" s="14"/>
      <c r="E38" s="14"/>
      <c r="F38" s="14"/>
      <c r="G38" s="14"/>
      <c r="H38" s="14"/>
      <c r="I38" s="14"/>
      <c r="J38" s="14"/>
      <c r="K38" s="14"/>
      <c r="L38" s="14"/>
      <c r="M38" s="14"/>
      <c r="N38" s="14"/>
      <c r="O38" s="14"/>
      <c r="P38" s="14"/>
      <c r="Q38" s="14"/>
      <c r="R38" s="14"/>
      <c r="S38" s="14"/>
      <c r="T38" s="14"/>
      <c r="U38" s="14"/>
      <c r="V38" s="14"/>
    </row>
    <row r="39" spans="1:23" ht="12" customHeight="1" x14ac:dyDescent="0.35">
      <c r="A39" s="14"/>
      <c r="B39" s="14"/>
      <c r="C39" s="14"/>
      <c r="D39" s="14"/>
      <c r="E39" s="14"/>
      <c r="F39" s="14"/>
      <c r="G39" s="14"/>
      <c r="H39" s="14"/>
      <c r="I39" s="14"/>
      <c r="J39" s="14"/>
      <c r="K39" s="14"/>
      <c r="L39" s="14"/>
      <c r="M39" s="14"/>
      <c r="N39" s="14"/>
      <c r="O39" s="14"/>
      <c r="P39" s="14"/>
      <c r="Q39" s="14"/>
      <c r="R39" s="14"/>
      <c r="S39" s="14"/>
      <c r="T39" s="14"/>
      <c r="U39" s="14"/>
      <c r="V39" s="14"/>
    </row>
    <row r="40" spans="1:23" ht="12" customHeight="1" x14ac:dyDescent="0.35">
      <c r="A40" s="14"/>
      <c r="B40" s="14"/>
      <c r="C40" s="14"/>
      <c r="D40" s="14"/>
      <c r="E40" s="14"/>
      <c r="F40" s="14"/>
      <c r="G40" s="14"/>
      <c r="H40" s="14"/>
      <c r="I40" s="14"/>
      <c r="J40" s="14"/>
      <c r="K40" s="14"/>
      <c r="L40" s="14"/>
      <c r="M40" s="14"/>
      <c r="N40" s="14"/>
      <c r="O40" s="14"/>
      <c r="P40" s="14"/>
      <c r="Q40" s="14"/>
      <c r="R40" s="14"/>
      <c r="S40" s="14"/>
      <c r="T40" s="14"/>
      <c r="U40" s="14"/>
      <c r="V40" s="14"/>
    </row>
    <row r="41" spans="1:23" ht="12" customHeight="1" x14ac:dyDescent="0.35">
      <c r="A41" s="14"/>
      <c r="B41" s="14"/>
      <c r="C41" s="14"/>
      <c r="D41" s="14"/>
      <c r="E41" s="14"/>
      <c r="F41" s="14"/>
      <c r="G41" s="14"/>
      <c r="H41" s="14"/>
      <c r="I41" s="14"/>
      <c r="J41" s="14"/>
      <c r="K41" s="14"/>
      <c r="L41" s="14"/>
      <c r="M41" s="14"/>
      <c r="N41" s="14"/>
      <c r="O41" s="14"/>
      <c r="P41" s="14"/>
      <c r="Q41" s="14"/>
      <c r="R41" s="14"/>
      <c r="S41" s="14"/>
      <c r="T41" s="14"/>
      <c r="U41" s="14"/>
      <c r="V41" s="14"/>
    </row>
    <row r="42" spans="1:23" ht="12" customHeight="1" x14ac:dyDescent="0.35">
      <c r="A42" s="14"/>
      <c r="B42" s="14"/>
      <c r="C42" s="14"/>
      <c r="D42" s="14"/>
      <c r="E42" s="14"/>
      <c r="F42" s="14"/>
      <c r="G42" s="14"/>
      <c r="H42" s="14"/>
      <c r="I42" s="14"/>
      <c r="J42" s="14"/>
      <c r="K42" s="14"/>
      <c r="L42" s="14"/>
      <c r="M42" s="14"/>
      <c r="N42" s="14"/>
      <c r="O42" s="14"/>
      <c r="P42" s="14"/>
      <c r="Q42" s="14"/>
      <c r="R42" s="14"/>
      <c r="S42" s="14"/>
      <c r="T42" s="14"/>
      <c r="U42" s="14"/>
      <c r="V42" s="14"/>
    </row>
    <row r="43" spans="1:23" ht="12" customHeight="1" x14ac:dyDescent="0.35">
      <c r="A43" s="14"/>
      <c r="B43" s="14"/>
      <c r="C43" s="14"/>
      <c r="D43" s="14"/>
      <c r="E43" s="14"/>
      <c r="F43" s="14"/>
      <c r="G43" s="14"/>
      <c r="H43" s="14"/>
      <c r="I43" s="14"/>
      <c r="J43" s="14"/>
      <c r="K43" s="14"/>
      <c r="L43" s="14"/>
      <c r="M43" s="14"/>
      <c r="N43" s="14"/>
      <c r="O43" s="14"/>
      <c r="P43" s="14"/>
      <c r="Q43" s="14"/>
      <c r="R43" s="14"/>
      <c r="S43" s="14"/>
      <c r="T43" s="14"/>
      <c r="U43" s="14"/>
      <c r="V43" s="14"/>
    </row>
    <row r="44" spans="1:23" ht="12" customHeight="1" x14ac:dyDescent="0.35">
      <c r="A44" s="14"/>
      <c r="B44" s="14"/>
      <c r="C44" s="14"/>
      <c r="D44" s="14"/>
      <c r="E44" s="14"/>
      <c r="F44" s="14"/>
      <c r="G44" s="14"/>
      <c r="H44" s="14"/>
      <c r="I44" s="14"/>
      <c r="J44" s="14"/>
      <c r="K44" s="14"/>
      <c r="L44" s="14"/>
      <c r="M44" s="14"/>
      <c r="N44" s="14"/>
      <c r="O44" s="14"/>
      <c r="P44" s="14"/>
      <c r="Q44" s="14"/>
      <c r="R44" s="14"/>
      <c r="S44" s="14"/>
      <c r="T44" s="14"/>
      <c r="U44" s="14"/>
      <c r="V44" s="14"/>
    </row>
    <row r="45" spans="1:23" ht="12" customHeight="1" x14ac:dyDescent="0.35">
      <c r="A45" s="14"/>
      <c r="B45" s="14"/>
      <c r="C45" s="14"/>
      <c r="D45" s="14"/>
      <c r="E45" s="14"/>
      <c r="F45" s="14"/>
      <c r="G45" s="14"/>
      <c r="H45" s="14"/>
      <c r="I45" s="14"/>
      <c r="J45" s="14"/>
      <c r="K45" s="14"/>
      <c r="L45" s="14"/>
      <c r="M45" s="14"/>
      <c r="N45" s="14"/>
      <c r="O45" s="14"/>
      <c r="P45" s="14"/>
      <c r="Q45" s="14"/>
      <c r="R45" s="14"/>
      <c r="S45" s="14"/>
      <c r="T45" s="14"/>
      <c r="U45" s="14"/>
      <c r="V45" s="14"/>
    </row>
    <row r="46" spans="1:23" ht="12" customHeight="1" x14ac:dyDescent="0.35">
      <c r="A46" s="14"/>
      <c r="B46" s="14"/>
      <c r="C46" s="14"/>
      <c r="D46" s="14"/>
      <c r="E46" s="14"/>
      <c r="F46" s="14"/>
      <c r="G46" s="14"/>
      <c r="H46" s="14"/>
      <c r="I46" s="14"/>
      <c r="J46" s="14"/>
      <c r="K46" s="14"/>
      <c r="L46" s="14"/>
      <c r="M46" s="14"/>
      <c r="N46" s="14"/>
      <c r="O46" s="14"/>
      <c r="P46" s="14"/>
      <c r="Q46" s="14"/>
      <c r="R46" s="14"/>
      <c r="S46" s="14"/>
      <c r="T46" s="14"/>
      <c r="U46" s="14"/>
      <c r="V46" s="14"/>
    </row>
    <row r="47" spans="1:23" ht="12" customHeight="1" x14ac:dyDescent="0.35">
      <c r="A47" s="14" t="s">
        <v>454</v>
      </c>
      <c r="B47" s="14"/>
      <c r="C47" s="268">
        <f>C24-C19</f>
        <v>0</v>
      </c>
      <c r="D47" s="268">
        <f t="shared" ref="D47:T47" si="49">D24-D19</f>
        <v>3.637978807091713E-12</v>
      </c>
      <c r="E47" s="268">
        <f t="shared" si="49"/>
        <v>1.8189894035458565E-12</v>
      </c>
      <c r="F47" s="268"/>
      <c r="G47" s="268"/>
      <c r="H47" s="268">
        <f t="shared" si="49"/>
        <v>5.4569682106375694E-12</v>
      </c>
      <c r="I47" s="268">
        <f t="shared" si="49"/>
        <v>0</v>
      </c>
      <c r="J47" s="268">
        <f t="shared" si="49"/>
        <v>8.1854523159563541E-12</v>
      </c>
      <c r="K47" s="268">
        <f t="shared" si="49"/>
        <v>-1.1596057447604835E-11</v>
      </c>
      <c r="L47" s="268"/>
      <c r="M47" s="268"/>
      <c r="N47" s="268">
        <f t="shared" si="49"/>
        <v>-1517.0163123278153</v>
      </c>
      <c r="O47" s="268">
        <f t="shared" si="49"/>
        <v>0</v>
      </c>
      <c r="P47" s="268">
        <f t="shared" si="49"/>
        <v>0</v>
      </c>
      <c r="Q47" s="268">
        <f t="shared" si="49"/>
        <v>0</v>
      </c>
      <c r="R47" s="268"/>
      <c r="S47" s="268"/>
      <c r="T47" s="268">
        <f t="shared" si="49"/>
        <v>-2882.673372597143</v>
      </c>
      <c r="U47" s="14"/>
      <c r="V47" s="14"/>
    </row>
    <row r="48" spans="1:23" ht="12" customHeight="1" x14ac:dyDescent="0.35">
      <c r="A48" s="14"/>
      <c r="B48" s="14"/>
      <c r="C48" s="14"/>
      <c r="D48" s="14"/>
      <c r="E48" s="14"/>
      <c r="F48" s="14"/>
      <c r="G48" s="14"/>
      <c r="H48" s="14"/>
      <c r="I48" s="14"/>
      <c r="J48" s="14"/>
      <c r="K48" s="14"/>
      <c r="L48" s="14"/>
      <c r="M48" s="14"/>
      <c r="N48" s="14"/>
      <c r="O48" s="14"/>
      <c r="P48" s="14"/>
      <c r="Q48" s="14"/>
      <c r="R48" s="14"/>
      <c r="S48" s="14"/>
      <c r="T48" s="14"/>
      <c r="U48" s="14"/>
      <c r="V48" s="14"/>
    </row>
    <row r="49" spans="1:22" ht="12" customHeight="1" x14ac:dyDescent="0.35">
      <c r="A49" s="14"/>
      <c r="B49" s="14"/>
      <c r="C49" s="14"/>
      <c r="D49" s="14"/>
      <c r="E49" s="14"/>
      <c r="F49" s="14"/>
      <c r="G49" s="14"/>
      <c r="H49" s="14"/>
      <c r="I49" s="14"/>
      <c r="J49" s="14"/>
      <c r="K49" s="14"/>
      <c r="L49" s="14"/>
      <c r="M49" s="14"/>
      <c r="N49" s="14"/>
      <c r="O49" s="14"/>
      <c r="P49" s="14"/>
      <c r="Q49" s="14"/>
      <c r="R49" s="14"/>
      <c r="S49" s="14"/>
      <c r="T49" s="14"/>
      <c r="U49" s="14"/>
      <c r="V49" s="14"/>
    </row>
    <row r="50" spans="1:22" ht="12" customHeight="1" x14ac:dyDescent="0.35">
      <c r="A50" s="14"/>
      <c r="B50" s="14"/>
      <c r="C50" s="14"/>
      <c r="D50" s="14"/>
      <c r="E50" s="14"/>
      <c r="F50" s="14"/>
      <c r="G50" s="14"/>
      <c r="H50" s="14"/>
      <c r="I50" s="14"/>
      <c r="J50" s="14"/>
      <c r="K50" s="14"/>
      <c r="L50" s="14"/>
      <c r="M50" s="14"/>
      <c r="N50" s="14"/>
      <c r="O50" s="14"/>
      <c r="P50" s="14"/>
      <c r="Q50" s="14"/>
      <c r="R50" s="14"/>
      <c r="S50" s="14"/>
      <c r="T50" s="14"/>
      <c r="U50" s="14"/>
      <c r="V50" s="14"/>
    </row>
    <row r="51" spans="1:22" ht="12" customHeight="1" x14ac:dyDescent="0.35">
      <c r="A51" s="14"/>
      <c r="B51" s="14"/>
      <c r="C51" s="14"/>
      <c r="D51" s="14"/>
      <c r="E51" s="14"/>
      <c r="F51" s="14"/>
      <c r="G51" s="14"/>
      <c r="H51" s="14"/>
      <c r="I51" s="14"/>
      <c r="J51" s="14"/>
      <c r="K51" s="14"/>
      <c r="L51" s="14"/>
      <c r="M51" s="14"/>
      <c r="N51" s="14"/>
      <c r="O51" s="14"/>
      <c r="P51" s="14"/>
      <c r="Q51" s="14"/>
      <c r="R51" s="14"/>
      <c r="S51" s="14"/>
      <c r="T51" s="14"/>
      <c r="U51" s="14"/>
      <c r="V51" s="14"/>
    </row>
    <row r="52" spans="1:22" ht="12" customHeight="1" x14ac:dyDescent="0.35">
      <c r="A52" s="14"/>
      <c r="B52" s="14"/>
      <c r="C52" s="14"/>
      <c r="D52" s="14"/>
      <c r="E52" s="14"/>
      <c r="F52" s="14"/>
      <c r="G52" s="14"/>
      <c r="H52" s="14"/>
      <c r="I52" s="14"/>
      <c r="J52" s="14"/>
      <c r="K52" s="14"/>
      <c r="L52" s="14"/>
      <c r="M52" s="14"/>
      <c r="N52" s="14"/>
      <c r="O52" s="14"/>
      <c r="P52" s="14"/>
      <c r="Q52" s="14"/>
      <c r="R52" s="14"/>
      <c r="S52" s="14"/>
      <c r="T52" s="14"/>
      <c r="U52" s="14"/>
      <c r="V52" s="14"/>
    </row>
    <row r="53" spans="1:22" ht="12" customHeight="1" x14ac:dyDescent="0.35">
      <c r="A53" s="14"/>
      <c r="B53" s="14"/>
      <c r="C53" s="14"/>
      <c r="D53" s="14"/>
      <c r="E53" s="14"/>
      <c r="F53" s="14"/>
      <c r="G53" s="14"/>
      <c r="H53" s="14"/>
      <c r="I53" s="14"/>
      <c r="J53" s="14"/>
      <c r="K53" s="14"/>
      <c r="L53" s="14"/>
      <c r="M53" s="14"/>
      <c r="N53" s="14"/>
      <c r="O53" s="14"/>
      <c r="P53" s="14"/>
      <c r="Q53" s="14"/>
      <c r="R53" s="14"/>
      <c r="S53" s="14"/>
      <c r="T53" s="14"/>
      <c r="U53" s="14"/>
      <c r="V53" s="14"/>
    </row>
    <row r="54" spans="1:22" ht="12" customHeight="1" x14ac:dyDescent="0.35">
      <c r="A54" s="14"/>
      <c r="B54" s="14"/>
      <c r="C54" s="14"/>
      <c r="D54" s="14"/>
      <c r="E54" s="14"/>
      <c r="F54" s="14"/>
      <c r="G54" s="14"/>
      <c r="H54" s="14"/>
      <c r="I54" s="14"/>
      <c r="J54" s="14"/>
      <c r="K54" s="14"/>
      <c r="L54" s="14"/>
      <c r="M54" s="14"/>
      <c r="N54" s="14"/>
      <c r="O54" s="14"/>
      <c r="P54" s="14"/>
      <c r="Q54" s="14"/>
      <c r="R54" s="14"/>
      <c r="S54" s="14"/>
      <c r="T54" s="14"/>
      <c r="U54" s="14"/>
      <c r="V54" s="14"/>
    </row>
    <row r="55" spans="1:22" ht="12" customHeight="1" x14ac:dyDescent="0.35">
      <c r="A55" s="14"/>
      <c r="B55" s="14"/>
      <c r="C55" s="14"/>
      <c r="D55" s="14"/>
      <c r="E55" s="14"/>
      <c r="F55" s="14"/>
      <c r="G55" s="14"/>
      <c r="H55" s="14"/>
      <c r="I55" s="14"/>
      <c r="J55" s="14"/>
      <c r="K55" s="14"/>
      <c r="L55" s="14"/>
      <c r="M55" s="14"/>
      <c r="N55" s="14"/>
      <c r="O55" s="14"/>
      <c r="P55" s="14"/>
      <c r="Q55" s="14"/>
      <c r="R55" s="14"/>
      <c r="S55" s="14"/>
      <c r="T55" s="14"/>
      <c r="U55" s="14"/>
      <c r="V55" s="14"/>
    </row>
    <row r="56" spans="1:22" ht="12" customHeight="1" x14ac:dyDescent="0.35">
      <c r="A56" s="14"/>
      <c r="B56" s="14"/>
      <c r="C56" s="14"/>
      <c r="D56" s="14"/>
      <c r="E56" s="14"/>
      <c r="F56" s="14"/>
      <c r="G56" s="14"/>
      <c r="H56" s="14"/>
      <c r="I56" s="14"/>
      <c r="J56" s="14"/>
      <c r="K56" s="14"/>
      <c r="L56" s="14"/>
      <c r="M56" s="14"/>
      <c r="N56" s="14"/>
      <c r="O56" s="14"/>
      <c r="P56" s="14"/>
      <c r="Q56" s="14"/>
      <c r="R56" s="14"/>
      <c r="S56" s="14"/>
      <c r="T56" s="14"/>
      <c r="U56" s="14"/>
      <c r="V56" s="14"/>
    </row>
    <row r="57" spans="1:22" ht="12" customHeight="1" x14ac:dyDescent="0.35">
      <c r="A57" s="34"/>
      <c r="B57" s="34"/>
      <c r="C57" s="12"/>
      <c r="D57" s="12"/>
      <c r="E57" s="12"/>
      <c r="F57" s="12"/>
      <c r="G57" s="12"/>
      <c r="H57" s="12"/>
      <c r="I57" s="12"/>
      <c r="J57" s="12"/>
      <c r="K57" s="12"/>
      <c r="L57" s="12"/>
      <c r="M57" s="12"/>
      <c r="N57" s="12"/>
      <c r="O57" s="12"/>
      <c r="P57" s="12"/>
      <c r="Q57" s="12"/>
      <c r="R57" s="12"/>
      <c r="S57" s="12"/>
      <c r="T57" s="12"/>
      <c r="U57" s="12"/>
      <c r="V57" s="12"/>
    </row>
    <row r="58" spans="1:22" ht="12" customHeight="1" x14ac:dyDescent="0.35">
      <c r="A58" s="34"/>
      <c r="B58" s="34"/>
      <c r="C58" s="12"/>
      <c r="D58" s="12"/>
      <c r="E58" s="12"/>
      <c r="F58" s="12"/>
      <c r="G58" s="12"/>
      <c r="H58" s="12"/>
      <c r="I58" s="12"/>
      <c r="J58" s="12"/>
      <c r="K58" s="12"/>
      <c r="L58" s="12"/>
      <c r="M58" s="12"/>
      <c r="N58" s="12"/>
      <c r="O58" s="12"/>
      <c r="P58" s="12"/>
      <c r="Q58" s="12"/>
      <c r="R58" s="12"/>
      <c r="S58" s="12"/>
      <c r="T58" s="12"/>
      <c r="U58" s="12"/>
      <c r="V58" s="12"/>
    </row>
    <row r="59" spans="1:22" ht="12" customHeight="1" x14ac:dyDescent="0.35">
      <c r="A59" s="34"/>
      <c r="B59" s="34"/>
      <c r="C59" s="12"/>
      <c r="D59" s="12"/>
      <c r="E59" s="12"/>
      <c r="F59" s="12"/>
      <c r="G59" s="12"/>
      <c r="H59" s="12"/>
      <c r="I59" s="12"/>
      <c r="J59" s="12"/>
      <c r="K59" s="12"/>
      <c r="L59" s="12"/>
      <c r="M59" s="12"/>
      <c r="N59" s="12"/>
      <c r="O59" s="12"/>
      <c r="P59" s="12"/>
      <c r="Q59" s="12"/>
      <c r="R59" s="12"/>
      <c r="S59" s="12"/>
      <c r="T59" s="12"/>
      <c r="U59" s="12"/>
      <c r="V59" s="12"/>
    </row>
    <row r="60" spans="1:22" ht="12" customHeight="1" x14ac:dyDescent="0.35">
      <c r="A60" s="34" t="s">
        <v>455</v>
      </c>
      <c r="B60" s="34"/>
      <c r="C60" s="12"/>
      <c r="D60" s="12"/>
      <c r="E60" s="12"/>
      <c r="F60" s="12"/>
      <c r="G60" s="12"/>
      <c r="H60" s="12"/>
      <c r="I60" s="12"/>
      <c r="J60" s="12"/>
      <c r="K60" s="12"/>
      <c r="L60" s="12"/>
      <c r="M60" s="12"/>
      <c r="N60" s="12"/>
      <c r="O60" s="12"/>
      <c r="P60" s="12"/>
      <c r="Q60" s="12"/>
      <c r="R60" s="12"/>
      <c r="S60" s="12"/>
      <c r="T60" s="12"/>
      <c r="U60" s="12"/>
      <c r="V60" s="12"/>
    </row>
    <row r="61" spans="1:22" ht="12" customHeight="1" x14ac:dyDescent="0.4">
      <c r="A61" s="275" t="s">
        <v>89</v>
      </c>
      <c r="B61" s="276" t="s">
        <v>16</v>
      </c>
      <c r="C61" s="277" t="s">
        <v>169</v>
      </c>
      <c r="D61" s="277" t="s">
        <v>170</v>
      </c>
      <c r="E61" s="277" t="s">
        <v>171</v>
      </c>
      <c r="F61" s="277"/>
      <c r="G61" s="277"/>
      <c r="H61" s="277" t="s">
        <v>104</v>
      </c>
      <c r="I61" s="277" t="s">
        <v>169</v>
      </c>
      <c r="J61" s="277" t="s">
        <v>170</v>
      </c>
      <c r="K61" s="277" t="s">
        <v>171</v>
      </c>
      <c r="L61" s="277"/>
      <c r="M61" s="277"/>
      <c r="N61" s="277" t="s">
        <v>106</v>
      </c>
      <c r="O61" s="277" t="s">
        <v>169</v>
      </c>
      <c r="P61" s="277" t="s">
        <v>170</v>
      </c>
      <c r="Q61" s="277" t="s">
        <v>171</v>
      </c>
      <c r="R61" s="277"/>
      <c r="S61" s="277"/>
      <c r="T61" s="277" t="s">
        <v>428</v>
      </c>
      <c r="U61" s="12"/>
      <c r="V61" s="12"/>
    </row>
    <row r="62" spans="1:22" ht="12" customHeight="1" x14ac:dyDescent="0.35">
      <c r="A62" s="14" t="s">
        <v>456</v>
      </c>
      <c r="B62" s="34"/>
      <c r="C62" s="100">
        <f>'R3'!C10</f>
        <v>0</v>
      </c>
      <c r="D62" s="100">
        <f>'R3'!D10</f>
        <v>-9546.5578647945204</v>
      </c>
      <c r="E62" s="100">
        <f>'R3'!E10</f>
        <v>0</v>
      </c>
      <c r="F62" s="100"/>
      <c r="G62" s="100"/>
      <c r="H62" s="100">
        <f>'R3'!F10</f>
        <v>-9546.5578647945204</v>
      </c>
      <c r="I62" s="100">
        <f>'R3'!I10</f>
        <v>0</v>
      </c>
      <c r="J62" s="100">
        <f>'R3'!J10</f>
        <v>-8911.3376649950678</v>
      </c>
      <c r="K62" s="100">
        <f>'R3'!K10</f>
        <v>0</v>
      </c>
      <c r="L62" s="100"/>
      <c r="M62" s="100"/>
      <c r="N62" s="100">
        <f>'R3'!L10</f>
        <v>-8911.3376649950678</v>
      </c>
      <c r="O62" s="100">
        <f>'R3'!O10</f>
        <v>0</v>
      </c>
      <c r="P62" s="100">
        <f>'R3'!P10</f>
        <v>-9024.3425003184675</v>
      </c>
      <c r="Q62" s="100">
        <f>'R3'!Q10</f>
        <v>0</v>
      </c>
      <c r="R62" s="100"/>
      <c r="S62" s="100"/>
      <c r="T62" s="100">
        <f>'R3'!R10</f>
        <v>-9024.3425003184675</v>
      </c>
      <c r="U62" s="12"/>
      <c r="V62" s="12"/>
    </row>
    <row r="63" spans="1:22" ht="12" customHeight="1" x14ac:dyDescent="0.35">
      <c r="A63" s="14" t="s">
        <v>457</v>
      </c>
      <c r="B63" s="34"/>
      <c r="C63" s="100">
        <f>'R3'!C9</f>
        <v>0</v>
      </c>
      <c r="D63" s="100">
        <f>'R3'!D9</f>
        <v>20851.264317000001</v>
      </c>
      <c r="E63" s="100">
        <f>'R3'!E9</f>
        <v>0</v>
      </c>
      <c r="F63" s="100"/>
      <c r="G63" s="100"/>
      <c r="H63" s="100">
        <f>'R3'!F9</f>
        <v>20851.264317000001</v>
      </c>
      <c r="I63" s="100">
        <f>'R3'!I9</f>
        <v>0</v>
      </c>
      <c r="J63" s="100">
        <f>'R3'!J9</f>
        <v>20422.537067160003</v>
      </c>
      <c r="K63" s="100">
        <f>'R3'!K9</f>
        <v>0</v>
      </c>
      <c r="L63" s="100"/>
      <c r="M63" s="100"/>
      <c r="N63" s="100">
        <f>'R3'!L9</f>
        <v>20422.537067160003</v>
      </c>
      <c r="O63" s="100">
        <f>'R3'!O9</f>
        <v>0</v>
      </c>
      <c r="P63" s="100">
        <f>'R3'!P9</f>
        <v>21375.752496444002</v>
      </c>
      <c r="Q63" s="100">
        <f>'R3'!Q9</f>
        <v>0</v>
      </c>
      <c r="R63" s="100"/>
      <c r="S63" s="100"/>
      <c r="T63" s="100">
        <f>'R3'!R9</f>
        <v>21375.752496444002</v>
      </c>
      <c r="U63" s="12"/>
      <c r="V63" s="12"/>
    </row>
    <row r="64" spans="1:22" ht="12" customHeight="1" x14ac:dyDescent="0.35">
      <c r="A64" s="14" t="s">
        <v>458</v>
      </c>
      <c r="C64" s="268">
        <f>'R3'!C10+'R3'!C12+'R3'!C13</f>
        <v>-26.46</v>
      </c>
      <c r="D64" s="268">
        <f>'R3'!D10+'R3'!D12+'R3'!D13</f>
        <v>-14811.605992294521</v>
      </c>
      <c r="E64" s="268">
        <f>'R3'!E10+'R3'!E12+'R3'!E13</f>
        <v>-237.5</v>
      </c>
      <c r="F64" s="268"/>
      <c r="G64" s="268"/>
      <c r="H64" s="268">
        <f>'R3'!F10+'R3'!F12+'R3'!F13</f>
        <v>-15075.565992294521</v>
      </c>
      <c r="I64" s="268">
        <f>'R3'!I10+'R3'!I12+'R3'!I13</f>
        <v>-26.46</v>
      </c>
      <c r="J64" s="268">
        <f>'R3'!J10+'R3'!J12+'R3'!J13</f>
        <v>-14404.006299445067</v>
      </c>
      <c r="K64" s="268">
        <f>'R3'!K10+'R3'!K12+'R3'!K13</f>
        <v>-237.5</v>
      </c>
      <c r="L64" s="268"/>
      <c r="M64" s="268"/>
      <c r="N64" s="268">
        <f>'R3'!L10+'R3'!L12+'R3'!L13</f>
        <v>-14667.966299445066</v>
      </c>
      <c r="O64" s="268">
        <f>'R3'!O10+'R3'!O12+'R3'!O13</f>
        <v>-26.46</v>
      </c>
      <c r="P64" s="268">
        <f>'R3'!P10+'R3'!P12+'R3'!P13</f>
        <v>-14851.865692373467</v>
      </c>
      <c r="Q64" s="268">
        <f>'R3'!Q10+'R3'!Q12+'R3'!Q13</f>
        <v>-237.5</v>
      </c>
      <c r="R64" s="268"/>
      <c r="S64" s="268"/>
      <c r="T64" s="268">
        <f>'R3'!R10+'R3'!R12+'R3'!R13</f>
        <v>-15115.825692373468</v>
      </c>
    </row>
  </sheetData>
  <pageMargins left="0.55118110236220497" right="0.55118110236220497" top="0.39370078740157499" bottom="0.55118110236220497" header="0" footer="0.31496062992126"/>
  <pageSetup paperSize="9" scale="86" fitToHeight="0" orientation="landscape" r:id="rId1"/>
  <headerFooter scaleWithDoc="0" alignWithMargins="0">
    <oddFooter>&amp;R&amp;G&amp;L&amp;"Arial,Regular"&amp;8Page &amp;P     Tab:&amp;A     05 April 2021&amp;C&amp;"Arial,Regular"&amp;8&amp;F
Reliance Restricted</oddFooter>
  </headerFooter>
  <legacyDrawing r:id="rId2"/>
  <legacyDrawingHF r:id="rId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C6A8B7-F947-49E3-A994-D5900D35A118}">
  <sheetPr>
    <tabColor rgb="FFFFFF00"/>
    <pageSetUpPr autoPageBreaks="0" fitToPage="1"/>
  </sheetPr>
  <dimension ref="A1:V19"/>
  <sheetViews>
    <sheetView showGridLines="0" topLeftCell="A2" zoomScaleNormal="90" workbookViewId="0">
      <selection activeCell="B3" sqref="B3"/>
    </sheetView>
  </sheetViews>
  <sheetFormatPr defaultColWidth="0" defaultRowHeight="12.75" x14ac:dyDescent="0.35"/>
  <cols>
    <col min="1" max="4" width="34.9140625" style="5" customWidth="1"/>
    <col min="5" max="5" width="5.9140625" style="5" hidden="1" customWidth="1"/>
    <col min="6" max="8" width="29.9140625" style="5" customWidth="1"/>
    <col min="9" max="9" width="5.6640625" style="5" customWidth="1"/>
    <col min="10" max="22" width="1.9140625" style="5" customWidth="1"/>
    <col min="23" max="16384" width="9.33203125" style="5" hidden="1"/>
  </cols>
  <sheetData>
    <row r="1" spans="1:21" hidden="1" x14ac:dyDescent="0.35">
      <c r="A1" s="5" t="s">
        <v>131</v>
      </c>
    </row>
    <row r="2" spans="1:21" s="43" customFormat="1" ht="17.649999999999999" x14ac:dyDescent="0.5">
      <c r="A2" s="87" t="s">
        <v>132</v>
      </c>
      <c r="B2" s="39"/>
      <c r="C2" s="39"/>
      <c r="D2" s="40"/>
      <c r="E2" s="40"/>
      <c r="F2" s="40"/>
      <c r="G2" s="40"/>
      <c r="H2" s="40"/>
      <c r="I2" s="40"/>
      <c r="J2" s="40"/>
      <c r="K2" s="40"/>
      <c r="L2" s="40"/>
      <c r="M2" s="40"/>
      <c r="N2" s="40"/>
      <c r="O2" s="40"/>
      <c r="P2" s="40"/>
      <c r="Q2" s="40"/>
      <c r="R2" s="40"/>
      <c r="S2" s="41"/>
      <c r="T2" s="41"/>
      <c r="U2" s="42"/>
    </row>
    <row r="3" spans="1:21" s="43" customFormat="1" x14ac:dyDescent="0.35">
      <c r="A3" s="44"/>
      <c r="B3" s="44"/>
      <c r="C3" s="44"/>
      <c r="D3" s="41"/>
      <c r="E3" s="45"/>
      <c r="F3" s="45"/>
      <c r="G3" s="45"/>
      <c r="H3" s="45"/>
      <c r="I3" s="41"/>
      <c r="J3" s="41"/>
      <c r="K3" s="41"/>
      <c r="L3" s="41"/>
      <c r="M3" s="41"/>
      <c r="N3" s="41"/>
      <c r="O3" s="41"/>
      <c r="P3" s="41"/>
      <c r="Q3" s="41"/>
      <c r="R3" s="41"/>
      <c r="S3" s="41"/>
      <c r="T3" s="41"/>
      <c r="U3" s="46"/>
    </row>
    <row r="4" spans="1:21" s="43" customFormat="1" x14ac:dyDescent="0.35">
      <c r="A4" s="44"/>
      <c r="B4" s="44"/>
      <c r="C4" s="44"/>
      <c r="D4" s="41"/>
      <c r="E4" s="45"/>
      <c r="F4" s="45"/>
      <c r="G4" s="45"/>
      <c r="H4" s="45"/>
      <c r="I4" s="41"/>
      <c r="J4" s="41"/>
      <c r="K4" s="41"/>
      <c r="L4" s="41"/>
      <c r="M4" s="41"/>
      <c r="N4" s="41"/>
      <c r="O4" s="41"/>
      <c r="P4" s="41"/>
      <c r="Q4" s="41"/>
      <c r="R4" s="41"/>
      <c r="S4" s="41"/>
      <c r="T4" s="41"/>
      <c r="U4" s="41"/>
    </row>
    <row r="5" spans="1:21" s="43" customFormat="1" ht="13.5" customHeight="1" x14ac:dyDescent="0.4">
      <c r="A5" s="88" t="s">
        <v>7</v>
      </c>
      <c r="B5" s="89" t="s">
        <v>8</v>
      </c>
      <c r="C5" s="89" t="s">
        <v>9</v>
      </c>
      <c r="D5" s="89" t="s">
        <v>10</v>
      </c>
      <c r="E5" s="90" t="s">
        <v>11</v>
      </c>
      <c r="F5" s="5"/>
      <c r="G5" s="45"/>
      <c r="H5" s="45"/>
      <c r="I5" s="47"/>
      <c r="J5" s="47"/>
      <c r="K5" s="47"/>
      <c r="L5" s="47"/>
      <c r="M5" s="47"/>
      <c r="N5" s="47"/>
      <c r="O5" s="41"/>
      <c r="P5" s="41"/>
      <c r="Q5" s="41"/>
      <c r="R5" s="41"/>
      <c r="S5" s="41"/>
      <c r="T5" s="41"/>
      <c r="U5" s="41"/>
    </row>
    <row r="6" spans="1:21" s="43" customFormat="1" ht="13.15" x14ac:dyDescent="0.4">
      <c r="A6" s="271"/>
      <c r="E6" s="91"/>
      <c r="F6" s="91"/>
      <c r="G6" s="91"/>
      <c r="H6" s="91"/>
      <c r="I6" s="91"/>
      <c r="J6" s="48"/>
      <c r="K6" s="48"/>
      <c r="L6" s="48"/>
      <c r="M6" s="48"/>
      <c r="N6" s="48"/>
      <c r="O6" s="40"/>
      <c r="P6" s="40"/>
      <c r="Q6" s="40"/>
      <c r="R6" s="40"/>
      <c r="S6" s="40"/>
      <c r="T6" s="40"/>
      <c r="U6" s="40"/>
    </row>
    <row r="7" spans="1:21" s="43" customFormat="1" x14ac:dyDescent="0.35">
      <c r="A7" s="5" t="s">
        <v>131</v>
      </c>
      <c r="B7" s="272" t="s">
        <v>151</v>
      </c>
      <c r="C7" s="5"/>
      <c r="D7" s="5"/>
      <c r="E7" s="16"/>
      <c r="F7" s="49"/>
      <c r="G7" s="45"/>
      <c r="H7" s="49"/>
      <c r="I7" s="47"/>
      <c r="J7" s="47"/>
      <c r="K7" s="47"/>
      <c r="L7" s="47"/>
      <c r="M7" s="47"/>
      <c r="N7" s="47"/>
      <c r="O7" s="41"/>
      <c r="P7" s="41"/>
      <c r="Q7" s="41"/>
      <c r="R7" s="41"/>
      <c r="S7" s="41"/>
      <c r="T7" s="41"/>
      <c r="U7" s="41"/>
    </row>
    <row r="8" spans="1:21" x14ac:dyDescent="0.35">
      <c r="B8" s="5" t="s">
        <v>133</v>
      </c>
      <c r="C8" s="271" t="s">
        <v>493</v>
      </c>
      <c r="D8" s="5" t="s">
        <v>642</v>
      </c>
    </row>
    <row r="9" spans="1:21" x14ac:dyDescent="0.35">
      <c r="C9" s="271" t="s">
        <v>528</v>
      </c>
      <c r="D9" s="5" t="s">
        <v>643</v>
      </c>
    </row>
    <row r="10" spans="1:21" x14ac:dyDescent="0.35">
      <c r="C10" s="271" t="s">
        <v>580</v>
      </c>
      <c r="D10" s="5" t="s">
        <v>644</v>
      </c>
    </row>
    <row r="11" spans="1:21" x14ac:dyDescent="0.35">
      <c r="C11" s="271" t="s">
        <v>221</v>
      </c>
      <c r="D11" s="5" t="s">
        <v>645</v>
      </c>
    </row>
    <row r="12" spans="1:21" x14ac:dyDescent="0.35">
      <c r="C12" s="271" t="s">
        <v>260</v>
      </c>
      <c r="D12" s="5" t="s">
        <v>646</v>
      </c>
    </row>
    <row r="13" spans="1:21" x14ac:dyDescent="0.35">
      <c r="C13" s="271" t="s">
        <v>276</v>
      </c>
      <c r="D13" s="5" t="s">
        <v>647</v>
      </c>
    </row>
    <row r="14" spans="1:21" x14ac:dyDescent="0.35">
      <c r="C14" s="271" t="s">
        <v>193</v>
      </c>
      <c r="D14" s="5" t="s">
        <v>648</v>
      </c>
    </row>
    <row r="15" spans="1:21" x14ac:dyDescent="0.35">
      <c r="C15" s="271" t="s">
        <v>189</v>
      </c>
      <c r="D15" s="5" t="s">
        <v>649</v>
      </c>
    </row>
    <row r="16" spans="1:21" x14ac:dyDescent="0.35">
      <c r="C16" s="271" t="s">
        <v>589</v>
      </c>
      <c r="D16" s="5" t="s">
        <v>650</v>
      </c>
    </row>
    <row r="17" spans="2:4" x14ac:dyDescent="0.35">
      <c r="C17" s="271" t="s">
        <v>614</v>
      </c>
      <c r="D17" s="5" t="s">
        <v>651</v>
      </c>
    </row>
    <row r="18" spans="2:4" x14ac:dyDescent="0.35">
      <c r="B18" s="5" t="s">
        <v>618</v>
      </c>
      <c r="C18" s="271" t="s">
        <v>634</v>
      </c>
      <c r="D18" s="5" t="s">
        <v>652</v>
      </c>
    </row>
    <row r="19" spans="2:4" x14ac:dyDescent="0.35">
      <c r="B19" s="5" t="s">
        <v>133</v>
      </c>
      <c r="D19" s="5" t="s">
        <v>653</v>
      </c>
    </row>
  </sheetData>
  <hyperlinks>
    <hyperlink ref="B7" location="'Index'!A1" display="&lt;Home&gt;" xr:uid="{58BC24CC-4424-41C3-BAAD-A6C8736B36A1}"/>
    <hyperlink ref="C8" location="'PL1- Top 20 Customer'!A1" display="Top 20 customers" xr:uid="{CDE02842-F3AA-4D17-9C6F-FABF0264D8C4}"/>
    <hyperlink ref="C9" location="'PL2- Net sales by product'!A1" display="Net sales by product" xr:uid="{EC7A0532-D4C3-4CB6-9BB1-1AD4986BB408}"/>
    <hyperlink ref="C10" location="'PL3-COGS'!A1" display="Cost of good sold" xr:uid="{44FD32DA-4244-4B1F-8DE3-D54F76929C7F}"/>
    <hyperlink ref="C11" location="'PL4-Personnel cost'!A1" display="Personnel costs" xr:uid="{EB9C0953-D150-445E-B2D0-7875C628C8A1}"/>
    <hyperlink ref="C12" location="'PL5-Service cost'!A1" display="Services costs" xr:uid="{6C4D7E35-036C-475F-85F1-B46B30999F0F}"/>
    <hyperlink ref="C13" location="'PL6-Agents cost'!A1" display="Agents' costs" xr:uid="{4585035E-5619-4517-8F7F-710E3C01B377}"/>
    <hyperlink ref="C14" location="'PL7-Rent &amp; Lease'!A1" display="Rent &amp; leasing" xr:uid="{4F6542D2-5D33-48D9-8D22-719ED4C18A22}"/>
    <hyperlink ref="C15" location="'PL8-Other income exp'!A1" display="Other income/expenses" xr:uid="{27C611B4-BFB8-4971-9666-B09D57660225}"/>
    <hyperlink ref="C16" location="'PL9-G&amp;A'!A1" display="General &amp; administrative expenses" xr:uid="{E556C8AD-71DF-4777-90EB-B44578C0B23C}"/>
    <hyperlink ref="C17" location="'PL10-churn analysis'!A1" display="Churn analysis" xr:uid="{2B6BDFB5-953A-4246-88F8-FB429D1477CA}"/>
    <hyperlink ref="C18" location="'PL11-Churn Bridge working'!A1" display="Customer Churn" xr:uid="{CD82F911-D5E4-49A1-AABB-781CD4D99C5C}"/>
  </hyperlinks>
  <pageMargins left="0.55118110236220497" right="0.55118110236220497" top="0.39370078740157499" bottom="0.55118110236220497" header="0" footer="0.31496062992126"/>
  <pageSetup paperSize="9" fitToHeight="0" orientation="landscape" r:id="rId1"/>
  <headerFooter scaleWithDoc="0" alignWithMargins="0">
    <oddFooter>&amp;R&amp;G&amp;L&amp;"Arial,Regular"&amp;8Page &amp;P     Tab:&amp;A     05 April 2021&amp;C&amp;"Arial,Regular"&amp;8&amp;F
Reliance Restricted</oddFooter>
  </headerFooter>
  <legacyDrawingHF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89022F-AAD7-4C86-832B-8DC9AC517AF3}">
  <sheetPr>
    <pageSetUpPr autoPageBreaks="0" fitToPage="1"/>
  </sheetPr>
  <dimension ref="A1:K58"/>
  <sheetViews>
    <sheetView showGridLines="0" topLeftCell="A5" zoomScaleNormal="100" workbookViewId="0">
      <selection activeCell="A7" sqref="A7"/>
    </sheetView>
  </sheetViews>
  <sheetFormatPr defaultColWidth="9" defaultRowHeight="12" customHeight="1" x14ac:dyDescent="0.35"/>
  <cols>
    <col min="1" max="1" width="19" style="4" customWidth="1"/>
    <col min="2" max="2" width="5.6640625" style="4" customWidth="1"/>
    <col min="3" max="8" width="11.4140625" style="4" customWidth="1"/>
    <col min="9" max="9" width="5.4140625" style="4" customWidth="1"/>
    <col min="10" max="10" width="11.4140625" style="4" customWidth="1"/>
    <col min="11" max="12" width="3.9140625" style="4" customWidth="1"/>
    <col min="13" max="16384" width="9" style="4"/>
  </cols>
  <sheetData>
    <row r="1" spans="1:11" ht="20.2" customHeight="1" x14ac:dyDescent="0.4">
      <c r="A1" s="19" t="s">
        <v>131</v>
      </c>
      <c r="B1" s="7"/>
      <c r="C1" s="7"/>
      <c r="D1" s="7"/>
      <c r="E1" s="7"/>
      <c r="F1" s="7"/>
      <c r="G1" s="7"/>
      <c r="H1" s="7"/>
      <c r="I1" s="7"/>
    </row>
    <row r="2" spans="1:11" ht="15" customHeight="1" x14ac:dyDescent="0.35">
      <c r="A2" s="20" t="s">
        <v>133</v>
      </c>
      <c r="B2" s="14"/>
      <c r="C2" s="11"/>
      <c r="D2" s="11"/>
      <c r="E2" s="11"/>
      <c r="F2" s="11"/>
      <c r="G2" s="11"/>
      <c r="H2" s="11"/>
      <c r="I2" s="11"/>
    </row>
    <row r="3" spans="1:11" ht="20.2" customHeight="1" x14ac:dyDescent="0.5">
      <c r="A3" s="86" t="s">
        <v>493</v>
      </c>
      <c r="B3" s="11"/>
      <c r="C3" s="11"/>
      <c r="D3" s="11"/>
      <c r="E3" s="11"/>
      <c r="F3" s="11"/>
      <c r="G3" s="11"/>
      <c r="H3" s="11"/>
      <c r="I3" s="11"/>
      <c r="J3" s="11"/>
    </row>
    <row r="4" spans="1:11" ht="20.2" customHeight="1" x14ac:dyDescent="0.5">
      <c r="A4" s="86"/>
      <c r="B4" s="11"/>
      <c r="C4" s="11"/>
      <c r="D4" s="11"/>
      <c r="E4" s="11"/>
      <c r="F4" s="11"/>
      <c r="G4" s="11"/>
      <c r="H4" s="11"/>
      <c r="I4" s="11"/>
      <c r="J4" s="11"/>
    </row>
    <row r="5" spans="1:11" ht="12.75" x14ac:dyDescent="0.35">
      <c r="A5" s="297"/>
      <c r="B5" s="297"/>
      <c r="C5" s="298" t="s">
        <v>126</v>
      </c>
      <c r="D5" s="298" t="s">
        <v>126</v>
      </c>
      <c r="E5" s="298" t="s">
        <v>126</v>
      </c>
      <c r="F5" s="191" t="s">
        <v>516</v>
      </c>
      <c r="G5" s="191"/>
      <c r="H5" s="191"/>
      <c r="I5" s="22"/>
      <c r="J5" s="12"/>
    </row>
    <row r="6" spans="1:11" ht="13.5" customHeight="1" x14ac:dyDescent="0.4">
      <c r="A6" s="124" t="s">
        <v>89</v>
      </c>
      <c r="B6" s="125" t="s">
        <v>16</v>
      </c>
      <c r="C6" s="126" t="s">
        <v>104</v>
      </c>
      <c r="D6" s="126" t="s">
        <v>106</v>
      </c>
      <c r="E6" s="126" t="s">
        <v>428</v>
      </c>
      <c r="F6" s="190" t="s">
        <v>104</v>
      </c>
      <c r="G6" s="190" t="s">
        <v>106</v>
      </c>
      <c r="H6" s="190" t="s">
        <v>428</v>
      </c>
      <c r="I6" s="12"/>
      <c r="J6" s="96" t="s">
        <v>17</v>
      </c>
    </row>
    <row r="7" spans="1:11" ht="12.75" x14ac:dyDescent="0.35">
      <c r="A7" s="24" t="s">
        <v>494</v>
      </c>
      <c r="B7" s="25"/>
      <c r="C7" s="98">
        <v>1061.56321585</v>
      </c>
      <c r="D7" s="98">
        <v>1040.1268533580001</v>
      </c>
      <c r="E7" s="98">
        <v>1087.7876248222001</v>
      </c>
      <c r="F7" s="284">
        <f>IFERROR(C7/C$29,0)</f>
        <v>5.0911215728271654E-2</v>
      </c>
      <c r="G7" s="284">
        <f>IFERROR(D7/D$29,0)</f>
        <v>5.0930344743041367E-2</v>
      </c>
      <c r="H7" s="284">
        <f>IFERROR(E7/E$29,0)</f>
        <v>5.0888857597090928E-2</v>
      </c>
      <c r="I7" s="26"/>
      <c r="J7" s="27"/>
    </row>
    <row r="8" spans="1:11" ht="12.75" x14ac:dyDescent="0.35">
      <c r="A8" s="28" t="s">
        <v>495</v>
      </c>
      <c r="B8" s="29"/>
      <c r="C8" s="100">
        <v>1041.56321585</v>
      </c>
      <c r="D8" s="100">
        <v>1020.1268533580002</v>
      </c>
      <c r="E8" s="100">
        <v>1067.7876248222001</v>
      </c>
      <c r="F8" s="279">
        <f t="shared" ref="F8:F29" si="0">IFERROR(C8/C$29,0)</f>
        <v>4.9952041277459384E-2</v>
      </c>
      <c r="G8" s="279">
        <f t="shared" ref="G8:G29" si="1">IFERROR(D8/D$29,0)</f>
        <v>4.9951034487208341E-2</v>
      </c>
      <c r="H8" s="279">
        <f t="shared" ref="H8:H29" si="2">IFERROR(E8/E$29,0)</f>
        <v>4.9953218021205725E-2</v>
      </c>
      <c r="I8" s="26"/>
      <c r="J8" s="27"/>
    </row>
    <row r="9" spans="1:11" ht="12.75" x14ac:dyDescent="0.35">
      <c r="A9" s="28" t="s">
        <v>496</v>
      </c>
      <c r="B9" s="29"/>
      <c r="C9" s="100">
        <v>1041.56321585</v>
      </c>
      <c r="D9" s="100">
        <v>1020.1268533580002</v>
      </c>
      <c r="E9" s="100">
        <v>1067.7876248222001</v>
      </c>
      <c r="F9" s="279">
        <f t="shared" si="0"/>
        <v>4.9952041277459384E-2</v>
      </c>
      <c r="G9" s="279">
        <f t="shared" si="1"/>
        <v>4.9951034487208341E-2</v>
      </c>
      <c r="H9" s="279">
        <f t="shared" si="2"/>
        <v>4.9953218021205725E-2</v>
      </c>
      <c r="I9" s="26"/>
      <c r="J9" s="27"/>
    </row>
    <row r="10" spans="1:11" s="30" customFormat="1" ht="12.75" x14ac:dyDescent="0.35">
      <c r="A10" s="28" t="s">
        <v>497</v>
      </c>
      <c r="B10" s="29"/>
      <c r="C10" s="100">
        <v>1041.56321585</v>
      </c>
      <c r="D10" s="100">
        <v>1020.1268533580002</v>
      </c>
      <c r="E10" s="100">
        <v>1067.7876248222001</v>
      </c>
      <c r="F10" s="279">
        <f t="shared" si="0"/>
        <v>4.9952041277459384E-2</v>
      </c>
      <c r="G10" s="279">
        <f t="shared" si="1"/>
        <v>4.9951034487208341E-2</v>
      </c>
      <c r="H10" s="279">
        <f t="shared" si="2"/>
        <v>4.9953218021205725E-2</v>
      </c>
      <c r="I10" s="26"/>
      <c r="J10" s="27"/>
      <c r="K10" s="4"/>
    </row>
    <row r="11" spans="1:11" s="30" customFormat="1" ht="12.75" x14ac:dyDescent="0.35">
      <c r="A11" s="28" t="s">
        <v>498</v>
      </c>
      <c r="B11" s="29"/>
      <c r="C11" s="100">
        <v>1041.56321585</v>
      </c>
      <c r="D11" s="100">
        <v>1020.1268533580002</v>
      </c>
      <c r="E11" s="100">
        <v>1067.7876248222001</v>
      </c>
      <c r="F11" s="279">
        <f t="shared" si="0"/>
        <v>4.9952041277459384E-2</v>
      </c>
      <c r="G11" s="279">
        <f t="shared" si="1"/>
        <v>4.9951034487208341E-2</v>
      </c>
      <c r="H11" s="279">
        <f t="shared" si="2"/>
        <v>4.9953218021205725E-2</v>
      </c>
      <c r="I11" s="26"/>
      <c r="J11" s="27"/>
      <c r="K11" s="4"/>
    </row>
    <row r="12" spans="1:11" ht="12.75" x14ac:dyDescent="0.35">
      <c r="A12" s="28" t="s">
        <v>499</v>
      </c>
      <c r="B12" s="29"/>
      <c r="C12" s="100">
        <v>1041.56321585</v>
      </c>
      <c r="D12" s="100">
        <v>1020.1268533580002</v>
      </c>
      <c r="E12" s="100">
        <v>1067.7876248222001</v>
      </c>
      <c r="F12" s="279">
        <f t="shared" si="0"/>
        <v>4.9952041277459384E-2</v>
      </c>
      <c r="G12" s="279">
        <f t="shared" si="1"/>
        <v>4.9951034487208341E-2</v>
      </c>
      <c r="H12" s="279">
        <f t="shared" si="2"/>
        <v>4.9953218021205725E-2</v>
      </c>
      <c r="I12" s="26"/>
      <c r="J12" s="27"/>
    </row>
    <row r="13" spans="1:11" ht="12.75" x14ac:dyDescent="0.35">
      <c r="A13" s="28" t="s">
        <v>500</v>
      </c>
      <c r="B13" s="29"/>
      <c r="C13" s="100">
        <v>1041.56321585</v>
      </c>
      <c r="D13" s="100">
        <v>1020.1268533580002</v>
      </c>
      <c r="E13" s="100">
        <v>1067.7876248222001</v>
      </c>
      <c r="F13" s="279">
        <f t="shared" si="0"/>
        <v>4.9952041277459384E-2</v>
      </c>
      <c r="G13" s="279">
        <f t="shared" si="1"/>
        <v>4.9951034487208341E-2</v>
      </c>
      <c r="H13" s="279">
        <f t="shared" si="2"/>
        <v>4.9953218021205725E-2</v>
      </c>
      <c r="I13" s="26"/>
      <c r="J13" s="27"/>
    </row>
    <row r="14" spans="1:11" ht="12.75" x14ac:dyDescent="0.35">
      <c r="A14" s="28" t="s">
        <v>501</v>
      </c>
      <c r="B14" s="29"/>
      <c r="C14" s="100">
        <v>1041.56321585</v>
      </c>
      <c r="D14" s="100">
        <v>1020.1268533580002</v>
      </c>
      <c r="E14" s="100">
        <v>1067.7876248222001</v>
      </c>
      <c r="F14" s="279">
        <f t="shared" si="0"/>
        <v>4.9952041277459384E-2</v>
      </c>
      <c r="G14" s="279">
        <f t="shared" si="1"/>
        <v>4.9951034487208341E-2</v>
      </c>
      <c r="H14" s="279">
        <f t="shared" si="2"/>
        <v>4.9953218021205725E-2</v>
      </c>
      <c r="I14" s="26"/>
      <c r="J14" s="27"/>
    </row>
    <row r="15" spans="1:11" ht="12.75" x14ac:dyDescent="0.35">
      <c r="A15" s="28" t="s">
        <v>502</v>
      </c>
      <c r="B15" s="29"/>
      <c r="C15" s="100">
        <v>1041.56321585</v>
      </c>
      <c r="D15" s="100">
        <v>1020.1268533580002</v>
      </c>
      <c r="E15" s="100">
        <v>1067.7876248222001</v>
      </c>
      <c r="F15" s="279">
        <f t="shared" si="0"/>
        <v>4.9952041277459384E-2</v>
      </c>
      <c r="G15" s="279">
        <f t="shared" si="1"/>
        <v>4.9951034487208341E-2</v>
      </c>
      <c r="H15" s="279">
        <f t="shared" si="2"/>
        <v>4.9953218021205725E-2</v>
      </c>
      <c r="I15" s="26"/>
      <c r="J15" s="27"/>
    </row>
    <row r="16" spans="1:11" ht="12.75" x14ac:dyDescent="0.35">
      <c r="A16" s="28" t="s">
        <v>503</v>
      </c>
      <c r="B16" s="29"/>
      <c r="C16" s="100">
        <v>1041.56321585</v>
      </c>
      <c r="D16" s="100">
        <v>1020.1268533580002</v>
      </c>
      <c r="E16" s="100">
        <v>1067.7876248222001</v>
      </c>
      <c r="F16" s="279">
        <f t="shared" si="0"/>
        <v>4.9952041277459384E-2</v>
      </c>
      <c r="G16" s="279">
        <f t="shared" si="1"/>
        <v>4.9951034487208341E-2</v>
      </c>
      <c r="H16" s="279">
        <f t="shared" si="2"/>
        <v>4.9953218021205725E-2</v>
      </c>
      <c r="I16" s="12"/>
      <c r="J16" s="27"/>
    </row>
    <row r="17" spans="1:11" ht="12.75" x14ac:dyDescent="0.35">
      <c r="A17" s="28" t="s">
        <v>504</v>
      </c>
      <c r="B17" s="29"/>
      <c r="C17" s="100">
        <v>1041.56321585</v>
      </c>
      <c r="D17" s="100">
        <v>1020.1268533580002</v>
      </c>
      <c r="E17" s="100">
        <v>1067.7876248222001</v>
      </c>
      <c r="F17" s="279">
        <f t="shared" si="0"/>
        <v>4.9952041277459384E-2</v>
      </c>
      <c r="G17" s="279">
        <f t="shared" si="1"/>
        <v>4.9951034487208341E-2</v>
      </c>
      <c r="H17" s="279">
        <f t="shared" si="2"/>
        <v>4.9953218021205725E-2</v>
      </c>
      <c r="I17" s="26"/>
      <c r="J17" s="27"/>
    </row>
    <row r="18" spans="1:11" ht="12.75" x14ac:dyDescent="0.35">
      <c r="A18" s="28" t="s">
        <v>505</v>
      </c>
      <c r="B18" s="29"/>
      <c r="C18" s="100">
        <v>1041.56321585</v>
      </c>
      <c r="D18" s="100">
        <v>1020.1268533580002</v>
      </c>
      <c r="E18" s="100">
        <v>1067.7876248222001</v>
      </c>
      <c r="F18" s="279">
        <f t="shared" si="0"/>
        <v>4.9952041277459384E-2</v>
      </c>
      <c r="G18" s="279">
        <f t="shared" si="1"/>
        <v>4.9951034487208341E-2</v>
      </c>
      <c r="H18" s="279">
        <f t="shared" si="2"/>
        <v>4.9953218021205725E-2</v>
      </c>
      <c r="I18" s="26"/>
      <c r="J18" s="27"/>
    </row>
    <row r="19" spans="1:11" ht="12.75" x14ac:dyDescent="0.35">
      <c r="A19" s="28" t="s">
        <v>506</v>
      </c>
      <c r="B19" s="29"/>
      <c r="C19" s="100">
        <v>1041.56321585</v>
      </c>
      <c r="D19" s="100">
        <v>1020.1268533580002</v>
      </c>
      <c r="E19" s="100">
        <v>1067.7876248222001</v>
      </c>
      <c r="F19" s="279">
        <f t="shared" si="0"/>
        <v>4.9952041277459384E-2</v>
      </c>
      <c r="G19" s="279">
        <f t="shared" si="1"/>
        <v>4.9951034487208341E-2</v>
      </c>
      <c r="H19" s="279">
        <f t="shared" si="2"/>
        <v>4.9953218021205725E-2</v>
      </c>
      <c r="I19" s="26"/>
      <c r="J19" s="27"/>
    </row>
    <row r="20" spans="1:11" s="30" customFormat="1" ht="12.75" x14ac:dyDescent="0.35">
      <c r="A20" s="28" t="s">
        <v>507</v>
      </c>
      <c r="B20" s="29"/>
      <c r="C20" s="100">
        <v>1041.56321585</v>
      </c>
      <c r="D20" s="100">
        <v>1020.1268533580002</v>
      </c>
      <c r="E20" s="100">
        <v>1067.7876248222001</v>
      </c>
      <c r="F20" s="279">
        <f t="shared" si="0"/>
        <v>4.9952041277459384E-2</v>
      </c>
      <c r="G20" s="279">
        <f t="shared" si="1"/>
        <v>4.9951034487208341E-2</v>
      </c>
      <c r="H20" s="279">
        <f t="shared" si="2"/>
        <v>4.9953218021205725E-2</v>
      </c>
      <c r="I20" s="26"/>
      <c r="J20" s="27"/>
      <c r="K20" s="4"/>
    </row>
    <row r="21" spans="1:11" s="30" customFormat="1" ht="12.75" x14ac:dyDescent="0.35">
      <c r="A21" s="28" t="s">
        <v>508</v>
      </c>
      <c r="B21" s="29"/>
      <c r="C21" s="100">
        <v>1041.56321585</v>
      </c>
      <c r="D21" s="100">
        <v>1020.1268533580002</v>
      </c>
      <c r="E21" s="100">
        <v>1067.7876248222001</v>
      </c>
      <c r="F21" s="279">
        <f t="shared" si="0"/>
        <v>4.9952041277459384E-2</v>
      </c>
      <c r="G21" s="279">
        <f t="shared" si="1"/>
        <v>4.9951034487208341E-2</v>
      </c>
      <c r="H21" s="279">
        <f t="shared" si="2"/>
        <v>4.9953218021205725E-2</v>
      </c>
      <c r="I21" s="26"/>
      <c r="J21" s="27"/>
      <c r="K21" s="4"/>
    </row>
    <row r="22" spans="1:11" ht="12.75" x14ac:dyDescent="0.35">
      <c r="A22" s="28" t="s">
        <v>509</v>
      </c>
      <c r="B22" s="29"/>
      <c r="C22" s="100">
        <v>1041.56321585</v>
      </c>
      <c r="D22" s="100">
        <v>1020.1268533580002</v>
      </c>
      <c r="E22" s="100">
        <v>1067.7876248222001</v>
      </c>
      <c r="F22" s="279">
        <f t="shared" si="0"/>
        <v>4.9952041277459384E-2</v>
      </c>
      <c r="G22" s="279">
        <f t="shared" si="1"/>
        <v>4.9951034487208341E-2</v>
      </c>
      <c r="H22" s="279">
        <f t="shared" si="2"/>
        <v>4.9953218021205725E-2</v>
      </c>
      <c r="I22" s="26"/>
      <c r="J22" s="27"/>
    </row>
    <row r="23" spans="1:11" ht="12.75" x14ac:dyDescent="0.35">
      <c r="A23" s="28" t="s">
        <v>510</v>
      </c>
      <c r="B23" s="29"/>
      <c r="C23" s="100">
        <v>1041.56321585</v>
      </c>
      <c r="D23" s="100">
        <v>1020.1268533580002</v>
      </c>
      <c r="E23" s="100">
        <v>1067.7876248222001</v>
      </c>
      <c r="F23" s="279">
        <f t="shared" si="0"/>
        <v>4.9952041277459384E-2</v>
      </c>
      <c r="G23" s="279">
        <f t="shared" si="1"/>
        <v>4.9951034487208341E-2</v>
      </c>
      <c r="H23" s="279">
        <f t="shared" si="2"/>
        <v>4.9953218021205725E-2</v>
      </c>
      <c r="I23" s="26"/>
      <c r="J23" s="27"/>
    </row>
    <row r="24" spans="1:11" ht="12.75" x14ac:dyDescent="0.35">
      <c r="A24" s="28" t="s">
        <v>511</v>
      </c>
      <c r="B24" s="29"/>
      <c r="C24" s="100">
        <v>1041.56321585</v>
      </c>
      <c r="D24" s="100">
        <v>1020.1268533580002</v>
      </c>
      <c r="E24" s="100">
        <v>1067.7876248222001</v>
      </c>
      <c r="F24" s="279">
        <f t="shared" si="0"/>
        <v>4.9952041277459384E-2</v>
      </c>
      <c r="G24" s="279">
        <f t="shared" si="1"/>
        <v>4.9951034487208341E-2</v>
      </c>
      <c r="H24" s="279">
        <f t="shared" si="2"/>
        <v>4.9953218021205725E-2</v>
      </c>
      <c r="I24" s="26"/>
      <c r="J24" s="27"/>
    </row>
    <row r="25" spans="1:11" ht="12.75" x14ac:dyDescent="0.35">
      <c r="A25" s="28" t="s">
        <v>512</v>
      </c>
      <c r="B25" s="29"/>
      <c r="C25" s="100">
        <v>1041.56321585</v>
      </c>
      <c r="D25" s="100">
        <v>1020.1268533580002</v>
      </c>
      <c r="E25" s="100">
        <v>1067.7876248222001</v>
      </c>
      <c r="F25" s="279">
        <f t="shared" si="0"/>
        <v>4.9952041277459384E-2</v>
      </c>
      <c r="G25" s="279">
        <f t="shared" si="1"/>
        <v>4.9951034487208341E-2</v>
      </c>
      <c r="H25" s="279">
        <f t="shared" si="2"/>
        <v>4.9953218021205725E-2</v>
      </c>
      <c r="I25" s="26"/>
      <c r="J25" s="27"/>
    </row>
    <row r="26" spans="1:11" ht="12.75" x14ac:dyDescent="0.35">
      <c r="A26" s="28" t="s">
        <v>513</v>
      </c>
      <c r="B26" s="29"/>
      <c r="C26" s="100">
        <v>1041.56321585</v>
      </c>
      <c r="D26" s="100">
        <v>1020.1268533580002</v>
      </c>
      <c r="E26" s="100">
        <v>1067.7876248222001</v>
      </c>
      <c r="F26" s="279">
        <f t="shared" si="0"/>
        <v>4.9952041277459384E-2</v>
      </c>
      <c r="G26" s="279">
        <f t="shared" si="1"/>
        <v>4.9951034487208341E-2</v>
      </c>
      <c r="H26" s="279">
        <f t="shared" si="2"/>
        <v>4.9953218021205725E-2</v>
      </c>
      <c r="I26" s="26"/>
      <c r="J26" s="27"/>
    </row>
    <row r="27" spans="1:11" ht="13.15" x14ac:dyDescent="0.4">
      <c r="A27" s="174" t="s">
        <v>514</v>
      </c>
      <c r="B27" s="119"/>
      <c r="C27" s="120">
        <f>SUM(C7:C26)</f>
        <v>20851.264317000001</v>
      </c>
      <c r="D27" s="120">
        <f t="shared" ref="D27:E27" si="3">SUM(D7:D26)</f>
        <v>20422.537067160007</v>
      </c>
      <c r="E27" s="120">
        <f t="shared" si="3"/>
        <v>21375.752496444009</v>
      </c>
      <c r="F27" s="285">
        <f t="shared" si="0"/>
        <v>1</v>
      </c>
      <c r="G27" s="285">
        <f t="shared" si="1"/>
        <v>1</v>
      </c>
      <c r="H27" s="285">
        <f t="shared" si="2"/>
        <v>1</v>
      </c>
      <c r="I27" s="26"/>
      <c r="J27" s="27"/>
    </row>
    <row r="28" spans="1:11" ht="12.75" x14ac:dyDescent="0.35">
      <c r="A28" s="28" t="s">
        <v>515</v>
      </c>
      <c r="B28" s="29"/>
      <c r="C28" s="100"/>
      <c r="D28" s="100"/>
      <c r="E28" s="100"/>
      <c r="F28" s="279">
        <f t="shared" si="0"/>
        <v>0</v>
      </c>
      <c r="G28" s="279">
        <f t="shared" si="1"/>
        <v>0</v>
      </c>
      <c r="H28" s="279">
        <f t="shared" si="2"/>
        <v>0</v>
      </c>
      <c r="I28" s="26"/>
      <c r="J28" s="27"/>
    </row>
    <row r="29" spans="1:11" ht="13.15" x14ac:dyDescent="0.4">
      <c r="A29" s="173" t="s">
        <v>232</v>
      </c>
      <c r="B29" s="116"/>
      <c r="C29" s="117">
        <f>SUM(C27:C28)</f>
        <v>20851.264317000001</v>
      </c>
      <c r="D29" s="117">
        <f t="shared" ref="D29:E29" si="4">SUM(D27:D28)</f>
        <v>20422.537067160007</v>
      </c>
      <c r="E29" s="117">
        <f t="shared" si="4"/>
        <v>21375.752496444009</v>
      </c>
      <c r="F29" s="286">
        <f t="shared" si="0"/>
        <v>1</v>
      </c>
      <c r="G29" s="286">
        <f t="shared" si="1"/>
        <v>1</v>
      </c>
      <c r="H29" s="286">
        <f t="shared" si="2"/>
        <v>1</v>
      </c>
      <c r="I29" s="26"/>
      <c r="J29" s="176"/>
    </row>
    <row r="30" spans="1:11" ht="13.5" customHeight="1" x14ac:dyDescent="0.35">
      <c r="A30" s="97" t="s">
        <v>517</v>
      </c>
      <c r="B30" s="21"/>
      <c r="C30" s="22"/>
      <c r="D30" s="22"/>
      <c r="E30" s="22"/>
      <c r="F30" s="22"/>
      <c r="G30" s="22"/>
      <c r="H30" s="22"/>
      <c r="I30" s="22"/>
      <c r="J30" s="12"/>
    </row>
    <row r="31" spans="1:11" ht="13.5" customHeight="1" x14ac:dyDescent="0.35">
      <c r="A31" s="97" t="str">
        <f>"Ref: "&amp;A3&amp;" - "&amp;A1</f>
        <v>Ref: Top 20 customers - Section PL - Profit and Loss Analysis</v>
      </c>
      <c r="B31" s="34"/>
      <c r="C31" s="22"/>
      <c r="D31" s="22"/>
      <c r="E31" s="22"/>
      <c r="F31" s="22"/>
      <c r="G31" s="22"/>
      <c r="H31" s="22"/>
      <c r="I31" s="22"/>
      <c r="J31" s="12"/>
    </row>
    <row r="32" spans="1:11" ht="13.5" customHeight="1" x14ac:dyDescent="0.35">
      <c r="A32" s="14"/>
      <c r="B32" s="14"/>
      <c r="C32" s="14"/>
      <c r="D32" s="14"/>
      <c r="E32" s="14"/>
      <c r="F32" s="14"/>
      <c r="G32" s="14"/>
      <c r="H32" s="14"/>
      <c r="I32" s="14"/>
      <c r="J32" s="14"/>
    </row>
    <row r="33" spans="1:10" ht="13.5" customHeight="1" x14ac:dyDescent="0.35">
      <c r="A33" s="14"/>
      <c r="B33" s="14"/>
      <c r="C33" s="14"/>
      <c r="D33" s="14"/>
      <c r="E33" s="14"/>
      <c r="F33" s="14"/>
      <c r="G33" s="14"/>
      <c r="H33" s="14"/>
      <c r="I33" s="14"/>
      <c r="J33" s="14"/>
    </row>
    <row r="34" spans="1:10" ht="12" customHeight="1" x14ac:dyDescent="0.35">
      <c r="A34" s="14"/>
      <c r="B34" s="14"/>
      <c r="C34" s="14"/>
      <c r="D34" s="14"/>
      <c r="E34" s="14"/>
      <c r="F34" s="14"/>
      <c r="G34" s="14"/>
      <c r="H34" s="14"/>
      <c r="I34" s="14"/>
      <c r="J34" s="14"/>
    </row>
    <row r="35" spans="1:10" ht="12" customHeight="1" x14ac:dyDescent="0.35">
      <c r="A35" s="14"/>
      <c r="B35" s="14"/>
      <c r="C35" s="14"/>
      <c r="D35" s="14"/>
      <c r="E35" s="14"/>
      <c r="F35" s="14"/>
      <c r="G35" s="14"/>
      <c r="H35" s="14"/>
      <c r="I35" s="14"/>
      <c r="J35" s="14"/>
    </row>
    <row r="36" spans="1:10" ht="12" customHeight="1" x14ac:dyDescent="0.35">
      <c r="A36" s="14"/>
      <c r="B36" s="14"/>
      <c r="C36" s="14"/>
      <c r="D36" s="14"/>
      <c r="E36" s="14"/>
      <c r="F36" s="14"/>
      <c r="G36" s="14"/>
      <c r="H36" s="14"/>
      <c r="I36" s="14"/>
      <c r="J36" s="14"/>
    </row>
    <row r="37" spans="1:10" ht="12" customHeight="1" x14ac:dyDescent="0.35">
      <c r="A37" s="14" t="s">
        <v>429</v>
      </c>
      <c r="B37" s="14"/>
      <c r="C37" s="14"/>
      <c r="D37" s="14"/>
      <c r="E37" s="14"/>
      <c r="F37" s="14"/>
      <c r="G37" s="14"/>
      <c r="H37" s="14"/>
      <c r="I37" s="14"/>
      <c r="J37" s="14"/>
    </row>
    <row r="38" spans="1:10" ht="12" customHeight="1" x14ac:dyDescent="0.35">
      <c r="A38" s="14" t="s">
        <v>430</v>
      </c>
      <c r="B38" s="14"/>
      <c r="C38" s="14"/>
      <c r="D38" s="14"/>
      <c r="E38" s="14"/>
      <c r="F38" s="14"/>
      <c r="G38" s="14"/>
      <c r="H38" s="14"/>
      <c r="I38" s="14"/>
      <c r="J38" s="14"/>
    </row>
    <row r="39" spans="1:10" ht="12" customHeight="1" x14ac:dyDescent="0.35">
      <c r="A39" s="14" t="s">
        <v>431</v>
      </c>
      <c r="B39" s="14"/>
      <c r="C39" s="14"/>
      <c r="D39" s="14"/>
      <c r="E39" s="14"/>
      <c r="F39" s="14"/>
      <c r="G39" s="14"/>
      <c r="H39" s="14"/>
      <c r="I39" s="14"/>
      <c r="J39" s="14"/>
    </row>
    <row r="40" spans="1:10" ht="12" customHeight="1" x14ac:dyDescent="0.35">
      <c r="A40" s="14" t="s">
        <v>518</v>
      </c>
      <c r="B40" s="14"/>
      <c r="C40" s="268">
        <f>'Lead PL'!C9</f>
        <v>20851.264317000001</v>
      </c>
      <c r="D40" s="268">
        <f>'Lead PL'!D9</f>
        <v>20422.537067160003</v>
      </c>
      <c r="E40" s="268">
        <f>'Lead PL'!E9</f>
        <v>21375.752496444002</v>
      </c>
      <c r="F40" s="14"/>
      <c r="G40" s="14"/>
      <c r="H40" s="14"/>
      <c r="I40" s="14"/>
      <c r="J40" s="14"/>
    </row>
    <row r="41" spans="1:10" ht="12" customHeight="1" x14ac:dyDescent="0.35">
      <c r="A41" s="14" t="s">
        <v>431</v>
      </c>
      <c r="B41" s="14"/>
      <c r="C41" s="268">
        <f>C40-C29</f>
        <v>0</v>
      </c>
      <c r="D41" s="268">
        <f t="shared" ref="D41:E41" si="5">D40-D29</f>
        <v>0</v>
      </c>
      <c r="E41" s="268">
        <f t="shared" si="5"/>
        <v>0</v>
      </c>
      <c r="F41" s="14"/>
      <c r="G41" s="14"/>
      <c r="H41" s="14"/>
      <c r="I41" s="14"/>
      <c r="J41" s="14"/>
    </row>
    <row r="42" spans="1:10" ht="12" customHeight="1" x14ac:dyDescent="0.35">
      <c r="A42" s="14"/>
      <c r="B42" s="14"/>
      <c r="C42" s="14"/>
      <c r="D42" s="14"/>
      <c r="E42" s="14"/>
      <c r="F42" s="14"/>
      <c r="G42" s="14"/>
      <c r="H42" s="14"/>
      <c r="I42" s="14"/>
      <c r="J42" s="14"/>
    </row>
    <row r="43" spans="1:10" ht="12" customHeight="1" x14ac:dyDescent="0.35">
      <c r="A43" s="14"/>
      <c r="B43" s="14"/>
      <c r="C43" s="14"/>
      <c r="D43" s="14"/>
      <c r="E43" s="14"/>
      <c r="F43" s="14"/>
      <c r="G43" s="14"/>
      <c r="H43" s="14"/>
      <c r="I43" s="14"/>
      <c r="J43" s="14"/>
    </row>
    <row r="44" spans="1:10" ht="12" customHeight="1" x14ac:dyDescent="0.35">
      <c r="A44" s="14"/>
      <c r="B44" s="14"/>
      <c r="C44" s="14"/>
      <c r="D44" s="14"/>
      <c r="E44" s="14"/>
      <c r="F44" s="14"/>
      <c r="G44" s="14"/>
      <c r="H44" s="14"/>
      <c r="I44" s="14"/>
      <c r="J44" s="14"/>
    </row>
    <row r="45" spans="1:10" ht="12" customHeight="1" x14ac:dyDescent="0.35">
      <c r="A45" s="14"/>
      <c r="B45" s="14"/>
      <c r="C45" s="14"/>
      <c r="D45" s="14"/>
      <c r="E45" s="14"/>
      <c r="F45" s="14"/>
      <c r="G45" s="14"/>
      <c r="H45" s="14"/>
      <c r="I45" s="14"/>
      <c r="J45" s="14"/>
    </row>
    <row r="46" spans="1:10" ht="12" customHeight="1" x14ac:dyDescent="0.35">
      <c r="A46" s="14"/>
      <c r="B46" s="14"/>
      <c r="C46" s="14"/>
      <c r="D46" s="14"/>
      <c r="E46" s="14"/>
      <c r="F46" s="14"/>
      <c r="G46" s="14"/>
      <c r="H46" s="14"/>
      <c r="I46" s="14"/>
      <c r="J46" s="14"/>
    </row>
    <row r="47" spans="1:10" ht="12" customHeight="1" x14ac:dyDescent="0.35">
      <c r="A47" s="14"/>
      <c r="B47" s="14"/>
      <c r="C47" s="14"/>
      <c r="D47" s="14"/>
      <c r="E47" s="14"/>
      <c r="F47" s="14"/>
      <c r="G47" s="14"/>
      <c r="H47" s="14"/>
      <c r="I47" s="14"/>
      <c r="J47" s="14"/>
    </row>
    <row r="48" spans="1:10" ht="12" customHeight="1" x14ac:dyDescent="0.35">
      <c r="A48" s="14"/>
      <c r="B48" s="14"/>
      <c r="C48" s="14"/>
      <c r="D48" s="14"/>
      <c r="E48" s="14"/>
      <c r="F48" s="14"/>
      <c r="G48" s="14"/>
      <c r="H48" s="14"/>
      <c r="I48" s="14"/>
      <c r="J48" s="14"/>
    </row>
    <row r="49" spans="1:10" ht="12" customHeight="1" x14ac:dyDescent="0.35">
      <c r="A49" s="14"/>
      <c r="B49" s="14"/>
      <c r="C49" s="14"/>
      <c r="D49" s="14"/>
      <c r="E49" s="14"/>
      <c r="F49" s="14"/>
      <c r="G49" s="14"/>
      <c r="H49" s="14"/>
      <c r="I49" s="14"/>
      <c r="J49" s="14"/>
    </row>
    <row r="50" spans="1:10" ht="12" customHeight="1" x14ac:dyDescent="0.35">
      <c r="A50" s="14"/>
      <c r="B50" s="14"/>
      <c r="C50" s="14"/>
      <c r="D50" s="14"/>
      <c r="E50" s="14"/>
      <c r="F50" s="14"/>
      <c r="G50" s="14"/>
      <c r="H50" s="14"/>
      <c r="I50" s="14"/>
      <c r="J50" s="14"/>
    </row>
    <row r="51" spans="1:10" ht="12" customHeight="1" x14ac:dyDescent="0.35">
      <c r="A51" s="14"/>
      <c r="B51" s="14"/>
      <c r="C51" s="14"/>
      <c r="D51" s="14"/>
      <c r="E51" s="14"/>
      <c r="F51" s="14"/>
      <c r="G51" s="14"/>
      <c r="H51" s="14"/>
      <c r="I51" s="14"/>
      <c r="J51" s="14"/>
    </row>
    <row r="52" spans="1:10" ht="12" customHeight="1" x14ac:dyDescent="0.35">
      <c r="A52" s="34"/>
      <c r="B52" s="34"/>
      <c r="C52" s="12"/>
      <c r="D52" s="12"/>
      <c r="E52" s="12"/>
      <c r="F52" s="12"/>
      <c r="G52" s="12"/>
      <c r="H52" s="12"/>
      <c r="I52" s="12"/>
      <c r="J52" s="12"/>
    </row>
    <row r="53" spans="1:10" ht="12" customHeight="1" x14ac:dyDescent="0.35">
      <c r="A53" s="34"/>
      <c r="B53" s="34"/>
      <c r="C53" s="12"/>
      <c r="D53" s="12"/>
      <c r="E53" s="12"/>
      <c r="F53" s="12"/>
      <c r="G53" s="12"/>
      <c r="H53" s="12"/>
      <c r="I53" s="12"/>
      <c r="J53" s="12"/>
    </row>
    <row r="54" spans="1:10" ht="12" customHeight="1" x14ac:dyDescent="0.35">
      <c r="A54" s="34"/>
      <c r="B54" s="34"/>
      <c r="C54" s="12"/>
      <c r="D54" s="12"/>
      <c r="E54" s="12"/>
      <c r="F54" s="12"/>
      <c r="G54" s="12"/>
      <c r="H54" s="12"/>
      <c r="I54" s="12"/>
      <c r="J54" s="12"/>
    </row>
    <row r="55" spans="1:10" ht="12" customHeight="1" x14ac:dyDescent="0.35">
      <c r="A55" s="34"/>
      <c r="B55" s="34"/>
      <c r="C55" s="12"/>
      <c r="D55" s="12"/>
      <c r="E55" s="12"/>
      <c r="F55" s="12"/>
      <c r="G55" s="12"/>
      <c r="H55" s="12"/>
      <c r="I55" s="12"/>
      <c r="J55" s="12"/>
    </row>
    <row r="56" spans="1:10" ht="12" customHeight="1" x14ac:dyDescent="0.35">
      <c r="A56" s="34"/>
      <c r="B56" s="34"/>
      <c r="C56" s="12"/>
      <c r="D56" s="12"/>
      <c r="E56" s="12"/>
      <c r="F56" s="12"/>
      <c r="G56" s="12"/>
      <c r="H56" s="12"/>
      <c r="I56" s="12"/>
      <c r="J56" s="12"/>
    </row>
    <row r="57" spans="1:10" ht="12" customHeight="1" x14ac:dyDescent="0.35">
      <c r="A57" s="34"/>
      <c r="B57" s="34"/>
      <c r="C57" s="12"/>
      <c r="D57" s="12"/>
      <c r="E57" s="12"/>
      <c r="F57" s="12"/>
      <c r="G57" s="12"/>
      <c r="H57" s="12"/>
      <c r="I57" s="12"/>
      <c r="J57" s="12"/>
    </row>
    <row r="58" spans="1:10" ht="12" customHeight="1" x14ac:dyDescent="0.35">
      <c r="A58" s="34"/>
      <c r="B58" s="34"/>
      <c r="C58" s="12"/>
      <c r="D58" s="12"/>
      <c r="E58" s="12"/>
      <c r="F58" s="12"/>
      <c r="G58" s="12"/>
      <c r="H58" s="12"/>
      <c r="I58" s="12"/>
      <c r="J58" s="12"/>
    </row>
  </sheetData>
  <pageMargins left="0.55118110236220497" right="0.55118110236220497" top="0.39370078740157499" bottom="0.55118110236220497" header="0" footer="0.31496062992126"/>
  <pageSetup paperSize="9" fitToHeight="0" orientation="landscape" r:id="rId1"/>
  <headerFooter scaleWithDoc="0" alignWithMargins="0">
    <oddFooter>&amp;R&amp;G&amp;L&amp;"Arial,Regular"&amp;8Page &amp;P     Tab:&amp;A     05 April 2021&amp;C&amp;"Arial,Regular"&amp;8&amp;F
Reliance Restricted</oddFooter>
  </headerFooter>
  <legacyDrawingHF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95E94A-E83D-4425-86CC-DEC5DA752AA0}">
  <sheetPr>
    <tabColor rgb="FFFF0000"/>
    <pageSetUpPr autoPageBreaks="0" fitToPage="1"/>
  </sheetPr>
  <dimension ref="A1:AT45"/>
  <sheetViews>
    <sheetView showGridLines="0" zoomScaleNormal="100" workbookViewId="0">
      <selection activeCell="E7" sqref="E7:E15"/>
    </sheetView>
  </sheetViews>
  <sheetFormatPr defaultColWidth="9" defaultRowHeight="12" customHeight="1" x14ac:dyDescent="0.35"/>
  <cols>
    <col min="1" max="1" width="19" style="4" customWidth="1"/>
    <col min="2" max="2" width="5.6640625" style="4" customWidth="1"/>
    <col min="3" max="8" width="11.4140625" style="4" customWidth="1"/>
    <col min="9" max="9" width="5.4140625" style="4" customWidth="1"/>
    <col min="10" max="16384" width="9" style="4"/>
  </cols>
  <sheetData>
    <row r="1" spans="1:46" ht="20.2" customHeight="1" x14ac:dyDescent="0.4">
      <c r="A1" s="19" t="s">
        <v>131</v>
      </c>
      <c r="B1" s="7"/>
      <c r="C1" s="7"/>
      <c r="D1" s="7"/>
      <c r="E1" s="7"/>
      <c r="F1" s="7"/>
      <c r="G1" s="7"/>
      <c r="H1" s="7"/>
      <c r="I1" s="7"/>
    </row>
    <row r="2" spans="1:46" ht="15" customHeight="1" x14ac:dyDescent="0.35">
      <c r="A2" s="20" t="s">
        <v>695</v>
      </c>
      <c r="B2" s="14"/>
      <c r="C2" s="11"/>
      <c r="D2" s="11"/>
      <c r="E2" s="11"/>
      <c r="F2" s="11"/>
      <c r="G2" s="11"/>
      <c r="H2" s="11"/>
      <c r="I2" s="11"/>
    </row>
    <row r="3" spans="1:46" ht="20.2" customHeight="1" x14ac:dyDescent="0.5">
      <c r="A3" s="86" t="s">
        <v>528</v>
      </c>
      <c r="B3" s="11"/>
      <c r="C3" s="11"/>
      <c r="D3" s="11"/>
      <c r="E3" s="11"/>
      <c r="F3" s="11"/>
      <c r="G3" s="11"/>
      <c r="H3" s="11"/>
      <c r="I3" s="11"/>
    </row>
    <row r="4" spans="1:46" ht="20.2" customHeight="1" x14ac:dyDescent="0.5">
      <c r="A4" s="86"/>
      <c r="B4" s="11"/>
      <c r="C4" s="11"/>
      <c r="D4" s="11"/>
      <c r="E4" s="11"/>
      <c r="F4" s="11"/>
      <c r="G4" s="11"/>
      <c r="H4" s="11"/>
      <c r="I4" s="11"/>
    </row>
    <row r="5" spans="1:46" ht="12.75" x14ac:dyDescent="0.35">
      <c r="A5" s="297"/>
      <c r="B5" s="297"/>
      <c r="C5" s="298" t="s">
        <v>126</v>
      </c>
      <c r="D5" s="298" t="s">
        <v>126</v>
      </c>
      <c r="E5" s="298" t="s">
        <v>126</v>
      </c>
      <c r="F5" s="191" t="s">
        <v>516</v>
      </c>
      <c r="G5" s="191"/>
      <c r="H5" s="191"/>
      <c r="I5" s="22"/>
    </row>
    <row r="6" spans="1:46" ht="13.5" customHeight="1" x14ac:dyDescent="0.4">
      <c r="A6" s="124" t="s">
        <v>89</v>
      </c>
      <c r="B6" s="125" t="s">
        <v>16</v>
      </c>
      <c r="C6" s="126" t="s">
        <v>104</v>
      </c>
      <c r="D6" s="126" t="s">
        <v>106</v>
      </c>
      <c r="E6" s="126" t="s">
        <v>428</v>
      </c>
      <c r="F6" s="190" t="s">
        <v>104</v>
      </c>
      <c r="G6" s="190" t="s">
        <v>106</v>
      </c>
      <c r="H6" s="190" t="s">
        <v>428</v>
      </c>
      <c r="I6" s="12"/>
      <c r="K6" s="126" t="s">
        <v>662</v>
      </c>
      <c r="L6" s="126" t="s">
        <v>663</v>
      </c>
      <c r="M6" s="126" t="s">
        <v>664</v>
      </c>
      <c r="N6" s="126" t="s">
        <v>665</v>
      </c>
      <c r="O6" s="126" t="s">
        <v>666</v>
      </c>
      <c r="P6" s="126" t="s">
        <v>667</v>
      </c>
      <c r="Q6" s="126" t="s">
        <v>668</v>
      </c>
      <c r="R6" s="126" t="s">
        <v>669</v>
      </c>
      <c r="S6" s="126" t="s">
        <v>670</v>
      </c>
      <c r="T6" s="126" t="s">
        <v>671</v>
      </c>
      <c r="U6" s="126" t="s">
        <v>672</v>
      </c>
      <c r="V6" s="126" t="s">
        <v>105</v>
      </c>
      <c r="W6" s="126" t="s">
        <v>673</v>
      </c>
      <c r="X6" s="126" t="s">
        <v>674</v>
      </c>
      <c r="Y6" s="126" t="s">
        <v>675</v>
      </c>
      <c r="Z6" s="126" t="s">
        <v>676</v>
      </c>
      <c r="AA6" s="126" t="s">
        <v>677</v>
      </c>
      <c r="AB6" s="126" t="s">
        <v>678</v>
      </c>
      <c r="AC6" s="126" t="s">
        <v>679</v>
      </c>
      <c r="AD6" s="126" t="s">
        <v>680</v>
      </c>
      <c r="AE6" s="126" t="s">
        <v>681</v>
      </c>
      <c r="AF6" s="126" t="s">
        <v>682</v>
      </c>
      <c r="AG6" s="126" t="s">
        <v>683</v>
      </c>
      <c r="AH6" s="126" t="s">
        <v>107</v>
      </c>
      <c r="AI6" s="126" t="s">
        <v>684</v>
      </c>
      <c r="AJ6" s="126" t="s">
        <v>685</v>
      </c>
      <c r="AK6" s="126" t="s">
        <v>686</v>
      </c>
      <c r="AL6" s="126" t="s">
        <v>687</v>
      </c>
      <c r="AM6" s="126" t="s">
        <v>688</v>
      </c>
      <c r="AN6" s="126" t="s">
        <v>689</v>
      </c>
      <c r="AO6" s="126" t="s">
        <v>690</v>
      </c>
      <c r="AP6" s="126" t="s">
        <v>691</v>
      </c>
      <c r="AQ6" s="126" t="s">
        <v>692</v>
      </c>
      <c r="AR6" s="126" t="s">
        <v>693</v>
      </c>
      <c r="AS6" s="126" t="s">
        <v>694</v>
      </c>
      <c r="AT6" s="126" t="s">
        <v>460</v>
      </c>
    </row>
    <row r="7" spans="1:46" ht="12.75" x14ac:dyDescent="0.35">
      <c r="A7" s="24" t="s">
        <v>519</v>
      </c>
      <c r="B7" s="25"/>
      <c r="C7" s="98">
        <f>SUM(K7:V7)</f>
        <v>18235.996962920082</v>
      </c>
      <c r="D7" s="98">
        <f>SUM(W7:AH7)</f>
        <v>17860.860618065148</v>
      </c>
      <c r="E7" s="319">
        <f>SUM(AI7:AS7)</f>
        <v>17137.013778001892</v>
      </c>
      <c r="F7" s="284">
        <f>IFERROR(C7/C$16,0)</f>
        <v>0.87457511859615666</v>
      </c>
      <c r="G7" s="284">
        <f t="shared" ref="G7:G16" si="0">IFERROR(D7/D$16,0)</f>
        <v>0.87456619906377331</v>
      </c>
      <c r="H7" s="284">
        <f t="shared" ref="H7:H16" si="1">IFERROR(E7/E$16,0)</f>
        <v>0.8745855438102883</v>
      </c>
      <c r="I7" s="26"/>
      <c r="K7" s="98">
        <v>1519.6664135766739</v>
      </c>
      <c r="L7" s="98">
        <v>1519.6664135766739</v>
      </c>
      <c r="M7" s="98">
        <v>1519.6664135766739</v>
      </c>
      <c r="N7" s="98">
        <v>1519.6664135766739</v>
      </c>
      <c r="O7" s="98">
        <v>1519.6664135766739</v>
      </c>
      <c r="P7" s="98">
        <v>1519.6664135766739</v>
      </c>
      <c r="Q7" s="98">
        <v>1519.6664135766739</v>
      </c>
      <c r="R7" s="98">
        <v>1519.6664135766739</v>
      </c>
      <c r="S7" s="98">
        <v>1519.6664135766739</v>
      </c>
      <c r="T7" s="98">
        <v>1519.6664135766739</v>
      </c>
      <c r="U7" s="98">
        <v>1519.6664135766739</v>
      </c>
      <c r="V7" s="98">
        <v>1519.6664135766739</v>
      </c>
      <c r="W7" s="98">
        <v>1488.4050515054287</v>
      </c>
      <c r="X7" s="98">
        <v>1488.4050515054287</v>
      </c>
      <c r="Y7" s="98">
        <v>1488.4050515054287</v>
      </c>
      <c r="Z7" s="98">
        <v>1488.4050515054287</v>
      </c>
      <c r="AA7" s="98">
        <v>1488.4050515054287</v>
      </c>
      <c r="AB7" s="98">
        <v>1488.4050515054287</v>
      </c>
      <c r="AC7" s="98">
        <v>1488.4050515054287</v>
      </c>
      <c r="AD7" s="98">
        <v>1488.4050515054287</v>
      </c>
      <c r="AE7" s="98">
        <v>1488.4050515054287</v>
      </c>
      <c r="AF7" s="98">
        <v>1488.4050515054287</v>
      </c>
      <c r="AG7" s="98">
        <v>1488.4050515054287</v>
      </c>
      <c r="AH7" s="98">
        <v>1488.4050515054287</v>
      </c>
      <c r="AI7" s="98">
        <v>1557.9103434547171</v>
      </c>
      <c r="AJ7" s="98">
        <v>1557.9103434547171</v>
      </c>
      <c r="AK7" s="98">
        <v>1557.9103434547171</v>
      </c>
      <c r="AL7" s="98">
        <v>1557.9103434547171</v>
      </c>
      <c r="AM7" s="98">
        <v>1557.9103434547171</v>
      </c>
      <c r="AN7" s="98">
        <v>1557.9103434547171</v>
      </c>
      <c r="AO7" s="98">
        <v>1557.9103434547171</v>
      </c>
      <c r="AP7" s="98">
        <v>1557.9103434547171</v>
      </c>
      <c r="AQ7" s="98">
        <v>1557.9103434547171</v>
      </c>
      <c r="AR7" s="98">
        <v>1557.9103434547171</v>
      </c>
      <c r="AS7" s="98">
        <v>1557.9103434547171</v>
      </c>
      <c r="AT7" s="98">
        <v>1557.9103434547171</v>
      </c>
    </row>
    <row r="8" spans="1:46" ht="12.75" x14ac:dyDescent="0.35">
      <c r="A8" s="28" t="s">
        <v>520</v>
      </c>
      <c r="B8" s="29"/>
      <c r="C8" s="100">
        <f t="shared" ref="C8:C15" si="2">SUM(K8:V8)</f>
        <v>2317.8071463333335</v>
      </c>
      <c r="D8" s="100">
        <f t="shared" ref="D8:D15" si="3">SUM(W8:AH8)</f>
        <v>2270.1707852400009</v>
      </c>
      <c r="E8" s="320">
        <f t="shared" ref="E8:E15" si="4">SUM(AI8:AS8)</f>
        <v>2178.0766431563334</v>
      </c>
      <c r="F8" s="279">
        <f t="shared" ref="F8:F16" si="5">IFERROR(C8/C$16,0)</f>
        <v>0.11115906983365174</v>
      </c>
      <c r="G8" s="279">
        <f t="shared" si="0"/>
        <v>0.11116007662390277</v>
      </c>
      <c r="H8" s="279">
        <f t="shared" si="1"/>
        <v>0.11115789308990534</v>
      </c>
      <c r="I8" s="26"/>
      <c r="K8" s="100">
        <v>193.1505955277778</v>
      </c>
      <c r="L8" s="100">
        <v>193.1505955277778</v>
      </c>
      <c r="M8" s="100">
        <v>193.1505955277778</v>
      </c>
      <c r="N8" s="100">
        <v>193.1505955277778</v>
      </c>
      <c r="O8" s="100">
        <v>193.1505955277778</v>
      </c>
      <c r="P8" s="100">
        <v>193.1505955277778</v>
      </c>
      <c r="Q8" s="100">
        <v>193.1505955277778</v>
      </c>
      <c r="R8" s="100">
        <v>193.1505955277778</v>
      </c>
      <c r="S8" s="100">
        <v>193.1505955277778</v>
      </c>
      <c r="T8" s="100">
        <v>193.1505955277778</v>
      </c>
      <c r="U8" s="100">
        <v>193.1505955277778</v>
      </c>
      <c r="V8" s="100">
        <v>193.1505955277778</v>
      </c>
      <c r="W8" s="100">
        <v>189.18089877000003</v>
      </c>
      <c r="X8" s="100">
        <v>189.18089877000003</v>
      </c>
      <c r="Y8" s="100">
        <v>189.18089877000003</v>
      </c>
      <c r="Z8" s="100">
        <v>189.18089877000003</v>
      </c>
      <c r="AA8" s="100">
        <v>189.18089877000003</v>
      </c>
      <c r="AB8" s="100">
        <v>189.18089877000003</v>
      </c>
      <c r="AC8" s="100">
        <v>189.18089877000003</v>
      </c>
      <c r="AD8" s="100">
        <v>189.18089877000003</v>
      </c>
      <c r="AE8" s="100">
        <v>189.18089877000003</v>
      </c>
      <c r="AF8" s="100">
        <v>189.18089877000003</v>
      </c>
      <c r="AG8" s="100">
        <v>189.18089877000003</v>
      </c>
      <c r="AH8" s="100">
        <v>189.18089877000003</v>
      </c>
      <c r="AI8" s="100">
        <v>198.00696755966669</v>
      </c>
      <c r="AJ8" s="100">
        <v>198.00696755966669</v>
      </c>
      <c r="AK8" s="100">
        <v>198.00696755966669</v>
      </c>
      <c r="AL8" s="100">
        <v>198.00696755966669</v>
      </c>
      <c r="AM8" s="100">
        <v>198.00696755966669</v>
      </c>
      <c r="AN8" s="100">
        <v>198.00696755966669</v>
      </c>
      <c r="AO8" s="100">
        <v>198.00696755966669</v>
      </c>
      <c r="AP8" s="100">
        <v>198.00696755966669</v>
      </c>
      <c r="AQ8" s="100">
        <v>198.00696755966669</v>
      </c>
      <c r="AR8" s="100">
        <v>198.00696755966669</v>
      </c>
      <c r="AS8" s="100">
        <v>198.00696755966669</v>
      </c>
      <c r="AT8" s="100">
        <v>198.00696755966669</v>
      </c>
    </row>
    <row r="9" spans="1:46" ht="12.75" x14ac:dyDescent="0.35">
      <c r="A9" s="28" t="s">
        <v>521</v>
      </c>
      <c r="B9" s="29"/>
      <c r="C9" s="100">
        <f t="shared" si="2"/>
        <v>258.53412737037036</v>
      </c>
      <c r="D9" s="100">
        <f t="shared" si="3"/>
        <v>253.24119836000011</v>
      </c>
      <c r="E9" s="320">
        <f t="shared" si="4"/>
        <v>242.92518257292596</v>
      </c>
      <c r="F9" s="279">
        <f t="shared" si="5"/>
        <v>1.2398966481835251E-2</v>
      </c>
      <c r="G9" s="279">
        <f t="shared" si="0"/>
        <v>1.2400085137669738E-2</v>
      </c>
      <c r="H9" s="279">
        <f t="shared" si="1"/>
        <v>1.2397658988783745E-2</v>
      </c>
      <c r="I9" s="26"/>
      <c r="K9" s="100">
        <v>21.544510614197534</v>
      </c>
      <c r="L9" s="100">
        <v>21.544510614197534</v>
      </c>
      <c r="M9" s="100">
        <v>21.544510614197534</v>
      </c>
      <c r="N9" s="100">
        <v>21.544510614197534</v>
      </c>
      <c r="O9" s="100">
        <v>21.544510614197534</v>
      </c>
      <c r="P9" s="100">
        <v>21.544510614197534</v>
      </c>
      <c r="Q9" s="100">
        <v>21.544510614197534</v>
      </c>
      <c r="R9" s="100">
        <v>21.544510614197534</v>
      </c>
      <c r="S9" s="100">
        <v>21.544510614197534</v>
      </c>
      <c r="T9" s="100">
        <v>21.544510614197534</v>
      </c>
      <c r="U9" s="100">
        <v>21.544510614197534</v>
      </c>
      <c r="V9" s="100">
        <v>21.544510614197534</v>
      </c>
      <c r="W9" s="100">
        <v>21.103433196666671</v>
      </c>
      <c r="X9" s="100">
        <v>21.103433196666671</v>
      </c>
      <c r="Y9" s="100">
        <v>21.103433196666671</v>
      </c>
      <c r="Z9" s="100">
        <v>21.103433196666671</v>
      </c>
      <c r="AA9" s="100">
        <v>21.103433196666671</v>
      </c>
      <c r="AB9" s="100">
        <v>21.103433196666671</v>
      </c>
      <c r="AC9" s="100">
        <v>21.103433196666671</v>
      </c>
      <c r="AD9" s="100">
        <v>21.103433196666671</v>
      </c>
      <c r="AE9" s="100">
        <v>21.103433196666671</v>
      </c>
      <c r="AF9" s="100">
        <v>21.103433196666671</v>
      </c>
      <c r="AG9" s="100">
        <v>21.103433196666671</v>
      </c>
      <c r="AH9" s="100">
        <v>21.103433196666671</v>
      </c>
      <c r="AI9" s="100">
        <v>22.084107506629632</v>
      </c>
      <c r="AJ9" s="100">
        <v>22.084107506629632</v>
      </c>
      <c r="AK9" s="100">
        <v>22.084107506629632</v>
      </c>
      <c r="AL9" s="100">
        <v>22.084107506629632</v>
      </c>
      <c r="AM9" s="100">
        <v>22.084107506629632</v>
      </c>
      <c r="AN9" s="100">
        <v>22.084107506629632</v>
      </c>
      <c r="AO9" s="100">
        <v>22.084107506629632</v>
      </c>
      <c r="AP9" s="100">
        <v>22.084107506629632</v>
      </c>
      <c r="AQ9" s="100">
        <v>22.084107506629632</v>
      </c>
      <c r="AR9" s="100">
        <v>22.084107506629632</v>
      </c>
      <c r="AS9" s="100">
        <v>22.084107506629632</v>
      </c>
      <c r="AT9" s="100">
        <v>22.084107506629632</v>
      </c>
    </row>
    <row r="10" spans="1:46" s="30" customFormat="1" ht="12.75" x14ac:dyDescent="0.35">
      <c r="A10" s="28" t="s">
        <v>522</v>
      </c>
      <c r="B10" s="29"/>
      <c r="C10" s="100">
        <f t="shared" si="2"/>
        <v>29.726014152263385</v>
      </c>
      <c r="D10" s="100">
        <f t="shared" si="3"/>
        <v>29.137910928888889</v>
      </c>
      <c r="E10" s="320">
        <f t="shared" si="4"/>
        <v>27.908353619213994</v>
      </c>
      <c r="F10" s="279">
        <f t="shared" si="5"/>
        <v>1.4256216649667531E-3</v>
      </c>
      <c r="G10" s="279">
        <f t="shared" si="0"/>
        <v>1.4267527503105107E-3</v>
      </c>
      <c r="H10" s="279">
        <f t="shared" si="1"/>
        <v>1.4242996442146761E-3</v>
      </c>
      <c r="I10" s="26"/>
      <c r="K10" s="100">
        <v>2.4771678460219482</v>
      </c>
      <c r="L10" s="100">
        <v>2.4771678460219482</v>
      </c>
      <c r="M10" s="100">
        <v>2.4771678460219482</v>
      </c>
      <c r="N10" s="100">
        <v>2.4771678460219482</v>
      </c>
      <c r="O10" s="100">
        <v>2.4771678460219482</v>
      </c>
      <c r="P10" s="100">
        <v>2.4771678460219482</v>
      </c>
      <c r="Q10" s="100">
        <v>2.4771678460219482</v>
      </c>
      <c r="R10" s="100">
        <v>2.4771678460219482</v>
      </c>
      <c r="S10" s="100">
        <v>2.4771678460219482</v>
      </c>
      <c r="T10" s="100">
        <v>2.4771678460219482</v>
      </c>
      <c r="U10" s="100">
        <v>2.4771678460219482</v>
      </c>
      <c r="V10" s="100">
        <v>2.4771678460219482</v>
      </c>
      <c r="W10" s="100">
        <v>2.4281592440740747</v>
      </c>
      <c r="X10" s="100">
        <v>2.4281592440740747</v>
      </c>
      <c r="Y10" s="100">
        <v>2.4281592440740747</v>
      </c>
      <c r="Z10" s="100">
        <v>2.4281592440740747</v>
      </c>
      <c r="AA10" s="100">
        <v>2.4281592440740747</v>
      </c>
      <c r="AB10" s="100">
        <v>2.4281592440740747</v>
      </c>
      <c r="AC10" s="100">
        <v>2.4281592440740747</v>
      </c>
      <c r="AD10" s="100">
        <v>2.4281592440740747</v>
      </c>
      <c r="AE10" s="100">
        <v>2.4281592440740747</v>
      </c>
      <c r="AF10" s="100">
        <v>2.4281592440740747</v>
      </c>
      <c r="AG10" s="100">
        <v>2.4281592440740747</v>
      </c>
      <c r="AH10" s="100">
        <v>2.4281592440740747</v>
      </c>
      <c r="AI10" s="100">
        <v>2.5371230562921814</v>
      </c>
      <c r="AJ10" s="100">
        <v>2.5371230562921814</v>
      </c>
      <c r="AK10" s="100">
        <v>2.5371230562921814</v>
      </c>
      <c r="AL10" s="100">
        <v>2.5371230562921814</v>
      </c>
      <c r="AM10" s="100">
        <v>2.5371230562921814</v>
      </c>
      <c r="AN10" s="100">
        <v>2.5371230562921814</v>
      </c>
      <c r="AO10" s="100">
        <v>2.5371230562921814</v>
      </c>
      <c r="AP10" s="100">
        <v>2.5371230562921814</v>
      </c>
      <c r="AQ10" s="100">
        <v>2.5371230562921814</v>
      </c>
      <c r="AR10" s="100">
        <v>2.5371230562921814</v>
      </c>
      <c r="AS10" s="100">
        <v>2.5371230562921814</v>
      </c>
      <c r="AT10" s="100">
        <v>2.5371230562921814</v>
      </c>
    </row>
    <row r="11" spans="1:46" s="30" customFormat="1" ht="12.75" x14ac:dyDescent="0.35">
      <c r="A11" s="28" t="s">
        <v>523</v>
      </c>
      <c r="B11" s="29"/>
      <c r="C11" s="100">
        <f t="shared" si="2"/>
        <v>4.3028904613625967</v>
      </c>
      <c r="D11" s="100">
        <f t="shared" si="3"/>
        <v>4.2375456587654332</v>
      </c>
      <c r="E11" s="320">
        <f t="shared" si="4"/>
        <v>4.0175948465793319</v>
      </c>
      <c r="F11" s="279">
        <f t="shared" si="5"/>
        <v>2.0636112975914165E-4</v>
      </c>
      <c r="G11" s="279">
        <f t="shared" si="0"/>
        <v>2.0749359615948606E-4</v>
      </c>
      <c r="H11" s="279">
        <f t="shared" si="1"/>
        <v>2.0503749481811317E-4</v>
      </c>
      <c r="I11" s="26"/>
      <c r="K11" s="100">
        <v>0.35857420511354982</v>
      </c>
      <c r="L11" s="100">
        <v>0.35857420511354982</v>
      </c>
      <c r="M11" s="100">
        <v>0.35857420511354982</v>
      </c>
      <c r="N11" s="100">
        <v>0.35857420511354982</v>
      </c>
      <c r="O11" s="100">
        <v>0.35857420511354982</v>
      </c>
      <c r="P11" s="100">
        <v>0.35857420511354982</v>
      </c>
      <c r="Q11" s="100">
        <v>0.35857420511354982</v>
      </c>
      <c r="R11" s="100">
        <v>0.35857420511354982</v>
      </c>
      <c r="S11" s="100">
        <v>0.35857420511354982</v>
      </c>
      <c r="T11" s="100">
        <v>0.35857420511354982</v>
      </c>
      <c r="U11" s="100">
        <v>0.35857420511354982</v>
      </c>
      <c r="V11" s="100">
        <v>0.35857420511354982</v>
      </c>
      <c r="W11" s="100">
        <v>0.35312880489711934</v>
      </c>
      <c r="X11" s="100">
        <v>0.35312880489711934</v>
      </c>
      <c r="Y11" s="100">
        <v>0.35312880489711934</v>
      </c>
      <c r="Z11" s="100">
        <v>0.35312880489711934</v>
      </c>
      <c r="AA11" s="100">
        <v>0.35312880489711934</v>
      </c>
      <c r="AB11" s="100">
        <v>0.35312880489711934</v>
      </c>
      <c r="AC11" s="100">
        <v>0.35312880489711934</v>
      </c>
      <c r="AD11" s="100">
        <v>0.35312880489711934</v>
      </c>
      <c r="AE11" s="100">
        <v>0.35312880489711934</v>
      </c>
      <c r="AF11" s="100">
        <v>0.35312880489711934</v>
      </c>
      <c r="AG11" s="100">
        <v>0.35312880489711934</v>
      </c>
      <c r="AH11" s="100">
        <v>0.35312880489711934</v>
      </c>
      <c r="AI11" s="100">
        <v>0.36523589514357568</v>
      </c>
      <c r="AJ11" s="100">
        <v>0.36523589514357568</v>
      </c>
      <c r="AK11" s="100">
        <v>0.36523589514357568</v>
      </c>
      <c r="AL11" s="100">
        <v>0.36523589514357568</v>
      </c>
      <c r="AM11" s="100">
        <v>0.36523589514357568</v>
      </c>
      <c r="AN11" s="100">
        <v>0.36523589514357568</v>
      </c>
      <c r="AO11" s="100">
        <v>0.36523589514357568</v>
      </c>
      <c r="AP11" s="100">
        <v>0.36523589514357568</v>
      </c>
      <c r="AQ11" s="100">
        <v>0.36523589514357568</v>
      </c>
      <c r="AR11" s="100">
        <v>0.36523589514357568</v>
      </c>
      <c r="AS11" s="100">
        <v>0.36523589514357568</v>
      </c>
      <c r="AT11" s="100">
        <v>0.36523589514357568</v>
      </c>
    </row>
    <row r="12" spans="1:46" ht="12.75" x14ac:dyDescent="0.35">
      <c r="A12" s="28" t="s">
        <v>524</v>
      </c>
      <c r="B12" s="29"/>
      <c r="C12" s="100">
        <f t="shared" si="2"/>
        <v>1.4780989401513998</v>
      </c>
      <c r="D12" s="100">
        <f t="shared" si="3"/>
        <v>1.4708384065294926</v>
      </c>
      <c r="E12" s="320">
        <f t="shared" si="4"/>
        <v>1.36306609406437</v>
      </c>
      <c r="F12" s="279">
        <f t="shared" si="5"/>
        <v>7.0887736958296025E-5</v>
      </c>
      <c r="G12" s="279">
        <f t="shared" si="0"/>
        <v>7.202035680937216E-5</v>
      </c>
      <c r="H12" s="279">
        <f t="shared" si="1"/>
        <v>6.9563922662939525E-5</v>
      </c>
      <c r="I12" s="26"/>
      <c r="K12" s="100">
        <v>0.12317491167928331</v>
      </c>
      <c r="L12" s="100">
        <v>0.12317491167928331</v>
      </c>
      <c r="M12" s="100">
        <v>0.12317491167928331</v>
      </c>
      <c r="N12" s="100">
        <v>0.12317491167928331</v>
      </c>
      <c r="O12" s="100">
        <v>0.12317491167928331</v>
      </c>
      <c r="P12" s="100">
        <v>0.12317491167928331</v>
      </c>
      <c r="Q12" s="100">
        <v>0.12317491167928331</v>
      </c>
      <c r="R12" s="100">
        <v>0.12317491167928331</v>
      </c>
      <c r="S12" s="100">
        <v>0.12317491167928331</v>
      </c>
      <c r="T12" s="100">
        <v>0.12317491167928331</v>
      </c>
      <c r="U12" s="100">
        <v>0.12317491167928331</v>
      </c>
      <c r="V12" s="100">
        <v>0.12317491167928331</v>
      </c>
      <c r="W12" s="100">
        <v>0.12256986721079104</v>
      </c>
      <c r="X12" s="100">
        <v>0.12256986721079104</v>
      </c>
      <c r="Y12" s="100">
        <v>0.12256986721079104</v>
      </c>
      <c r="Z12" s="100">
        <v>0.12256986721079104</v>
      </c>
      <c r="AA12" s="100">
        <v>0.12256986721079104</v>
      </c>
      <c r="AB12" s="100">
        <v>0.12256986721079104</v>
      </c>
      <c r="AC12" s="100">
        <v>0.12256986721079104</v>
      </c>
      <c r="AD12" s="100">
        <v>0.12256986721079104</v>
      </c>
      <c r="AE12" s="100">
        <v>0.12256986721079104</v>
      </c>
      <c r="AF12" s="100">
        <v>0.12256986721079104</v>
      </c>
      <c r="AG12" s="100">
        <v>0.12256986721079104</v>
      </c>
      <c r="AH12" s="100">
        <v>0.12256986721079104</v>
      </c>
      <c r="AI12" s="100">
        <v>0.1239150994603973</v>
      </c>
      <c r="AJ12" s="100">
        <v>0.1239150994603973</v>
      </c>
      <c r="AK12" s="100">
        <v>0.1239150994603973</v>
      </c>
      <c r="AL12" s="100">
        <v>0.1239150994603973</v>
      </c>
      <c r="AM12" s="100">
        <v>0.1239150994603973</v>
      </c>
      <c r="AN12" s="100">
        <v>0.1239150994603973</v>
      </c>
      <c r="AO12" s="100">
        <v>0.1239150994603973</v>
      </c>
      <c r="AP12" s="100">
        <v>0.1239150994603973</v>
      </c>
      <c r="AQ12" s="100">
        <v>0.1239150994603973</v>
      </c>
      <c r="AR12" s="100">
        <v>0.1239150994603973</v>
      </c>
      <c r="AS12" s="100">
        <v>0.1239150994603973</v>
      </c>
      <c r="AT12" s="100">
        <v>0.1239150994603973</v>
      </c>
    </row>
    <row r="13" spans="1:46" ht="12.75" x14ac:dyDescent="0.35">
      <c r="A13" s="28" t="s">
        <v>525</v>
      </c>
      <c r="B13" s="29"/>
      <c r="C13" s="100">
        <f t="shared" si="2"/>
        <v>1.1642332155723778</v>
      </c>
      <c r="D13" s="100">
        <f t="shared" si="3"/>
        <v>1.1634264896143882</v>
      </c>
      <c r="E13" s="320">
        <f t="shared" si="4"/>
        <v>1.0681184548960414</v>
      </c>
      <c r="F13" s="279">
        <f t="shared" si="5"/>
        <v>5.5835137758202059E-5</v>
      </c>
      <c r="G13" s="279">
        <f t="shared" si="0"/>
        <v>5.6967774659359512E-5</v>
      </c>
      <c r="H13" s="279">
        <f t="shared" si="1"/>
        <v>5.4511303534586917E-5</v>
      </c>
      <c r="I13" s="26"/>
      <c r="K13" s="100">
        <v>9.7019434631031479E-2</v>
      </c>
      <c r="L13" s="100">
        <v>9.7019434631031479E-2</v>
      </c>
      <c r="M13" s="100">
        <v>9.7019434631031479E-2</v>
      </c>
      <c r="N13" s="100">
        <v>9.7019434631031479E-2</v>
      </c>
      <c r="O13" s="100">
        <v>9.7019434631031479E-2</v>
      </c>
      <c r="P13" s="100">
        <v>9.7019434631031479E-2</v>
      </c>
      <c r="Q13" s="100">
        <v>9.7019434631031479E-2</v>
      </c>
      <c r="R13" s="100">
        <v>9.7019434631031479E-2</v>
      </c>
      <c r="S13" s="100">
        <v>9.7019434631031479E-2</v>
      </c>
      <c r="T13" s="100">
        <v>9.7019434631031479E-2</v>
      </c>
      <c r="U13" s="100">
        <v>9.7019434631031479E-2</v>
      </c>
      <c r="V13" s="100">
        <v>9.7019434631031479E-2</v>
      </c>
      <c r="W13" s="100">
        <v>9.6952207467865661E-2</v>
      </c>
      <c r="X13" s="100">
        <v>9.6952207467865661E-2</v>
      </c>
      <c r="Y13" s="100">
        <v>9.6952207467865661E-2</v>
      </c>
      <c r="Z13" s="100">
        <v>9.6952207467865661E-2</v>
      </c>
      <c r="AA13" s="100">
        <v>9.6952207467865661E-2</v>
      </c>
      <c r="AB13" s="100">
        <v>9.6952207467865661E-2</v>
      </c>
      <c r="AC13" s="100">
        <v>9.6952207467865661E-2</v>
      </c>
      <c r="AD13" s="100">
        <v>9.6952207467865661E-2</v>
      </c>
      <c r="AE13" s="100">
        <v>9.6952207467865661E-2</v>
      </c>
      <c r="AF13" s="100">
        <v>9.6952207467865661E-2</v>
      </c>
      <c r="AG13" s="100">
        <v>9.6952207467865661E-2</v>
      </c>
      <c r="AH13" s="100">
        <v>9.6952207467865661E-2</v>
      </c>
      <c r="AI13" s="100">
        <v>9.7101677717821924E-2</v>
      </c>
      <c r="AJ13" s="100">
        <v>9.7101677717821924E-2</v>
      </c>
      <c r="AK13" s="100">
        <v>9.7101677717821924E-2</v>
      </c>
      <c r="AL13" s="100">
        <v>9.7101677717821924E-2</v>
      </c>
      <c r="AM13" s="100">
        <v>9.7101677717821924E-2</v>
      </c>
      <c r="AN13" s="100">
        <v>9.7101677717821924E-2</v>
      </c>
      <c r="AO13" s="100">
        <v>9.7101677717821924E-2</v>
      </c>
      <c r="AP13" s="100">
        <v>9.7101677717821924E-2</v>
      </c>
      <c r="AQ13" s="100">
        <v>9.7101677717821924E-2</v>
      </c>
      <c r="AR13" s="100">
        <v>9.7101677717821924E-2</v>
      </c>
      <c r="AS13" s="100">
        <v>9.7101677717821924E-2</v>
      </c>
      <c r="AT13" s="100">
        <v>9.7101677717821924E-2</v>
      </c>
    </row>
    <row r="14" spans="1:46" ht="12.75" x14ac:dyDescent="0.35">
      <c r="A14" s="28" t="s">
        <v>526</v>
      </c>
      <c r="B14" s="29"/>
      <c r="C14" s="100">
        <f t="shared" si="2"/>
        <v>1.1293592461747088</v>
      </c>
      <c r="D14" s="100">
        <f t="shared" si="3"/>
        <v>1.1292696099571542</v>
      </c>
      <c r="E14" s="320">
        <f t="shared" si="4"/>
        <v>1.035346494988449</v>
      </c>
      <c r="F14" s="279">
        <f t="shared" si="5"/>
        <v>5.4162626735969404E-5</v>
      </c>
      <c r="G14" s="279">
        <f t="shared" si="0"/>
        <v>5.5295265531580324E-5</v>
      </c>
      <c r="H14" s="279">
        <f t="shared" si="1"/>
        <v>5.2838790298103284E-5</v>
      </c>
      <c r="I14" s="26"/>
      <c r="K14" s="100">
        <v>9.4113270514559047E-2</v>
      </c>
      <c r="L14" s="100">
        <v>9.4113270514559047E-2</v>
      </c>
      <c r="M14" s="100">
        <v>9.4113270514559047E-2</v>
      </c>
      <c r="N14" s="100">
        <v>9.4113270514559047E-2</v>
      </c>
      <c r="O14" s="100">
        <v>9.4113270514559047E-2</v>
      </c>
      <c r="P14" s="100">
        <v>9.4113270514559047E-2</v>
      </c>
      <c r="Q14" s="100">
        <v>9.4113270514559047E-2</v>
      </c>
      <c r="R14" s="100">
        <v>9.4113270514559047E-2</v>
      </c>
      <c r="S14" s="100">
        <v>9.4113270514559047E-2</v>
      </c>
      <c r="T14" s="100">
        <v>9.4113270514559047E-2</v>
      </c>
      <c r="U14" s="100">
        <v>9.4113270514559047E-2</v>
      </c>
      <c r="V14" s="100">
        <v>9.4113270514559047E-2</v>
      </c>
      <c r="W14" s="100">
        <v>9.4105800829762845E-2</v>
      </c>
      <c r="X14" s="100">
        <v>9.4105800829762845E-2</v>
      </c>
      <c r="Y14" s="100">
        <v>9.4105800829762845E-2</v>
      </c>
      <c r="Z14" s="100">
        <v>9.4105800829762845E-2</v>
      </c>
      <c r="AA14" s="100">
        <v>9.4105800829762845E-2</v>
      </c>
      <c r="AB14" s="100">
        <v>9.4105800829762845E-2</v>
      </c>
      <c r="AC14" s="100">
        <v>9.4105800829762845E-2</v>
      </c>
      <c r="AD14" s="100">
        <v>9.4105800829762845E-2</v>
      </c>
      <c r="AE14" s="100">
        <v>9.4105800829762845E-2</v>
      </c>
      <c r="AF14" s="100">
        <v>9.4105800829762845E-2</v>
      </c>
      <c r="AG14" s="100">
        <v>9.4105800829762845E-2</v>
      </c>
      <c r="AH14" s="100">
        <v>9.4105800829762845E-2</v>
      </c>
      <c r="AI14" s="100">
        <v>9.4122408635313556E-2</v>
      </c>
      <c r="AJ14" s="100">
        <v>9.4122408635313556E-2</v>
      </c>
      <c r="AK14" s="100">
        <v>9.4122408635313556E-2</v>
      </c>
      <c r="AL14" s="100">
        <v>9.4122408635313556E-2</v>
      </c>
      <c r="AM14" s="100">
        <v>9.4122408635313556E-2</v>
      </c>
      <c r="AN14" s="100">
        <v>9.4122408635313556E-2</v>
      </c>
      <c r="AO14" s="100">
        <v>9.4122408635313556E-2</v>
      </c>
      <c r="AP14" s="100">
        <v>9.4122408635313556E-2</v>
      </c>
      <c r="AQ14" s="100">
        <v>9.4122408635313556E-2</v>
      </c>
      <c r="AR14" s="100">
        <v>9.4122408635313556E-2</v>
      </c>
      <c r="AS14" s="100">
        <v>9.4122408635313556E-2</v>
      </c>
      <c r="AT14" s="100">
        <v>9.4122408635313556E-2</v>
      </c>
    </row>
    <row r="15" spans="1:46" ht="12.75" x14ac:dyDescent="0.35">
      <c r="A15" s="28" t="s">
        <v>527</v>
      </c>
      <c r="B15" s="29"/>
      <c r="C15" s="100">
        <f t="shared" si="2"/>
        <v>1.1254843606860789</v>
      </c>
      <c r="D15" s="100">
        <f t="shared" si="3"/>
        <v>1.1254744011063504</v>
      </c>
      <c r="E15" s="320">
        <f t="shared" si="4"/>
        <v>1.0317051661098278</v>
      </c>
      <c r="F15" s="279">
        <f t="shared" si="5"/>
        <v>5.3976792177943549E-5</v>
      </c>
      <c r="G15" s="279">
        <f t="shared" si="0"/>
        <v>5.5109431184049305E-5</v>
      </c>
      <c r="H15" s="279">
        <f t="shared" si="1"/>
        <v>5.2652955494049553E-5</v>
      </c>
      <c r="I15" s="26"/>
      <c r="K15" s="100">
        <v>9.3790363390506559E-2</v>
      </c>
      <c r="L15" s="100">
        <v>9.3790363390506559E-2</v>
      </c>
      <c r="M15" s="100">
        <v>9.3790363390506559E-2</v>
      </c>
      <c r="N15" s="100">
        <v>9.3790363390506559E-2</v>
      </c>
      <c r="O15" s="100">
        <v>9.3790363390506559E-2</v>
      </c>
      <c r="P15" s="100">
        <v>9.3790363390506559E-2</v>
      </c>
      <c r="Q15" s="100">
        <v>9.3790363390506559E-2</v>
      </c>
      <c r="R15" s="100">
        <v>9.3790363390506559E-2</v>
      </c>
      <c r="S15" s="100">
        <v>9.3790363390506559E-2</v>
      </c>
      <c r="T15" s="100">
        <v>9.3790363390506559E-2</v>
      </c>
      <c r="U15" s="100">
        <v>9.3790363390506559E-2</v>
      </c>
      <c r="V15" s="100">
        <v>9.3790363390506559E-2</v>
      </c>
      <c r="W15" s="100">
        <v>9.3789533425529203E-2</v>
      </c>
      <c r="X15" s="100">
        <v>9.3789533425529203E-2</v>
      </c>
      <c r="Y15" s="100">
        <v>9.3789533425529203E-2</v>
      </c>
      <c r="Z15" s="100">
        <v>9.3789533425529203E-2</v>
      </c>
      <c r="AA15" s="100">
        <v>9.3789533425529203E-2</v>
      </c>
      <c r="AB15" s="100">
        <v>9.3789533425529203E-2</v>
      </c>
      <c r="AC15" s="100">
        <v>9.3789533425529203E-2</v>
      </c>
      <c r="AD15" s="100">
        <v>9.3789533425529203E-2</v>
      </c>
      <c r="AE15" s="100">
        <v>9.3789533425529203E-2</v>
      </c>
      <c r="AF15" s="100">
        <v>9.3789533425529203E-2</v>
      </c>
      <c r="AG15" s="100">
        <v>9.3789533425529203E-2</v>
      </c>
      <c r="AH15" s="100">
        <v>9.3789533425529203E-2</v>
      </c>
      <c r="AI15" s="100">
        <v>9.379137873725707E-2</v>
      </c>
      <c r="AJ15" s="100">
        <v>9.379137873725707E-2</v>
      </c>
      <c r="AK15" s="100">
        <v>9.379137873725707E-2</v>
      </c>
      <c r="AL15" s="100">
        <v>9.379137873725707E-2</v>
      </c>
      <c r="AM15" s="100">
        <v>9.379137873725707E-2</v>
      </c>
      <c r="AN15" s="100">
        <v>9.379137873725707E-2</v>
      </c>
      <c r="AO15" s="100">
        <v>9.379137873725707E-2</v>
      </c>
      <c r="AP15" s="100">
        <v>9.379137873725707E-2</v>
      </c>
      <c r="AQ15" s="100">
        <v>9.379137873725707E-2</v>
      </c>
      <c r="AR15" s="100">
        <v>9.379137873725707E-2</v>
      </c>
      <c r="AS15" s="100">
        <v>9.379137873725707E-2</v>
      </c>
      <c r="AT15" s="100">
        <v>9.379137873725707E-2</v>
      </c>
    </row>
    <row r="16" spans="1:46" ht="13.15" x14ac:dyDescent="0.4">
      <c r="A16" s="173" t="s">
        <v>232</v>
      </c>
      <c r="B16" s="116"/>
      <c r="C16" s="117">
        <f>SUM(C7:C15)</f>
        <v>20851.264316999997</v>
      </c>
      <c r="D16" s="117">
        <f>SUM(D7:D15)</f>
        <v>20422.537067160007</v>
      </c>
      <c r="E16" s="117">
        <f>SUM(E7:E15)</f>
        <v>19594.439788407006</v>
      </c>
      <c r="F16" s="286">
        <f t="shared" si="5"/>
        <v>1</v>
      </c>
      <c r="G16" s="286">
        <f t="shared" si="0"/>
        <v>1</v>
      </c>
      <c r="H16" s="286">
        <f t="shared" si="1"/>
        <v>1</v>
      </c>
      <c r="I16" s="26"/>
      <c r="K16" s="117">
        <f t="shared" ref="K16:V16" si="6">SUM(K7:K15)</f>
        <v>1737.6053597500004</v>
      </c>
      <c r="L16" s="117">
        <f t="shared" si="6"/>
        <v>1737.6053597500004</v>
      </c>
      <c r="M16" s="117">
        <f t="shared" si="6"/>
        <v>1737.6053597500004</v>
      </c>
      <c r="N16" s="117">
        <f t="shared" si="6"/>
        <v>1737.6053597500004</v>
      </c>
      <c r="O16" s="117">
        <f t="shared" si="6"/>
        <v>1737.6053597500004</v>
      </c>
      <c r="P16" s="117">
        <f t="shared" si="6"/>
        <v>1737.6053597500004</v>
      </c>
      <c r="Q16" s="117">
        <f t="shared" si="6"/>
        <v>1737.6053597500004</v>
      </c>
      <c r="R16" s="117">
        <f t="shared" si="6"/>
        <v>1737.6053597500004</v>
      </c>
      <c r="S16" s="117">
        <f t="shared" si="6"/>
        <v>1737.6053597500004</v>
      </c>
      <c r="T16" s="117">
        <f t="shared" si="6"/>
        <v>1737.6053597500004</v>
      </c>
      <c r="U16" s="117">
        <f t="shared" si="6"/>
        <v>1737.6053597500004</v>
      </c>
      <c r="V16" s="117">
        <f t="shared" si="6"/>
        <v>1737.6053597500004</v>
      </c>
      <c r="W16" s="117">
        <f t="shared" ref="W16" si="7">SUM(W7:W15)</f>
        <v>1701.8780889300006</v>
      </c>
      <c r="X16" s="117">
        <f t="shared" ref="X16" si="8">SUM(X7:X15)</f>
        <v>1701.8780889300006</v>
      </c>
      <c r="Y16" s="117">
        <f t="shared" ref="Y16" si="9">SUM(Y7:Y15)</f>
        <v>1701.8780889300006</v>
      </c>
      <c r="Z16" s="117">
        <f t="shared" ref="Z16" si="10">SUM(Z7:Z15)</f>
        <v>1701.8780889300006</v>
      </c>
      <c r="AA16" s="117">
        <f t="shared" ref="AA16" si="11">SUM(AA7:AA15)</f>
        <v>1701.8780889300006</v>
      </c>
      <c r="AB16" s="117">
        <f t="shared" ref="AB16" si="12">SUM(AB7:AB15)</f>
        <v>1701.8780889300006</v>
      </c>
      <c r="AC16" s="117">
        <f t="shared" ref="AC16" si="13">SUM(AC7:AC15)</f>
        <v>1701.8780889300006</v>
      </c>
      <c r="AD16" s="117">
        <f t="shared" ref="AD16" si="14">SUM(AD7:AD15)</f>
        <v>1701.8780889300006</v>
      </c>
      <c r="AE16" s="117">
        <f t="shared" ref="AE16" si="15">SUM(AE7:AE15)</f>
        <v>1701.8780889300006</v>
      </c>
      <c r="AF16" s="117">
        <f t="shared" ref="AF16" si="16">SUM(AF7:AF15)</f>
        <v>1701.8780889300006</v>
      </c>
      <c r="AG16" s="117">
        <f t="shared" ref="AG16" si="17">SUM(AG7:AG15)</f>
        <v>1701.8780889300006</v>
      </c>
      <c r="AH16" s="117">
        <f t="shared" ref="AH16" si="18">SUM(AH7:AH15)</f>
        <v>1701.8780889300006</v>
      </c>
      <c r="AI16" s="117">
        <f t="shared" ref="AI16" si="19">SUM(AI7:AI15)</f>
        <v>1781.3127080369998</v>
      </c>
      <c r="AJ16" s="117">
        <f t="shared" ref="AJ16" si="20">SUM(AJ7:AJ15)</f>
        <v>1781.3127080369998</v>
      </c>
      <c r="AK16" s="117">
        <f t="shared" ref="AK16" si="21">SUM(AK7:AK15)</f>
        <v>1781.3127080369998</v>
      </c>
      <c r="AL16" s="117">
        <f t="shared" ref="AL16" si="22">SUM(AL7:AL15)</f>
        <v>1781.3127080369998</v>
      </c>
      <c r="AM16" s="117">
        <f t="shared" ref="AM16" si="23">SUM(AM7:AM15)</f>
        <v>1781.3127080369998</v>
      </c>
      <c r="AN16" s="117">
        <f t="shared" ref="AN16" si="24">SUM(AN7:AN15)</f>
        <v>1781.3127080369998</v>
      </c>
      <c r="AO16" s="117">
        <f t="shared" ref="AO16" si="25">SUM(AO7:AO15)</f>
        <v>1781.3127080369998</v>
      </c>
      <c r="AP16" s="117">
        <f t="shared" ref="AP16" si="26">SUM(AP7:AP15)</f>
        <v>1781.3127080369998</v>
      </c>
      <c r="AQ16" s="117">
        <f t="shared" ref="AQ16" si="27">SUM(AQ7:AQ15)</f>
        <v>1781.3127080369998</v>
      </c>
      <c r="AR16" s="117">
        <f t="shared" ref="AR16" si="28">SUM(AR7:AR15)</f>
        <v>1781.3127080369998</v>
      </c>
      <c r="AS16" s="117">
        <f t="shared" ref="AS16" si="29">SUM(AS7:AS15)</f>
        <v>1781.3127080369998</v>
      </c>
      <c r="AT16" s="117">
        <f t="shared" ref="AT16" si="30">SUM(AT7:AT15)</f>
        <v>1781.3127080369998</v>
      </c>
    </row>
    <row r="17" spans="1:9" ht="13.5" customHeight="1" x14ac:dyDescent="0.35">
      <c r="A17" s="97" t="s">
        <v>517</v>
      </c>
      <c r="B17" s="21"/>
      <c r="C17" s="22"/>
      <c r="D17" s="22"/>
      <c r="E17" s="22"/>
      <c r="F17" s="22"/>
      <c r="G17" s="22"/>
      <c r="H17" s="22"/>
      <c r="I17" s="22"/>
    </row>
    <row r="18" spans="1:9" ht="13.5" customHeight="1" x14ac:dyDescent="0.35">
      <c r="A18" s="97" t="str">
        <f>"Ref: "&amp;A3&amp;" - "&amp;A1</f>
        <v>Ref: Net sales by product - Section PL - Profit and Loss Analysis</v>
      </c>
      <c r="B18" s="34"/>
      <c r="C18" s="22"/>
      <c r="D18" s="22"/>
      <c r="E18" s="22"/>
      <c r="F18" s="22"/>
      <c r="G18" s="22"/>
      <c r="H18" s="22"/>
      <c r="I18" s="22"/>
    </row>
    <row r="19" spans="1:9" ht="13.5" customHeight="1" x14ac:dyDescent="0.35">
      <c r="A19" s="14"/>
      <c r="B19" s="14"/>
      <c r="C19" s="14"/>
      <c r="D19" s="14"/>
      <c r="E19" s="14"/>
      <c r="F19" s="14"/>
      <c r="G19" s="14"/>
      <c r="H19" s="14"/>
      <c r="I19" s="14"/>
    </row>
    <row r="20" spans="1:9" ht="13.5" customHeight="1" x14ac:dyDescent="0.35">
      <c r="A20" s="14"/>
      <c r="B20" s="14"/>
      <c r="C20" s="14"/>
      <c r="D20" s="14"/>
      <c r="E20" s="14"/>
      <c r="F20" s="14"/>
      <c r="G20" s="14"/>
      <c r="H20" s="14"/>
      <c r="I20" s="14"/>
    </row>
    <row r="21" spans="1:9" ht="12" customHeight="1" x14ac:dyDescent="0.35">
      <c r="A21" s="14"/>
      <c r="B21" s="14"/>
      <c r="C21" s="14"/>
      <c r="D21" s="14"/>
      <c r="E21" s="14"/>
      <c r="F21" s="14"/>
      <c r="G21" s="14"/>
      <c r="H21" s="14"/>
      <c r="I21" s="14"/>
    </row>
    <row r="22" spans="1:9" ht="12" customHeight="1" x14ac:dyDescent="0.35">
      <c r="A22" s="14"/>
      <c r="B22" s="14"/>
      <c r="C22" s="14"/>
      <c r="D22" s="14"/>
      <c r="E22" s="14"/>
      <c r="F22" s="14"/>
      <c r="G22" s="14"/>
      <c r="H22" s="14"/>
      <c r="I22" s="14"/>
    </row>
    <row r="23" spans="1:9" ht="12" customHeight="1" x14ac:dyDescent="0.35">
      <c r="A23" s="14"/>
      <c r="B23" s="14"/>
      <c r="C23" s="14"/>
      <c r="D23" s="14"/>
      <c r="E23" s="14"/>
      <c r="F23" s="14"/>
      <c r="G23" s="14"/>
      <c r="H23" s="14"/>
      <c r="I23" s="14"/>
    </row>
    <row r="24" spans="1:9" ht="12" customHeight="1" x14ac:dyDescent="0.35">
      <c r="A24" s="14" t="s">
        <v>429</v>
      </c>
      <c r="B24" s="14"/>
      <c r="C24" s="14"/>
      <c r="D24" s="14"/>
      <c r="E24" s="14"/>
      <c r="F24" s="14"/>
      <c r="G24" s="14"/>
      <c r="H24" s="14"/>
      <c r="I24" s="14"/>
    </row>
    <row r="25" spans="1:9" ht="12" customHeight="1" x14ac:dyDescent="0.35">
      <c r="A25" s="14" t="s">
        <v>430</v>
      </c>
      <c r="B25" s="14"/>
      <c r="C25" s="14"/>
      <c r="D25" s="14"/>
      <c r="E25" s="14"/>
      <c r="F25" s="14"/>
      <c r="G25" s="14"/>
      <c r="H25" s="14"/>
      <c r="I25" s="14"/>
    </row>
    <row r="26" spans="1:9" ht="12" customHeight="1" x14ac:dyDescent="0.35">
      <c r="A26" s="14" t="s">
        <v>431</v>
      </c>
      <c r="B26" s="14"/>
      <c r="C26" s="14"/>
      <c r="D26" s="14"/>
      <c r="E26" s="14"/>
      <c r="F26" s="14"/>
      <c r="G26" s="14"/>
      <c r="H26" s="14"/>
      <c r="I26" s="14"/>
    </row>
    <row r="27" spans="1:9" ht="12" customHeight="1" x14ac:dyDescent="0.35">
      <c r="A27" s="14" t="s">
        <v>518</v>
      </c>
      <c r="B27" s="14"/>
      <c r="C27" s="268">
        <f>'Lead PL'!C9</f>
        <v>20851.264317000001</v>
      </c>
      <c r="D27" s="268">
        <f>'Lead PL'!D9</f>
        <v>20422.537067160003</v>
      </c>
      <c r="E27" s="268">
        <f>'Lead PL'!E9</f>
        <v>21375.752496444002</v>
      </c>
      <c r="F27" s="14"/>
      <c r="G27" s="14"/>
      <c r="H27" s="14"/>
      <c r="I27" s="14"/>
    </row>
    <row r="28" spans="1:9" ht="12" customHeight="1" x14ac:dyDescent="0.35">
      <c r="A28" s="14" t="s">
        <v>431</v>
      </c>
      <c r="B28" s="14"/>
      <c r="C28" s="268">
        <f>C27-C16</f>
        <v>0</v>
      </c>
      <c r="D28" s="268">
        <f t="shared" ref="D28:E28" si="31">D27-D16</f>
        <v>0</v>
      </c>
      <c r="E28" s="268">
        <f t="shared" si="31"/>
        <v>1781.3127080369959</v>
      </c>
      <c r="F28" s="14"/>
      <c r="G28" s="14"/>
      <c r="H28" s="14"/>
      <c r="I28" s="14"/>
    </row>
    <row r="29" spans="1:9" ht="12" customHeight="1" x14ac:dyDescent="0.35">
      <c r="A29" s="14"/>
      <c r="B29" s="14"/>
      <c r="C29" s="14"/>
      <c r="D29" s="14"/>
      <c r="E29" s="14"/>
      <c r="F29" s="14"/>
      <c r="G29" s="14"/>
      <c r="H29" s="14"/>
      <c r="I29" s="14"/>
    </row>
    <row r="30" spans="1:9" ht="12" customHeight="1" x14ac:dyDescent="0.35">
      <c r="A30" s="14"/>
      <c r="B30" s="14"/>
      <c r="C30" s="14"/>
      <c r="D30" s="14"/>
      <c r="E30" s="14"/>
      <c r="F30" s="14"/>
      <c r="G30" s="14"/>
      <c r="H30" s="14"/>
      <c r="I30" s="14"/>
    </row>
    <row r="31" spans="1:9" ht="12" customHeight="1" x14ac:dyDescent="0.35">
      <c r="A31" s="14"/>
      <c r="B31" s="14"/>
      <c r="C31" s="14"/>
      <c r="D31" s="14"/>
      <c r="E31" s="14"/>
      <c r="F31" s="14"/>
      <c r="G31" s="14"/>
      <c r="H31" s="14"/>
      <c r="I31" s="14"/>
    </row>
    <row r="32" spans="1:9" ht="12" customHeight="1" x14ac:dyDescent="0.35">
      <c r="A32" s="14"/>
      <c r="B32" s="14"/>
      <c r="C32" s="14"/>
      <c r="D32" s="14"/>
      <c r="E32" s="14"/>
      <c r="F32" s="14"/>
      <c r="G32" s="14"/>
      <c r="H32" s="14"/>
      <c r="I32" s="14"/>
    </row>
    <row r="33" spans="1:9" ht="12" customHeight="1" x14ac:dyDescent="0.35">
      <c r="A33" s="14"/>
      <c r="B33" s="14"/>
      <c r="C33" s="14"/>
      <c r="D33" s="14"/>
      <c r="E33" s="14"/>
      <c r="F33" s="14"/>
      <c r="G33" s="14"/>
      <c r="H33" s="14"/>
      <c r="I33" s="14"/>
    </row>
    <row r="34" spans="1:9" ht="12" customHeight="1" x14ac:dyDescent="0.35">
      <c r="A34" s="14"/>
      <c r="B34" s="14"/>
      <c r="C34" s="14"/>
      <c r="D34" s="14"/>
      <c r="E34" s="14"/>
      <c r="F34" s="14"/>
      <c r="G34" s="14"/>
      <c r="H34" s="14"/>
      <c r="I34" s="14"/>
    </row>
    <row r="35" spans="1:9" ht="12" customHeight="1" x14ac:dyDescent="0.35">
      <c r="A35" s="14"/>
      <c r="B35" s="14"/>
      <c r="C35" s="14"/>
      <c r="D35" s="14"/>
      <c r="E35" s="14"/>
      <c r="F35" s="14"/>
      <c r="G35" s="14"/>
      <c r="H35" s="14"/>
      <c r="I35" s="14"/>
    </row>
    <row r="36" spans="1:9" ht="12" customHeight="1" x14ac:dyDescent="0.35">
      <c r="A36" s="14"/>
      <c r="B36" s="14"/>
      <c r="C36" s="14"/>
      <c r="D36" s="14"/>
      <c r="E36" s="14"/>
      <c r="F36" s="14"/>
      <c r="G36" s="14"/>
      <c r="H36" s="14"/>
      <c r="I36" s="14"/>
    </row>
    <row r="37" spans="1:9" ht="12" customHeight="1" x14ac:dyDescent="0.35">
      <c r="A37" s="14"/>
      <c r="B37" s="14"/>
      <c r="C37" s="14"/>
      <c r="D37" s="14"/>
      <c r="E37" s="14"/>
      <c r="F37" s="14"/>
      <c r="G37" s="14"/>
      <c r="H37" s="14"/>
      <c r="I37" s="14"/>
    </row>
    <row r="38" spans="1:9" ht="12" customHeight="1" x14ac:dyDescent="0.35">
      <c r="A38" s="14"/>
      <c r="B38" s="14"/>
      <c r="C38" s="14"/>
      <c r="D38" s="14"/>
      <c r="E38" s="14"/>
      <c r="F38" s="14"/>
      <c r="G38" s="14"/>
      <c r="H38" s="14"/>
      <c r="I38" s="14"/>
    </row>
    <row r="39" spans="1:9" ht="12" customHeight="1" x14ac:dyDescent="0.35">
      <c r="A39" s="34"/>
      <c r="B39" s="34"/>
      <c r="C39" s="12"/>
      <c r="D39" s="12"/>
      <c r="E39" s="12"/>
      <c r="F39" s="12"/>
      <c r="G39" s="12"/>
      <c r="H39" s="12"/>
      <c r="I39" s="12"/>
    </row>
    <row r="40" spans="1:9" ht="12" customHeight="1" x14ac:dyDescent="0.35">
      <c r="A40" s="34"/>
      <c r="B40" s="34"/>
      <c r="C40" s="12"/>
      <c r="D40" s="12"/>
      <c r="E40" s="12"/>
      <c r="F40" s="12"/>
      <c r="G40" s="12"/>
      <c r="H40" s="12"/>
      <c r="I40" s="12"/>
    </row>
    <row r="41" spans="1:9" ht="12" customHeight="1" x14ac:dyDescent="0.35">
      <c r="A41" s="34"/>
      <c r="B41" s="34"/>
      <c r="C41" s="12"/>
      <c r="D41" s="12"/>
      <c r="E41" s="12"/>
      <c r="F41" s="12"/>
      <c r="G41" s="12"/>
      <c r="H41" s="12"/>
      <c r="I41" s="12"/>
    </row>
    <row r="42" spans="1:9" ht="12" customHeight="1" x14ac:dyDescent="0.35">
      <c r="A42" s="34"/>
      <c r="B42" s="34"/>
      <c r="C42" s="12"/>
      <c r="D42" s="12"/>
      <c r="E42" s="12"/>
      <c r="F42" s="12"/>
      <c r="G42" s="12"/>
      <c r="H42" s="12"/>
      <c r="I42" s="12"/>
    </row>
    <row r="43" spans="1:9" ht="12" customHeight="1" x14ac:dyDescent="0.35">
      <c r="A43" s="34"/>
      <c r="B43" s="34"/>
      <c r="C43" s="12"/>
      <c r="D43" s="12"/>
      <c r="E43" s="12"/>
      <c r="F43" s="12"/>
      <c r="G43" s="12"/>
      <c r="H43" s="12"/>
      <c r="I43" s="12"/>
    </row>
    <row r="44" spans="1:9" ht="12" customHeight="1" x14ac:dyDescent="0.35">
      <c r="A44" s="34"/>
      <c r="B44" s="34"/>
      <c r="C44" s="12"/>
      <c r="D44" s="12"/>
      <c r="E44" s="12"/>
      <c r="F44" s="12"/>
      <c r="G44" s="12"/>
      <c r="H44" s="12"/>
      <c r="I44" s="12"/>
    </row>
    <row r="45" spans="1:9" ht="12" customHeight="1" x14ac:dyDescent="0.35">
      <c r="A45" s="34"/>
      <c r="B45" s="34"/>
      <c r="C45" s="12"/>
      <c r="D45" s="12"/>
      <c r="E45" s="12"/>
      <c r="F45" s="12"/>
      <c r="G45" s="12"/>
      <c r="H45" s="12"/>
      <c r="I45" s="12"/>
    </row>
  </sheetData>
  <pageMargins left="0.55118110236220497" right="0.55118110236220497" top="0.39370078740157499" bottom="0.55118110236220497" header="0" footer="0.31496062992126"/>
  <pageSetup paperSize="9" fitToHeight="0" orientation="landscape" r:id="rId1"/>
  <headerFooter scaleWithDoc="0" alignWithMargins="0">
    <oddFooter>&amp;R&amp;G&amp;L&amp;"Arial,Regular"&amp;8Page &amp;P     Tab:&amp;A     05 April 2021&amp;C&amp;"Arial,Regular"&amp;8&amp;F
Reliance Restricted</oddFooter>
  </headerFooter>
  <legacyDrawingHF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99AC4C-F430-4E3F-8DF6-A5A07CEAB673}">
  <sheetPr>
    <pageSetUpPr autoPageBreaks="0" fitToPage="1"/>
  </sheetPr>
  <dimension ref="A1:K40"/>
  <sheetViews>
    <sheetView showGridLines="0" zoomScaleNormal="100" workbookViewId="0">
      <selection activeCell="F6" sqref="F6"/>
    </sheetView>
  </sheetViews>
  <sheetFormatPr defaultColWidth="9" defaultRowHeight="12" customHeight="1" x14ac:dyDescent="0.35"/>
  <cols>
    <col min="1" max="1" width="24.9140625" style="4" customWidth="1"/>
    <col min="2" max="2" width="10.08203125" style="4" customWidth="1"/>
    <col min="3" max="4" width="11.4140625" style="4" customWidth="1"/>
    <col min="5" max="5" width="1" style="4" customWidth="1"/>
    <col min="6" max="9" width="13.08203125" style="4" customWidth="1"/>
    <col min="10" max="10" width="5.4140625" style="4" customWidth="1"/>
    <col min="11" max="11" width="11.4140625" style="4" customWidth="1"/>
    <col min="12" max="13" width="3.9140625" style="4" customWidth="1"/>
    <col min="14" max="16384" width="9" style="4"/>
  </cols>
  <sheetData>
    <row r="1" spans="1:11" ht="20.2" customHeight="1" x14ac:dyDescent="0.4">
      <c r="A1" s="19" t="s">
        <v>131</v>
      </c>
      <c r="B1" s="7"/>
      <c r="C1" s="7"/>
      <c r="D1" s="7"/>
      <c r="E1" s="7"/>
      <c r="F1" s="7"/>
      <c r="G1" s="7"/>
      <c r="H1" s="7"/>
      <c r="I1" s="7"/>
      <c r="J1" s="7"/>
    </row>
    <row r="2" spans="1:11" ht="15" customHeight="1" x14ac:dyDescent="0.35">
      <c r="A2" s="20" t="s">
        <v>133</v>
      </c>
      <c r="B2" s="11"/>
      <c r="C2" s="11"/>
      <c r="D2" s="11"/>
      <c r="E2" s="11"/>
      <c r="F2" s="11"/>
      <c r="G2" s="11"/>
      <c r="H2" s="11"/>
      <c r="I2" s="11"/>
      <c r="J2" s="11"/>
    </row>
    <row r="3" spans="1:11" ht="20.2" customHeight="1" x14ac:dyDescent="0.5">
      <c r="A3" s="86" t="s">
        <v>580</v>
      </c>
      <c r="B3" s="11"/>
      <c r="C3" s="11"/>
      <c r="D3" s="11"/>
      <c r="E3" s="11"/>
      <c r="F3" s="11"/>
      <c r="G3" s="11"/>
      <c r="H3" s="11"/>
      <c r="I3" s="11"/>
      <c r="J3" s="11"/>
      <c r="K3" s="11"/>
    </row>
    <row r="4" spans="1:11" ht="20.2" customHeight="1" x14ac:dyDescent="0.5">
      <c r="A4" s="86"/>
      <c r="B4" s="11"/>
      <c r="C4" s="11"/>
      <c r="D4" s="11"/>
      <c r="E4" s="11"/>
      <c r="F4" s="11"/>
      <c r="G4" s="11"/>
      <c r="H4" s="11"/>
      <c r="I4" s="11"/>
      <c r="J4" s="11"/>
      <c r="K4" s="11"/>
    </row>
    <row r="5" spans="1:11" ht="12.75" x14ac:dyDescent="0.35">
      <c r="A5" s="297"/>
      <c r="B5" s="298" t="s">
        <v>126</v>
      </c>
      <c r="C5" s="298" t="s">
        <v>126</v>
      </c>
      <c r="D5" s="298" t="s">
        <v>126</v>
      </c>
      <c r="E5" s="299"/>
      <c r="F5" s="191" t="s">
        <v>436</v>
      </c>
      <c r="G5" s="191"/>
      <c r="H5" s="191" t="s">
        <v>437</v>
      </c>
      <c r="I5" s="191"/>
      <c r="J5" s="287"/>
      <c r="K5" s="12"/>
    </row>
    <row r="6" spans="1:11" ht="13.15" x14ac:dyDescent="0.4">
      <c r="A6" s="197" t="s">
        <v>89</v>
      </c>
      <c r="B6" s="198" t="s">
        <v>104</v>
      </c>
      <c r="C6" s="198" t="s">
        <v>106</v>
      </c>
      <c r="D6" s="198" t="s">
        <v>428</v>
      </c>
      <c r="E6" s="148"/>
      <c r="F6" s="202" t="s">
        <v>434</v>
      </c>
      <c r="G6" s="202" t="s">
        <v>435</v>
      </c>
      <c r="H6" s="202" t="s">
        <v>434</v>
      </c>
      <c r="I6" s="202" t="s">
        <v>435</v>
      </c>
      <c r="J6" s="287"/>
      <c r="K6" s="96" t="s">
        <v>17</v>
      </c>
    </row>
    <row r="7" spans="1:11" ht="12.75" x14ac:dyDescent="0.35">
      <c r="A7" s="106" t="s">
        <v>245</v>
      </c>
      <c r="B7" s="98">
        <f>SUMIFS(ScratchPad_TB!I$15:I$165,ScratchPad_TB!$G$15:$G$165,$A7,ScratchPad_TB!$F$15:$F$165,$A$10)/1000</f>
        <v>9669.7083000000002</v>
      </c>
      <c r="C7" s="98">
        <f>SUMIFS(ScratchPad_TB!J$15:J$165,ScratchPad_TB!$G$15:$G$165,$A7,ScratchPad_TB!$F$15:$F$165,$A$10)/1000</f>
        <v>8851.457515600001</v>
      </c>
      <c r="D7" s="98">
        <f>SUMIFS(ScratchPad_TB!K$15:K$165,ScratchPad_TB!$G$15:$G$165,$A7,ScratchPad_TB!$F$15:$F$165,$A$10)/1000</f>
        <v>9051.8537877600011</v>
      </c>
      <c r="E7" s="138"/>
      <c r="F7" s="129">
        <f>C7-B7</f>
        <v>-818.25078439999925</v>
      </c>
      <c r="G7" s="129">
        <f>D7-C7</f>
        <v>200.39627216000008</v>
      </c>
      <c r="H7" s="146">
        <f>IFERROR(C7/B7-1,0)</f>
        <v>-8.4620007037854439E-2</v>
      </c>
      <c r="I7" s="146">
        <f>IFERROR(D7/C7-1,0)</f>
        <v>2.2639917980379787E-2</v>
      </c>
      <c r="J7" s="280"/>
      <c r="K7" s="27"/>
    </row>
    <row r="8" spans="1:11" ht="12.75" x14ac:dyDescent="0.35">
      <c r="A8" s="107" t="s">
        <v>247</v>
      </c>
      <c r="B8" s="100">
        <f>SUMIFS(ScratchPad_TB!I$15:I$165,ScratchPad_TB!$G$15:$G$165,$A8,ScratchPad_TB!$F$15:$F$165,$A$10)/1000</f>
        <v>36.283003150684927</v>
      </c>
      <c r="C8" s="100">
        <f>SUMIFS(ScratchPad_TB!J$15:J$165,ScratchPad_TB!$G$15:$G$165,$A8,ScratchPad_TB!$F$15:$F$165,$A$10)/1000</f>
        <v>34.776802326575336</v>
      </c>
      <c r="D8" s="100">
        <f>SUMIFS(ScratchPad_TB!K$15:K$165,ScratchPad_TB!$G$15:$G$165,$A8,ScratchPad_TB!$F$15:$F$165,$A$10)/1000</f>
        <v>28.138592196821918</v>
      </c>
      <c r="E8" s="138"/>
      <c r="F8" s="129">
        <f t="shared" ref="F8:F10" si="0">C8-B8</f>
        <v>-1.506200824109591</v>
      </c>
      <c r="G8" s="129">
        <f t="shared" ref="G8:G10" si="1">D8-C8</f>
        <v>-6.6382101297534177</v>
      </c>
      <c r="H8" s="146">
        <f t="shared" ref="H8:H10" si="2">IFERROR(C8/B8-1,0)</f>
        <v>-4.1512573197270086E-2</v>
      </c>
      <c r="I8" s="146">
        <f t="shared" ref="I8:I10" si="3">IFERROR(D8/C8-1,0)</f>
        <v>-0.19088040549032037</v>
      </c>
      <c r="J8" s="184"/>
      <c r="K8" s="27"/>
    </row>
    <row r="9" spans="1:11" ht="12.75" x14ac:dyDescent="0.35">
      <c r="A9" s="114" t="s">
        <v>242</v>
      </c>
      <c r="B9" s="113">
        <f>SUMIFS(ScratchPad_TB!I$15:I$165,ScratchPad_TB!$G$15:$G$165,$A9,ScratchPad_TB!$F$15:$F$165,$A$10)/1000</f>
        <v>-159.43343835616415</v>
      </c>
      <c r="C9" s="113">
        <f>SUMIFS(ScratchPad_TB!J$15:J$165,ScratchPad_TB!$G$15:$G$165,$A9,ScratchPad_TB!$F$15:$F$165,$A$10)/1000</f>
        <v>25.103347068493022</v>
      </c>
      <c r="D9" s="113">
        <f>SUMIFS(ScratchPad_TB!K$15:K$165,ScratchPad_TB!$G$15:$G$165,$A9,ScratchPad_TB!$F$15:$F$165,$A$10)/1000</f>
        <v>-55.649879638356154</v>
      </c>
      <c r="E9" s="138"/>
      <c r="F9" s="156">
        <f t="shared" si="0"/>
        <v>184.53678542465718</v>
      </c>
      <c r="G9" s="156">
        <f t="shared" si="1"/>
        <v>-80.753226706849176</v>
      </c>
      <c r="H9" s="158">
        <f t="shared" si="2"/>
        <v>-1.1574534635100433</v>
      </c>
      <c r="I9" s="158">
        <f t="shared" si="3"/>
        <v>-3.2168310658542341</v>
      </c>
      <c r="J9" s="184"/>
      <c r="K9" s="27"/>
    </row>
    <row r="10" spans="1:11" ht="13.15" x14ac:dyDescent="0.35">
      <c r="A10" s="115" t="s">
        <v>241</v>
      </c>
      <c r="B10" s="117">
        <f>SUM(B7:B9)</f>
        <v>9546.5578647945222</v>
      </c>
      <c r="C10" s="117">
        <f t="shared" ref="C10:D10" si="4">SUM(C7:C9)</f>
        <v>8911.3376649950696</v>
      </c>
      <c r="D10" s="117">
        <f t="shared" si="4"/>
        <v>9024.3425003184657</v>
      </c>
      <c r="E10" s="138"/>
      <c r="F10" s="117">
        <f t="shared" si="0"/>
        <v>-635.22019979945253</v>
      </c>
      <c r="G10" s="117">
        <f t="shared" si="1"/>
        <v>113.00483532339604</v>
      </c>
      <c r="H10" s="203">
        <f t="shared" si="2"/>
        <v>-6.6539187086687712E-2</v>
      </c>
      <c r="I10" s="203">
        <f t="shared" si="3"/>
        <v>1.2681018223256624E-2</v>
      </c>
      <c r="J10" s="184"/>
      <c r="K10" s="27"/>
    </row>
    <row r="11" spans="1:11" ht="12.75" x14ac:dyDescent="0.35">
      <c r="A11" s="204" t="s">
        <v>581</v>
      </c>
      <c r="B11" s="189">
        <f>B10/'Lead PL'!C9</f>
        <v>0.4578407198555931</v>
      </c>
      <c r="C11" s="189">
        <f>C10/'Lead PL'!D9</f>
        <v>0.43634821842604188</v>
      </c>
      <c r="D11" s="189">
        <f>D10/'Lead PL'!E9</f>
        <v>0.42217659948204045</v>
      </c>
      <c r="E11" s="138"/>
      <c r="F11" s="199"/>
      <c r="G11" s="199"/>
      <c r="H11" s="199"/>
      <c r="I11" s="199"/>
      <c r="J11" s="184"/>
      <c r="K11" s="176"/>
    </row>
    <row r="12" spans="1:11" ht="13.5" customHeight="1" x14ac:dyDescent="0.35">
      <c r="A12" s="97" t="s">
        <v>582</v>
      </c>
      <c r="B12" s="22"/>
      <c r="C12" s="22"/>
      <c r="D12" s="22"/>
      <c r="E12" s="152"/>
      <c r="F12" s="22"/>
      <c r="G12" s="22"/>
      <c r="H12" s="22"/>
      <c r="I12" s="22"/>
      <c r="J12" s="152"/>
      <c r="K12" s="12"/>
    </row>
    <row r="13" spans="1:11" ht="13.5" customHeight="1" x14ac:dyDescent="0.35">
      <c r="A13" s="97" t="str">
        <f>"Ref: "&amp;A3&amp;" - "&amp;A1</f>
        <v>Ref: Cost of good sold - Section PL - Profit and Loss Analysis</v>
      </c>
      <c r="B13" s="22"/>
      <c r="C13" s="22"/>
      <c r="D13" s="22"/>
      <c r="E13" s="152"/>
      <c r="F13" s="22"/>
      <c r="G13" s="22"/>
      <c r="H13" s="22"/>
      <c r="I13" s="22"/>
      <c r="J13" s="152"/>
      <c r="K13" s="12"/>
    </row>
    <row r="14" spans="1:11" ht="13.5" customHeight="1" x14ac:dyDescent="0.35">
      <c r="A14" s="14"/>
      <c r="B14" s="14"/>
      <c r="C14" s="14"/>
      <c r="D14" s="14"/>
      <c r="E14" s="200"/>
      <c r="F14" s="14"/>
      <c r="G14" s="14"/>
      <c r="H14" s="14"/>
      <c r="I14" s="14"/>
      <c r="J14" s="200"/>
      <c r="K14" s="14"/>
    </row>
    <row r="15" spans="1:11" ht="13.5" customHeight="1" x14ac:dyDescent="0.35">
      <c r="A15" s="14"/>
      <c r="B15" s="14"/>
      <c r="C15" s="14"/>
      <c r="D15" s="14"/>
      <c r="E15" s="200"/>
      <c r="F15" s="14"/>
      <c r="G15" s="14"/>
      <c r="H15" s="14"/>
      <c r="I15" s="14"/>
      <c r="J15" s="200"/>
      <c r="K15" s="14"/>
    </row>
    <row r="16" spans="1:11" ht="12" customHeight="1" x14ac:dyDescent="0.35">
      <c r="A16" s="14"/>
      <c r="B16" s="14"/>
      <c r="C16" s="14"/>
      <c r="D16" s="14"/>
      <c r="E16" s="200"/>
      <c r="F16" s="14"/>
      <c r="G16" s="14"/>
      <c r="H16" s="14"/>
      <c r="I16" s="14"/>
      <c r="J16" s="200"/>
      <c r="K16" s="14"/>
    </row>
    <row r="17" spans="1:11" ht="12" customHeight="1" x14ac:dyDescent="0.35">
      <c r="A17" s="14"/>
      <c r="B17" s="14"/>
      <c r="C17" s="14"/>
      <c r="D17" s="14"/>
      <c r="E17" s="200"/>
      <c r="F17" s="14"/>
      <c r="G17" s="14"/>
      <c r="H17" s="14"/>
      <c r="I17" s="14"/>
      <c r="J17" s="200"/>
      <c r="K17" s="14"/>
    </row>
    <row r="18" spans="1:11" ht="12" customHeight="1" x14ac:dyDescent="0.35">
      <c r="A18" s="14"/>
      <c r="B18" s="14"/>
      <c r="C18" s="14"/>
      <c r="D18" s="14"/>
      <c r="E18" s="200"/>
      <c r="F18" s="14"/>
      <c r="G18" s="14"/>
      <c r="H18" s="14"/>
      <c r="I18" s="14"/>
      <c r="J18" s="200"/>
      <c r="K18" s="14"/>
    </row>
    <row r="19" spans="1:11" ht="12" customHeight="1" x14ac:dyDescent="0.35">
      <c r="A19" s="14" t="s">
        <v>429</v>
      </c>
      <c r="B19" s="14"/>
      <c r="C19" s="14"/>
      <c r="D19" s="14"/>
      <c r="E19" s="200"/>
      <c r="F19" s="14"/>
      <c r="G19" s="14"/>
      <c r="H19" s="14"/>
      <c r="I19" s="14"/>
      <c r="J19" s="200"/>
      <c r="K19" s="14"/>
    </row>
    <row r="20" spans="1:11" ht="12" customHeight="1" x14ac:dyDescent="0.35">
      <c r="A20" s="14" t="s">
        <v>518</v>
      </c>
      <c r="B20" s="268">
        <f>'Lead PL'!C10</f>
        <v>-9546.5578647945204</v>
      </c>
      <c r="C20" s="268">
        <f>'Lead PL'!D10</f>
        <v>-8911.3376649950678</v>
      </c>
      <c r="D20" s="268">
        <f>'Lead PL'!E10</f>
        <v>-9024.3425003184675</v>
      </c>
      <c r="E20" s="200"/>
      <c r="F20" s="14"/>
      <c r="G20" s="14"/>
      <c r="H20" s="14"/>
      <c r="I20" s="14"/>
      <c r="J20" s="200"/>
      <c r="K20" s="14"/>
    </row>
    <row r="21" spans="1:11" ht="12" customHeight="1" x14ac:dyDescent="0.35">
      <c r="A21" s="14" t="s">
        <v>431</v>
      </c>
      <c r="B21" s="268">
        <f>B20+B10</f>
        <v>0</v>
      </c>
      <c r="C21" s="268">
        <f t="shared" ref="C21:D21" si="5">C20+C10</f>
        <v>0</v>
      </c>
      <c r="D21" s="268">
        <f t="shared" si="5"/>
        <v>0</v>
      </c>
      <c r="E21" s="200"/>
      <c r="F21" s="14"/>
      <c r="G21" s="14"/>
      <c r="H21" s="14"/>
      <c r="I21" s="14"/>
      <c r="J21" s="200"/>
      <c r="K21" s="14"/>
    </row>
    <row r="22" spans="1:11" ht="12" customHeight="1" x14ac:dyDescent="0.35">
      <c r="A22" s="14"/>
      <c r="B22" s="14"/>
      <c r="C22" s="14"/>
      <c r="D22" s="14"/>
      <c r="E22" s="200"/>
      <c r="F22" s="14"/>
      <c r="G22" s="14"/>
      <c r="H22" s="14"/>
      <c r="I22" s="14"/>
      <c r="J22" s="200"/>
      <c r="K22" s="14"/>
    </row>
    <row r="23" spans="1:11" ht="12" customHeight="1" x14ac:dyDescent="0.35">
      <c r="A23" s="14"/>
      <c r="B23" s="14"/>
      <c r="C23" s="14"/>
      <c r="D23" s="14"/>
      <c r="E23" s="200"/>
      <c r="F23" s="14"/>
      <c r="G23" s="14"/>
      <c r="H23" s="14"/>
      <c r="I23" s="14"/>
      <c r="J23" s="200"/>
      <c r="K23" s="14"/>
    </row>
    <row r="24" spans="1:11" ht="12" customHeight="1" x14ac:dyDescent="0.35">
      <c r="A24" s="14"/>
      <c r="B24" s="14"/>
      <c r="C24" s="14"/>
      <c r="D24" s="14"/>
      <c r="E24" s="200"/>
      <c r="F24" s="14"/>
      <c r="G24" s="14"/>
      <c r="H24" s="14"/>
      <c r="I24" s="14"/>
      <c r="J24" s="200"/>
      <c r="K24" s="14"/>
    </row>
    <row r="25" spans="1:11" ht="12" customHeight="1" x14ac:dyDescent="0.35">
      <c r="A25" s="14"/>
      <c r="B25" s="14"/>
      <c r="C25" s="14"/>
      <c r="D25" s="14"/>
      <c r="E25" s="200"/>
      <c r="F25" s="14"/>
      <c r="G25" s="14"/>
      <c r="H25" s="14"/>
      <c r="I25" s="14"/>
      <c r="J25" s="200"/>
      <c r="K25" s="14"/>
    </row>
    <row r="26" spans="1:11" ht="12" customHeight="1" x14ac:dyDescent="0.35">
      <c r="A26" s="14"/>
      <c r="B26" s="14"/>
      <c r="C26" s="14"/>
      <c r="D26" s="14"/>
      <c r="E26" s="200"/>
      <c r="F26" s="14"/>
      <c r="G26" s="14"/>
      <c r="H26" s="14"/>
      <c r="I26" s="14"/>
      <c r="J26" s="200"/>
      <c r="K26" s="14"/>
    </row>
    <row r="27" spans="1:11" ht="12" customHeight="1" x14ac:dyDescent="0.35">
      <c r="A27" s="14"/>
      <c r="B27" s="14"/>
      <c r="C27" s="14"/>
      <c r="D27" s="14"/>
      <c r="E27" s="200"/>
      <c r="F27" s="14"/>
      <c r="G27" s="14"/>
      <c r="H27" s="14"/>
      <c r="I27" s="14"/>
      <c r="J27" s="200"/>
      <c r="K27" s="14"/>
    </row>
    <row r="28" spans="1:11" ht="12" customHeight="1" x14ac:dyDescent="0.35">
      <c r="A28" s="14"/>
      <c r="B28" s="14"/>
      <c r="C28" s="14"/>
      <c r="D28" s="14"/>
      <c r="E28" s="200"/>
      <c r="F28" s="14"/>
      <c r="G28" s="14"/>
      <c r="H28" s="14"/>
      <c r="I28" s="14"/>
      <c r="J28" s="200"/>
      <c r="K28" s="14"/>
    </row>
    <row r="29" spans="1:11" ht="12" customHeight="1" x14ac:dyDescent="0.35">
      <c r="A29" s="14"/>
      <c r="B29" s="14"/>
      <c r="C29" s="14"/>
      <c r="D29" s="14"/>
      <c r="E29" s="200"/>
      <c r="F29" s="14"/>
      <c r="G29" s="14"/>
      <c r="H29" s="14"/>
      <c r="I29" s="14"/>
      <c r="J29" s="200"/>
      <c r="K29" s="14"/>
    </row>
    <row r="30" spans="1:11" ht="12" customHeight="1" x14ac:dyDescent="0.35">
      <c r="A30" s="14"/>
      <c r="B30" s="14"/>
      <c r="C30" s="14"/>
      <c r="D30" s="14"/>
      <c r="E30" s="200"/>
      <c r="F30" s="14"/>
      <c r="G30" s="14"/>
      <c r="H30" s="14"/>
      <c r="I30" s="14"/>
      <c r="J30" s="200"/>
      <c r="K30" s="14"/>
    </row>
    <row r="31" spans="1:11" ht="12" customHeight="1" x14ac:dyDescent="0.35">
      <c r="A31" s="14"/>
      <c r="B31" s="14"/>
      <c r="C31" s="14"/>
      <c r="D31" s="14"/>
      <c r="E31" s="200"/>
      <c r="F31" s="14"/>
      <c r="G31" s="14"/>
      <c r="H31" s="14"/>
      <c r="I31" s="14"/>
      <c r="J31" s="200"/>
      <c r="K31" s="14"/>
    </row>
    <row r="32" spans="1:11" ht="12" customHeight="1" x14ac:dyDescent="0.35">
      <c r="A32" s="14"/>
      <c r="B32" s="14"/>
      <c r="C32" s="14"/>
      <c r="D32" s="14"/>
      <c r="E32" s="200"/>
      <c r="F32" s="14"/>
      <c r="G32" s="14"/>
      <c r="H32" s="14"/>
      <c r="I32" s="14"/>
      <c r="J32" s="200"/>
      <c r="K32" s="14"/>
    </row>
    <row r="33" spans="1:11" ht="12" customHeight="1" x14ac:dyDescent="0.35">
      <c r="A33" s="14"/>
      <c r="B33" s="14"/>
      <c r="C33" s="14"/>
      <c r="D33" s="14"/>
      <c r="E33" s="200"/>
      <c r="F33" s="14"/>
      <c r="G33" s="14"/>
      <c r="H33" s="14"/>
      <c r="I33" s="14"/>
      <c r="J33" s="200"/>
      <c r="K33" s="14"/>
    </row>
    <row r="34" spans="1:11" ht="12" customHeight="1" x14ac:dyDescent="0.35">
      <c r="A34" s="34"/>
      <c r="B34" s="12"/>
      <c r="C34" s="12"/>
      <c r="D34" s="12"/>
      <c r="E34" s="155"/>
      <c r="F34" s="12"/>
      <c r="G34" s="12"/>
      <c r="H34" s="12"/>
      <c r="I34" s="12"/>
      <c r="J34" s="155"/>
      <c r="K34" s="12"/>
    </row>
    <row r="35" spans="1:11" ht="12" customHeight="1" x14ac:dyDescent="0.35">
      <c r="A35" s="34"/>
      <c r="B35" s="12"/>
      <c r="C35" s="12"/>
      <c r="D35" s="12"/>
      <c r="E35" s="155"/>
      <c r="F35" s="12"/>
      <c r="G35" s="12"/>
      <c r="H35" s="12"/>
      <c r="I35" s="12"/>
      <c r="J35" s="155"/>
      <c r="K35" s="12"/>
    </row>
    <row r="36" spans="1:11" ht="12" customHeight="1" x14ac:dyDescent="0.35">
      <c r="A36" s="34"/>
      <c r="B36" s="12"/>
      <c r="C36" s="12"/>
      <c r="D36" s="12"/>
      <c r="E36" s="155"/>
      <c r="F36" s="12"/>
      <c r="G36" s="12"/>
      <c r="H36" s="12"/>
      <c r="I36" s="12"/>
      <c r="J36" s="155"/>
      <c r="K36" s="12"/>
    </row>
    <row r="37" spans="1:11" ht="12" customHeight="1" x14ac:dyDescent="0.35">
      <c r="A37" s="34"/>
      <c r="B37" s="12"/>
      <c r="C37" s="12"/>
      <c r="D37" s="12"/>
      <c r="E37" s="155"/>
      <c r="F37" s="12"/>
      <c r="G37" s="12"/>
      <c r="H37" s="12"/>
      <c r="I37" s="12"/>
      <c r="J37" s="155"/>
      <c r="K37" s="12"/>
    </row>
    <row r="38" spans="1:11" ht="12" customHeight="1" x14ac:dyDescent="0.35">
      <c r="A38" s="34"/>
      <c r="B38" s="12"/>
      <c r="C38" s="12"/>
      <c r="D38" s="12"/>
      <c r="E38" s="155"/>
      <c r="F38" s="12"/>
      <c r="G38" s="12"/>
      <c r="H38" s="12"/>
      <c r="I38" s="12"/>
      <c r="J38" s="155"/>
      <c r="K38" s="12"/>
    </row>
    <row r="39" spans="1:11" ht="12" customHeight="1" x14ac:dyDescent="0.35">
      <c r="A39" s="34"/>
      <c r="B39" s="12"/>
      <c r="C39" s="12"/>
      <c r="D39" s="12"/>
      <c r="E39" s="155"/>
      <c r="F39" s="12"/>
      <c r="G39" s="12"/>
      <c r="H39" s="12"/>
      <c r="I39" s="12"/>
      <c r="J39" s="155"/>
      <c r="K39" s="12"/>
    </row>
    <row r="40" spans="1:11" ht="12" customHeight="1" x14ac:dyDescent="0.35">
      <c r="A40" s="34"/>
      <c r="B40" s="12"/>
      <c r="C40" s="12"/>
      <c r="D40" s="12"/>
      <c r="E40" s="155"/>
      <c r="F40" s="12"/>
      <c r="G40" s="12"/>
      <c r="H40" s="12"/>
      <c r="I40" s="12"/>
      <c r="J40" s="155"/>
      <c r="K40" s="12"/>
    </row>
  </sheetData>
  <pageMargins left="0.55118110236220497" right="0.55118110236220497" top="0.39370078740157499" bottom="0.55118110236220497" header="0" footer="0.31496062992126"/>
  <pageSetup paperSize="9" fitToHeight="0" orientation="landscape" r:id="rId1"/>
  <headerFooter scaleWithDoc="0" alignWithMargins="0">
    <oddFooter>&amp;R&amp;G&amp;L&amp;"Arial,Regular"&amp;8Page &amp;P     Tab:&amp;A     05 April 2021&amp;C&amp;"Arial,Regular"&amp;8&amp;F
Reliance Restricted</oddFooter>
  </headerFooter>
  <legacyDrawingHF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00FE8F-FD63-4203-830E-43BC1B71C11A}">
  <sheetPr>
    <pageSetUpPr autoPageBreaks="0" fitToPage="1"/>
  </sheetPr>
  <dimension ref="A1:Q46"/>
  <sheetViews>
    <sheetView showGridLines="0" zoomScaleNormal="100" workbookViewId="0">
      <selection activeCell="B1" sqref="B1"/>
    </sheetView>
  </sheetViews>
  <sheetFormatPr defaultColWidth="9" defaultRowHeight="12" customHeight="1" x14ac:dyDescent="0.35"/>
  <cols>
    <col min="1" max="1" width="27.33203125" style="4" customWidth="1"/>
    <col min="2" max="2" width="10.08203125" style="4" customWidth="1"/>
    <col min="3" max="4" width="11.4140625" style="4" customWidth="1"/>
    <col min="5" max="5" width="1" style="4" customWidth="1"/>
    <col min="6" max="9" width="13.08203125" style="4" customWidth="1"/>
    <col min="10" max="10" width="5.4140625" style="4" customWidth="1"/>
    <col min="11" max="11" width="11.4140625" style="4" customWidth="1"/>
    <col min="12" max="13" width="3.9140625" style="4" customWidth="1"/>
    <col min="14" max="16384" width="9" style="4"/>
  </cols>
  <sheetData>
    <row r="1" spans="1:11" ht="20.2" customHeight="1" x14ac:dyDescent="0.4">
      <c r="A1" s="19" t="s">
        <v>131</v>
      </c>
      <c r="B1" s="7"/>
      <c r="C1" s="7"/>
      <c r="D1" s="7"/>
      <c r="E1" s="7"/>
      <c r="F1" s="7"/>
      <c r="G1" s="7"/>
      <c r="H1" s="7"/>
      <c r="I1" s="7"/>
      <c r="J1" s="7"/>
    </row>
    <row r="2" spans="1:11" ht="15" customHeight="1" x14ac:dyDescent="0.35">
      <c r="A2" s="20" t="s">
        <v>133</v>
      </c>
      <c r="B2" s="11"/>
      <c r="C2" s="11"/>
      <c r="D2" s="11"/>
      <c r="E2" s="11"/>
      <c r="F2" s="11"/>
      <c r="G2" s="11"/>
      <c r="H2" s="11"/>
      <c r="I2" s="11"/>
      <c r="J2" s="11"/>
    </row>
    <row r="3" spans="1:11" ht="20.2" customHeight="1" x14ac:dyDescent="0.5">
      <c r="A3" s="86" t="s">
        <v>221</v>
      </c>
      <c r="B3" s="11"/>
      <c r="C3" s="11"/>
      <c r="D3" s="11"/>
      <c r="E3" s="11"/>
      <c r="F3" s="11"/>
      <c r="G3" s="11"/>
      <c r="H3" s="11"/>
      <c r="I3" s="11"/>
      <c r="J3" s="11"/>
      <c r="K3" s="11"/>
    </row>
    <row r="4" spans="1:11" ht="20.2" customHeight="1" x14ac:dyDescent="0.5">
      <c r="A4" s="86"/>
      <c r="B4" s="11"/>
      <c r="C4" s="11"/>
      <c r="D4" s="11"/>
      <c r="E4" s="11"/>
      <c r="F4" s="11"/>
      <c r="G4" s="11"/>
      <c r="H4" s="11"/>
      <c r="I4" s="11"/>
      <c r="J4" s="11"/>
      <c r="K4" s="11"/>
    </row>
    <row r="5" spans="1:11" ht="12.75" x14ac:dyDescent="0.35">
      <c r="A5" s="297"/>
      <c r="B5" s="298" t="s">
        <v>126</v>
      </c>
      <c r="C5" s="298" t="s">
        <v>126</v>
      </c>
      <c r="D5" s="298" t="s">
        <v>126</v>
      </c>
      <c r="E5" s="299"/>
      <c r="F5" s="191" t="s">
        <v>436</v>
      </c>
      <c r="G5" s="191"/>
      <c r="H5" s="191" t="s">
        <v>437</v>
      </c>
      <c r="I5" s="191"/>
      <c r="J5" s="287"/>
      <c r="K5" s="12"/>
    </row>
    <row r="6" spans="1:11" ht="13.15" x14ac:dyDescent="0.4">
      <c r="A6" s="197" t="s">
        <v>89</v>
      </c>
      <c r="B6" s="198" t="s">
        <v>104</v>
      </c>
      <c r="C6" s="198" t="s">
        <v>106</v>
      </c>
      <c r="D6" s="198" t="s">
        <v>428</v>
      </c>
      <c r="E6" s="148"/>
      <c r="F6" s="202" t="s">
        <v>434</v>
      </c>
      <c r="G6" s="202" t="s">
        <v>435</v>
      </c>
      <c r="H6" s="202" t="s">
        <v>434</v>
      </c>
      <c r="I6" s="202" t="s">
        <v>435</v>
      </c>
      <c r="J6" s="287"/>
      <c r="K6" s="96" t="s">
        <v>17</v>
      </c>
    </row>
    <row r="7" spans="1:11" ht="12.75" x14ac:dyDescent="0.35">
      <c r="A7" s="107" t="s">
        <v>222</v>
      </c>
      <c r="B7" s="100">
        <f>SUMIFS(ScratchPad_TB!I$15:I$165,ScratchPad_TB!$G$15:$G$165,$A7,ScratchPad_TB!$F$15:$F$165,$A$12)/1000</f>
        <v>3327.14075</v>
      </c>
      <c r="C7" s="100">
        <f>SUMIFS(ScratchPad_TB!J$15:J$165,ScratchPad_TB!$G$15:$G$165,$A7,ScratchPad_TB!$F$15:$F$165,$A$12)/1000</f>
        <v>3642.4573250000003</v>
      </c>
      <c r="D7" s="100">
        <f>SUMIFS(ScratchPad_TB!K$15:K$165,ScratchPad_TB!$G$15:$G$165,$A7,ScratchPad_TB!$F$15:$F$165,$A$12)/1000</f>
        <v>3989.3055575000008</v>
      </c>
      <c r="E7" s="138"/>
      <c r="F7" s="129">
        <f>C7-B7</f>
        <v>315.31657500000028</v>
      </c>
      <c r="G7" s="129">
        <f>D7-C7</f>
        <v>346.84823250000045</v>
      </c>
      <c r="H7" s="146">
        <f t="shared" ref="H7" si="0">IFERROR(C7/B7-1,0)</f>
        <v>9.4771035760960798E-2</v>
      </c>
      <c r="I7" s="146">
        <f t="shared" ref="I7" si="1">IFERROR(D7/C7-1,0)</f>
        <v>9.5223691467682503E-2</v>
      </c>
      <c r="J7" s="184"/>
      <c r="K7" s="27"/>
    </row>
    <row r="8" spans="1:11" ht="12.75" x14ac:dyDescent="0.35">
      <c r="A8" s="107" t="s">
        <v>224</v>
      </c>
      <c r="B8" s="138">
        <f>SUMIFS(ScratchPad_TB!I$15:I$165,ScratchPad_TB!$G$15:$G$165,$A8,ScratchPad_TB!$F$15:$F$165,$A$12)/1000</f>
        <v>1193.5930125</v>
      </c>
      <c r="C8" s="138">
        <f>SUMIFS(ScratchPad_TB!J$15:J$165,ScratchPad_TB!$G$15:$G$165,$A8,ScratchPad_TB!$F$15:$F$165,$A$12)/1000</f>
        <v>1303.9538137499999</v>
      </c>
      <c r="D8" s="138">
        <f>SUMIFS(ScratchPad_TB!K$15:K$165,ScratchPad_TB!$G$15:$G$165,$A8,ScratchPad_TB!$F$15:$F$165,$A$12)/1000</f>
        <v>1425.3506951250001</v>
      </c>
      <c r="E8" s="138"/>
      <c r="F8" s="129">
        <f t="shared" ref="F8:F11" si="2">C8-B8</f>
        <v>110.36080124999989</v>
      </c>
      <c r="G8" s="129">
        <f t="shared" ref="G8:G11" si="3">D8-C8</f>
        <v>121.39688137500025</v>
      </c>
      <c r="H8" s="146">
        <f>IFERROR(C8/B8-1,0)</f>
        <v>9.2460998090837743E-2</v>
      </c>
      <c r="I8" s="146">
        <f>IFERROR(D8/C8-1,0)</f>
        <v>9.3099065392415081E-2</v>
      </c>
      <c r="J8" s="184"/>
      <c r="K8" s="27"/>
    </row>
    <row r="9" spans="1:11" ht="12.75" x14ac:dyDescent="0.35">
      <c r="A9" s="107" t="s">
        <v>268</v>
      </c>
      <c r="B9" s="138">
        <f>SUMIFS(ScratchPad_TB!I$15:I$165,ScratchPad_TB!$G$15:$G$165,$A9,ScratchPad_TB!$F$15:$F$165,$A$12)/1000</f>
        <v>63.063315000000003</v>
      </c>
      <c r="C9" s="138">
        <f>SUMIFS(ScratchPad_TB!J$15:J$165,ScratchPad_TB!$G$15:$G$165,$A9,ScratchPad_TB!$F$15:$F$165,$A$12)/1000</f>
        <v>69.369646500000002</v>
      </c>
      <c r="D9" s="138">
        <f>SUMIFS(ScratchPad_TB!K$15:K$165,ScratchPad_TB!$G$15:$G$165,$A9,ScratchPad_TB!$F$15:$F$165,$A$12)/1000</f>
        <v>76.306611150000009</v>
      </c>
      <c r="E9" s="138"/>
      <c r="F9" s="129">
        <f t="shared" si="2"/>
        <v>6.3063314999999989</v>
      </c>
      <c r="G9" s="129">
        <f t="shared" si="3"/>
        <v>6.9369646500000073</v>
      </c>
      <c r="H9" s="146">
        <f t="shared" ref="H9:H12" si="4">IFERROR(C9/B9-1,0)</f>
        <v>9.9999999999999867E-2</v>
      </c>
      <c r="I9" s="146">
        <f t="shared" ref="I9:I12" si="5">IFERROR(D9/C9-1,0)</f>
        <v>0.10000000000000009</v>
      </c>
      <c r="J9" s="184"/>
      <c r="K9" s="27"/>
    </row>
    <row r="10" spans="1:11" ht="12.75" x14ac:dyDescent="0.35">
      <c r="A10" s="107" t="s">
        <v>270</v>
      </c>
      <c r="B10" s="138">
        <f>SUMIFS(ScratchPad_TB!I$15:I$165,ScratchPad_TB!$G$15:$G$165,$A10,ScratchPad_TB!$F$15:$F$165,$A$12)/1000</f>
        <v>0</v>
      </c>
      <c r="C10" s="138">
        <f>SUMIFS(ScratchPad_TB!J$15:J$165,ScratchPad_TB!$G$15:$G$165,$A10,ScratchPad_TB!$F$15:$F$165,$A$12)/1000</f>
        <v>150</v>
      </c>
      <c r="D10" s="138">
        <f>SUMIFS(ScratchPad_TB!K$15:K$165,ScratchPad_TB!$G$15:$G$165,$A10,ScratchPad_TB!$F$15:$F$165,$A$12)/1000</f>
        <v>0</v>
      </c>
      <c r="E10" s="138"/>
      <c r="F10" s="129">
        <f t="shared" si="2"/>
        <v>150</v>
      </c>
      <c r="G10" s="129">
        <f t="shared" si="3"/>
        <v>-150</v>
      </c>
      <c r="H10" s="146">
        <f t="shared" si="4"/>
        <v>0</v>
      </c>
      <c r="I10" s="146">
        <f t="shared" si="5"/>
        <v>-1</v>
      </c>
      <c r="J10" s="184"/>
      <c r="K10" s="27"/>
    </row>
    <row r="11" spans="1:11" ht="12.75" x14ac:dyDescent="0.35">
      <c r="A11" s="107" t="s">
        <v>272</v>
      </c>
      <c r="B11" s="138">
        <f>SUMIFS(ScratchPad_TB!I$15:I$165,ScratchPad_TB!$G$15:$G$165,$A11,ScratchPad_TB!$F$15:$F$165,$A$12)/1000</f>
        <v>10</v>
      </c>
      <c r="C11" s="138">
        <f>SUMIFS(ScratchPad_TB!J$15:J$165,ScratchPad_TB!$G$15:$G$165,$A11,ScratchPad_TB!$F$15:$F$165,$A$12)/1000</f>
        <v>10</v>
      </c>
      <c r="D11" s="138">
        <f>SUMIFS(ScratchPad_TB!K$15:K$165,ScratchPad_TB!$G$15:$G$165,$A11,ScratchPad_TB!$F$15:$F$165,$A$12)/1000</f>
        <v>10</v>
      </c>
      <c r="E11" s="138"/>
      <c r="F11" s="129">
        <f t="shared" si="2"/>
        <v>0</v>
      </c>
      <c r="G11" s="129">
        <f t="shared" si="3"/>
        <v>0</v>
      </c>
      <c r="H11" s="146">
        <f t="shared" si="4"/>
        <v>0</v>
      </c>
      <c r="I11" s="146">
        <f t="shared" si="5"/>
        <v>0</v>
      </c>
      <c r="J11" s="184"/>
      <c r="K11" s="27"/>
    </row>
    <row r="12" spans="1:11" ht="13.15" x14ac:dyDescent="0.35">
      <c r="A12" s="115" t="s">
        <v>221</v>
      </c>
      <c r="B12" s="117">
        <f>SUM(B7:B11)</f>
        <v>4593.7970775000003</v>
      </c>
      <c r="C12" s="117">
        <f>SUM(C7:C11)</f>
        <v>5175.78078525</v>
      </c>
      <c r="D12" s="117">
        <f>SUM(D7:D11)</f>
        <v>5500.9628637750011</v>
      </c>
      <c r="E12" s="138"/>
      <c r="F12" s="117">
        <f t="shared" ref="F12:G12" si="6">C12-B12</f>
        <v>581.98370774999967</v>
      </c>
      <c r="G12" s="117">
        <f t="shared" si="6"/>
        <v>325.18207852500109</v>
      </c>
      <c r="H12" s="203">
        <f t="shared" si="4"/>
        <v>0.12668903260888542</v>
      </c>
      <c r="I12" s="203">
        <f t="shared" si="5"/>
        <v>6.2827637416891458E-2</v>
      </c>
      <c r="J12" s="184"/>
      <c r="K12" s="27"/>
    </row>
    <row r="13" spans="1:11" ht="12.75" x14ac:dyDescent="0.35">
      <c r="A13" s="139" t="s">
        <v>424</v>
      </c>
      <c r="B13" s="141" t="s">
        <v>583</v>
      </c>
      <c r="C13" s="141" t="s">
        <v>583</v>
      </c>
      <c r="D13" s="141" t="s">
        <v>583</v>
      </c>
      <c r="E13" s="138"/>
      <c r="F13" s="129"/>
      <c r="G13" s="129"/>
      <c r="H13" s="129"/>
      <c r="I13" s="129"/>
      <c r="J13" s="184"/>
      <c r="K13" s="185"/>
    </row>
    <row r="14" spans="1:11" ht="12.75" x14ac:dyDescent="0.35">
      <c r="A14" s="139" t="s">
        <v>584</v>
      </c>
      <c r="B14" s="141">
        <f>IFERROR(B12/B13,0)</f>
        <v>0</v>
      </c>
      <c r="C14" s="141">
        <f t="shared" ref="C14:D14" si="7">IFERROR(C12/C13,0)</f>
        <v>0</v>
      </c>
      <c r="D14" s="141">
        <f t="shared" si="7"/>
        <v>0</v>
      </c>
      <c r="E14" s="138"/>
      <c r="F14" s="129"/>
      <c r="G14" s="129"/>
      <c r="H14" s="129"/>
      <c r="I14" s="129"/>
      <c r="J14" s="184"/>
      <c r="K14" s="185"/>
    </row>
    <row r="15" spans="1:11" ht="25.5" x14ac:dyDescent="0.35">
      <c r="A15" s="139" t="s">
        <v>585</v>
      </c>
      <c r="B15" s="141">
        <f>IFERROR(B7/B13,0)</f>
        <v>0</v>
      </c>
      <c r="C15" s="141">
        <f t="shared" ref="C15:D15" si="8">IFERROR(C7/C13,0)</f>
        <v>0</v>
      </c>
      <c r="D15" s="141">
        <f t="shared" si="8"/>
        <v>0</v>
      </c>
      <c r="E15" s="138"/>
      <c r="F15" s="129"/>
      <c r="G15" s="129"/>
      <c r="H15" s="129"/>
      <c r="I15" s="129"/>
      <c r="J15" s="184"/>
      <c r="K15" s="185"/>
    </row>
    <row r="16" spans="1:11" ht="12.75" x14ac:dyDescent="0.35">
      <c r="A16" s="139" t="s">
        <v>586</v>
      </c>
      <c r="B16" s="146">
        <f>B10/B7</f>
        <v>0</v>
      </c>
      <c r="C16" s="146">
        <f t="shared" ref="C16:D16" si="9">C10/C7</f>
        <v>4.1180990363421759E-2</v>
      </c>
      <c r="D16" s="146">
        <f t="shared" si="9"/>
        <v>0</v>
      </c>
      <c r="E16" s="138"/>
      <c r="F16" s="129"/>
      <c r="G16" s="129"/>
      <c r="H16" s="129"/>
      <c r="I16" s="129"/>
      <c r="J16" s="184"/>
      <c r="K16" s="185"/>
    </row>
    <row r="17" spans="1:17" ht="12.75" x14ac:dyDescent="0.35">
      <c r="A17" s="205" t="s">
        <v>581</v>
      </c>
      <c r="B17" s="158">
        <f>B12/'Lead PL'!C9</f>
        <v>0.22031263944770416</v>
      </c>
      <c r="C17" s="158">
        <f>C12/'Lead PL'!D9</f>
        <v>0.25343476024694289</v>
      </c>
      <c r="D17" s="158">
        <f>D12/'Lead PL'!E9</f>
        <v>0.25734592804113554</v>
      </c>
      <c r="E17" s="138"/>
      <c r="F17" s="156"/>
      <c r="G17" s="156"/>
      <c r="H17" s="156"/>
      <c r="I17" s="156"/>
      <c r="J17" s="184"/>
      <c r="K17" s="185"/>
    </row>
    <row r="18" spans="1:17" ht="13.5" customHeight="1" x14ac:dyDescent="0.35">
      <c r="A18" s="97" t="s">
        <v>582</v>
      </c>
      <c r="B18" s="22"/>
      <c r="C18" s="22"/>
      <c r="D18" s="22"/>
      <c r="E18" s="152"/>
      <c r="F18" s="22"/>
      <c r="G18" s="22"/>
      <c r="H18" s="22"/>
      <c r="I18" s="22"/>
      <c r="J18" s="152"/>
      <c r="K18" s="12"/>
      <c r="Q18"/>
    </row>
    <row r="19" spans="1:17" ht="13.5" customHeight="1" x14ac:dyDescent="0.35">
      <c r="A19" s="97" t="str">
        <f>"Ref: "&amp;A3&amp;" - "&amp;A1</f>
        <v>Ref: Personnel costs - Section PL - Profit and Loss Analysis</v>
      </c>
      <c r="B19" s="22"/>
      <c r="C19" s="22"/>
      <c r="D19" s="22"/>
      <c r="E19" s="152"/>
      <c r="F19" s="22"/>
      <c r="G19" s="22"/>
      <c r="H19" s="22"/>
      <c r="I19" s="22"/>
      <c r="J19" s="152"/>
      <c r="K19" s="12"/>
      <c r="Q19"/>
    </row>
    <row r="20" spans="1:17" ht="13.5" customHeight="1" x14ac:dyDescent="0.35">
      <c r="A20" s="14"/>
      <c r="B20" s="14"/>
      <c r="C20" s="14"/>
      <c r="D20" s="14"/>
      <c r="E20" s="200"/>
      <c r="F20" s="14"/>
      <c r="G20" s="14"/>
      <c r="H20" s="14"/>
      <c r="I20" s="14"/>
      <c r="J20" s="200"/>
      <c r="K20" s="14"/>
      <c r="Q20"/>
    </row>
    <row r="21" spans="1:17" ht="13.5" customHeight="1" x14ac:dyDescent="0.35">
      <c r="A21" s="14"/>
      <c r="B21" s="14"/>
      <c r="C21" s="14"/>
      <c r="D21" s="14"/>
      <c r="E21" s="200"/>
      <c r="F21" s="14"/>
      <c r="G21" s="14"/>
      <c r="H21" s="14"/>
      <c r="I21" s="14"/>
      <c r="J21" s="200"/>
      <c r="K21" s="14"/>
      <c r="Q21"/>
    </row>
    <row r="22" spans="1:17" ht="12" customHeight="1" x14ac:dyDescent="0.35">
      <c r="A22" s="14"/>
      <c r="B22" s="14"/>
      <c r="C22" s="14"/>
      <c r="D22" s="14"/>
      <c r="E22" s="200"/>
      <c r="F22" s="14"/>
      <c r="G22" s="14"/>
      <c r="H22" s="14"/>
      <c r="I22" s="14"/>
      <c r="J22" s="200"/>
      <c r="K22" s="14"/>
    </row>
    <row r="23" spans="1:17" ht="12" customHeight="1" x14ac:dyDescent="0.35">
      <c r="A23" s="14"/>
      <c r="B23" s="14"/>
      <c r="C23" s="14"/>
      <c r="D23" s="14"/>
      <c r="E23" s="200"/>
      <c r="F23" s="14"/>
      <c r="G23" s="14"/>
      <c r="H23" s="14"/>
      <c r="I23" s="14"/>
      <c r="J23" s="200"/>
      <c r="K23" s="14"/>
    </row>
    <row r="24" spans="1:17" ht="12" customHeight="1" x14ac:dyDescent="0.35">
      <c r="A24" s="14"/>
      <c r="B24" s="14"/>
      <c r="C24" s="14"/>
      <c r="D24" s="14"/>
      <c r="E24" s="200"/>
      <c r="F24" s="14"/>
      <c r="G24" s="14"/>
      <c r="H24" s="14"/>
      <c r="I24" s="14"/>
      <c r="J24" s="200"/>
      <c r="K24" s="14"/>
    </row>
    <row r="25" spans="1:17" ht="12" customHeight="1" x14ac:dyDescent="0.35">
      <c r="A25" s="14" t="s">
        <v>429</v>
      </c>
      <c r="B25" s="14"/>
      <c r="C25" s="14"/>
      <c r="D25" s="14"/>
      <c r="E25" s="200"/>
      <c r="F25" s="14"/>
      <c r="G25" s="14"/>
      <c r="H25" s="14"/>
      <c r="I25" s="14"/>
      <c r="J25" s="200"/>
      <c r="K25" s="14"/>
    </row>
    <row r="26" spans="1:17" ht="12" customHeight="1" x14ac:dyDescent="0.35">
      <c r="A26" s="14" t="s">
        <v>518</v>
      </c>
      <c r="B26" s="268">
        <f>'Lead PL'!C12</f>
        <v>-4593.7970775000003</v>
      </c>
      <c r="C26" s="268">
        <f>'Lead PL'!D12</f>
        <v>-5175.78078525</v>
      </c>
      <c r="D26" s="268">
        <f>'Lead PL'!E12</f>
        <v>-5500.9628637750011</v>
      </c>
      <c r="E26" s="200"/>
      <c r="F26" s="14"/>
      <c r="G26" s="14"/>
      <c r="H26" s="14"/>
      <c r="I26" s="14"/>
      <c r="J26" s="200"/>
      <c r="K26" s="14"/>
    </row>
    <row r="27" spans="1:17" ht="12" customHeight="1" x14ac:dyDescent="0.35">
      <c r="A27" s="14" t="s">
        <v>431</v>
      </c>
      <c r="B27" s="268">
        <f>B26+B12</f>
        <v>0</v>
      </c>
      <c r="C27" s="268">
        <f>C26+C12</f>
        <v>0</v>
      </c>
      <c r="D27" s="268">
        <f>D26+D12</f>
        <v>0</v>
      </c>
      <c r="E27" s="200"/>
      <c r="F27" s="14"/>
      <c r="G27" s="14"/>
      <c r="H27" s="14"/>
      <c r="I27" s="14"/>
      <c r="J27" s="200"/>
      <c r="K27" s="14"/>
    </row>
    <row r="28" spans="1:17" ht="12" customHeight="1" x14ac:dyDescent="0.35">
      <c r="A28" s="14"/>
      <c r="B28" s="14"/>
      <c r="C28" s="14"/>
      <c r="D28" s="14"/>
      <c r="E28" s="200"/>
      <c r="F28" s="14"/>
      <c r="G28" s="14"/>
      <c r="H28" s="14"/>
      <c r="I28" s="14"/>
      <c r="J28" s="200"/>
      <c r="K28" s="14"/>
    </row>
    <row r="29" spans="1:17" ht="12" customHeight="1" x14ac:dyDescent="0.35">
      <c r="A29" s="14"/>
      <c r="B29" s="14"/>
      <c r="C29" s="14"/>
      <c r="D29" s="14"/>
      <c r="E29" s="200"/>
      <c r="F29" s="14"/>
      <c r="G29" s="14"/>
      <c r="H29" s="14"/>
      <c r="I29" s="14"/>
      <c r="J29" s="200"/>
      <c r="K29" s="14"/>
    </row>
    <row r="30" spans="1:17" ht="12" customHeight="1" x14ac:dyDescent="0.35">
      <c r="A30" s="14"/>
      <c r="B30" s="14"/>
      <c r="C30" s="14"/>
      <c r="D30" s="14"/>
      <c r="E30" s="200"/>
      <c r="F30" s="14"/>
      <c r="G30" s="14"/>
      <c r="H30" s="14"/>
      <c r="I30" s="14"/>
      <c r="J30" s="200"/>
      <c r="K30" s="14"/>
    </row>
    <row r="31" spans="1:17" ht="12" customHeight="1" x14ac:dyDescent="0.35">
      <c r="A31" s="14"/>
      <c r="B31" s="14"/>
      <c r="C31" s="14"/>
      <c r="D31" s="14"/>
      <c r="E31" s="200"/>
      <c r="F31" s="14"/>
      <c r="G31" s="14"/>
      <c r="H31" s="14"/>
      <c r="I31" s="14"/>
      <c r="J31" s="200"/>
      <c r="K31" s="14"/>
    </row>
    <row r="32" spans="1:17" ht="12" customHeight="1" x14ac:dyDescent="0.35">
      <c r="A32" s="14"/>
      <c r="B32" s="14"/>
      <c r="C32" s="14"/>
      <c r="D32" s="14"/>
      <c r="E32" s="200"/>
      <c r="F32" s="14"/>
      <c r="G32" s="14"/>
      <c r="H32" s="14"/>
      <c r="I32" s="14"/>
      <c r="J32" s="200"/>
      <c r="K32" s="14"/>
    </row>
    <row r="33" spans="1:11" ht="12" customHeight="1" x14ac:dyDescent="0.35">
      <c r="A33" s="14"/>
      <c r="B33" s="14"/>
      <c r="C33" s="14"/>
      <c r="D33" s="14"/>
      <c r="E33" s="200"/>
      <c r="F33" s="14"/>
      <c r="G33" s="14"/>
      <c r="H33" s="14"/>
      <c r="I33" s="14"/>
      <c r="J33" s="200"/>
      <c r="K33" s="14"/>
    </row>
    <row r="34" spans="1:11" ht="12" customHeight="1" x14ac:dyDescent="0.35">
      <c r="A34" s="14"/>
      <c r="B34" s="14"/>
      <c r="C34" s="14"/>
      <c r="D34" s="14"/>
      <c r="E34" s="200"/>
      <c r="F34" s="14"/>
      <c r="G34" s="14"/>
      <c r="H34" s="14"/>
      <c r="I34" s="14"/>
      <c r="J34" s="200"/>
      <c r="K34" s="14"/>
    </row>
    <row r="35" spans="1:11" ht="12" customHeight="1" x14ac:dyDescent="0.35">
      <c r="A35" s="14"/>
      <c r="B35" s="14"/>
      <c r="C35" s="14"/>
      <c r="D35" s="14"/>
      <c r="E35" s="200"/>
      <c r="F35" s="14"/>
      <c r="G35" s="14"/>
      <c r="H35" s="14"/>
      <c r="I35" s="14"/>
      <c r="J35" s="200"/>
      <c r="K35" s="14"/>
    </row>
    <row r="36" spans="1:11" ht="12" customHeight="1" x14ac:dyDescent="0.35">
      <c r="A36" s="14"/>
      <c r="B36" s="14"/>
      <c r="C36" s="14"/>
      <c r="D36" s="14"/>
      <c r="E36" s="200"/>
      <c r="F36" s="14"/>
      <c r="G36" s="14"/>
      <c r="H36" s="14"/>
      <c r="I36" s="14"/>
      <c r="J36" s="200"/>
      <c r="K36" s="14"/>
    </row>
    <row r="37" spans="1:11" ht="12" customHeight="1" x14ac:dyDescent="0.35">
      <c r="A37" s="14"/>
      <c r="B37" s="14"/>
      <c r="C37" s="14"/>
      <c r="D37" s="14"/>
      <c r="E37" s="200"/>
      <c r="F37" s="14"/>
      <c r="G37" s="14"/>
      <c r="H37" s="14"/>
      <c r="I37" s="14"/>
      <c r="J37" s="200"/>
      <c r="K37" s="14"/>
    </row>
    <row r="38" spans="1:11" ht="12" customHeight="1" x14ac:dyDescent="0.35">
      <c r="A38" s="14"/>
      <c r="B38" s="14"/>
      <c r="C38" s="14"/>
      <c r="D38" s="14"/>
      <c r="E38" s="200"/>
      <c r="F38" s="14"/>
      <c r="G38" s="14"/>
      <c r="H38" s="14"/>
      <c r="I38" s="14"/>
      <c r="J38" s="200"/>
      <c r="K38" s="14"/>
    </row>
    <row r="39" spans="1:11" ht="12" customHeight="1" x14ac:dyDescent="0.35">
      <c r="A39" s="14"/>
      <c r="B39" s="14"/>
      <c r="C39" s="14"/>
      <c r="D39" s="14"/>
      <c r="E39" s="200"/>
      <c r="F39" s="14"/>
      <c r="G39" s="14"/>
      <c r="H39" s="14"/>
      <c r="I39" s="14"/>
      <c r="J39" s="200"/>
      <c r="K39" s="14"/>
    </row>
    <row r="40" spans="1:11" ht="12" customHeight="1" x14ac:dyDescent="0.35">
      <c r="A40" s="34"/>
      <c r="B40" s="12"/>
      <c r="C40" s="12"/>
      <c r="D40" s="12"/>
      <c r="E40" s="155"/>
      <c r="F40" s="12"/>
      <c r="G40" s="12"/>
      <c r="H40" s="12"/>
      <c r="I40" s="12"/>
      <c r="J40" s="155"/>
      <c r="K40" s="12"/>
    </row>
    <row r="41" spans="1:11" ht="12" customHeight="1" x14ac:dyDescent="0.35">
      <c r="A41" s="34"/>
      <c r="B41" s="12"/>
      <c r="C41" s="12"/>
      <c r="D41" s="12"/>
      <c r="E41" s="155"/>
      <c r="F41" s="12"/>
      <c r="G41" s="12"/>
      <c r="H41" s="12"/>
      <c r="I41" s="12"/>
      <c r="J41" s="155"/>
      <c r="K41" s="12"/>
    </row>
    <row r="42" spans="1:11" ht="12" customHeight="1" x14ac:dyDescent="0.35">
      <c r="A42" s="34"/>
      <c r="B42" s="12"/>
      <c r="C42" s="12"/>
      <c r="D42" s="12"/>
      <c r="E42" s="155"/>
      <c r="F42" s="12"/>
      <c r="G42" s="12"/>
      <c r="H42" s="12"/>
      <c r="I42" s="12"/>
      <c r="J42" s="155"/>
      <c r="K42" s="12"/>
    </row>
    <row r="43" spans="1:11" ht="12" customHeight="1" x14ac:dyDescent="0.35">
      <c r="A43" s="34"/>
      <c r="B43" s="12"/>
      <c r="C43" s="12"/>
      <c r="D43" s="12"/>
      <c r="E43" s="155"/>
      <c r="F43" s="12"/>
      <c r="G43" s="12"/>
      <c r="H43" s="12"/>
      <c r="I43" s="12"/>
      <c r="J43" s="155"/>
      <c r="K43" s="12"/>
    </row>
    <row r="44" spans="1:11" ht="12" customHeight="1" x14ac:dyDescent="0.35">
      <c r="A44" s="34"/>
      <c r="B44" s="12"/>
      <c r="C44" s="12"/>
      <c r="D44" s="12"/>
      <c r="E44" s="155"/>
      <c r="F44" s="12"/>
      <c r="G44" s="12"/>
      <c r="H44" s="12"/>
      <c r="I44" s="12"/>
      <c r="J44" s="155"/>
      <c r="K44" s="12"/>
    </row>
    <row r="45" spans="1:11" ht="12" customHeight="1" x14ac:dyDescent="0.35">
      <c r="A45" s="34"/>
      <c r="B45" s="12"/>
      <c r="C45" s="12"/>
      <c r="D45" s="12"/>
      <c r="E45" s="155"/>
      <c r="F45" s="12"/>
      <c r="G45" s="12"/>
      <c r="H45" s="12"/>
      <c r="I45" s="12"/>
      <c r="J45" s="155"/>
      <c r="K45" s="12"/>
    </row>
    <row r="46" spans="1:11" ht="12" customHeight="1" x14ac:dyDescent="0.35">
      <c r="A46" s="34"/>
      <c r="B46" s="12"/>
      <c r="C46" s="12"/>
      <c r="D46" s="12"/>
      <c r="E46" s="155"/>
      <c r="F46" s="12"/>
      <c r="G46" s="12"/>
      <c r="H46" s="12"/>
      <c r="I46" s="12"/>
      <c r="J46" s="155"/>
      <c r="K46" s="12"/>
    </row>
  </sheetData>
  <pageMargins left="0.55118110236220497" right="0.55118110236220497" top="0.39370078740157499" bottom="0.55118110236220497" header="0" footer="0.31496062992126"/>
  <pageSetup paperSize="9" fitToHeight="0" orientation="landscape" r:id="rId1"/>
  <headerFooter scaleWithDoc="0" alignWithMargins="0">
    <oddFooter>&amp;R&amp;G&amp;L&amp;"Arial,Regular"&amp;8Page &amp;P     Tab:&amp;A     05 April 2021&amp;C&amp;"Arial,Regular"&amp;8&amp;F
Reliance Restricted</oddFooter>
  </headerFooter>
  <legacyDrawingHF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687837-5F13-458F-8737-9256DC998D34}">
  <sheetPr>
    <pageSetUpPr autoPageBreaks="0" fitToPage="1"/>
  </sheetPr>
  <dimension ref="A1:Y4"/>
  <sheetViews>
    <sheetView showGridLines="0" zoomScaleNormal="100" workbookViewId="0"/>
  </sheetViews>
  <sheetFormatPr defaultColWidth="8.08203125" defaultRowHeight="12.75" x14ac:dyDescent="0.35"/>
  <cols>
    <col min="1" max="16384" width="8.08203125" style="4"/>
  </cols>
  <sheetData>
    <row r="1" spans="1:25" ht="17.649999999999999" x14ac:dyDescent="0.5">
      <c r="A1" s="86" t="s">
        <v>3</v>
      </c>
    </row>
    <row r="2" spans="1:25" ht="12.75" customHeight="1" x14ac:dyDescent="0.35">
      <c r="Y2" s="4" t="s">
        <v>4</v>
      </c>
    </row>
    <row r="3" spans="1:25" ht="12.75" customHeight="1" x14ac:dyDescent="0.35"/>
    <row r="4" spans="1:25" ht="13.5" customHeight="1" x14ac:dyDescent="0.35"/>
  </sheetData>
  <pageMargins left="0.55118110236220497" right="0.55118110236220497" top="0.39370078740157499" bottom="0.55118110236220497" header="0" footer="0.31496062992126"/>
  <pageSetup paperSize="9" fitToHeight="0" orientation="landscape" r:id="rId1"/>
  <headerFooter scaleWithDoc="0" alignWithMargins="0">
    <oddFooter>&amp;R&amp;G&amp;L&amp;"Arial,Regular"&amp;8Page &amp;P     Tab:&amp;A     05 April 2021&amp;C&amp;"Arial,Regular"&amp;8&amp;F
Reliance Restricted</oddFooter>
  </headerFooter>
  <drawing r:id="rId2"/>
  <legacyDrawing r:id="rId3"/>
  <legacyDrawingHF r:id="rId4"/>
  <oleObjects>
    <mc:AlternateContent xmlns:mc="http://schemas.openxmlformats.org/markup-compatibility/2006">
      <mc:Choice Requires="x14">
        <oleObject progId="Word.Document.8" shapeId="2049" r:id="rId5">
          <objectPr defaultSize="0" autoPict="0" r:id="rId6">
            <anchor moveWithCells="1">
              <from>
                <xdr:col>0</xdr:col>
                <xdr:colOff>33338</xdr:colOff>
                <xdr:row>2</xdr:row>
                <xdr:rowOff>147638</xdr:rowOff>
              </from>
              <to>
                <xdr:col>19</xdr:col>
                <xdr:colOff>119063</xdr:colOff>
                <xdr:row>4</xdr:row>
                <xdr:rowOff>147638</xdr:rowOff>
              </to>
            </anchor>
          </objectPr>
        </oleObject>
      </mc:Choice>
      <mc:Fallback>
        <oleObject progId="Word.Document.8" shapeId="2049" r:id="rId5"/>
      </mc:Fallback>
    </mc:AlternateContent>
  </oleObjec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0D8C2A-A88A-4DEE-848C-FF76208553FF}">
  <sheetPr>
    <pageSetUpPr autoPageBreaks="0" fitToPage="1"/>
  </sheetPr>
  <dimension ref="A1:K42"/>
  <sheetViews>
    <sheetView showGridLines="0" zoomScaleNormal="100" workbookViewId="0">
      <selection activeCell="D21" sqref="D21"/>
    </sheetView>
  </sheetViews>
  <sheetFormatPr defaultColWidth="9" defaultRowHeight="12" customHeight="1" x14ac:dyDescent="0.35"/>
  <cols>
    <col min="1" max="1" width="30.08203125" style="4" customWidth="1"/>
    <col min="2" max="2" width="10.08203125" style="4" customWidth="1"/>
    <col min="3" max="4" width="11.4140625" style="4" customWidth="1"/>
    <col min="5" max="5" width="1" style="4" customWidth="1"/>
    <col min="6" max="9" width="13.08203125" style="4" customWidth="1"/>
    <col min="10" max="10" width="5.4140625" style="4" customWidth="1"/>
    <col min="11" max="11" width="11.4140625" style="4" customWidth="1"/>
    <col min="12" max="13" width="3.9140625" style="4" customWidth="1"/>
    <col min="14" max="16384" width="9" style="4"/>
  </cols>
  <sheetData>
    <row r="1" spans="1:11" ht="20.2" customHeight="1" x14ac:dyDescent="0.4">
      <c r="A1" s="19" t="s">
        <v>131</v>
      </c>
      <c r="B1" s="7"/>
      <c r="C1" s="7"/>
      <c r="D1" s="7"/>
      <c r="E1" s="7"/>
      <c r="F1" s="7"/>
      <c r="G1" s="7"/>
      <c r="H1" s="7"/>
      <c r="I1" s="7"/>
      <c r="J1" s="7"/>
    </row>
    <row r="2" spans="1:11" ht="15" customHeight="1" x14ac:dyDescent="0.35">
      <c r="A2" s="20" t="s">
        <v>133</v>
      </c>
      <c r="B2" s="11"/>
      <c r="C2" s="11"/>
      <c r="D2" s="11"/>
      <c r="E2" s="11"/>
      <c r="F2" s="11"/>
      <c r="G2" s="11"/>
      <c r="H2" s="11"/>
      <c r="I2" s="11"/>
      <c r="J2" s="11"/>
    </row>
    <row r="3" spans="1:11" ht="20.2" customHeight="1" x14ac:dyDescent="0.5">
      <c r="A3" s="86" t="s">
        <v>260</v>
      </c>
      <c r="B3" s="11"/>
      <c r="C3" s="11"/>
      <c r="D3" s="11"/>
      <c r="E3" s="11"/>
      <c r="F3" s="11"/>
      <c r="G3" s="11"/>
      <c r="H3" s="11"/>
      <c r="I3" s="11"/>
      <c r="J3" s="11"/>
      <c r="K3" s="11"/>
    </row>
    <row r="4" spans="1:11" ht="20.2" customHeight="1" x14ac:dyDescent="0.5">
      <c r="A4" s="86"/>
      <c r="B4" s="11"/>
      <c r="C4" s="11"/>
      <c r="D4" s="11"/>
      <c r="E4" s="11"/>
      <c r="F4" s="11"/>
      <c r="G4" s="11"/>
      <c r="H4" s="11"/>
      <c r="I4" s="11"/>
      <c r="J4" s="11"/>
      <c r="K4" s="11"/>
    </row>
    <row r="5" spans="1:11" ht="12.75" x14ac:dyDescent="0.35">
      <c r="A5" s="297"/>
      <c r="B5" s="298" t="s">
        <v>126</v>
      </c>
      <c r="C5" s="298" t="s">
        <v>126</v>
      </c>
      <c r="D5" s="298" t="s">
        <v>126</v>
      </c>
      <c r="E5" s="299"/>
      <c r="F5" s="191" t="s">
        <v>436</v>
      </c>
      <c r="G5" s="191"/>
      <c r="H5" s="191" t="s">
        <v>437</v>
      </c>
      <c r="I5" s="191"/>
      <c r="J5" s="287"/>
      <c r="K5" s="12"/>
    </row>
    <row r="6" spans="1:11" ht="13.15" x14ac:dyDescent="0.4">
      <c r="A6" s="197" t="s">
        <v>89</v>
      </c>
      <c r="B6" s="198" t="s">
        <v>104</v>
      </c>
      <c r="C6" s="198" t="s">
        <v>106</v>
      </c>
      <c r="D6" s="198" t="s">
        <v>428</v>
      </c>
      <c r="E6" s="148"/>
      <c r="F6" s="202" t="s">
        <v>434</v>
      </c>
      <c r="G6" s="202" t="s">
        <v>435</v>
      </c>
      <c r="H6" s="202" t="s">
        <v>434</v>
      </c>
      <c r="I6" s="202" t="s">
        <v>435</v>
      </c>
      <c r="J6" s="287"/>
      <c r="K6" s="96" t="s">
        <v>17</v>
      </c>
    </row>
    <row r="7" spans="1:11" ht="12.75" x14ac:dyDescent="0.35">
      <c r="A7" s="106" t="s">
        <v>258</v>
      </c>
      <c r="B7" s="98">
        <f>SUMIFS(ScratchPad_TB!I$15:I$165,ScratchPad_TB!$G$15:$G$165,$A7,ScratchPad_TB!$F$15:$F$165,$A$12)/1000</f>
        <v>250</v>
      </c>
      <c r="C7" s="98">
        <f>SUMIFS(ScratchPad_TB!J$15:J$165,ScratchPad_TB!$G$15:$G$165,$A7,ScratchPad_TB!$F$15:$F$165,$A$12)/1000</f>
        <v>250</v>
      </c>
      <c r="D7" s="98">
        <f>SUMIFS(ScratchPad_TB!K$15:K$165,ScratchPad_TB!$G$15:$G$165,$A7,ScratchPad_TB!$F$15:$F$165,$A$12)/1000</f>
        <v>250</v>
      </c>
      <c r="E7" s="138"/>
      <c r="F7" s="129">
        <f>C7-B7</f>
        <v>0</v>
      </c>
      <c r="G7" s="129">
        <f>D7-C7</f>
        <v>0</v>
      </c>
      <c r="H7" s="146">
        <f t="shared" ref="H7:I12" si="0">IFERROR(C7/B7-1,0)</f>
        <v>0</v>
      </c>
      <c r="I7" s="146">
        <f t="shared" si="0"/>
        <v>0</v>
      </c>
      <c r="J7" s="280"/>
      <c r="K7" s="27"/>
    </row>
    <row r="8" spans="1:11" ht="12.75" x14ac:dyDescent="0.35">
      <c r="A8" s="107" t="s">
        <v>274</v>
      </c>
      <c r="B8" s="100">
        <f>SUMIFS(ScratchPad_TB!I$15:I$165,ScratchPad_TB!$G$15:$G$165,$A8,ScratchPad_TB!$F$15:$F$165,$A$12)/1000</f>
        <v>210.21105000000003</v>
      </c>
      <c r="C8" s="100">
        <f>SUMIFS(ScratchPad_TB!J$15:J$165,ScratchPad_TB!$G$15:$G$165,$A8,ScratchPad_TB!$F$15:$F$165,$A$12)/1000</f>
        <v>205.84784920000001</v>
      </c>
      <c r="D8" s="100">
        <f>SUMIFS(ScratchPad_TB!K$15:K$165,ScratchPad_TB!$G$15:$G$165,$A8,ScratchPad_TB!$F$15:$F$165,$A$12)/1000</f>
        <v>215.52032828000003</v>
      </c>
      <c r="E8" s="138"/>
      <c r="F8" s="129">
        <f t="shared" ref="F8:G10" si="1">C8-B8</f>
        <v>-4.3632008000000155</v>
      </c>
      <c r="G8" s="129">
        <f t="shared" si="1"/>
        <v>9.6724790800000164</v>
      </c>
      <c r="H8" s="146">
        <f t="shared" si="0"/>
        <v>-2.0756286598635154E-2</v>
      </c>
      <c r="I8" s="146">
        <f t="shared" si="0"/>
        <v>4.6988487456103067E-2</v>
      </c>
      <c r="J8" s="184"/>
      <c r="K8" s="27"/>
    </row>
    <row r="9" spans="1:11" ht="12.75" x14ac:dyDescent="0.35">
      <c r="A9" s="114" t="s">
        <v>261</v>
      </c>
      <c r="B9" s="113">
        <f>SUMIFS(ScratchPad_TB!I$15:I$165,ScratchPad_TB!$G$15:$G$165,$A9,ScratchPad_TB!$F$15:$F$165,$A$12)/1000</f>
        <v>475</v>
      </c>
      <c r="C9" s="113">
        <f>SUMIFS(ScratchPad_TB!J$15:J$165,ScratchPad_TB!$G$15:$G$165,$A9,ScratchPad_TB!$F$15:$F$165,$A$12)/1000</f>
        <v>125</v>
      </c>
      <c r="D9" s="113">
        <f>SUMIFS(ScratchPad_TB!K$15:K$165,ScratchPad_TB!$G$15:$G$165,$A9,ScratchPad_TB!$F$15:$F$165,$A$12)/1000</f>
        <v>125</v>
      </c>
      <c r="E9" s="138"/>
      <c r="F9" s="156">
        <f t="shared" si="1"/>
        <v>-350</v>
      </c>
      <c r="G9" s="156">
        <f t="shared" si="1"/>
        <v>0</v>
      </c>
      <c r="H9" s="158">
        <f t="shared" si="0"/>
        <v>-0.73684210526315796</v>
      </c>
      <c r="I9" s="158">
        <f t="shared" si="0"/>
        <v>0</v>
      </c>
      <c r="J9" s="184"/>
      <c r="K9" s="27"/>
    </row>
    <row r="10" spans="1:11" ht="13.15" x14ac:dyDescent="0.35">
      <c r="A10" s="115" t="s">
        <v>587</v>
      </c>
      <c r="B10" s="117">
        <f>SUM(B7:B9)</f>
        <v>935.21105</v>
      </c>
      <c r="C10" s="117">
        <f t="shared" ref="C10:D10" si="2">SUM(C7:C9)</f>
        <v>580.84784920000004</v>
      </c>
      <c r="D10" s="117">
        <f t="shared" si="2"/>
        <v>590.52032828000006</v>
      </c>
      <c r="E10" s="138"/>
      <c r="F10" s="117">
        <f t="shared" si="1"/>
        <v>-354.36320079999996</v>
      </c>
      <c r="G10" s="117">
        <f t="shared" si="1"/>
        <v>9.6724790800000164</v>
      </c>
      <c r="H10" s="203">
        <f t="shared" si="0"/>
        <v>-0.37891254685239228</v>
      </c>
      <c r="I10" s="203">
        <f t="shared" si="0"/>
        <v>1.6652345520986156E-2</v>
      </c>
      <c r="J10" s="184"/>
      <c r="K10" s="27"/>
    </row>
    <row r="11" spans="1:11" ht="13.15" x14ac:dyDescent="0.35">
      <c r="A11" s="208" t="s">
        <v>258</v>
      </c>
      <c r="B11" s="165">
        <f>-SUMIFS(ScratchPad_TB!I$15:I$165,ScratchPad_TB!$G$15:$G$165,$A11,ScratchPad_TB!$F$15:$F$165,$A$12,ScratchPad_TB!$E$15:$E$165,"IC")/1000</f>
        <v>-250</v>
      </c>
      <c r="C11" s="165">
        <f>-SUMIFS(ScratchPad_TB!J$15:J$165,ScratchPad_TB!$G$15:$G$165,$A11,ScratchPad_TB!$F$15:$F$165,$A$12,ScratchPad_TB!$E$15:$E$165,"IC")/1000</f>
        <v>-250</v>
      </c>
      <c r="D11" s="165">
        <f>-SUMIFS(ScratchPad_TB!K$15:K$165,ScratchPad_TB!$G$15:$G$165,$A11,ScratchPad_TB!$F$15:$F$165,$A$12,ScratchPad_TB!$E$15:$E$165,"IC")/1000</f>
        <v>-250</v>
      </c>
      <c r="E11" s="138"/>
      <c r="F11" s="206">
        <f t="shared" ref="F11:F12" si="3">C11-B11</f>
        <v>0</v>
      </c>
      <c r="G11" s="206">
        <f t="shared" ref="G11:G12" si="4">D11-C11</f>
        <v>0</v>
      </c>
      <c r="H11" s="207">
        <f t="shared" si="0"/>
        <v>0</v>
      </c>
      <c r="I11" s="207">
        <f t="shared" si="0"/>
        <v>0</v>
      </c>
      <c r="J11" s="184"/>
      <c r="K11" s="27"/>
    </row>
    <row r="12" spans="1:11" ht="13.15" x14ac:dyDescent="0.35">
      <c r="A12" s="115" t="s">
        <v>260</v>
      </c>
      <c r="B12" s="117">
        <f>SUM(B10:B11)</f>
        <v>685.21105</v>
      </c>
      <c r="C12" s="117">
        <f t="shared" ref="C12:D12" si="5">SUM(C10:C11)</f>
        <v>330.84784920000004</v>
      </c>
      <c r="D12" s="117">
        <f t="shared" si="5"/>
        <v>340.52032828000006</v>
      </c>
      <c r="E12" s="138"/>
      <c r="F12" s="117">
        <f t="shared" si="3"/>
        <v>-354.36320079999996</v>
      </c>
      <c r="G12" s="117">
        <f t="shared" si="4"/>
        <v>9.6724790800000164</v>
      </c>
      <c r="H12" s="203">
        <f t="shared" si="0"/>
        <v>-0.51715920343082611</v>
      </c>
      <c r="I12" s="203">
        <f t="shared" si="0"/>
        <v>2.9235429830927862E-2</v>
      </c>
      <c r="J12" s="184"/>
      <c r="K12" s="27"/>
    </row>
    <row r="13" spans="1:11" ht="12.75" x14ac:dyDescent="0.35">
      <c r="A13" s="204" t="s">
        <v>581</v>
      </c>
      <c r="B13" s="189">
        <f>B10/'Lead PL'!C9</f>
        <v>4.485152726386591E-2</v>
      </c>
      <c r="C13" s="189">
        <f>C10/'Lead PL'!D9</f>
        <v>2.8441512790005861E-2</v>
      </c>
      <c r="D13" s="189">
        <f>D10/'Lead PL'!E9</f>
        <v>2.7625709475174596E-2</v>
      </c>
      <c r="E13" s="138"/>
      <c r="F13" s="199"/>
      <c r="G13" s="199"/>
      <c r="H13" s="199"/>
      <c r="I13" s="199"/>
      <c r="J13" s="184"/>
      <c r="K13" s="176"/>
    </row>
    <row r="14" spans="1:11" ht="13.5" customHeight="1" x14ac:dyDescent="0.35">
      <c r="A14" s="97" t="s">
        <v>582</v>
      </c>
      <c r="B14" s="22"/>
      <c r="C14" s="22"/>
      <c r="D14" s="22"/>
      <c r="E14" s="152"/>
      <c r="F14" s="22"/>
      <c r="G14" s="22"/>
      <c r="H14" s="22"/>
      <c r="I14" s="22"/>
      <c r="J14" s="152"/>
      <c r="K14" s="12"/>
    </row>
    <row r="15" spans="1:11" ht="13.5" customHeight="1" x14ac:dyDescent="0.35">
      <c r="A15" s="97" t="str">
        <f>"Ref: "&amp;A3&amp;" - "&amp;A1</f>
        <v>Ref: Services costs - Section PL - Profit and Loss Analysis</v>
      </c>
      <c r="B15" s="22"/>
      <c r="C15" s="22"/>
      <c r="D15" s="22"/>
      <c r="E15" s="152"/>
      <c r="F15" s="22"/>
      <c r="G15" s="22"/>
      <c r="H15" s="22"/>
      <c r="I15" s="22"/>
      <c r="J15" s="152"/>
      <c r="K15" s="12"/>
    </row>
    <row r="16" spans="1:11" ht="13.5" customHeight="1" x14ac:dyDescent="0.35">
      <c r="A16" s="14"/>
      <c r="B16" s="14"/>
      <c r="C16" s="14"/>
      <c r="D16" s="14"/>
      <c r="E16" s="200"/>
      <c r="F16" s="14"/>
      <c r="G16" s="14"/>
      <c r="H16" s="14"/>
      <c r="I16" s="14"/>
      <c r="J16" s="200"/>
      <c r="K16" s="14"/>
    </row>
    <row r="17" spans="1:11" ht="13.5" customHeight="1" x14ac:dyDescent="0.35">
      <c r="A17" s="14"/>
      <c r="B17" s="14"/>
      <c r="C17" s="14"/>
      <c r="D17" s="14"/>
      <c r="E17" s="200"/>
      <c r="F17" s="14"/>
      <c r="G17" s="14"/>
      <c r="H17" s="14"/>
      <c r="I17" s="14"/>
      <c r="J17" s="200"/>
      <c r="K17" s="14"/>
    </row>
    <row r="18" spans="1:11" ht="12" customHeight="1" x14ac:dyDescent="0.35">
      <c r="A18" s="14"/>
      <c r="B18" s="14"/>
      <c r="C18" s="14"/>
      <c r="D18" s="14"/>
      <c r="E18" s="200"/>
      <c r="F18" s="14"/>
      <c r="G18" s="14"/>
      <c r="H18" s="14"/>
      <c r="I18" s="14"/>
      <c r="J18" s="200"/>
      <c r="K18" s="14"/>
    </row>
    <row r="19" spans="1:11" ht="12" customHeight="1" x14ac:dyDescent="0.35">
      <c r="A19" s="14"/>
      <c r="B19" s="14"/>
      <c r="C19" s="14"/>
      <c r="D19" s="14"/>
      <c r="E19" s="200"/>
      <c r="F19" s="14"/>
      <c r="G19" s="14"/>
      <c r="H19" s="14"/>
      <c r="I19" s="14"/>
      <c r="J19" s="200"/>
      <c r="K19" s="14"/>
    </row>
    <row r="20" spans="1:11" ht="12" customHeight="1" x14ac:dyDescent="0.35">
      <c r="A20" s="14"/>
      <c r="B20" s="14"/>
      <c r="C20" s="14"/>
      <c r="D20" s="14"/>
      <c r="E20" s="200"/>
      <c r="F20" s="14"/>
      <c r="G20" s="14"/>
      <c r="H20" s="14"/>
      <c r="I20" s="14"/>
      <c r="J20" s="200"/>
      <c r="K20" s="14"/>
    </row>
    <row r="21" spans="1:11" ht="12" customHeight="1" x14ac:dyDescent="0.35">
      <c r="A21" s="14" t="s">
        <v>429</v>
      </c>
      <c r="B21" s="14"/>
      <c r="C21" s="14"/>
      <c r="D21" s="14"/>
      <c r="E21" s="200"/>
      <c r="F21" s="14"/>
      <c r="G21" s="14"/>
      <c r="H21" s="14"/>
      <c r="I21" s="14"/>
      <c r="J21" s="200"/>
      <c r="K21" s="14"/>
    </row>
    <row r="22" spans="1:11" ht="12" customHeight="1" x14ac:dyDescent="0.35">
      <c r="A22" s="14" t="s">
        <v>518</v>
      </c>
      <c r="B22" s="268">
        <f>'Lead PL'!C13</f>
        <v>-685.21105</v>
      </c>
      <c r="C22" s="268">
        <f>'Lead PL'!D13</f>
        <v>-330.84784920000004</v>
      </c>
      <c r="D22" s="268">
        <f>'Lead PL'!E13</f>
        <v>-340.52032828000006</v>
      </c>
      <c r="E22" s="200"/>
      <c r="F22" s="14"/>
      <c r="G22" s="14"/>
      <c r="H22" s="14"/>
      <c r="I22" s="14"/>
      <c r="J22" s="200"/>
      <c r="K22" s="14"/>
    </row>
    <row r="23" spans="1:11" ht="12" customHeight="1" x14ac:dyDescent="0.35">
      <c r="A23" s="14" t="s">
        <v>431</v>
      </c>
      <c r="B23" s="268">
        <f>B22+B12</f>
        <v>0</v>
      </c>
      <c r="C23" s="268">
        <f t="shared" ref="C23:D23" si="6">C22+C12</f>
        <v>0</v>
      </c>
      <c r="D23" s="268">
        <f t="shared" si="6"/>
        <v>0</v>
      </c>
      <c r="E23" s="200"/>
      <c r="F23" s="14"/>
      <c r="G23" s="14"/>
      <c r="H23" s="14"/>
      <c r="I23" s="14"/>
      <c r="J23" s="200"/>
      <c r="K23" s="14"/>
    </row>
    <row r="24" spans="1:11" ht="12" customHeight="1" x14ac:dyDescent="0.35">
      <c r="A24" s="14"/>
      <c r="B24" s="14"/>
      <c r="C24" s="14"/>
      <c r="D24" s="14"/>
      <c r="E24" s="200"/>
      <c r="F24" s="14"/>
      <c r="G24" s="14"/>
      <c r="H24" s="14"/>
      <c r="I24" s="14"/>
      <c r="J24" s="200"/>
      <c r="K24" s="14"/>
    </row>
    <row r="25" spans="1:11" ht="12" customHeight="1" x14ac:dyDescent="0.35">
      <c r="A25" s="14"/>
      <c r="B25" s="14"/>
      <c r="C25" s="14"/>
      <c r="D25" s="14"/>
      <c r="E25" s="200"/>
      <c r="F25" s="14"/>
      <c r="G25" s="14"/>
      <c r="H25" s="14"/>
      <c r="I25" s="14"/>
      <c r="J25" s="200"/>
      <c r="K25" s="14"/>
    </row>
    <row r="26" spans="1:11" ht="12" customHeight="1" x14ac:dyDescent="0.35">
      <c r="A26" s="14"/>
      <c r="B26" s="14"/>
      <c r="C26" s="14"/>
      <c r="D26" s="14"/>
      <c r="E26" s="200"/>
      <c r="F26" s="14"/>
      <c r="G26" s="14"/>
      <c r="H26" s="14"/>
      <c r="I26" s="14"/>
      <c r="J26" s="200"/>
      <c r="K26" s="14"/>
    </row>
    <row r="27" spans="1:11" ht="12" customHeight="1" x14ac:dyDescent="0.35">
      <c r="A27" s="14"/>
      <c r="B27" s="14"/>
      <c r="C27" s="14"/>
      <c r="D27" s="14"/>
      <c r="E27" s="200"/>
      <c r="F27" s="14"/>
      <c r="G27" s="14"/>
      <c r="H27" s="14"/>
      <c r="I27" s="14"/>
      <c r="J27" s="200"/>
      <c r="K27" s="14"/>
    </row>
    <row r="28" spans="1:11" ht="12" customHeight="1" x14ac:dyDescent="0.35">
      <c r="A28" s="14"/>
      <c r="B28" s="14"/>
      <c r="C28" s="14"/>
      <c r="D28" s="14"/>
      <c r="E28" s="200"/>
      <c r="F28" s="14"/>
      <c r="G28" s="14"/>
      <c r="H28" s="14"/>
      <c r="I28" s="14"/>
      <c r="J28" s="200"/>
      <c r="K28" s="14"/>
    </row>
    <row r="29" spans="1:11" ht="12" customHeight="1" x14ac:dyDescent="0.35">
      <c r="A29" s="14"/>
      <c r="B29" s="14"/>
      <c r="C29" s="14"/>
      <c r="D29" s="14"/>
      <c r="E29" s="200"/>
      <c r="F29" s="14"/>
      <c r="G29" s="14"/>
      <c r="H29" s="14"/>
      <c r="I29" s="14"/>
      <c r="J29" s="200"/>
      <c r="K29" s="14"/>
    </row>
    <row r="30" spans="1:11" ht="12" customHeight="1" x14ac:dyDescent="0.35">
      <c r="A30" s="14"/>
      <c r="B30" s="14"/>
      <c r="C30" s="14"/>
      <c r="D30" s="14"/>
      <c r="E30" s="200"/>
      <c r="F30" s="14"/>
      <c r="G30" s="14"/>
      <c r="H30" s="14"/>
      <c r="I30" s="14"/>
      <c r="J30" s="200"/>
      <c r="K30" s="14"/>
    </row>
    <row r="31" spans="1:11" ht="12" customHeight="1" x14ac:dyDescent="0.35">
      <c r="A31" s="14"/>
      <c r="B31" s="14"/>
      <c r="C31" s="14"/>
      <c r="D31" s="14"/>
      <c r="E31" s="200"/>
      <c r="F31" s="14"/>
      <c r="G31" s="14"/>
      <c r="H31" s="14"/>
      <c r="I31" s="14"/>
      <c r="J31" s="200"/>
      <c r="K31" s="14"/>
    </row>
    <row r="32" spans="1:11" ht="12" customHeight="1" x14ac:dyDescent="0.35">
      <c r="A32" s="14"/>
      <c r="B32" s="14"/>
      <c r="C32" s="14"/>
      <c r="D32" s="14"/>
      <c r="E32" s="200"/>
      <c r="F32" s="14"/>
      <c r="G32" s="14"/>
      <c r="H32" s="14"/>
      <c r="I32" s="14"/>
      <c r="J32" s="200"/>
      <c r="K32" s="14"/>
    </row>
    <row r="33" spans="1:11" ht="12" customHeight="1" x14ac:dyDescent="0.35">
      <c r="A33" s="14"/>
      <c r="B33" s="14"/>
      <c r="C33" s="14"/>
      <c r="D33" s="14"/>
      <c r="E33" s="200"/>
      <c r="F33" s="14"/>
      <c r="G33" s="14"/>
      <c r="H33" s="14"/>
      <c r="I33" s="14"/>
      <c r="J33" s="200"/>
      <c r="K33" s="14"/>
    </row>
    <row r="34" spans="1:11" ht="12" customHeight="1" x14ac:dyDescent="0.35">
      <c r="A34" s="14"/>
      <c r="B34" s="14"/>
      <c r="C34" s="14"/>
      <c r="D34" s="14"/>
      <c r="E34" s="200"/>
      <c r="F34" s="14"/>
      <c r="G34" s="14"/>
      <c r="H34" s="14"/>
      <c r="I34" s="14"/>
      <c r="J34" s="200"/>
      <c r="K34" s="14"/>
    </row>
    <row r="35" spans="1:11" ht="12" customHeight="1" x14ac:dyDescent="0.35">
      <c r="A35" s="14"/>
      <c r="B35" s="14"/>
      <c r="C35" s="14"/>
      <c r="D35" s="14"/>
      <c r="E35" s="200"/>
      <c r="F35" s="14"/>
      <c r="G35" s="14"/>
      <c r="H35" s="14"/>
      <c r="I35" s="14"/>
      <c r="J35" s="200"/>
      <c r="K35" s="14"/>
    </row>
    <row r="36" spans="1:11" ht="12" customHeight="1" x14ac:dyDescent="0.35">
      <c r="A36" s="34"/>
      <c r="B36" s="12"/>
      <c r="C36" s="12"/>
      <c r="D36" s="12"/>
      <c r="E36" s="155"/>
      <c r="F36" s="12"/>
      <c r="G36" s="12"/>
      <c r="H36" s="12"/>
      <c r="I36" s="12"/>
      <c r="J36" s="155"/>
      <c r="K36" s="12"/>
    </row>
    <row r="37" spans="1:11" ht="12" customHeight="1" x14ac:dyDescent="0.35">
      <c r="A37" s="34"/>
      <c r="B37" s="12"/>
      <c r="C37" s="12"/>
      <c r="D37" s="12"/>
      <c r="E37" s="155"/>
      <c r="F37" s="12"/>
      <c r="G37" s="12"/>
      <c r="H37" s="12"/>
      <c r="I37" s="12"/>
      <c r="J37" s="155"/>
      <c r="K37" s="12"/>
    </row>
    <row r="38" spans="1:11" ht="12" customHeight="1" x14ac:dyDescent="0.35">
      <c r="A38" s="34"/>
      <c r="B38" s="12"/>
      <c r="C38" s="12"/>
      <c r="D38" s="12"/>
      <c r="E38" s="155"/>
      <c r="F38" s="12"/>
      <c r="G38" s="12"/>
      <c r="H38" s="12"/>
      <c r="I38" s="12"/>
      <c r="J38" s="155"/>
      <c r="K38" s="12"/>
    </row>
    <row r="39" spans="1:11" ht="12" customHeight="1" x14ac:dyDescent="0.35">
      <c r="A39" s="34"/>
      <c r="B39" s="12"/>
      <c r="C39" s="12"/>
      <c r="D39" s="12"/>
      <c r="E39" s="155"/>
      <c r="F39" s="12"/>
      <c r="G39" s="12"/>
      <c r="H39" s="12"/>
      <c r="I39" s="12"/>
      <c r="J39" s="155"/>
      <c r="K39" s="12"/>
    </row>
    <row r="40" spans="1:11" ht="12" customHeight="1" x14ac:dyDescent="0.35">
      <c r="A40" s="34"/>
      <c r="B40" s="12"/>
      <c r="C40" s="12"/>
      <c r="D40" s="12"/>
      <c r="E40" s="155"/>
      <c r="F40" s="12"/>
      <c r="G40" s="12"/>
      <c r="H40" s="12"/>
      <c r="I40" s="12"/>
      <c r="J40" s="155"/>
      <c r="K40" s="12"/>
    </row>
    <row r="41" spans="1:11" ht="12" customHeight="1" x14ac:dyDescent="0.35">
      <c r="A41" s="34"/>
      <c r="B41" s="12"/>
      <c r="C41" s="12"/>
      <c r="D41" s="12"/>
      <c r="E41" s="155"/>
      <c r="F41" s="12"/>
      <c r="G41" s="12"/>
      <c r="H41" s="12"/>
      <c r="I41" s="12"/>
      <c r="J41" s="155"/>
      <c r="K41" s="12"/>
    </row>
    <row r="42" spans="1:11" ht="12" customHeight="1" x14ac:dyDescent="0.35">
      <c r="A42" s="34"/>
      <c r="B42" s="12"/>
      <c r="C42" s="12"/>
      <c r="D42" s="12"/>
      <c r="E42" s="155"/>
      <c r="F42" s="12"/>
      <c r="G42" s="12"/>
      <c r="H42" s="12"/>
      <c r="I42" s="12"/>
      <c r="J42" s="155"/>
      <c r="K42" s="12"/>
    </row>
  </sheetData>
  <pageMargins left="0.55118110236220497" right="0.55118110236220497" top="0.39370078740157499" bottom="0.55118110236220497" header="0" footer="0.31496062992126"/>
  <pageSetup paperSize="9" fitToHeight="0" orientation="landscape" r:id="rId1"/>
  <headerFooter scaleWithDoc="0" alignWithMargins="0">
    <oddFooter>&amp;R&amp;G&amp;L&amp;"Arial,Regular"&amp;8Page &amp;P     Tab:&amp;A     05 April 2021&amp;C&amp;"Arial,Regular"&amp;8&amp;F
Reliance Restricted</oddFooter>
  </headerFooter>
  <legacyDrawingHF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4B509C-85F2-4A24-9D27-FB7AB4627B57}">
  <sheetPr>
    <pageSetUpPr autoPageBreaks="0" fitToPage="1"/>
  </sheetPr>
  <dimension ref="A1:K40"/>
  <sheetViews>
    <sheetView showGridLines="0" zoomScaleNormal="100" workbookViewId="0">
      <selection activeCell="A11" sqref="A11:D11"/>
    </sheetView>
  </sheetViews>
  <sheetFormatPr defaultColWidth="9" defaultRowHeight="12" customHeight="1" x14ac:dyDescent="0.35"/>
  <cols>
    <col min="1" max="1" width="24.9140625" style="4" customWidth="1"/>
    <col min="2" max="2" width="10.08203125" style="4" customWidth="1"/>
    <col min="3" max="4" width="11.4140625" style="4" customWidth="1"/>
    <col min="5" max="5" width="1" style="4" customWidth="1"/>
    <col min="6" max="9" width="13.08203125" style="4" customWidth="1"/>
    <col min="10" max="10" width="5.4140625" style="4" customWidth="1"/>
    <col min="11" max="11" width="11.4140625" style="4" customWidth="1"/>
    <col min="12" max="13" width="3.9140625" style="4" customWidth="1"/>
    <col min="14" max="16384" width="9" style="4"/>
  </cols>
  <sheetData>
    <row r="1" spans="1:11" ht="20.2" customHeight="1" x14ac:dyDescent="0.4">
      <c r="A1" s="19" t="s">
        <v>131</v>
      </c>
      <c r="B1" s="7"/>
      <c r="C1" s="7"/>
      <c r="D1" s="7"/>
      <c r="E1" s="7"/>
      <c r="F1" s="7"/>
      <c r="G1" s="7"/>
      <c r="H1" s="7"/>
      <c r="I1" s="7"/>
      <c r="J1" s="7"/>
    </row>
    <row r="2" spans="1:11" ht="15" customHeight="1" x14ac:dyDescent="0.35">
      <c r="A2" s="20" t="s">
        <v>133</v>
      </c>
      <c r="B2" s="11"/>
      <c r="C2" s="11"/>
      <c r="D2" s="11"/>
      <c r="E2" s="11"/>
      <c r="F2" s="11"/>
      <c r="G2" s="11"/>
      <c r="H2" s="11"/>
      <c r="I2" s="11"/>
      <c r="J2" s="11"/>
    </row>
    <row r="3" spans="1:11" ht="20.2" customHeight="1" x14ac:dyDescent="0.5">
      <c r="A3" s="86" t="s">
        <v>276</v>
      </c>
      <c r="B3" s="11"/>
      <c r="C3" s="11"/>
      <c r="D3" s="11"/>
      <c r="E3" s="11"/>
      <c r="F3" s="11"/>
      <c r="G3" s="11"/>
      <c r="H3" s="11"/>
      <c r="I3" s="11"/>
      <c r="J3" s="11"/>
      <c r="K3" s="11"/>
    </row>
    <row r="4" spans="1:11" ht="20.2" customHeight="1" x14ac:dyDescent="0.5">
      <c r="A4" s="86"/>
      <c r="B4" s="11"/>
      <c r="C4" s="11"/>
      <c r="D4" s="11"/>
      <c r="E4" s="11"/>
      <c r="F4" s="11"/>
      <c r="G4" s="11"/>
      <c r="H4" s="11"/>
      <c r="I4" s="11"/>
      <c r="J4" s="11"/>
      <c r="K4" s="11"/>
    </row>
    <row r="5" spans="1:11" ht="12.75" x14ac:dyDescent="0.35">
      <c r="A5" s="297"/>
      <c r="B5" s="298" t="s">
        <v>126</v>
      </c>
      <c r="C5" s="298" t="s">
        <v>126</v>
      </c>
      <c r="D5" s="298" t="s">
        <v>126</v>
      </c>
      <c r="E5" s="299"/>
      <c r="F5" s="191" t="s">
        <v>436</v>
      </c>
      <c r="G5" s="191"/>
      <c r="H5" s="191" t="s">
        <v>437</v>
      </c>
      <c r="I5" s="191"/>
      <c r="J5" s="287"/>
      <c r="K5" s="12"/>
    </row>
    <row r="6" spans="1:11" ht="13.15" x14ac:dyDescent="0.4">
      <c r="A6" s="197" t="s">
        <v>89</v>
      </c>
      <c r="B6" s="198" t="s">
        <v>104</v>
      </c>
      <c r="C6" s="198" t="s">
        <v>106</v>
      </c>
      <c r="D6" s="198" t="s">
        <v>428</v>
      </c>
      <c r="E6" s="148"/>
      <c r="F6" s="202" t="s">
        <v>434</v>
      </c>
      <c r="G6" s="202" t="s">
        <v>435</v>
      </c>
      <c r="H6" s="202" t="s">
        <v>434</v>
      </c>
      <c r="I6" s="202" t="s">
        <v>435</v>
      </c>
      <c r="J6" s="287"/>
      <c r="K6" s="96" t="s">
        <v>17</v>
      </c>
    </row>
    <row r="7" spans="1:11" ht="12.75" x14ac:dyDescent="0.35">
      <c r="A7" s="106" t="s">
        <v>277</v>
      </c>
      <c r="B7" s="98">
        <f>SUMIFS(ScratchPad_TB!I$15:I$165,ScratchPad_TB!$G$15:$G$165,$A7,ScratchPad_TB!$F$15:$F$165,$A$10)/1000</f>
        <v>630.63315</v>
      </c>
      <c r="C7" s="98">
        <f>SUMIFS(ScratchPad_TB!J$15:J$165,ScratchPad_TB!$G$15:$G$165,$A7,ScratchPad_TB!$F$15:$F$165,$A$10)/1000</f>
        <v>617.54354760000001</v>
      </c>
      <c r="D7" s="98">
        <f>SUMIFS(ScratchPad_TB!K$15:K$165,ScratchPad_TB!$G$15:$G$165,$A7,ScratchPad_TB!$F$15:$F$165,$A$10)/1000</f>
        <v>646.56098484000006</v>
      </c>
      <c r="E7" s="138"/>
      <c r="F7" s="129">
        <f>C7-B7</f>
        <v>-13.08960239999999</v>
      </c>
      <c r="G7" s="129">
        <f>D7-C7</f>
        <v>29.017437240000049</v>
      </c>
      <c r="H7" s="146">
        <f>C7/B7-1</f>
        <v>-2.0756286598635043E-2</v>
      </c>
      <c r="I7" s="146">
        <f>D7/C7-1</f>
        <v>4.6988487456103067E-2</v>
      </c>
      <c r="J7" s="280"/>
      <c r="K7" s="27"/>
    </row>
    <row r="8" spans="1:11" ht="12.75" x14ac:dyDescent="0.35">
      <c r="A8" s="107" t="s">
        <v>279</v>
      </c>
      <c r="B8" s="100">
        <f>SUMIFS(ScratchPad_TB!I$15:I$165,ScratchPad_TB!$G$15:$G$165,$A8,ScratchPad_TB!$F$15:$F$165,$A$10)/1000</f>
        <v>94.594972499999997</v>
      </c>
      <c r="C8" s="100">
        <f>SUMIFS(ScratchPad_TB!J$15:J$165,ScratchPad_TB!$G$15:$G$165,$A8,ScratchPad_TB!$F$15:$F$165,$A$10)/1000</f>
        <v>92.631532140000004</v>
      </c>
      <c r="D8" s="100">
        <f>SUMIFS(ScratchPad_TB!K$15:K$165,ScratchPad_TB!$G$15:$G$165,$A8,ScratchPad_TB!$F$15:$F$165,$A$10)/1000</f>
        <v>96.984147726000003</v>
      </c>
      <c r="E8" s="138"/>
      <c r="F8" s="129">
        <f t="shared" ref="F8:G10" si="0">C8-B8</f>
        <v>-1.9634403599999928</v>
      </c>
      <c r="G8" s="129">
        <f t="shared" si="0"/>
        <v>4.3526155859999989</v>
      </c>
      <c r="H8" s="146">
        <f t="shared" ref="H8:I10" si="1">C8/B8-1</f>
        <v>-2.0756286598634932E-2</v>
      </c>
      <c r="I8" s="146">
        <f t="shared" si="1"/>
        <v>4.6988487456103067E-2</v>
      </c>
      <c r="J8" s="184"/>
      <c r="K8" s="27"/>
    </row>
    <row r="9" spans="1:11" ht="12.75" x14ac:dyDescent="0.35">
      <c r="A9" s="114" t="s">
        <v>281</v>
      </c>
      <c r="B9" s="113">
        <f>SUMIFS(ScratchPad_TB!I$15:I$165,ScratchPad_TB!$G$15:$G$165,$A9,ScratchPad_TB!$F$15:$F$165,$A$10)/1000</f>
        <v>10</v>
      </c>
      <c r="C9" s="113">
        <f>SUMIFS(ScratchPad_TB!J$15:J$165,ScratchPad_TB!$G$15:$G$165,$A9,ScratchPad_TB!$F$15:$F$165,$A$10)/1000</f>
        <v>10</v>
      </c>
      <c r="D9" s="113">
        <f>SUMIFS(ScratchPad_TB!K$15:K$165,ScratchPad_TB!$G$15:$G$165,$A9,ScratchPad_TB!$F$15:$F$165,$A$10)/1000</f>
        <v>10</v>
      </c>
      <c r="E9" s="138"/>
      <c r="F9" s="156">
        <f t="shared" si="0"/>
        <v>0</v>
      </c>
      <c r="G9" s="156">
        <f t="shared" si="0"/>
        <v>0</v>
      </c>
      <c r="H9" s="158">
        <f t="shared" si="1"/>
        <v>0</v>
      </c>
      <c r="I9" s="158">
        <f t="shared" si="1"/>
        <v>0</v>
      </c>
      <c r="J9" s="184"/>
      <c r="K9" s="27"/>
    </row>
    <row r="10" spans="1:11" ht="13.15" x14ac:dyDescent="0.35">
      <c r="A10" s="115" t="s">
        <v>276</v>
      </c>
      <c r="B10" s="117">
        <f>SUM(B7:B9)</f>
        <v>735.22812250000004</v>
      </c>
      <c r="C10" s="117">
        <f t="shared" ref="C10:D10" si="2">SUM(C7:C9)</f>
        <v>720.17507974</v>
      </c>
      <c r="D10" s="117">
        <f t="shared" si="2"/>
        <v>753.54513256600012</v>
      </c>
      <c r="E10" s="138"/>
      <c r="F10" s="117">
        <f t="shared" si="0"/>
        <v>-15.053042760000039</v>
      </c>
      <c r="G10" s="117">
        <f t="shared" si="0"/>
        <v>33.370052826000119</v>
      </c>
      <c r="H10" s="203">
        <f t="shared" si="1"/>
        <v>-2.0473975762536289E-2</v>
      </c>
      <c r="I10" s="203">
        <f t="shared" si="1"/>
        <v>4.6336028230867798E-2</v>
      </c>
      <c r="J10" s="184"/>
      <c r="K10" s="27"/>
    </row>
    <row r="11" spans="1:11" ht="12.75" x14ac:dyDescent="0.35">
      <c r="A11" s="204" t="s">
        <v>581</v>
      </c>
      <c r="B11" s="189">
        <f>B10/'Lead PL'!C9</f>
        <v>3.5260601531033768E-2</v>
      </c>
      <c r="C11" s="189">
        <f>C10/'Lead PL'!D9</f>
        <v>3.526374207923761E-2</v>
      </c>
      <c r="D11" s="189">
        <f>D10/'Lead PL'!E9</f>
        <v>3.5252332412220685E-2</v>
      </c>
      <c r="E11" s="138"/>
      <c r="F11" s="199"/>
      <c r="G11" s="199"/>
      <c r="H11" s="199"/>
      <c r="I11" s="199"/>
      <c r="J11" s="184"/>
      <c r="K11" s="176"/>
    </row>
    <row r="12" spans="1:11" ht="13.5" customHeight="1" x14ac:dyDescent="0.35">
      <c r="A12" s="97" t="s">
        <v>582</v>
      </c>
      <c r="B12" s="22"/>
      <c r="C12" s="22"/>
      <c r="D12" s="22"/>
      <c r="E12" s="152"/>
      <c r="F12" s="22"/>
      <c r="G12" s="22"/>
      <c r="H12" s="22"/>
      <c r="I12" s="22"/>
      <c r="J12" s="152"/>
      <c r="K12" s="12"/>
    </row>
    <row r="13" spans="1:11" ht="13.5" customHeight="1" x14ac:dyDescent="0.35">
      <c r="A13" s="97" t="str">
        <f>"Ref: "&amp;A3&amp;" - "&amp;A1</f>
        <v>Ref: Agents' costs - Section PL - Profit and Loss Analysis</v>
      </c>
      <c r="B13" s="22"/>
      <c r="C13" s="22"/>
      <c r="D13" s="22"/>
      <c r="E13" s="152"/>
      <c r="F13" s="22"/>
      <c r="G13" s="22"/>
      <c r="H13" s="22"/>
      <c r="I13" s="22"/>
      <c r="J13" s="152"/>
      <c r="K13" s="12"/>
    </row>
    <row r="14" spans="1:11" ht="13.5" customHeight="1" x14ac:dyDescent="0.35">
      <c r="A14" s="14"/>
      <c r="B14" s="14"/>
      <c r="C14" s="14"/>
      <c r="D14" s="14"/>
      <c r="E14" s="200"/>
      <c r="F14" s="14"/>
      <c r="G14" s="14"/>
      <c r="H14" s="14"/>
      <c r="I14" s="14"/>
      <c r="J14" s="200"/>
      <c r="K14" s="14"/>
    </row>
    <row r="15" spans="1:11" ht="13.5" customHeight="1" x14ac:dyDescent="0.35">
      <c r="A15" s="14"/>
      <c r="B15" s="14"/>
      <c r="C15" s="14"/>
      <c r="D15" s="14"/>
      <c r="E15" s="200"/>
      <c r="F15" s="14"/>
      <c r="G15" s="14"/>
      <c r="H15" s="14"/>
      <c r="I15" s="14"/>
      <c r="J15" s="200"/>
      <c r="K15" s="14"/>
    </row>
    <row r="16" spans="1:11" ht="12" customHeight="1" x14ac:dyDescent="0.35">
      <c r="A16" s="14"/>
      <c r="B16" s="14"/>
      <c r="C16" s="14"/>
      <c r="D16" s="14"/>
      <c r="E16" s="200"/>
      <c r="F16" s="14"/>
      <c r="G16" s="14"/>
      <c r="H16" s="14"/>
      <c r="I16" s="14"/>
      <c r="J16" s="200"/>
      <c r="K16" s="14"/>
    </row>
    <row r="17" spans="1:11" ht="12" customHeight="1" x14ac:dyDescent="0.35">
      <c r="A17" s="14"/>
      <c r="B17" s="14"/>
      <c r="C17" s="14"/>
      <c r="D17" s="14"/>
      <c r="E17" s="200"/>
      <c r="F17" s="14"/>
      <c r="G17" s="14"/>
      <c r="H17" s="14"/>
      <c r="I17" s="14"/>
      <c r="J17" s="200"/>
      <c r="K17" s="14"/>
    </row>
    <row r="18" spans="1:11" ht="12" customHeight="1" x14ac:dyDescent="0.35">
      <c r="A18" s="14"/>
      <c r="B18" s="14"/>
      <c r="C18" s="14"/>
      <c r="D18" s="14"/>
      <c r="E18" s="200"/>
      <c r="F18" s="14"/>
      <c r="G18" s="14"/>
      <c r="H18" s="14"/>
      <c r="I18" s="14"/>
      <c r="J18" s="200"/>
      <c r="K18" s="14"/>
    </row>
    <row r="19" spans="1:11" ht="12" customHeight="1" x14ac:dyDescent="0.35">
      <c r="A19" s="14" t="s">
        <v>429</v>
      </c>
      <c r="B19" s="14"/>
      <c r="C19" s="14"/>
      <c r="D19" s="14"/>
      <c r="E19" s="200"/>
      <c r="F19" s="14"/>
      <c r="G19" s="14"/>
      <c r="H19" s="14"/>
      <c r="I19" s="14"/>
      <c r="J19" s="200"/>
      <c r="K19" s="14"/>
    </row>
    <row r="20" spans="1:11" ht="12" customHeight="1" x14ac:dyDescent="0.35">
      <c r="A20" s="14" t="s">
        <v>518</v>
      </c>
      <c r="B20" s="268">
        <f>'Lead PL'!C14</f>
        <v>-735.22812250000004</v>
      </c>
      <c r="C20" s="268">
        <f>'Lead PL'!D14</f>
        <v>-720.17507974000011</v>
      </c>
      <c r="D20" s="268">
        <f>'Lead PL'!E14</f>
        <v>-753.54513256600012</v>
      </c>
      <c r="E20" s="200"/>
      <c r="F20" s="14"/>
      <c r="G20" s="14"/>
      <c r="H20" s="14"/>
      <c r="I20" s="14"/>
      <c r="J20" s="200"/>
      <c r="K20" s="14"/>
    </row>
    <row r="21" spans="1:11" ht="12" customHeight="1" x14ac:dyDescent="0.35">
      <c r="A21" s="14" t="s">
        <v>431</v>
      </c>
      <c r="B21" s="268">
        <f>B20+B10</f>
        <v>0</v>
      </c>
      <c r="C21" s="268">
        <f t="shared" ref="C21:D21" si="3">C20+C10</f>
        <v>0</v>
      </c>
      <c r="D21" s="268">
        <f t="shared" si="3"/>
        <v>0</v>
      </c>
      <c r="E21" s="200"/>
      <c r="F21" s="14"/>
      <c r="G21" s="14"/>
      <c r="H21" s="14"/>
      <c r="I21" s="14"/>
      <c r="J21" s="200"/>
      <c r="K21" s="14"/>
    </row>
    <row r="22" spans="1:11" ht="12" customHeight="1" x14ac:dyDescent="0.35">
      <c r="A22" s="14"/>
      <c r="B22" s="14"/>
      <c r="C22" s="14"/>
      <c r="D22" s="14"/>
      <c r="E22" s="200"/>
      <c r="F22" s="14"/>
      <c r="G22" s="14"/>
      <c r="H22" s="14"/>
      <c r="I22" s="14"/>
      <c r="J22" s="200"/>
      <c r="K22" s="14"/>
    </row>
    <row r="23" spans="1:11" ht="12" customHeight="1" x14ac:dyDescent="0.35">
      <c r="A23" s="14"/>
      <c r="B23" s="14"/>
      <c r="C23" s="14"/>
      <c r="D23" s="14"/>
      <c r="E23" s="200"/>
      <c r="F23" s="14"/>
      <c r="G23" s="14"/>
      <c r="H23" s="14"/>
      <c r="I23" s="14"/>
      <c r="J23" s="200"/>
      <c r="K23" s="14"/>
    </row>
    <row r="24" spans="1:11" ht="12" customHeight="1" x14ac:dyDescent="0.35">
      <c r="A24" s="14"/>
      <c r="B24" s="14"/>
      <c r="C24" s="14"/>
      <c r="D24" s="14"/>
      <c r="E24" s="200"/>
      <c r="F24" s="14"/>
      <c r="G24" s="14"/>
      <c r="H24" s="14"/>
      <c r="I24" s="14"/>
      <c r="J24" s="200"/>
      <c r="K24" s="14"/>
    </row>
    <row r="25" spans="1:11" ht="12" customHeight="1" x14ac:dyDescent="0.35">
      <c r="A25" s="14"/>
      <c r="B25" s="14"/>
      <c r="C25" s="14"/>
      <c r="D25" s="14"/>
      <c r="E25" s="200"/>
      <c r="F25" s="14"/>
      <c r="G25" s="14"/>
      <c r="H25" s="14"/>
      <c r="I25" s="14"/>
      <c r="J25" s="200"/>
      <c r="K25" s="14"/>
    </row>
    <row r="26" spans="1:11" ht="12" customHeight="1" x14ac:dyDescent="0.35">
      <c r="A26" s="14"/>
      <c r="B26" s="14"/>
      <c r="C26" s="14"/>
      <c r="D26" s="14"/>
      <c r="E26" s="200"/>
      <c r="F26" s="14"/>
      <c r="G26" s="14"/>
      <c r="H26" s="14"/>
      <c r="I26" s="14"/>
      <c r="J26" s="200"/>
      <c r="K26" s="14"/>
    </row>
    <row r="27" spans="1:11" ht="12" customHeight="1" x14ac:dyDescent="0.35">
      <c r="A27" s="14"/>
      <c r="B27" s="14"/>
      <c r="C27" s="14"/>
      <c r="D27" s="14"/>
      <c r="E27" s="200"/>
      <c r="F27" s="14"/>
      <c r="G27" s="14"/>
      <c r="H27" s="14"/>
      <c r="I27" s="14"/>
      <c r="J27" s="200"/>
      <c r="K27" s="14"/>
    </row>
    <row r="28" spans="1:11" ht="12" customHeight="1" x14ac:dyDescent="0.35">
      <c r="A28" s="14"/>
      <c r="B28" s="14"/>
      <c r="C28" s="14"/>
      <c r="D28" s="14"/>
      <c r="E28" s="200"/>
      <c r="F28" s="14"/>
      <c r="G28" s="14"/>
      <c r="H28" s="14"/>
      <c r="I28" s="14"/>
      <c r="J28" s="200"/>
      <c r="K28" s="14"/>
    </row>
    <row r="29" spans="1:11" ht="12" customHeight="1" x14ac:dyDescent="0.35">
      <c r="A29" s="14"/>
      <c r="B29" s="14"/>
      <c r="C29" s="14"/>
      <c r="D29" s="14"/>
      <c r="E29" s="200"/>
      <c r="F29" s="14"/>
      <c r="G29" s="14"/>
      <c r="H29" s="14"/>
      <c r="I29" s="14"/>
      <c r="J29" s="200"/>
      <c r="K29" s="14"/>
    </row>
    <row r="30" spans="1:11" ht="12" customHeight="1" x14ac:dyDescent="0.35">
      <c r="A30" s="14"/>
      <c r="B30" s="14"/>
      <c r="C30" s="14"/>
      <c r="D30" s="14"/>
      <c r="E30" s="200"/>
      <c r="F30" s="14"/>
      <c r="G30" s="14"/>
      <c r="H30" s="14"/>
      <c r="I30" s="14"/>
      <c r="J30" s="200"/>
      <c r="K30" s="14"/>
    </row>
    <row r="31" spans="1:11" ht="12" customHeight="1" x14ac:dyDescent="0.35">
      <c r="A31" s="14"/>
      <c r="B31" s="14"/>
      <c r="C31" s="14"/>
      <c r="D31" s="14"/>
      <c r="E31" s="200"/>
      <c r="F31" s="14"/>
      <c r="G31" s="14"/>
      <c r="H31" s="14"/>
      <c r="I31" s="14"/>
      <c r="J31" s="200"/>
      <c r="K31" s="14"/>
    </row>
    <row r="32" spans="1:11" ht="12" customHeight="1" x14ac:dyDescent="0.35">
      <c r="A32" s="14"/>
      <c r="B32" s="14"/>
      <c r="C32" s="14"/>
      <c r="D32" s="14"/>
      <c r="E32" s="200"/>
      <c r="F32" s="14"/>
      <c r="G32" s="14"/>
      <c r="H32" s="14"/>
      <c r="I32" s="14"/>
      <c r="J32" s="200"/>
      <c r="K32" s="14"/>
    </row>
    <row r="33" spans="1:11" ht="12" customHeight="1" x14ac:dyDescent="0.35">
      <c r="A33" s="14"/>
      <c r="B33" s="14"/>
      <c r="C33" s="14"/>
      <c r="D33" s="14"/>
      <c r="E33" s="200"/>
      <c r="F33" s="14"/>
      <c r="G33" s="14"/>
      <c r="H33" s="14"/>
      <c r="I33" s="14"/>
      <c r="J33" s="200"/>
      <c r="K33" s="14"/>
    </row>
    <row r="34" spans="1:11" ht="12" customHeight="1" x14ac:dyDescent="0.35">
      <c r="A34" s="34"/>
      <c r="B34" s="12"/>
      <c r="C34" s="12"/>
      <c r="D34" s="12"/>
      <c r="E34" s="155"/>
      <c r="F34" s="12"/>
      <c r="G34" s="12"/>
      <c r="H34" s="12"/>
      <c r="I34" s="12"/>
      <c r="J34" s="155"/>
      <c r="K34" s="12"/>
    </row>
    <row r="35" spans="1:11" ht="12" customHeight="1" x14ac:dyDescent="0.35">
      <c r="A35" s="34"/>
      <c r="B35" s="12"/>
      <c r="C35" s="12"/>
      <c r="D35" s="12"/>
      <c r="E35" s="155"/>
      <c r="F35" s="12"/>
      <c r="G35" s="12"/>
      <c r="H35" s="12"/>
      <c r="I35" s="12"/>
      <c r="J35" s="155"/>
      <c r="K35" s="12"/>
    </row>
    <row r="36" spans="1:11" ht="12" customHeight="1" x14ac:dyDescent="0.35">
      <c r="A36" s="34"/>
      <c r="B36" s="12"/>
      <c r="C36" s="12"/>
      <c r="D36" s="12"/>
      <c r="E36" s="155"/>
      <c r="F36" s="12"/>
      <c r="G36" s="12"/>
      <c r="H36" s="12"/>
      <c r="I36" s="12"/>
      <c r="J36" s="155"/>
      <c r="K36" s="12"/>
    </row>
    <row r="37" spans="1:11" ht="12" customHeight="1" x14ac:dyDescent="0.35">
      <c r="A37" s="34"/>
      <c r="B37" s="12"/>
      <c r="C37" s="12"/>
      <c r="D37" s="12"/>
      <c r="E37" s="155"/>
      <c r="F37" s="12"/>
      <c r="G37" s="12"/>
      <c r="H37" s="12"/>
      <c r="I37" s="12"/>
      <c r="J37" s="155"/>
      <c r="K37" s="12"/>
    </row>
    <row r="38" spans="1:11" ht="12" customHeight="1" x14ac:dyDescent="0.35">
      <c r="A38" s="34"/>
      <c r="B38" s="12"/>
      <c r="C38" s="12"/>
      <c r="D38" s="12"/>
      <c r="E38" s="155"/>
      <c r="F38" s="12"/>
      <c r="G38" s="12"/>
      <c r="H38" s="12"/>
      <c r="I38" s="12"/>
      <c r="J38" s="155"/>
      <c r="K38" s="12"/>
    </row>
    <row r="39" spans="1:11" ht="12" customHeight="1" x14ac:dyDescent="0.35">
      <c r="A39" s="34"/>
      <c r="B39" s="12"/>
      <c r="C39" s="12"/>
      <c r="D39" s="12"/>
      <c r="E39" s="155"/>
      <c r="F39" s="12"/>
      <c r="G39" s="12"/>
      <c r="H39" s="12"/>
      <c r="I39" s="12"/>
      <c r="J39" s="155"/>
      <c r="K39" s="12"/>
    </row>
    <row r="40" spans="1:11" ht="12" customHeight="1" x14ac:dyDescent="0.35">
      <c r="A40" s="34"/>
      <c r="B40" s="12"/>
      <c r="C40" s="12"/>
      <c r="D40" s="12"/>
      <c r="E40" s="155"/>
      <c r="F40" s="12"/>
      <c r="G40" s="12"/>
      <c r="H40" s="12"/>
      <c r="I40" s="12"/>
      <c r="J40" s="155"/>
      <c r="K40" s="12"/>
    </row>
  </sheetData>
  <pageMargins left="0.55118110236220497" right="0.55118110236220497" top="0.39370078740157499" bottom="0.55118110236220497" header="0" footer="0.31496062992126"/>
  <pageSetup paperSize="9" fitToHeight="0" orientation="landscape" r:id="rId1"/>
  <headerFooter scaleWithDoc="0" alignWithMargins="0">
    <oddFooter>&amp;R&amp;G&amp;L&amp;"Arial,Regular"&amp;8Page &amp;P     Tab:&amp;A     05 April 2021&amp;C&amp;"Arial,Regular"&amp;8&amp;F
Reliance Restricted</oddFooter>
  </headerFooter>
  <legacyDrawingHF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5F9BDC-91E0-49C6-AC2C-EE7385C64971}">
  <sheetPr>
    <pageSetUpPr autoPageBreaks="0" fitToPage="1"/>
  </sheetPr>
  <dimension ref="A1:K41"/>
  <sheetViews>
    <sheetView showGridLines="0" zoomScaleNormal="100" workbookViewId="0">
      <selection activeCell="B12" sqref="B12"/>
    </sheetView>
  </sheetViews>
  <sheetFormatPr defaultColWidth="9" defaultRowHeight="12" customHeight="1" x14ac:dyDescent="0.35"/>
  <cols>
    <col min="1" max="1" width="24.9140625" style="4" customWidth="1"/>
    <col min="2" max="2" width="10.08203125" style="4" customWidth="1"/>
    <col min="3" max="4" width="11.4140625" style="4" customWidth="1"/>
    <col min="5" max="5" width="1" style="4" customWidth="1"/>
    <col min="6" max="9" width="13.08203125" style="4" customWidth="1"/>
    <col min="10" max="10" width="5.4140625" style="4" customWidth="1"/>
    <col min="11" max="11" width="11.4140625" style="4" customWidth="1"/>
    <col min="12" max="13" width="3.9140625" style="4" customWidth="1"/>
    <col min="14" max="16384" width="9" style="4"/>
  </cols>
  <sheetData>
    <row r="1" spans="1:11" ht="20.2" customHeight="1" x14ac:dyDescent="0.4">
      <c r="A1" s="19" t="s">
        <v>131</v>
      </c>
      <c r="B1" s="7"/>
      <c r="C1" s="7"/>
      <c r="D1" s="7"/>
      <c r="E1" s="7"/>
      <c r="F1" s="7"/>
      <c r="G1" s="7"/>
      <c r="H1" s="7"/>
      <c r="I1" s="7"/>
      <c r="J1" s="7"/>
    </row>
    <row r="2" spans="1:11" ht="15" customHeight="1" x14ac:dyDescent="0.35">
      <c r="A2" s="20" t="s">
        <v>133</v>
      </c>
      <c r="B2" s="11"/>
      <c r="C2" s="11"/>
      <c r="D2" s="11"/>
      <c r="E2" s="11"/>
      <c r="F2" s="11"/>
      <c r="G2" s="11"/>
      <c r="H2" s="11"/>
      <c r="I2" s="11"/>
      <c r="J2" s="11"/>
    </row>
    <row r="3" spans="1:11" ht="20.2" customHeight="1" x14ac:dyDescent="0.5">
      <c r="A3" s="86" t="s">
        <v>193</v>
      </c>
      <c r="B3" s="11"/>
      <c r="C3" s="11"/>
      <c r="D3" s="11"/>
      <c r="E3" s="11"/>
      <c r="F3" s="11"/>
      <c r="G3" s="11"/>
      <c r="H3" s="11"/>
      <c r="I3" s="11"/>
      <c r="J3" s="11"/>
      <c r="K3" s="11"/>
    </row>
    <row r="4" spans="1:11" ht="20.2" customHeight="1" x14ac:dyDescent="0.5">
      <c r="A4" s="86"/>
      <c r="B4" s="11"/>
      <c r="C4" s="11"/>
      <c r="D4" s="11"/>
      <c r="E4" s="11"/>
      <c r="F4" s="11"/>
      <c r="G4" s="11"/>
      <c r="H4" s="11"/>
      <c r="I4" s="11"/>
      <c r="J4" s="11"/>
      <c r="K4" s="11"/>
    </row>
    <row r="5" spans="1:11" ht="12.75" x14ac:dyDescent="0.35">
      <c r="A5" s="297"/>
      <c r="B5" s="298" t="s">
        <v>126</v>
      </c>
      <c r="C5" s="298" t="s">
        <v>126</v>
      </c>
      <c r="D5" s="298" t="s">
        <v>126</v>
      </c>
      <c r="E5" s="299"/>
      <c r="F5" s="191" t="s">
        <v>436</v>
      </c>
      <c r="G5" s="191"/>
      <c r="H5" s="191" t="s">
        <v>437</v>
      </c>
      <c r="I5" s="191"/>
      <c r="J5" s="287"/>
      <c r="K5" s="12"/>
    </row>
    <row r="6" spans="1:11" ht="13.15" x14ac:dyDescent="0.4">
      <c r="A6" s="197" t="s">
        <v>89</v>
      </c>
      <c r="B6" s="198" t="s">
        <v>104</v>
      </c>
      <c r="C6" s="198" t="s">
        <v>106</v>
      </c>
      <c r="D6" s="198" t="s">
        <v>428</v>
      </c>
      <c r="E6" s="148"/>
      <c r="F6" s="202" t="s">
        <v>434</v>
      </c>
      <c r="G6" s="202" t="s">
        <v>435</v>
      </c>
      <c r="H6" s="202" t="s">
        <v>434</v>
      </c>
      <c r="I6" s="202" t="s">
        <v>435</v>
      </c>
      <c r="J6" s="287"/>
      <c r="K6" s="96" t="s">
        <v>17</v>
      </c>
    </row>
    <row r="7" spans="1:11" ht="12.75" x14ac:dyDescent="0.35">
      <c r="A7" s="106" t="s">
        <v>196</v>
      </c>
      <c r="B7" s="98">
        <f>SUMIFS(ScratchPad_TB!I$15:I$165,ScratchPad_TB!$G$15:$G$165,$A7,ScratchPad_TB!$F$15:$F$165,$A$11)/1000</f>
        <v>101.4</v>
      </c>
      <c r="C7" s="98">
        <f>SUMIFS(ScratchPad_TB!J$15:J$165,ScratchPad_TB!$G$15:$G$165,$A7,ScratchPad_TB!$F$15:$F$165,$A$11)/1000</f>
        <v>101.4</v>
      </c>
      <c r="D7" s="98">
        <f>SUMIFS(ScratchPad_TB!K$15:K$165,ScratchPad_TB!$G$15:$G$165,$A7,ScratchPad_TB!$F$15:$F$165,$A$11)/1000</f>
        <v>101.4</v>
      </c>
      <c r="E7" s="138"/>
      <c r="F7" s="129">
        <f>C7-B7</f>
        <v>0</v>
      </c>
      <c r="G7" s="129">
        <f>D7-C7</f>
        <v>0</v>
      </c>
      <c r="H7" s="146">
        <f>C7/B7-1</f>
        <v>0</v>
      </c>
      <c r="I7" s="146">
        <f>D7/C7-1</f>
        <v>0</v>
      </c>
      <c r="J7" s="280"/>
      <c r="K7" s="27"/>
    </row>
    <row r="8" spans="1:11" ht="12.75" x14ac:dyDescent="0.35">
      <c r="A8" s="107" t="s">
        <v>194</v>
      </c>
      <c r="B8" s="100">
        <f>SUMIFS(ScratchPad_TB!I$15:I$165,ScratchPad_TB!$G$15:$G$165,$A8,ScratchPad_TB!$F$15:$F$165,$A$11)/1000</f>
        <v>76</v>
      </c>
      <c r="C8" s="100">
        <f>SUMIFS(ScratchPad_TB!J$15:J$165,ScratchPad_TB!$G$15:$G$165,$A8,ScratchPad_TB!$F$15:$F$165,$A$11)/1000</f>
        <v>78</v>
      </c>
      <c r="D8" s="100">
        <f>SUMIFS(ScratchPad_TB!K$15:K$165,ScratchPad_TB!$G$15:$G$165,$A8,ScratchPad_TB!$F$15:$F$165,$A$11)/1000</f>
        <v>74</v>
      </c>
      <c r="E8" s="138"/>
      <c r="F8" s="129">
        <f t="shared" ref="F8:G11" si="0">C8-B8</f>
        <v>2</v>
      </c>
      <c r="G8" s="129">
        <f t="shared" si="0"/>
        <v>-4</v>
      </c>
      <c r="H8" s="146">
        <f t="shared" ref="H8:I11" si="1">C8/B8-1</f>
        <v>2.6315789473684292E-2</v>
      </c>
      <c r="I8" s="146">
        <f t="shared" si="1"/>
        <v>-5.1282051282051322E-2</v>
      </c>
      <c r="J8" s="184"/>
      <c r="K8" s="27"/>
    </row>
    <row r="9" spans="1:11" ht="26.25" x14ac:dyDescent="0.35">
      <c r="A9" s="115" t="s">
        <v>588</v>
      </c>
      <c r="B9" s="117">
        <f>SUM(B7:B8)</f>
        <v>177.4</v>
      </c>
      <c r="C9" s="117">
        <f t="shared" ref="C9:D9" si="2">SUM(C7:C8)</f>
        <v>179.4</v>
      </c>
      <c r="D9" s="117">
        <f t="shared" si="2"/>
        <v>175.4</v>
      </c>
      <c r="E9" s="138"/>
      <c r="F9" s="117">
        <f t="shared" ref="F9" si="3">C9-B9</f>
        <v>2</v>
      </c>
      <c r="G9" s="117">
        <f t="shared" ref="G9" si="4">D9-C9</f>
        <v>-4</v>
      </c>
      <c r="H9" s="203">
        <f t="shared" ref="H9" si="5">C9/B9-1</f>
        <v>1.1273957158962844E-2</v>
      </c>
      <c r="I9" s="203">
        <f t="shared" ref="I9" si="6">D9/C9-1</f>
        <v>-2.2296544035674493E-2</v>
      </c>
      <c r="J9" s="184"/>
      <c r="K9" s="27"/>
    </row>
    <row r="10" spans="1:11" ht="12.75" x14ac:dyDescent="0.35">
      <c r="A10" s="106" t="s">
        <v>196</v>
      </c>
      <c r="B10" s="100">
        <f>-SUMIFS(ScratchPad_TB!I$15:I$165,ScratchPad_TB!$G$15:$G$165,$A10,ScratchPad_TB!$F$15:$F$165,$A$11,ScratchPad_TB!$E$15:$E$165,"IC")/1000</f>
        <v>-24</v>
      </c>
      <c r="C10" s="100">
        <f>-SUMIFS(ScratchPad_TB!J$15:J$165,ScratchPad_TB!$G$15:$G$165,$A10,ScratchPad_TB!$F$15:$F$165,$A$11,ScratchPad_TB!$E$15:$E$165,"IC")/1000</f>
        <v>-24</v>
      </c>
      <c r="D10" s="100">
        <f>-SUMIFS(ScratchPad_TB!K$15:K$165,ScratchPad_TB!$G$15:$G$165,$A10,ScratchPad_TB!$F$15:$F$165,$A$11,ScratchPad_TB!$E$15:$E$165,"IC")/1000</f>
        <v>-24</v>
      </c>
      <c r="E10" s="138"/>
      <c r="F10" s="129"/>
      <c r="G10" s="129"/>
      <c r="H10" s="146"/>
      <c r="I10" s="146"/>
      <c r="J10" s="184"/>
      <c r="K10" s="27"/>
    </row>
    <row r="11" spans="1:11" ht="13.15" x14ac:dyDescent="0.35">
      <c r="A11" s="115" t="s">
        <v>193</v>
      </c>
      <c r="B11" s="117">
        <f>SUM(B9:B10)</f>
        <v>153.4</v>
      </c>
      <c r="C11" s="117">
        <f t="shared" ref="C11:D11" si="7">SUM(C9:C10)</f>
        <v>155.4</v>
      </c>
      <c r="D11" s="117">
        <f t="shared" si="7"/>
        <v>151.4</v>
      </c>
      <c r="E11" s="138"/>
      <c r="F11" s="117">
        <f t="shared" si="0"/>
        <v>2</v>
      </c>
      <c r="G11" s="117">
        <f t="shared" si="0"/>
        <v>-4</v>
      </c>
      <c r="H11" s="203">
        <f t="shared" si="1"/>
        <v>1.3037809647979071E-2</v>
      </c>
      <c r="I11" s="203">
        <f t="shared" si="1"/>
        <v>-2.5740025740025763E-2</v>
      </c>
      <c r="J11" s="184"/>
      <c r="K11" s="27"/>
    </row>
    <row r="12" spans="1:11" ht="12.75" x14ac:dyDescent="0.35">
      <c r="A12" s="204" t="s">
        <v>581</v>
      </c>
      <c r="B12" s="189">
        <f>B11/'Lead PL'!C9</f>
        <v>7.3568680377301262E-3</v>
      </c>
      <c r="C12" s="189">
        <f>C11/'Lead PL'!D9</f>
        <v>7.6092406878226432E-3</v>
      </c>
      <c r="D12" s="189">
        <f>D11/'Lead PL'!E9</f>
        <v>7.0827915894510103E-3</v>
      </c>
      <c r="E12" s="138"/>
      <c r="F12" s="199"/>
      <c r="G12" s="199"/>
      <c r="H12" s="199"/>
      <c r="I12" s="199"/>
      <c r="J12" s="184"/>
      <c r="K12" s="176"/>
    </row>
    <row r="13" spans="1:11" ht="13.5" customHeight="1" x14ac:dyDescent="0.35">
      <c r="A13" s="97" t="s">
        <v>582</v>
      </c>
      <c r="B13" s="22"/>
      <c r="C13" s="22"/>
      <c r="D13" s="22"/>
      <c r="E13" s="152"/>
      <c r="F13" s="22"/>
      <c r="G13" s="22"/>
      <c r="H13" s="22"/>
      <c r="I13" s="22"/>
      <c r="J13" s="152"/>
      <c r="K13" s="12"/>
    </row>
    <row r="14" spans="1:11" ht="13.5" customHeight="1" x14ac:dyDescent="0.35">
      <c r="A14" s="97" t="str">
        <f>"Ref: "&amp;A3&amp;" - "&amp;A1</f>
        <v>Ref: Rent &amp; leasing - Section PL - Profit and Loss Analysis</v>
      </c>
      <c r="B14" s="22"/>
      <c r="C14" s="22"/>
      <c r="D14" s="22"/>
      <c r="E14" s="152"/>
      <c r="F14" s="22"/>
      <c r="G14" s="22"/>
      <c r="H14" s="22"/>
      <c r="I14" s="22"/>
      <c r="J14" s="152"/>
      <c r="K14" s="12"/>
    </row>
    <row r="15" spans="1:11" ht="13.5" customHeight="1" x14ac:dyDescent="0.35">
      <c r="A15" s="14"/>
      <c r="B15" s="14"/>
      <c r="C15" s="14"/>
      <c r="D15" s="14"/>
      <c r="E15" s="200"/>
      <c r="F15" s="14"/>
      <c r="G15" s="14"/>
      <c r="H15" s="14"/>
      <c r="I15" s="14"/>
      <c r="J15" s="200"/>
      <c r="K15" s="14"/>
    </row>
    <row r="16" spans="1:11" ht="13.5" customHeight="1" x14ac:dyDescent="0.35">
      <c r="A16" s="14"/>
      <c r="B16" s="14"/>
      <c r="C16" s="14"/>
      <c r="D16" s="14"/>
      <c r="E16" s="200"/>
      <c r="F16" s="14"/>
      <c r="G16" s="14"/>
      <c r="H16" s="14"/>
      <c r="I16" s="14"/>
      <c r="J16" s="200"/>
      <c r="K16" s="14"/>
    </row>
    <row r="17" spans="1:11" ht="12" customHeight="1" x14ac:dyDescent="0.35">
      <c r="A17" s="14"/>
      <c r="B17" s="14"/>
      <c r="C17" s="14"/>
      <c r="D17" s="14"/>
      <c r="E17" s="200"/>
      <c r="F17" s="14"/>
      <c r="G17" s="14"/>
      <c r="H17" s="14"/>
      <c r="I17" s="14"/>
      <c r="J17" s="200"/>
      <c r="K17" s="14"/>
    </row>
    <row r="18" spans="1:11" ht="12" customHeight="1" x14ac:dyDescent="0.35">
      <c r="A18" s="14"/>
      <c r="B18" s="14"/>
      <c r="C18" s="14"/>
      <c r="D18" s="14"/>
      <c r="E18" s="200"/>
      <c r="F18" s="14"/>
      <c r="G18" s="14"/>
      <c r="H18" s="14"/>
      <c r="I18" s="14"/>
      <c r="J18" s="200"/>
      <c r="K18" s="14"/>
    </row>
    <row r="19" spans="1:11" ht="12" customHeight="1" x14ac:dyDescent="0.35">
      <c r="A19" s="14"/>
      <c r="B19" s="14"/>
      <c r="C19" s="14"/>
      <c r="D19" s="14"/>
      <c r="E19" s="200"/>
      <c r="F19" s="14"/>
      <c r="G19" s="14"/>
      <c r="H19" s="14"/>
      <c r="I19" s="14"/>
      <c r="J19" s="200"/>
      <c r="K19" s="14"/>
    </row>
    <row r="20" spans="1:11" ht="12" customHeight="1" x14ac:dyDescent="0.35">
      <c r="A20" s="14" t="s">
        <v>429</v>
      </c>
      <c r="B20" s="14"/>
      <c r="C20" s="14"/>
      <c r="D20" s="14"/>
      <c r="E20" s="200"/>
      <c r="F20" s="14"/>
      <c r="G20" s="14"/>
      <c r="H20" s="14"/>
      <c r="I20" s="14"/>
      <c r="J20" s="200"/>
      <c r="K20" s="14"/>
    </row>
    <row r="21" spans="1:11" ht="12" customHeight="1" x14ac:dyDescent="0.35">
      <c r="A21" s="14" t="s">
        <v>518</v>
      </c>
      <c r="B21" s="268">
        <f>'Lead PL'!C15</f>
        <v>-153.4</v>
      </c>
      <c r="C21" s="268">
        <f>'Lead PL'!D15</f>
        <v>-155.4</v>
      </c>
      <c r="D21" s="268">
        <f>'Lead PL'!E15</f>
        <v>-151.4</v>
      </c>
      <c r="E21" s="200"/>
      <c r="F21" s="14"/>
      <c r="G21" s="14"/>
      <c r="H21" s="14"/>
      <c r="I21" s="14"/>
      <c r="J21" s="200"/>
      <c r="K21" s="14"/>
    </row>
    <row r="22" spans="1:11" ht="12" customHeight="1" x14ac:dyDescent="0.35">
      <c r="A22" s="14" t="s">
        <v>431</v>
      </c>
      <c r="B22" s="268">
        <f>B21+B11</f>
        <v>0</v>
      </c>
      <c r="C22" s="268">
        <f t="shared" ref="C22:D22" si="8">C21+C11</f>
        <v>0</v>
      </c>
      <c r="D22" s="268">
        <f t="shared" si="8"/>
        <v>0</v>
      </c>
      <c r="E22" s="200"/>
      <c r="F22" s="14"/>
      <c r="G22" s="14"/>
      <c r="H22" s="14"/>
      <c r="I22" s="14"/>
      <c r="J22" s="200"/>
      <c r="K22" s="14"/>
    </row>
    <row r="23" spans="1:11" ht="12" customHeight="1" x14ac:dyDescent="0.35">
      <c r="A23" s="14"/>
      <c r="B23" s="14"/>
      <c r="C23" s="14"/>
      <c r="D23" s="14"/>
      <c r="E23" s="200"/>
      <c r="F23" s="14"/>
      <c r="G23" s="14"/>
      <c r="H23" s="14"/>
      <c r="I23" s="14"/>
      <c r="J23" s="200"/>
      <c r="K23" s="14"/>
    </row>
    <row r="24" spans="1:11" ht="12" customHeight="1" x14ac:dyDescent="0.35">
      <c r="A24" s="14"/>
      <c r="B24" s="14"/>
      <c r="C24" s="14"/>
      <c r="D24" s="14"/>
      <c r="E24" s="200"/>
      <c r="F24" s="14"/>
      <c r="G24" s="14"/>
      <c r="H24" s="14"/>
      <c r="I24" s="14"/>
      <c r="J24" s="200"/>
      <c r="K24" s="14"/>
    </row>
    <row r="25" spans="1:11" ht="12" customHeight="1" x14ac:dyDescent="0.35">
      <c r="A25" s="14"/>
      <c r="B25" s="14"/>
      <c r="C25" s="14"/>
      <c r="D25" s="14"/>
      <c r="E25" s="200"/>
      <c r="F25" s="14"/>
      <c r="G25" s="14"/>
      <c r="H25" s="14"/>
      <c r="I25" s="14"/>
      <c r="J25" s="200"/>
      <c r="K25" s="14"/>
    </row>
    <row r="26" spans="1:11" ht="12" customHeight="1" x14ac:dyDescent="0.35">
      <c r="A26" s="14"/>
      <c r="B26" s="14"/>
      <c r="C26" s="14"/>
      <c r="D26" s="14"/>
      <c r="E26" s="200"/>
      <c r="F26" s="14"/>
      <c r="G26" s="14"/>
      <c r="H26" s="14"/>
      <c r="I26" s="14"/>
      <c r="J26" s="200"/>
      <c r="K26" s="14"/>
    </row>
    <row r="27" spans="1:11" ht="12" customHeight="1" x14ac:dyDescent="0.35">
      <c r="A27" s="14"/>
      <c r="B27" s="14"/>
      <c r="C27" s="14"/>
      <c r="D27" s="14"/>
      <c r="E27" s="200"/>
      <c r="F27" s="14"/>
      <c r="G27" s="14"/>
      <c r="H27" s="14"/>
      <c r="I27" s="14"/>
      <c r="J27" s="200"/>
      <c r="K27" s="14"/>
    </row>
    <row r="28" spans="1:11" ht="12" customHeight="1" x14ac:dyDescent="0.35">
      <c r="A28" s="14"/>
      <c r="B28" s="14"/>
      <c r="C28" s="14"/>
      <c r="D28" s="14"/>
      <c r="E28" s="200"/>
      <c r="F28" s="14"/>
      <c r="G28" s="14"/>
      <c r="H28" s="14"/>
      <c r="I28" s="14"/>
      <c r="J28" s="200"/>
      <c r="K28" s="14"/>
    </row>
    <row r="29" spans="1:11" ht="12" customHeight="1" x14ac:dyDescent="0.35">
      <c r="A29" s="14"/>
      <c r="B29" s="14"/>
      <c r="C29" s="14"/>
      <c r="D29" s="14"/>
      <c r="E29" s="200"/>
      <c r="F29" s="14"/>
      <c r="G29" s="14"/>
      <c r="H29" s="14"/>
      <c r="I29" s="14"/>
      <c r="J29" s="200"/>
      <c r="K29" s="14"/>
    </row>
    <row r="30" spans="1:11" ht="12" customHeight="1" x14ac:dyDescent="0.35">
      <c r="A30" s="14"/>
      <c r="B30" s="14"/>
      <c r="C30" s="14"/>
      <c r="D30" s="14"/>
      <c r="E30" s="200"/>
      <c r="F30" s="14"/>
      <c r="G30" s="14"/>
      <c r="H30" s="14"/>
      <c r="I30" s="14"/>
      <c r="J30" s="200"/>
      <c r="K30" s="14"/>
    </row>
    <row r="31" spans="1:11" ht="12" customHeight="1" x14ac:dyDescent="0.35">
      <c r="A31" s="14"/>
      <c r="B31" s="14"/>
      <c r="C31" s="14"/>
      <c r="D31" s="14"/>
      <c r="E31" s="200"/>
      <c r="F31" s="14"/>
      <c r="G31" s="14"/>
      <c r="H31" s="14"/>
      <c r="I31" s="14"/>
      <c r="J31" s="200"/>
      <c r="K31" s="14"/>
    </row>
    <row r="32" spans="1:11" ht="12" customHeight="1" x14ac:dyDescent="0.35">
      <c r="A32" s="14"/>
      <c r="B32" s="14"/>
      <c r="C32" s="14"/>
      <c r="D32" s="14"/>
      <c r="E32" s="200"/>
      <c r="F32" s="14"/>
      <c r="G32" s="14"/>
      <c r="H32" s="14"/>
      <c r="I32" s="14"/>
      <c r="J32" s="200"/>
      <c r="K32" s="14"/>
    </row>
    <row r="33" spans="1:11" ht="12" customHeight="1" x14ac:dyDescent="0.35">
      <c r="A33" s="14"/>
      <c r="B33" s="14"/>
      <c r="C33" s="14"/>
      <c r="D33" s="14"/>
      <c r="E33" s="200"/>
      <c r="F33" s="14"/>
      <c r="G33" s="14"/>
      <c r="H33" s="14"/>
      <c r="I33" s="14"/>
      <c r="J33" s="200"/>
      <c r="K33" s="14"/>
    </row>
    <row r="34" spans="1:11" ht="12" customHeight="1" x14ac:dyDescent="0.35">
      <c r="A34" s="14"/>
      <c r="B34" s="14"/>
      <c r="C34" s="14"/>
      <c r="D34" s="14"/>
      <c r="E34" s="200"/>
      <c r="F34" s="14"/>
      <c r="G34" s="14"/>
      <c r="H34" s="14"/>
      <c r="I34" s="14"/>
      <c r="J34" s="200"/>
      <c r="K34" s="14"/>
    </row>
    <row r="35" spans="1:11" ht="12" customHeight="1" x14ac:dyDescent="0.35">
      <c r="A35" s="34"/>
      <c r="B35" s="12"/>
      <c r="C35" s="12"/>
      <c r="D35" s="12"/>
      <c r="E35" s="155"/>
      <c r="F35" s="12"/>
      <c r="G35" s="12"/>
      <c r="H35" s="12"/>
      <c r="I35" s="12"/>
      <c r="J35" s="155"/>
      <c r="K35" s="12"/>
    </row>
    <row r="36" spans="1:11" ht="12" customHeight="1" x14ac:dyDescent="0.35">
      <c r="A36" s="34"/>
      <c r="B36" s="12"/>
      <c r="C36" s="12"/>
      <c r="D36" s="12"/>
      <c r="E36" s="155"/>
      <c r="F36" s="12"/>
      <c r="G36" s="12"/>
      <c r="H36" s="12"/>
      <c r="I36" s="12"/>
      <c r="J36" s="155"/>
      <c r="K36" s="12"/>
    </row>
    <row r="37" spans="1:11" ht="12" customHeight="1" x14ac:dyDescent="0.35">
      <c r="A37" s="34"/>
      <c r="B37" s="12"/>
      <c r="C37" s="12"/>
      <c r="D37" s="12"/>
      <c r="E37" s="155"/>
      <c r="F37" s="12"/>
      <c r="G37" s="12"/>
      <c r="H37" s="12"/>
      <c r="I37" s="12"/>
      <c r="J37" s="155"/>
      <c r="K37" s="12"/>
    </row>
    <row r="38" spans="1:11" ht="12" customHeight="1" x14ac:dyDescent="0.35">
      <c r="A38" s="34"/>
      <c r="B38" s="12"/>
      <c r="C38" s="12"/>
      <c r="D38" s="12"/>
      <c r="E38" s="155"/>
      <c r="F38" s="12"/>
      <c r="G38" s="12"/>
      <c r="H38" s="12"/>
      <c r="I38" s="12"/>
      <c r="J38" s="155"/>
      <c r="K38" s="12"/>
    </row>
    <row r="39" spans="1:11" ht="12" customHeight="1" x14ac:dyDescent="0.35">
      <c r="A39" s="34"/>
      <c r="B39" s="12"/>
      <c r="C39" s="12"/>
      <c r="D39" s="12"/>
      <c r="E39" s="155"/>
      <c r="F39" s="12"/>
      <c r="G39" s="12"/>
      <c r="H39" s="12"/>
      <c r="I39" s="12"/>
      <c r="J39" s="155"/>
      <c r="K39" s="12"/>
    </row>
    <row r="40" spans="1:11" ht="12" customHeight="1" x14ac:dyDescent="0.35">
      <c r="A40" s="34"/>
      <c r="B40" s="12"/>
      <c r="C40" s="12"/>
      <c r="D40" s="12"/>
      <c r="E40" s="155"/>
      <c r="F40" s="12"/>
      <c r="G40" s="12"/>
      <c r="H40" s="12"/>
      <c r="I40" s="12"/>
      <c r="J40" s="155"/>
      <c r="K40" s="12"/>
    </row>
    <row r="41" spans="1:11" ht="12" customHeight="1" x14ac:dyDescent="0.35">
      <c r="A41" s="34"/>
      <c r="B41" s="12"/>
      <c r="C41" s="12"/>
      <c r="D41" s="12"/>
      <c r="E41" s="155"/>
      <c r="F41" s="12"/>
      <c r="G41" s="12"/>
      <c r="H41" s="12"/>
      <c r="I41" s="12"/>
      <c r="J41" s="155"/>
      <c r="K41" s="12"/>
    </row>
  </sheetData>
  <pageMargins left="0.55118110236220497" right="0.55118110236220497" top="0.39370078740157499" bottom="0.55118110236220497" header="0" footer="0.31496062992126"/>
  <pageSetup paperSize="9" fitToHeight="0" orientation="landscape" r:id="rId1"/>
  <headerFooter scaleWithDoc="0" alignWithMargins="0">
    <oddFooter>&amp;R&amp;G&amp;L&amp;"Arial,Regular"&amp;8Page &amp;P     Tab:&amp;A     05 April 2021&amp;C&amp;"Arial,Regular"&amp;8&amp;F
Reliance Restricted</oddFooter>
  </headerFooter>
  <legacyDrawingHF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94479B-DDB5-492D-A41A-37BFC4BC8572}">
  <sheetPr>
    <tabColor rgb="FFFF0000"/>
    <pageSetUpPr autoPageBreaks="0" fitToPage="1"/>
  </sheetPr>
  <dimension ref="A1:Q50"/>
  <sheetViews>
    <sheetView showGridLines="0" tabSelected="1" topLeftCell="A4" zoomScaleNormal="100" workbookViewId="0">
      <selection activeCell="D25" sqref="D25"/>
    </sheetView>
  </sheetViews>
  <sheetFormatPr defaultColWidth="9" defaultRowHeight="12" customHeight="1" x14ac:dyDescent="0.35"/>
  <cols>
    <col min="1" max="1" width="36.6640625" style="4" customWidth="1"/>
    <col min="2" max="2" width="10.08203125" style="4" customWidth="1"/>
    <col min="3" max="4" width="11.4140625" style="4" customWidth="1"/>
    <col min="5" max="5" width="1" style="4" customWidth="1"/>
    <col min="6" max="9" width="13.08203125" style="4" customWidth="1"/>
    <col min="10" max="10" width="5.4140625" style="4" customWidth="1"/>
    <col min="11" max="11" width="11.4140625" style="4" customWidth="1"/>
    <col min="12" max="13" width="3.9140625" style="4" customWidth="1"/>
    <col min="14" max="16384" width="9" style="4"/>
  </cols>
  <sheetData>
    <row r="1" spans="1:11" ht="20.2" customHeight="1" x14ac:dyDescent="0.4">
      <c r="A1" s="19" t="s">
        <v>131</v>
      </c>
      <c r="B1" s="7"/>
      <c r="C1" s="7"/>
      <c r="D1" s="7"/>
      <c r="E1" s="7"/>
      <c r="F1" s="7"/>
      <c r="G1" s="7"/>
      <c r="H1" s="7"/>
      <c r="I1" s="7"/>
      <c r="J1" s="7"/>
    </row>
    <row r="2" spans="1:11" ht="15" customHeight="1" x14ac:dyDescent="0.35">
      <c r="A2" s="20" t="s">
        <v>133</v>
      </c>
      <c r="B2" s="11"/>
      <c r="C2" s="11"/>
      <c r="D2" s="11"/>
      <c r="E2" s="11"/>
      <c r="F2" s="11"/>
      <c r="G2" s="11"/>
      <c r="H2" s="11"/>
      <c r="I2" s="11"/>
      <c r="J2" s="11"/>
    </row>
    <row r="3" spans="1:11" ht="20.2" customHeight="1" x14ac:dyDescent="0.5">
      <c r="A3" s="86" t="s">
        <v>189</v>
      </c>
      <c r="B3" s="11"/>
      <c r="C3" s="11"/>
      <c r="D3" s="11"/>
      <c r="E3" s="11"/>
      <c r="F3" s="11"/>
      <c r="G3" s="11"/>
      <c r="H3" s="11"/>
      <c r="I3" s="11"/>
      <c r="J3" s="11"/>
      <c r="K3" s="11"/>
    </row>
    <row r="4" spans="1:11" ht="20.2" customHeight="1" x14ac:dyDescent="0.5">
      <c r="A4" s="86"/>
      <c r="B4" s="11"/>
      <c r="C4" s="11"/>
      <c r="D4" s="11"/>
      <c r="E4" s="11"/>
      <c r="F4" s="11"/>
      <c r="G4" s="11"/>
      <c r="H4" s="11"/>
      <c r="I4" s="11"/>
      <c r="J4" s="11"/>
      <c r="K4" s="11"/>
    </row>
    <row r="5" spans="1:11" ht="12.75" x14ac:dyDescent="0.35">
      <c r="A5" s="297"/>
      <c r="B5" s="298" t="s">
        <v>126</v>
      </c>
      <c r="C5" s="298" t="s">
        <v>126</v>
      </c>
      <c r="D5" s="298" t="s">
        <v>126</v>
      </c>
      <c r="E5" s="299"/>
      <c r="F5" s="191" t="s">
        <v>436</v>
      </c>
      <c r="G5" s="191"/>
      <c r="H5" s="191" t="s">
        <v>437</v>
      </c>
      <c r="I5" s="191"/>
      <c r="J5" s="287"/>
      <c r="K5" s="12"/>
    </row>
    <row r="6" spans="1:11" ht="13.15" x14ac:dyDescent="0.4">
      <c r="A6" s="197" t="s">
        <v>89</v>
      </c>
      <c r="B6" s="198" t="s">
        <v>104</v>
      </c>
      <c r="C6" s="198" t="s">
        <v>106</v>
      </c>
      <c r="D6" s="198" t="s">
        <v>428</v>
      </c>
      <c r="E6" s="148"/>
      <c r="F6" s="202" t="s">
        <v>434</v>
      </c>
      <c r="G6" s="202" t="s">
        <v>435</v>
      </c>
      <c r="H6" s="202" t="s">
        <v>434</v>
      </c>
      <c r="I6" s="202" t="s">
        <v>435</v>
      </c>
      <c r="J6" s="287"/>
      <c r="K6" s="96" t="s">
        <v>17</v>
      </c>
    </row>
    <row r="7" spans="1:11" ht="12.75" x14ac:dyDescent="0.35">
      <c r="A7" s="106" t="s">
        <v>249</v>
      </c>
      <c r="B7" s="168">
        <f>SUMIFS(ScratchPad_TB!I$15:I$165,ScratchPad_TB!$G$15:$G$165,$A7,ScratchPad_TB!$F$15:$F$165,$A$20)/1000</f>
        <v>157.6582875</v>
      </c>
      <c r="C7" s="168">
        <f>SUMIFS(ScratchPad_TB!J$15:J$165,ScratchPad_TB!$G$15:$G$165,$A7,ScratchPad_TB!$F$15:$F$165,$A$20)/1000</f>
        <v>346.84823250000005</v>
      </c>
      <c r="D7" s="168">
        <f>SUMIFS(ScratchPad_TB!K$15:K$165,ScratchPad_TB!$G$15:$G$165,$A7,ScratchPad_TB!$F$15:$F$165,$A$20)/1000</f>
        <v>228.91983345000003</v>
      </c>
      <c r="E7" s="138"/>
      <c r="F7" s="320">
        <f>C8-B7</f>
        <v>157.01999186000003</v>
      </c>
      <c r="G7" s="129">
        <f>D7-C7</f>
        <v>-117.92839905000002</v>
      </c>
      <c r="H7" s="146">
        <f t="shared" ref="H7:H10" si="0">IFERROR(C7/B7-1,0)</f>
        <v>1.2000000000000002</v>
      </c>
      <c r="I7" s="322">
        <f>IFERROR(D7/C8-1,0)</f>
        <v>-0.27252737648247449</v>
      </c>
      <c r="J7" s="280"/>
      <c r="K7" s="27"/>
    </row>
    <row r="8" spans="1:11" ht="12.75" x14ac:dyDescent="0.35">
      <c r="A8" s="107" t="s">
        <v>290</v>
      </c>
      <c r="B8" s="168">
        <f>SUMIFS(ScratchPad_TB!I$15:I$165,ScratchPad_TB!$G$15:$G$165,$A8,ScratchPad_TB!$F$15:$F$165,$A$20)/1000</f>
        <v>168.16883999999999</v>
      </c>
      <c r="C8" s="168">
        <f>SUMIFS(ScratchPad_TB!J$15:J$165,ScratchPad_TB!$G$15:$G$165,$A8,ScratchPad_TB!$F$15:$F$165,$A$20)/1000</f>
        <v>314.67827936000003</v>
      </c>
      <c r="D8" s="168">
        <f>SUMIFS(ScratchPad_TB!K$15:K$165,ScratchPad_TB!$G$15:$G$165,$A8,ScratchPad_TB!$F$15:$F$165,$A$20)/1000</f>
        <v>172.41626262400001</v>
      </c>
      <c r="E8" s="138"/>
      <c r="F8" s="129">
        <f t="shared" ref="F8:F15" si="1">C8-B8</f>
        <v>146.50943936000004</v>
      </c>
      <c r="G8" s="129">
        <f t="shared" ref="G8:G15" si="2">D8-C8</f>
        <v>-142.26201673600002</v>
      </c>
      <c r="H8" s="146">
        <f t="shared" si="0"/>
        <v>0.87120443573256523</v>
      </c>
      <c r="I8" s="146">
        <f t="shared" ref="I8:I17" si="3">IFERROR(D8/C8-1,0)</f>
        <v>-0.45208718258322689</v>
      </c>
      <c r="J8" s="280"/>
      <c r="K8" s="27"/>
    </row>
    <row r="9" spans="1:11" ht="12.75" x14ac:dyDescent="0.35">
      <c r="A9" s="107" t="s">
        <v>201</v>
      </c>
      <c r="B9" s="168">
        <f>SUMIFS(ScratchPad_TB!I$15:I$165,ScratchPad_TB!$G$15:$G$165,$A9,ScratchPad_TB!$F$15:$F$165,$A$20)/1000</f>
        <v>11</v>
      </c>
      <c r="C9" s="168">
        <f>SUMIFS(ScratchPad_TB!J$15:J$165,ScratchPad_TB!$G$15:$G$165,$A9,ScratchPad_TB!$F$15:$F$165,$A$20)/1000</f>
        <v>12.3</v>
      </c>
      <c r="D9" s="168">
        <f>SUMIFS(ScratchPad_TB!K$15:K$165,ScratchPad_TB!$G$15:$G$165,$A9,ScratchPad_TB!$F$15:$F$165,$A$20)/1000</f>
        <v>25.466999999999999</v>
      </c>
      <c r="E9" s="138"/>
      <c r="F9" s="129">
        <f t="shared" si="1"/>
        <v>1.3000000000000007</v>
      </c>
      <c r="G9" s="129">
        <f t="shared" si="2"/>
        <v>13.166999999999998</v>
      </c>
      <c r="H9" s="146">
        <f t="shared" si="0"/>
        <v>0.11818181818181817</v>
      </c>
      <c r="I9" s="146">
        <f t="shared" si="3"/>
        <v>1.0704878048780486</v>
      </c>
      <c r="J9" s="280"/>
      <c r="K9" s="27"/>
    </row>
    <row r="10" spans="1:11" ht="12.75" x14ac:dyDescent="0.35">
      <c r="A10" s="107" t="s">
        <v>203</v>
      </c>
      <c r="B10" s="168">
        <f>SUMIFS(ScratchPad_TB!I$15:I$165,ScratchPad_TB!$G$15:$G$165,$A10,ScratchPad_TB!$F$15:$F$165,$A$20)/1000</f>
        <v>2</v>
      </c>
      <c r="C10" s="168">
        <f>SUMIFS(ScratchPad_TB!J$15:J$165,ScratchPad_TB!$G$15:$G$165,$A10,ScratchPad_TB!$F$15:$F$165,$A$20)/1000</f>
        <v>100</v>
      </c>
      <c r="D10" s="168">
        <f>SUMIFS(ScratchPad_TB!K$15:K$165,ScratchPad_TB!$G$15:$G$165,$A10,ScratchPad_TB!$F$15:$F$165,$A$20)/1000</f>
        <v>4</v>
      </c>
      <c r="E10" s="138"/>
      <c r="F10" s="129">
        <f t="shared" si="1"/>
        <v>98</v>
      </c>
      <c r="G10" s="129">
        <f t="shared" si="2"/>
        <v>-96</v>
      </c>
      <c r="H10" s="146">
        <f t="shared" si="0"/>
        <v>49</v>
      </c>
      <c r="I10" s="146">
        <f t="shared" si="3"/>
        <v>-0.96</v>
      </c>
      <c r="J10" s="280"/>
      <c r="K10" s="27"/>
    </row>
    <row r="11" spans="1:11" ht="12.75" x14ac:dyDescent="0.35">
      <c r="A11" s="107" t="s">
        <v>252</v>
      </c>
      <c r="B11" s="168">
        <f>SUMIFS(ScratchPad_TB!I$15:I$165,ScratchPad_TB!$G$15:$G$165,$A11,ScratchPad_TB!$F$15:$F$165,$A$20)/1000</f>
        <v>0</v>
      </c>
      <c r="C11" s="168">
        <f>SUMIFS(ScratchPad_TB!J$15:J$165,ScratchPad_TB!$G$15:$G$165,$A11,ScratchPad_TB!$F$15:$F$165,$A$20)/1000</f>
        <v>-500</v>
      </c>
      <c r="D11" s="168">
        <f>SUMIFS(ScratchPad_TB!K$15:K$165,ScratchPad_TB!$G$15:$G$165,$A11,ScratchPad_TB!$F$15:$F$165,$A$20)/1000</f>
        <v>0</v>
      </c>
      <c r="E11" s="138"/>
      <c r="F11" s="129">
        <f t="shared" si="1"/>
        <v>-500</v>
      </c>
      <c r="G11" s="129">
        <f t="shared" si="2"/>
        <v>500</v>
      </c>
      <c r="H11" s="146">
        <f>IFERROR(C11/B11-1,0)</f>
        <v>0</v>
      </c>
      <c r="I11" s="146">
        <f t="shared" si="3"/>
        <v>-1</v>
      </c>
      <c r="J11" s="280"/>
      <c r="K11" s="27"/>
    </row>
    <row r="12" spans="1:11" ht="12.75" x14ac:dyDescent="0.35">
      <c r="A12" s="107" t="s">
        <v>254</v>
      </c>
      <c r="B12" s="168">
        <f>SUMIFS(ScratchPad_TB!I$15:I$165,ScratchPad_TB!$G$15:$G$165,$A12,ScratchPad_TB!$F$15:$F$165,$A$20)/1000</f>
        <v>-120</v>
      </c>
      <c r="C12" s="168">
        <f>SUMIFS(ScratchPad_TB!J$15:J$165,ScratchPad_TB!$G$15:$G$165,$A12,ScratchPad_TB!$F$15:$F$165,$A$20)/1000</f>
        <v>0</v>
      </c>
      <c r="D12" s="168">
        <f>SUMIFS(ScratchPad_TB!K$15:K$165,ScratchPad_TB!$G$15:$G$165,$A12,ScratchPad_TB!$F$15:$F$165,$A$20)/1000</f>
        <v>0</v>
      </c>
      <c r="E12" s="138"/>
      <c r="F12" s="129">
        <f t="shared" si="1"/>
        <v>120</v>
      </c>
      <c r="G12" s="129">
        <f t="shared" si="2"/>
        <v>0</v>
      </c>
      <c r="H12" s="146">
        <f t="shared" ref="H12:H17" si="4">IFERROR(C12/B12-1,0)</f>
        <v>-1</v>
      </c>
      <c r="I12" s="146">
        <f t="shared" si="3"/>
        <v>0</v>
      </c>
      <c r="J12" s="280"/>
      <c r="K12" s="27"/>
    </row>
    <row r="13" spans="1:11" ht="12.75" x14ac:dyDescent="0.35">
      <c r="A13" s="107" t="s">
        <v>256</v>
      </c>
      <c r="B13" s="168">
        <f>SUMIFS(ScratchPad_TB!I$15:I$165,ScratchPad_TB!$G$15:$G$165,$A13,ScratchPad_TB!$F$15:$F$165,$A$20)/1000</f>
        <v>67.283945000000003</v>
      </c>
      <c r="C13" s="168">
        <f>SUMIFS(ScratchPad_TB!J$15:J$165,ScratchPad_TB!$G$15:$G$165,$A13,ScratchPad_TB!$F$15:$F$165,$A$20)/1000</f>
        <v>72.6666606</v>
      </c>
      <c r="D13" s="168">
        <f>SUMIFS(ScratchPad_TB!K$15:K$165,ScratchPad_TB!$G$15:$G$165,$A13,ScratchPad_TB!$F$15:$F$165,$A$20)/1000</f>
        <v>0</v>
      </c>
      <c r="E13" s="138"/>
      <c r="F13" s="129">
        <f t="shared" si="1"/>
        <v>5.3827155999999974</v>
      </c>
      <c r="G13" s="129">
        <f t="shared" si="2"/>
        <v>-72.6666606</v>
      </c>
      <c r="H13" s="146">
        <f t="shared" si="4"/>
        <v>7.9999999999999849E-2</v>
      </c>
      <c r="I13" s="146">
        <f t="shared" si="3"/>
        <v>-1</v>
      </c>
      <c r="J13" s="280"/>
      <c r="K13" s="27"/>
    </row>
    <row r="14" spans="1:11" ht="12.75" x14ac:dyDescent="0.35">
      <c r="A14" s="107" t="s">
        <v>301</v>
      </c>
      <c r="B14" s="168">
        <f>SUMIFS(ScratchPad_TB!I$15:I$165,ScratchPad_TB!$G$15:$G$165,$A14,ScratchPad_TB!$F$15:$F$165,$A$20)/1000</f>
        <v>-24</v>
      </c>
      <c r="C14" s="168">
        <f>SUMIFS(ScratchPad_TB!J$15:J$165,ScratchPad_TB!$G$15:$G$165,$A14,ScratchPad_TB!$F$15:$F$165,$A$20)/1000</f>
        <v>-24</v>
      </c>
      <c r="D14" s="168">
        <f>SUMIFS(ScratchPad_TB!K$15:K$165,ScratchPad_TB!$G$15:$G$165,$A14,ScratchPad_TB!$F$15:$F$165,$A$20)/1000</f>
        <v>-24</v>
      </c>
      <c r="E14" s="138"/>
      <c r="F14" s="129">
        <f t="shared" si="1"/>
        <v>0</v>
      </c>
      <c r="G14" s="129">
        <f t="shared" si="2"/>
        <v>0</v>
      </c>
      <c r="H14" s="146">
        <f t="shared" si="4"/>
        <v>0</v>
      </c>
      <c r="I14" s="146">
        <f t="shared" si="3"/>
        <v>0</v>
      </c>
      <c r="J14" s="280"/>
      <c r="K14" s="27"/>
    </row>
    <row r="15" spans="1:11" ht="12.75" x14ac:dyDescent="0.35">
      <c r="A15" s="107" t="s">
        <v>303</v>
      </c>
      <c r="B15" s="100">
        <f>SUMIFS(ScratchPad_TB!I$15:I$165,ScratchPad_TB!$G$15:$G$165,$A15,ScratchPad_TB!$F$15:$F$165,$A$20)/1000</f>
        <v>-250</v>
      </c>
      <c r="C15" s="100">
        <f>SUMIFS(ScratchPad_TB!J$15:J$165,ScratchPad_TB!$G$15:$G$165,$A15,ScratchPad_TB!$F$15:$F$165,$A$20)/1000</f>
        <v>-250</v>
      </c>
      <c r="D15" s="100">
        <f>SUMIFS(ScratchPad_TB!K$15:K$165,ScratchPad_TB!$G$15:$G$165,$A15,ScratchPad_TB!$F$15:$F$165,$A$20)/1000</f>
        <v>-250</v>
      </c>
      <c r="E15" s="138"/>
      <c r="F15" s="129">
        <f t="shared" si="1"/>
        <v>0</v>
      </c>
      <c r="G15" s="129">
        <f t="shared" si="2"/>
        <v>0</v>
      </c>
      <c r="H15" s="146">
        <f t="shared" si="4"/>
        <v>0</v>
      </c>
      <c r="I15" s="146">
        <f t="shared" si="3"/>
        <v>0</v>
      </c>
      <c r="J15" s="280"/>
      <c r="K15" s="27"/>
    </row>
    <row r="16" spans="1:11" ht="12.75" x14ac:dyDescent="0.35">
      <c r="A16" s="107" t="s">
        <v>190</v>
      </c>
      <c r="B16" s="168">
        <f>SUMIFS(ScratchPad_TB!I$15:I$165,ScratchPad_TB!$G$15:$G$165,$A16,ScratchPad_TB!$F$15:$F$165,$A$20)/1000</f>
        <v>-356.14499999999998</v>
      </c>
      <c r="C16" s="168">
        <f>SUMIFS(ScratchPad_TB!J$15:J$165,ScratchPad_TB!$G$15:$G$165,$A16,ScratchPad_TB!$F$15:$F$165,$A$20)/1000</f>
        <v>-4.6457800000000002</v>
      </c>
      <c r="D16" s="168">
        <f>SUMIFS(ScratchPad_TB!K$15:K$165,ScratchPad_TB!$G$15:$G$165,$A16,ScratchPad_TB!$F$15:$F$165,$A$20)/1000</f>
        <v>-251.72534520000002</v>
      </c>
      <c r="E16" s="138"/>
      <c r="F16" s="129">
        <f t="shared" ref="F16:G20" si="5">C16-B16</f>
        <v>351.49921999999998</v>
      </c>
      <c r="G16" s="320">
        <f>D16-B16</f>
        <v>104.41965479999996</v>
      </c>
      <c r="H16" s="146">
        <f t="shared" si="4"/>
        <v>-0.98695536930182937</v>
      </c>
      <c r="I16" s="146">
        <f t="shared" si="3"/>
        <v>53.183655963046036</v>
      </c>
      <c r="J16" s="184"/>
      <c r="K16" s="27"/>
    </row>
    <row r="17" spans="1:17" ht="13.15" x14ac:dyDescent="0.35">
      <c r="A17" s="173" t="s">
        <v>590</v>
      </c>
      <c r="B17" s="117">
        <f>SUM(B7:B16)</f>
        <v>-344.0339275</v>
      </c>
      <c r="C17" s="321">
        <f>SUM(C8:C16)</f>
        <v>-279.00084003999996</v>
      </c>
      <c r="D17" s="117">
        <f t="shared" ref="D17" si="6">SUM(D7:D16)</f>
        <v>-94.922249126000025</v>
      </c>
      <c r="E17" s="138"/>
      <c r="F17" s="117">
        <f t="shared" si="5"/>
        <v>65.033087460000047</v>
      </c>
      <c r="G17" s="117">
        <f t="shared" si="5"/>
        <v>184.07859091399993</v>
      </c>
      <c r="H17" s="203">
        <f t="shared" si="4"/>
        <v>-0.18903102938880945</v>
      </c>
      <c r="I17" s="203">
        <f t="shared" si="3"/>
        <v>-0.65977790922639823</v>
      </c>
      <c r="J17" s="184"/>
      <c r="K17" s="27"/>
      <c r="Q17"/>
    </row>
    <row r="18" spans="1:17" ht="12.75" x14ac:dyDescent="0.35">
      <c r="A18" s="107" t="s">
        <v>301</v>
      </c>
      <c r="B18" s="100">
        <f>-SUMIFS(ScratchPad_TB!I$15:I$165,ScratchPad_TB!$G$15:$G$165,$A18,ScratchPad_TB!$F$15:$F$165,$A$20,ScratchPad_TB!$E$15:$E$165,"IC")/1000</f>
        <v>24</v>
      </c>
      <c r="C18" s="100">
        <f>-SUMIFS(ScratchPad_TB!J$15:J$165,ScratchPad_TB!$G$15:$G$165,$A18,ScratchPad_TB!$F$15:$F$165,$A$20,ScratchPad_TB!$E$15:$E$165,"IC")/1000</f>
        <v>24</v>
      </c>
      <c r="D18" s="100">
        <f>-SUMIFS(ScratchPad_TB!K$15:K$165,ScratchPad_TB!$G$15:$G$165,$A18,ScratchPad_TB!$F$15:$F$165,$A$20,ScratchPad_TB!$E$15:$E$165,"IC")/1000</f>
        <v>24</v>
      </c>
      <c r="E18" s="138"/>
      <c r="F18" s="129">
        <f t="shared" si="5"/>
        <v>0</v>
      </c>
      <c r="G18" s="129">
        <f t="shared" si="5"/>
        <v>0</v>
      </c>
      <c r="H18" s="146">
        <f t="shared" ref="H18:H19" si="7">IFERROR(C18/B18-1,0)</f>
        <v>0</v>
      </c>
      <c r="I18" s="146">
        <f t="shared" ref="I18:I19" si="8">IFERROR(D18/C18-1,0)</f>
        <v>0</v>
      </c>
      <c r="J18" s="184"/>
      <c r="K18" s="27"/>
      <c r="Q18"/>
    </row>
    <row r="19" spans="1:17" ht="12.75" x14ac:dyDescent="0.35">
      <c r="A19" s="107" t="s">
        <v>303</v>
      </c>
      <c r="B19" s="100">
        <f>-SUMIFS(ScratchPad_TB!I$15:I$165,ScratchPad_TB!$G$15:$G$165,$A19,ScratchPad_TB!$F$15:$F$165,$A$20,ScratchPad_TB!$E$15:$E$165,"IC")/1000</f>
        <v>250</v>
      </c>
      <c r="C19" s="100">
        <f>-SUMIFS(ScratchPad_TB!J$15:J$165,ScratchPad_TB!$G$15:$G$165,$A19,ScratchPad_TB!$F$15:$F$165,$A$20,ScratchPad_TB!$E$15:$E$165,"IC")/1000</f>
        <v>250</v>
      </c>
      <c r="D19" s="100">
        <f>-SUMIFS(ScratchPad_TB!K$15:K$165,ScratchPad_TB!$G$15:$G$165,$A19,ScratchPad_TB!$F$15:$F$165,$A$20,ScratchPad_TB!$E$15:$E$165,"IC")/1000</f>
        <v>250</v>
      </c>
      <c r="E19" s="138"/>
      <c r="F19" s="129">
        <f t="shared" si="5"/>
        <v>0</v>
      </c>
      <c r="G19" s="129">
        <f t="shared" si="5"/>
        <v>0</v>
      </c>
      <c r="H19" s="146">
        <f t="shared" si="7"/>
        <v>0</v>
      </c>
      <c r="I19" s="146">
        <f t="shared" si="8"/>
        <v>0</v>
      </c>
      <c r="J19" s="184"/>
      <c r="K19" s="27"/>
      <c r="Q19"/>
    </row>
    <row r="20" spans="1:17" ht="13.15" x14ac:dyDescent="0.35">
      <c r="A20" s="115" t="s">
        <v>189</v>
      </c>
      <c r="B20" s="117">
        <f>SUM(B17:B19)</f>
        <v>-70.033927500000004</v>
      </c>
      <c r="C20" s="117">
        <f t="shared" ref="C20:D20" si="9">SUM(C17:C19)</f>
        <v>-5.0008400399999573</v>
      </c>
      <c r="D20" s="117">
        <f t="shared" si="9"/>
        <v>179.07775087399997</v>
      </c>
      <c r="E20" s="138"/>
      <c r="F20" s="117">
        <f t="shared" si="5"/>
        <v>65.033087460000047</v>
      </c>
      <c r="G20" s="117">
        <f t="shared" si="5"/>
        <v>184.07859091399993</v>
      </c>
      <c r="H20" s="203">
        <f t="shared" ref="H20:I20" si="10">IFERROR(C20/B20-1,0)</f>
        <v>-0.92859403694016796</v>
      </c>
      <c r="I20" s="203">
        <f t="shared" si="10"/>
        <v>-36.809533886631073</v>
      </c>
      <c r="J20" s="184"/>
      <c r="K20" s="27"/>
    </row>
    <row r="21" spans="1:17" ht="12.75" x14ac:dyDescent="0.35">
      <c r="A21" s="204" t="s">
        <v>581</v>
      </c>
      <c r="B21" s="189">
        <f>B20/'Lead PL'!C9</f>
        <v>-3.3587376974019488E-3</v>
      </c>
      <c r="C21" s="189">
        <f>C20/'Lead PL'!D9</f>
        <v>-2.448686969476209E-4</v>
      </c>
      <c r="D21" s="189">
        <f>D20/'Lead PL'!E9</f>
        <v>8.3776115439112963E-3</v>
      </c>
      <c r="E21" s="138"/>
      <c r="F21" s="199"/>
      <c r="G21" s="199"/>
      <c r="H21" s="199"/>
      <c r="I21" s="199"/>
      <c r="J21" s="184"/>
      <c r="K21" s="176"/>
    </row>
    <row r="22" spans="1:17" ht="13.5" customHeight="1" x14ac:dyDescent="0.35">
      <c r="A22" s="97" t="s">
        <v>582</v>
      </c>
      <c r="B22" s="22"/>
      <c r="C22" s="22"/>
      <c r="D22" s="22"/>
      <c r="E22" s="152"/>
      <c r="F22" s="22"/>
      <c r="G22" s="22"/>
      <c r="H22" s="22"/>
      <c r="I22" s="22"/>
      <c r="J22" s="152"/>
      <c r="K22" s="12"/>
    </row>
    <row r="23" spans="1:17" ht="13.5" customHeight="1" x14ac:dyDescent="0.35">
      <c r="A23" s="97" t="str">
        <f>"Ref: "&amp;A3&amp;" - "&amp;A1</f>
        <v>Ref: Other income/expenses - Section PL - Profit and Loss Analysis</v>
      </c>
      <c r="B23" s="22"/>
      <c r="C23" s="22"/>
      <c r="D23" s="22"/>
      <c r="E23" s="152"/>
      <c r="F23" s="22"/>
      <c r="G23" s="22"/>
      <c r="H23" s="22"/>
      <c r="I23" s="22"/>
      <c r="J23" s="152"/>
      <c r="K23" s="12"/>
    </row>
    <row r="24" spans="1:17" ht="13.5" customHeight="1" x14ac:dyDescent="0.35">
      <c r="A24" s="14"/>
      <c r="B24" s="14"/>
      <c r="C24" s="14"/>
      <c r="D24" s="14"/>
      <c r="E24" s="200"/>
      <c r="F24" s="14"/>
      <c r="G24" s="14"/>
      <c r="H24" s="14"/>
      <c r="I24" s="14"/>
      <c r="J24" s="200"/>
      <c r="K24" s="14"/>
    </row>
    <row r="25" spans="1:17" ht="13.5" customHeight="1" x14ac:dyDescent="0.35">
      <c r="A25" s="14"/>
      <c r="B25" s="14"/>
      <c r="C25" s="14"/>
      <c r="D25" s="14"/>
      <c r="E25" s="200"/>
      <c r="F25" s="14"/>
      <c r="G25" s="14"/>
      <c r="H25" s="14"/>
      <c r="I25" s="14"/>
      <c r="J25" s="200"/>
      <c r="K25" s="14"/>
    </row>
    <row r="26" spans="1:17" ht="12" customHeight="1" x14ac:dyDescent="0.35">
      <c r="A26" s="14"/>
      <c r="B26" s="14"/>
      <c r="C26" s="14"/>
      <c r="D26" s="14"/>
      <c r="E26" s="200"/>
      <c r="F26" s="14"/>
      <c r="G26" s="14"/>
      <c r="H26" s="14"/>
      <c r="I26" s="14"/>
      <c r="J26" s="200"/>
      <c r="K26" s="14"/>
    </row>
    <row r="27" spans="1:17" ht="12" customHeight="1" x14ac:dyDescent="0.35">
      <c r="A27" s="14"/>
      <c r="B27" s="14"/>
      <c r="C27" s="14"/>
      <c r="D27" s="14"/>
      <c r="E27" s="200"/>
      <c r="F27" s="14"/>
      <c r="G27" s="14"/>
      <c r="H27" s="14"/>
      <c r="I27" s="14"/>
      <c r="J27" s="200"/>
      <c r="K27" s="14"/>
    </row>
    <row r="28" spans="1:17" ht="12" customHeight="1" x14ac:dyDescent="0.35">
      <c r="A28" s="14"/>
      <c r="B28" s="14"/>
      <c r="C28" s="14"/>
      <c r="D28" s="14"/>
      <c r="E28" s="200"/>
      <c r="F28" s="14"/>
      <c r="G28" s="14"/>
      <c r="H28" s="14"/>
      <c r="I28" s="14"/>
      <c r="J28" s="200"/>
      <c r="K28" s="14"/>
    </row>
    <row r="29" spans="1:17" ht="12" customHeight="1" x14ac:dyDescent="0.35">
      <c r="A29" s="14" t="s">
        <v>429</v>
      </c>
      <c r="B29" s="14"/>
      <c r="C29" s="14"/>
      <c r="D29" s="14"/>
      <c r="E29" s="200"/>
      <c r="F29" s="14"/>
      <c r="G29" s="14"/>
      <c r="H29" s="14"/>
      <c r="I29" s="14"/>
      <c r="J29" s="200"/>
      <c r="K29" s="14"/>
    </row>
    <row r="30" spans="1:17" ht="12" customHeight="1" x14ac:dyDescent="0.35">
      <c r="A30" s="14" t="s">
        <v>518</v>
      </c>
      <c r="B30" s="268">
        <f>'Lead PL'!C18</f>
        <v>70.033927499999947</v>
      </c>
      <c r="C30" s="268">
        <f>'Lead PL'!D18</f>
        <v>-341.84739246000009</v>
      </c>
      <c r="D30" s="268">
        <f>'Lead PL'!E18</f>
        <v>-179.07775087400006</v>
      </c>
      <c r="E30" s="200"/>
      <c r="F30" s="14"/>
      <c r="G30" s="14"/>
      <c r="H30" s="14"/>
      <c r="I30" s="14"/>
      <c r="J30" s="200"/>
      <c r="K30" s="14"/>
    </row>
    <row r="31" spans="1:17" ht="12" customHeight="1" x14ac:dyDescent="0.35">
      <c r="A31" s="14" t="s">
        <v>431</v>
      </c>
      <c r="B31" s="268">
        <f>B30+B20</f>
        <v>0</v>
      </c>
      <c r="C31" s="268">
        <f t="shared" ref="C31:D31" si="11">C30+C20</f>
        <v>-346.84823250000005</v>
      </c>
      <c r="D31" s="268">
        <f t="shared" si="11"/>
        <v>0</v>
      </c>
      <c r="E31" s="200"/>
      <c r="F31" s="14"/>
      <c r="G31" s="14"/>
      <c r="H31" s="14"/>
      <c r="I31" s="14"/>
      <c r="J31" s="200"/>
      <c r="K31" s="14"/>
    </row>
    <row r="32" spans="1:17" ht="12" customHeight="1" x14ac:dyDescent="0.35">
      <c r="A32" s="14"/>
      <c r="B32" s="14"/>
      <c r="C32" s="14"/>
      <c r="D32" s="14"/>
      <c r="E32" s="200"/>
      <c r="F32" s="14"/>
      <c r="G32" s="14"/>
      <c r="H32" s="14"/>
      <c r="I32" s="14"/>
      <c r="J32" s="200"/>
      <c r="K32" s="14"/>
    </row>
    <row r="33" spans="1:11" ht="12" customHeight="1" x14ac:dyDescent="0.35">
      <c r="A33" s="14"/>
      <c r="B33" s="14"/>
      <c r="C33" s="14"/>
      <c r="D33" s="14"/>
      <c r="E33" s="200"/>
      <c r="F33" s="14"/>
      <c r="G33" s="14"/>
      <c r="H33" s="14"/>
      <c r="I33" s="14"/>
      <c r="J33" s="200"/>
      <c r="K33" s="14"/>
    </row>
    <row r="34" spans="1:11" ht="12" customHeight="1" x14ac:dyDescent="0.35">
      <c r="A34" s="14"/>
      <c r="B34" s="14"/>
      <c r="C34" s="14"/>
      <c r="D34" s="14"/>
      <c r="E34" s="200"/>
      <c r="F34" s="14"/>
      <c r="G34" s="14"/>
      <c r="H34" s="14"/>
      <c r="I34" s="14"/>
      <c r="J34" s="200"/>
      <c r="K34" s="14"/>
    </row>
    <row r="35" spans="1:11" ht="12" customHeight="1" x14ac:dyDescent="0.35">
      <c r="A35" s="14"/>
      <c r="B35" s="14"/>
      <c r="C35" s="14"/>
      <c r="D35" s="14"/>
      <c r="E35" s="200"/>
      <c r="F35" s="14"/>
      <c r="G35" s="14"/>
      <c r="H35" s="14"/>
      <c r="I35" s="14"/>
      <c r="J35" s="200"/>
      <c r="K35" s="14"/>
    </row>
    <row r="36" spans="1:11" ht="12" customHeight="1" x14ac:dyDescent="0.35">
      <c r="A36" s="14"/>
      <c r="B36" s="14"/>
      <c r="C36" s="14"/>
      <c r="D36" s="14"/>
      <c r="E36" s="200"/>
      <c r="F36" s="14"/>
      <c r="G36" s="14"/>
      <c r="H36" s="14"/>
      <c r="I36" s="14"/>
      <c r="J36" s="200"/>
      <c r="K36" s="14"/>
    </row>
    <row r="37" spans="1:11" ht="12" customHeight="1" x14ac:dyDescent="0.35">
      <c r="A37" s="14"/>
      <c r="B37" s="14"/>
      <c r="C37" s="14"/>
      <c r="D37" s="14"/>
      <c r="E37" s="200"/>
      <c r="F37" s="14"/>
      <c r="G37" s="14"/>
      <c r="H37" s="14"/>
      <c r="I37" s="14"/>
      <c r="J37" s="200"/>
      <c r="K37" s="14"/>
    </row>
    <row r="38" spans="1:11" ht="12" customHeight="1" x14ac:dyDescent="0.35">
      <c r="A38" s="14"/>
      <c r="B38" s="14"/>
      <c r="C38" s="14"/>
      <c r="D38" s="14"/>
      <c r="E38" s="200"/>
      <c r="F38" s="14"/>
      <c r="G38" s="14"/>
      <c r="H38" s="14"/>
      <c r="I38" s="14"/>
      <c r="J38" s="200"/>
      <c r="K38" s="14"/>
    </row>
    <row r="39" spans="1:11" ht="12" customHeight="1" x14ac:dyDescent="0.35">
      <c r="A39" s="14"/>
      <c r="B39" s="14"/>
      <c r="C39" s="14"/>
      <c r="D39" s="14"/>
      <c r="E39" s="200"/>
      <c r="F39" s="14"/>
      <c r="G39" s="14"/>
      <c r="H39" s="14"/>
      <c r="I39" s="14"/>
      <c r="J39" s="200"/>
      <c r="K39" s="14"/>
    </row>
    <row r="40" spans="1:11" ht="12" customHeight="1" x14ac:dyDescent="0.35">
      <c r="A40" s="14"/>
      <c r="B40" s="14"/>
      <c r="C40" s="14"/>
      <c r="D40" s="14"/>
      <c r="E40" s="200"/>
      <c r="F40" s="14"/>
      <c r="G40" s="14"/>
      <c r="H40" s="14"/>
      <c r="I40" s="14"/>
      <c r="J40" s="200"/>
      <c r="K40" s="14"/>
    </row>
    <row r="41" spans="1:11" ht="12" customHeight="1" x14ac:dyDescent="0.35">
      <c r="A41" s="14"/>
      <c r="B41" s="14"/>
      <c r="C41" s="14"/>
      <c r="D41" s="14"/>
      <c r="E41" s="200"/>
      <c r="F41" s="14"/>
      <c r="G41" s="14"/>
      <c r="H41" s="14"/>
      <c r="I41" s="14"/>
      <c r="J41" s="200"/>
      <c r="K41" s="14"/>
    </row>
    <row r="42" spans="1:11" ht="12" customHeight="1" x14ac:dyDescent="0.35">
      <c r="A42" s="14"/>
      <c r="B42" s="14"/>
      <c r="C42" s="14"/>
      <c r="D42" s="14"/>
      <c r="E42" s="200"/>
      <c r="F42" s="14"/>
      <c r="G42" s="14"/>
      <c r="H42" s="14"/>
      <c r="I42" s="14"/>
      <c r="J42" s="200"/>
      <c r="K42" s="14"/>
    </row>
    <row r="43" spans="1:11" ht="12" customHeight="1" x14ac:dyDescent="0.35">
      <c r="A43" s="14"/>
      <c r="B43" s="14"/>
      <c r="C43" s="14"/>
      <c r="D43" s="14"/>
      <c r="E43" s="200"/>
      <c r="F43" s="14"/>
      <c r="G43" s="14"/>
      <c r="H43" s="14"/>
      <c r="I43" s="14"/>
      <c r="J43" s="200"/>
      <c r="K43" s="14"/>
    </row>
    <row r="44" spans="1:11" ht="12" customHeight="1" x14ac:dyDescent="0.35">
      <c r="A44" s="34"/>
      <c r="B44" s="12"/>
      <c r="C44" s="12"/>
      <c r="D44" s="12"/>
      <c r="E44" s="155"/>
      <c r="F44" s="12"/>
      <c r="G44" s="12"/>
      <c r="H44" s="12"/>
      <c r="I44" s="12"/>
      <c r="J44" s="155"/>
      <c r="K44" s="12"/>
    </row>
    <row r="45" spans="1:11" ht="12" customHeight="1" x14ac:dyDescent="0.35">
      <c r="A45" s="34"/>
      <c r="B45" s="12"/>
      <c r="C45" s="12"/>
      <c r="D45" s="12"/>
      <c r="E45" s="155"/>
      <c r="F45" s="12"/>
      <c r="G45" s="12"/>
      <c r="H45" s="12"/>
      <c r="I45" s="12"/>
      <c r="J45" s="155"/>
      <c r="K45" s="12"/>
    </row>
    <row r="46" spans="1:11" ht="12" customHeight="1" x14ac:dyDescent="0.35">
      <c r="A46" s="34"/>
      <c r="B46" s="12"/>
      <c r="C46" s="12"/>
      <c r="D46" s="12"/>
      <c r="E46" s="155"/>
      <c r="F46" s="12"/>
      <c r="G46" s="12"/>
      <c r="H46" s="12"/>
      <c r="I46" s="12"/>
      <c r="J46" s="155"/>
      <c r="K46" s="12"/>
    </row>
    <row r="47" spans="1:11" ht="12" customHeight="1" x14ac:dyDescent="0.35">
      <c r="A47" s="34"/>
      <c r="B47" s="12"/>
      <c r="C47" s="12"/>
      <c r="D47" s="12"/>
      <c r="E47" s="155"/>
      <c r="F47" s="12"/>
      <c r="G47" s="12"/>
      <c r="H47" s="12"/>
      <c r="I47" s="12"/>
      <c r="J47" s="155"/>
      <c r="K47" s="12"/>
    </row>
    <row r="48" spans="1:11" ht="12" customHeight="1" x14ac:dyDescent="0.35">
      <c r="A48" s="34"/>
      <c r="B48" s="12"/>
      <c r="C48" s="12"/>
      <c r="D48" s="12"/>
      <c r="E48" s="155"/>
      <c r="F48" s="12"/>
      <c r="G48" s="12"/>
      <c r="H48" s="12"/>
      <c r="I48" s="12"/>
      <c r="J48" s="155"/>
      <c r="K48" s="12"/>
    </row>
    <row r="49" spans="1:11" ht="12" customHeight="1" x14ac:dyDescent="0.35">
      <c r="A49" s="34"/>
      <c r="B49" s="12"/>
      <c r="C49" s="12"/>
      <c r="D49" s="12"/>
      <c r="E49" s="155"/>
      <c r="F49" s="12"/>
      <c r="G49" s="12"/>
      <c r="H49" s="12"/>
      <c r="I49" s="12"/>
      <c r="J49" s="155"/>
      <c r="K49" s="12"/>
    </row>
    <row r="50" spans="1:11" ht="12" customHeight="1" x14ac:dyDescent="0.35">
      <c r="A50" s="34"/>
      <c r="B50" s="12"/>
      <c r="C50" s="12"/>
      <c r="D50" s="12"/>
      <c r="E50" s="155"/>
      <c r="F50" s="12"/>
      <c r="G50" s="12"/>
      <c r="H50" s="12"/>
      <c r="I50" s="12"/>
      <c r="J50" s="155"/>
      <c r="K50" s="12"/>
    </row>
  </sheetData>
  <sortState xmlns:xlrd2="http://schemas.microsoft.com/office/spreadsheetml/2017/richdata2" ref="A7:D16">
    <sortCondition descending="1" ref="D7:D16"/>
  </sortState>
  <pageMargins left="0.55118110236220497" right="0.55118110236220497" top="0.39370078740157499" bottom="0.55118110236220497" header="0" footer="0.31496062992126"/>
  <pageSetup paperSize="9" fitToHeight="0" orientation="landscape" r:id="rId1"/>
  <headerFooter scaleWithDoc="0" alignWithMargins="0">
    <oddFooter>&amp;R&amp;G&amp;L&amp;"Arial,Regular"&amp;8Page &amp;P     Tab:&amp;A     05 April 2021&amp;C&amp;"Arial,Regular"&amp;8&amp;F
Reliance Restricted</oddFooter>
  </headerFooter>
  <legacyDrawingHF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B4CE61-39A9-4DA8-8F45-5787A8334A20}">
  <sheetPr>
    <pageSetUpPr autoPageBreaks="0" fitToPage="1"/>
  </sheetPr>
  <dimension ref="A1:Q46"/>
  <sheetViews>
    <sheetView showGridLines="0" zoomScaleNormal="100" workbookViewId="0">
      <selection activeCell="F9" sqref="F9"/>
    </sheetView>
  </sheetViews>
  <sheetFormatPr defaultColWidth="9" defaultRowHeight="12" customHeight="1" x14ac:dyDescent="0.35"/>
  <cols>
    <col min="1" max="1" width="24.9140625" style="4" customWidth="1"/>
    <col min="2" max="2" width="10.08203125" style="4" customWidth="1"/>
    <col min="3" max="4" width="11.4140625" style="4" customWidth="1"/>
    <col min="5" max="5" width="1" style="4" customWidth="1"/>
    <col min="6" max="9" width="13.08203125" style="4" customWidth="1"/>
    <col min="10" max="10" width="5.4140625" style="4" customWidth="1"/>
    <col min="11" max="11" width="11.4140625" style="4" customWidth="1"/>
    <col min="12" max="13" width="3.9140625" style="4" customWidth="1"/>
    <col min="14" max="16384" width="9" style="4"/>
  </cols>
  <sheetData>
    <row r="1" spans="1:17" ht="20.2" customHeight="1" x14ac:dyDescent="0.4">
      <c r="A1" s="19" t="s">
        <v>131</v>
      </c>
      <c r="B1" s="7"/>
      <c r="C1" s="7"/>
      <c r="D1" s="7"/>
      <c r="E1" s="7"/>
      <c r="F1" s="7"/>
      <c r="G1" s="7"/>
      <c r="H1" s="7"/>
      <c r="I1" s="7"/>
      <c r="J1" s="7"/>
    </row>
    <row r="2" spans="1:17" ht="15" customHeight="1" x14ac:dyDescent="0.35">
      <c r="A2" s="20" t="s">
        <v>133</v>
      </c>
      <c r="B2" s="11"/>
      <c r="C2" s="11"/>
      <c r="D2" s="11"/>
      <c r="E2" s="11"/>
      <c r="F2" s="11"/>
      <c r="G2" s="11"/>
      <c r="H2" s="11"/>
      <c r="I2" s="11"/>
      <c r="J2" s="11"/>
    </row>
    <row r="3" spans="1:17" ht="20.2" customHeight="1" x14ac:dyDescent="0.5">
      <c r="A3" s="86" t="s">
        <v>589</v>
      </c>
      <c r="B3" s="11"/>
      <c r="C3" s="11"/>
      <c r="D3" s="11"/>
      <c r="E3" s="11"/>
      <c r="F3" s="11"/>
      <c r="G3" s="11"/>
      <c r="H3" s="11"/>
      <c r="I3" s="11"/>
      <c r="J3" s="11"/>
      <c r="K3" s="11"/>
    </row>
    <row r="4" spans="1:17" ht="20.2" customHeight="1" x14ac:dyDescent="0.5">
      <c r="A4" s="86"/>
      <c r="B4" s="11"/>
      <c r="C4" s="11"/>
      <c r="D4" s="11"/>
      <c r="E4" s="11"/>
      <c r="F4" s="11"/>
      <c r="G4" s="11"/>
      <c r="H4" s="11"/>
      <c r="I4" s="11"/>
      <c r="J4" s="11"/>
      <c r="K4" s="11"/>
    </row>
    <row r="5" spans="1:17" ht="12.75" x14ac:dyDescent="0.35">
      <c r="A5" s="297"/>
      <c r="B5" s="298" t="s">
        <v>126</v>
      </c>
      <c r="C5" s="298" t="s">
        <v>126</v>
      </c>
      <c r="D5" s="298" t="s">
        <v>126</v>
      </c>
      <c r="E5" s="299"/>
      <c r="F5" s="191" t="s">
        <v>436</v>
      </c>
      <c r="G5" s="191"/>
      <c r="H5" s="191" t="s">
        <v>437</v>
      </c>
      <c r="I5" s="191"/>
      <c r="J5" s="287"/>
      <c r="K5" s="12"/>
    </row>
    <row r="6" spans="1:17" ht="13.15" x14ac:dyDescent="0.4">
      <c r="A6" s="197" t="s">
        <v>89</v>
      </c>
      <c r="B6" s="198" t="s">
        <v>104</v>
      </c>
      <c r="C6" s="198" t="s">
        <v>106</v>
      </c>
      <c r="D6" s="198" t="s">
        <v>428</v>
      </c>
      <c r="E6" s="148"/>
      <c r="F6" s="202" t="s">
        <v>434</v>
      </c>
      <c r="G6" s="202" t="s">
        <v>435</v>
      </c>
      <c r="H6" s="202" t="s">
        <v>434</v>
      </c>
      <c r="I6" s="202" t="s">
        <v>435</v>
      </c>
      <c r="J6" s="287"/>
      <c r="K6" s="96" t="s">
        <v>17</v>
      </c>
    </row>
    <row r="7" spans="1:17" ht="12.75" x14ac:dyDescent="0.35">
      <c r="A7" s="106" t="s">
        <v>264</v>
      </c>
      <c r="B7" s="98">
        <f>SUMIFS(ScratchPad_TB!I$15:I$165,ScratchPad_TB!$G$15:$G$165,$A7,ScratchPad_TB!$F$15:$F$165,$A$16)/1000</f>
        <v>1051.0552499999999</v>
      </c>
      <c r="C7" s="98">
        <f>SUMIFS(ScratchPad_TB!J$15:J$165,ScratchPad_TB!$G$15:$G$165,$A7,ScratchPad_TB!$F$15:$F$165,$A$16)/1000</f>
        <v>1029.2392460000001</v>
      </c>
      <c r="D7" s="98">
        <f>SUMIFS(ScratchPad_TB!K$15:K$165,ScratchPad_TB!$G$15:$G$165,$A7,ScratchPad_TB!$F$15:$F$165,$A$16)/1000</f>
        <v>1077.6016414000001</v>
      </c>
      <c r="E7" s="138"/>
      <c r="F7" s="129">
        <f>C7-B7</f>
        <v>-21.816003999999793</v>
      </c>
      <c r="G7" s="129">
        <f>D7-C7</f>
        <v>48.362395399999969</v>
      </c>
      <c r="H7" s="146">
        <f>C7/B7-1</f>
        <v>-2.0756286598634821E-2</v>
      </c>
      <c r="I7" s="146">
        <f>D7/C7-1</f>
        <v>4.6988487456103067E-2</v>
      </c>
      <c r="J7" s="280"/>
      <c r="K7" s="27"/>
    </row>
    <row r="8" spans="1:17" ht="12.75" x14ac:dyDescent="0.35">
      <c r="A8" s="107" t="s">
        <v>283</v>
      </c>
      <c r="B8" s="168">
        <f>SUMIFS(ScratchPad_TB!I$15:I$165,ScratchPad_TB!$G$15:$G$165,$A8,ScratchPad_TB!$F$15:$F$165,$A$16)/1000</f>
        <v>348</v>
      </c>
      <c r="C8" s="168">
        <f>SUMIFS(ScratchPad_TB!J$15:J$165,ScratchPad_TB!$G$15:$G$165,$A8,ScratchPad_TB!$F$15:$F$165,$A$16)/1000</f>
        <v>463.2</v>
      </c>
      <c r="D8" s="168">
        <f>SUMIFS(ScratchPad_TB!K$15:K$165,ScratchPad_TB!$G$15:$G$165,$A8,ScratchPad_TB!$F$15:$F$165,$A$16)/1000</f>
        <v>288.60000000000002</v>
      </c>
      <c r="E8" s="138"/>
      <c r="F8" s="129">
        <f t="shared" ref="F8:F15" si="0">C8-B8</f>
        <v>115.19999999999999</v>
      </c>
      <c r="G8" s="129">
        <f t="shared" ref="G8:G15" si="1">D8-C8</f>
        <v>-174.59999999999997</v>
      </c>
      <c r="H8" s="146">
        <f t="shared" ref="H8:H15" si="2">C8/B8-1</f>
        <v>0.33103448275862069</v>
      </c>
      <c r="I8" s="146">
        <f t="shared" ref="I8:I15" si="3">D8/C8-1</f>
        <v>-0.37694300518134705</v>
      </c>
      <c r="J8" s="280"/>
      <c r="K8" s="27"/>
    </row>
    <row r="9" spans="1:17" ht="12.75" x14ac:dyDescent="0.35">
      <c r="A9" s="107" t="s">
        <v>207</v>
      </c>
      <c r="B9" s="168">
        <f>SUMIFS(ScratchPad_TB!I$15:I$165,ScratchPad_TB!$G$15:$G$165,$A9,ScratchPad_TB!$F$15:$F$165,$A$16)/1000</f>
        <v>338.04</v>
      </c>
      <c r="C9" s="168">
        <f>SUMIFS(ScratchPad_TB!J$15:J$165,ScratchPad_TB!$G$15:$G$165,$A9,ScratchPad_TB!$F$15:$F$165,$A$16)/1000</f>
        <v>446.04</v>
      </c>
      <c r="D9" s="168">
        <f>SUMIFS(ScratchPad_TB!K$15:K$165,ScratchPad_TB!$G$15:$G$165,$A9,ScratchPad_TB!$F$15:$F$165,$A$16)/1000</f>
        <v>230.04</v>
      </c>
      <c r="E9" s="138"/>
      <c r="F9" s="129">
        <f t="shared" si="0"/>
        <v>108</v>
      </c>
      <c r="G9" s="129">
        <f t="shared" si="1"/>
        <v>-216.00000000000003</v>
      </c>
      <c r="H9" s="146">
        <f t="shared" si="2"/>
        <v>0.31948881789137373</v>
      </c>
      <c r="I9" s="146">
        <f t="shared" si="3"/>
        <v>-0.48426150121065381</v>
      </c>
      <c r="J9" s="280"/>
      <c r="K9" s="27"/>
    </row>
    <row r="10" spans="1:17" ht="12.75" x14ac:dyDescent="0.35">
      <c r="A10" s="107" t="s">
        <v>266</v>
      </c>
      <c r="B10" s="168">
        <f>SUMIFS(ScratchPad_TB!I$15:I$165,ScratchPad_TB!$G$15:$G$165,$A10,ScratchPad_TB!$F$15:$F$165,$A$16)/1000</f>
        <v>210.21105000000003</v>
      </c>
      <c r="C10" s="168">
        <f>SUMIFS(ScratchPad_TB!J$15:J$165,ScratchPad_TB!$G$15:$G$165,$A10,ScratchPad_TB!$F$15:$F$165,$A$16)/1000</f>
        <v>205.84784920000001</v>
      </c>
      <c r="D10" s="168">
        <f>SUMIFS(ScratchPad_TB!K$15:K$165,ScratchPad_TB!$G$15:$G$165,$A10,ScratchPad_TB!$F$15:$F$165,$A$16)/1000</f>
        <v>215.52032828000003</v>
      </c>
      <c r="E10" s="138"/>
      <c r="F10" s="129">
        <f t="shared" si="0"/>
        <v>-4.3632008000000155</v>
      </c>
      <c r="G10" s="129">
        <f t="shared" si="1"/>
        <v>9.6724790800000164</v>
      </c>
      <c r="H10" s="146">
        <f t="shared" si="2"/>
        <v>-2.0756286598635154E-2</v>
      </c>
      <c r="I10" s="146">
        <f t="shared" si="3"/>
        <v>4.6988487456103067E-2</v>
      </c>
      <c r="J10" s="280"/>
      <c r="K10" s="27"/>
    </row>
    <row r="11" spans="1:17" ht="12.75" x14ac:dyDescent="0.35">
      <c r="A11" s="107" t="s">
        <v>209</v>
      </c>
      <c r="B11" s="168">
        <f>SUMIFS(ScratchPad_TB!I$15:I$165,ScratchPad_TB!$G$15:$G$165,$A11,ScratchPad_TB!$F$15:$F$165,$A$16)/1000</f>
        <v>35.200000000000003</v>
      </c>
      <c r="C11" s="168">
        <f>SUMIFS(ScratchPad_TB!J$15:J$165,ScratchPad_TB!$G$15:$G$165,$A11,ScratchPad_TB!$F$15:$F$165,$A$16)/1000</f>
        <v>35.200000000000003</v>
      </c>
      <c r="D11" s="168">
        <f>SUMIFS(ScratchPad_TB!K$15:K$165,ScratchPad_TB!$G$15:$G$165,$A11,ScratchPad_TB!$F$15:$F$165,$A$16)/1000</f>
        <v>35.200000000000003</v>
      </c>
      <c r="E11" s="138"/>
      <c r="F11" s="129">
        <f t="shared" si="0"/>
        <v>0</v>
      </c>
      <c r="G11" s="129">
        <f t="shared" si="1"/>
        <v>0</v>
      </c>
      <c r="H11" s="146">
        <f t="shared" si="2"/>
        <v>0</v>
      </c>
      <c r="I11" s="146">
        <f t="shared" si="3"/>
        <v>0</v>
      </c>
      <c r="J11" s="280"/>
      <c r="K11" s="27"/>
    </row>
    <row r="12" spans="1:17" ht="12.75" x14ac:dyDescent="0.35">
      <c r="A12" s="107" t="s">
        <v>199</v>
      </c>
      <c r="B12" s="168">
        <f>SUMIFS(ScratchPad_TB!I$15:I$165,ScratchPad_TB!$G$15:$G$165,$A12,ScratchPad_TB!$F$15:$F$165,$A$16)/1000</f>
        <v>26</v>
      </c>
      <c r="C12" s="168">
        <f>SUMIFS(ScratchPad_TB!J$15:J$165,ScratchPad_TB!$G$15:$G$165,$A12,ScratchPad_TB!$F$15:$F$165,$A$16)/1000</f>
        <v>26</v>
      </c>
      <c r="D12" s="168">
        <f>SUMIFS(ScratchPad_TB!K$15:K$165,ScratchPad_TB!$G$15:$G$165,$A12,ScratchPad_TB!$F$15:$F$165,$A$16)/1000</f>
        <v>26</v>
      </c>
      <c r="E12" s="138"/>
      <c r="F12" s="129">
        <f t="shared" si="0"/>
        <v>0</v>
      </c>
      <c r="G12" s="129">
        <f t="shared" si="1"/>
        <v>0</v>
      </c>
      <c r="H12" s="146">
        <f t="shared" si="2"/>
        <v>0</v>
      </c>
      <c r="I12" s="146">
        <f t="shared" si="3"/>
        <v>0</v>
      </c>
      <c r="J12" s="280"/>
      <c r="K12" s="27"/>
    </row>
    <row r="13" spans="1:17" ht="12.75" x14ac:dyDescent="0.35">
      <c r="A13" s="107" t="s">
        <v>219</v>
      </c>
      <c r="B13" s="168">
        <f>SUMIFS(ScratchPad_TB!I$15:I$165,ScratchPad_TB!$G$15:$G$165,$A13,ScratchPad_TB!$F$15:$F$165,$A$16)/1000</f>
        <v>6.5</v>
      </c>
      <c r="C13" s="168">
        <f>SUMIFS(ScratchPad_TB!J$15:J$165,ScratchPad_TB!$G$15:$G$165,$A13,ScratchPad_TB!$F$15:$F$165,$A$16)/1000</f>
        <v>7.6049999999999986</v>
      </c>
      <c r="D13" s="168">
        <f>SUMIFS(ScratchPad_TB!K$15:K$165,ScratchPad_TB!$G$15:$G$165,$A13,ScratchPad_TB!$F$15:$F$165,$A$16)/1000</f>
        <v>8.8978499999999983</v>
      </c>
      <c r="E13" s="138"/>
      <c r="F13" s="129">
        <f t="shared" si="0"/>
        <v>1.1049999999999986</v>
      </c>
      <c r="G13" s="129">
        <f t="shared" si="1"/>
        <v>1.2928499999999996</v>
      </c>
      <c r="H13" s="146">
        <f t="shared" si="2"/>
        <v>0.16999999999999971</v>
      </c>
      <c r="I13" s="146">
        <f t="shared" si="3"/>
        <v>0.16999999999999993</v>
      </c>
      <c r="J13" s="280"/>
      <c r="K13" s="27"/>
    </row>
    <row r="14" spans="1:17" ht="12.75" x14ac:dyDescent="0.35">
      <c r="A14" s="107" t="s">
        <v>217</v>
      </c>
      <c r="B14" s="168">
        <f>SUMIFS(ScratchPad_TB!I$15:I$165,ScratchPad_TB!$G$15:$G$165,$A14,ScratchPad_TB!$F$15:$F$165,$A$16)/1000</f>
        <v>2</v>
      </c>
      <c r="C14" s="168">
        <f>SUMIFS(ScratchPad_TB!J$15:J$165,ScratchPad_TB!$G$15:$G$165,$A14,ScratchPad_TB!$F$15:$F$165,$A$16)/1000</f>
        <v>2.4</v>
      </c>
      <c r="D14" s="168">
        <f>SUMIFS(ScratchPad_TB!K$15:K$165,ScratchPad_TB!$G$15:$G$165,$A14,ScratchPad_TB!$F$15:$F$165,$A$16)/1000</f>
        <v>2.8</v>
      </c>
      <c r="E14" s="138"/>
      <c r="F14" s="129">
        <f t="shared" si="0"/>
        <v>0.39999999999999991</v>
      </c>
      <c r="G14" s="129">
        <f t="shared" si="1"/>
        <v>0.39999999999999991</v>
      </c>
      <c r="H14" s="146">
        <f t="shared" si="2"/>
        <v>0.19999999999999996</v>
      </c>
      <c r="I14" s="146">
        <f t="shared" si="3"/>
        <v>0.16666666666666674</v>
      </c>
      <c r="J14" s="280"/>
      <c r="K14" s="27"/>
    </row>
    <row r="15" spans="1:17" ht="12.75" x14ac:dyDescent="0.35">
      <c r="A15" s="107" t="s">
        <v>205</v>
      </c>
      <c r="B15" s="168">
        <f>SUMIFS(ScratchPad_TB!I$15:I$165,ScratchPad_TB!$G$15:$G$165,$A15,ScratchPad_TB!$F$15:$F$165,$A$16)/1000</f>
        <v>1.2</v>
      </c>
      <c r="C15" s="168">
        <f>SUMIFS(ScratchPad_TB!J$15:J$165,ScratchPad_TB!$G$15:$G$165,$A15,ScratchPad_TB!$F$15:$F$165,$A$16)/1000</f>
        <v>1.2</v>
      </c>
      <c r="D15" s="168">
        <f>SUMIFS(ScratchPad_TB!K$15:K$165,ScratchPad_TB!$G$15:$G$165,$A15,ScratchPad_TB!$F$15:$F$165,$A$16)/1000</f>
        <v>1.2</v>
      </c>
      <c r="E15" s="138"/>
      <c r="F15" s="129">
        <f t="shared" si="0"/>
        <v>0</v>
      </c>
      <c r="G15" s="129">
        <f t="shared" si="1"/>
        <v>0</v>
      </c>
      <c r="H15" s="146">
        <f t="shared" si="2"/>
        <v>0</v>
      </c>
      <c r="I15" s="146">
        <f t="shared" si="3"/>
        <v>0</v>
      </c>
      <c r="J15" s="280"/>
      <c r="K15" s="27"/>
    </row>
    <row r="16" spans="1:17" ht="13.15" x14ac:dyDescent="0.35">
      <c r="A16" s="115" t="s">
        <v>198</v>
      </c>
      <c r="B16" s="117">
        <f>SUM(B7:B15)</f>
        <v>2018.2063000000001</v>
      </c>
      <c r="C16" s="117">
        <f>SUM(C7:C15)</f>
        <v>2216.7320952</v>
      </c>
      <c r="D16" s="117">
        <f>SUM(D7:D15)</f>
        <v>1885.8598196800001</v>
      </c>
      <c r="E16" s="138"/>
      <c r="F16" s="117">
        <f t="shared" ref="F16:G16" si="4">C16-B16</f>
        <v>198.52579519999995</v>
      </c>
      <c r="G16" s="117">
        <f t="shared" si="4"/>
        <v>-330.8722755199999</v>
      </c>
      <c r="H16" s="203">
        <f t="shared" ref="H16:I16" si="5">C16/B16-1</f>
        <v>9.8367444002132043E-2</v>
      </c>
      <c r="I16" s="203">
        <f t="shared" si="5"/>
        <v>-0.14926128251422621</v>
      </c>
      <c r="J16" s="184"/>
      <c r="K16" s="27"/>
      <c r="Q16"/>
    </row>
    <row r="17" spans="1:17" ht="12.75" x14ac:dyDescent="0.35">
      <c r="A17" s="204" t="s">
        <v>581</v>
      </c>
      <c r="B17" s="189">
        <f>B16/'Lead PL'!C9</f>
        <v>9.6790595971418383E-2</v>
      </c>
      <c r="C17" s="189">
        <f>C16/'Lead PL'!D9</f>
        <v>0.10854342376318003</v>
      </c>
      <c r="D17" s="189">
        <f>D16/'Lead PL'!E9</f>
        <v>8.8224254093217325E-2</v>
      </c>
      <c r="E17" s="138"/>
      <c r="F17" s="199"/>
      <c r="G17" s="199"/>
      <c r="H17" s="301"/>
      <c r="I17" s="301"/>
      <c r="J17" s="184"/>
      <c r="K17" s="176"/>
      <c r="Q17"/>
    </row>
    <row r="18" spans="1:17" ht="13.5" customHeight="1" x14ac:dyDescent="0.35">
      <c r="A18" s="97" t="s">
        <v>582</v>
      </c>
      <c r="B18" s="22"/>
      <c r="C18" s="22"/>
      <c r="D18" s="22"/>
      <c r="E18" s="152"/>
      <c r="F18" s="22"/>
      <c r="G18" s="22"/>
      <c r="H18" s="22"/>
      <c r="I18" s="22"/>
      <c r="J18" s="152"/>
      <c r="K18" s="12"/>
      <c r="Q18"/>
    </row>
    <row r="19" spans="1:17" ht="13.5" customHeight="1" x14ac:dyDescent="0.35">
      <c r="A19" s="97" t="str">
        <f>"Ref: "&amp;A3&amp;" - "&amp;A1</f>
        <v>Ref: General &amp; administrative expenses - Section PL - Profit and Loss Analysis</v>
      </c>
      <c r="B19" s="22"/>
      <c r="C19" s="22"/>
      <c r="D19" s="22"/>
      <c r="E19" s="152"/>
      <c r="F19" s="22"/>
      <c r="G19" s="22"/>
      <c r="H19" s="22"/>
      <c r="I19" s="22"/>
      <c r="J19" s="152"/>
      <c r="K19" s="12"/>
    </row>
    <row r="20" spans="1:17" ht="13.5" customHeight="1" x14ac:dyDescent="0.35">
      <c r="A20" s="14"/>
      <c r="B20" s="14"/>
      <c r="C20" s="14"/>
      <c r="D20" s="14"/>
      <c r="E20" s="200"/>
      <c r="F20" s="14"/>
      <c r="G20" s="14"/>
      <c r="H20" s="14"/>
      <c r="I20" s="14"/>
      <c r="J20" s="200"/>
      <c r="K20" s="14"/>
    </row>
    <row r="21" spans="1:17" ht="13.5" customHeight="1" x14ac:dyDescent="0.35">
      <c r="A21" s="14"/>
      <c r="B21" s="14"/>
      <c r="C21" s="14"/>
      <c r="D21" s="14"/>
      <c r="E21" s="200"/>
      <c r="F21" s="14"/>
      <c r="G21" s="14"/>
      <c r="H21" s="14"/>
      <c r="I21" s="14"/>
      <c r="J21" s="200"/>
      <c r="K21" s="14"/>
    </row>
    <row r="22" spans="1:17" ht="12" customHeight="1" x14ac:dyDescent="0.35">
      <c r="A22" s="14"/>
      <c r="B22" s="14"/>
      <c r="C22" s="14"/>
      <c r="D22" s="14"/>
      <c r="E22" s="200"/>
      <c r="F22" s="14"/>
      <c r="G22" s="14"/>
      <c r="H22" s="14"/>
      <c r="I22" s="14"/>
      <c r="J22" s="200"/>
      <c r="K22" s="14"/>
    </row>
    <row r="23" spans="1:17" ht="12" customHeight="1" x14ac:dyDescent="0.35">
      <c r="A23" s="14"/>
      <c r="B23" s="14"/>
      <c r="C23" s="14"/>
      <c r="D23" s="14"/>
      <c r="E23" s="200"/>
      <c r="F23" s="14"/>
      <c r="G23" s="14"/>
      <c r="H23" s="14"/>
      <c r="I23" s="14"/>
      <c r="J23" s="200"/>
      <c r="K23" s="14"/>
    </row>
    <row r="24" spans="1:17" ht="12" customHeight="1" x14ac:dyDescent="0.35">
      <c r="A24" s="14"/>
      <c r="B24" s="14"/>
      <c r="C24" s="14"/>
      <c r="D24" s="14"/>
      <c r="E24" s="200"/>
      <c r="F24" s="14"/>
      <c r="G24" s="14"/>
      <c r="H24" s="14"/>
      <c r="I24" s="14"/>
      <c r="J24" s="200"/>
      <c r="K24" s="14"/>
    </row>
    <row r="25" spans="1:17" ht="12" customHeight="1" x14ac:dyDescent="0.35">
      <c r="A25" s="14" t="s">
        <v>429</v>
      </c>
      <c r="B25" s="14"/>
      <c r="C25" s="14"/>
      <c r="D25" s="14"/>
      <c r="E25" s="200"/>
      <c r="F25" s="14"/>
      <c r="G25" s="14"/>
      <c r="H25" s="14"/>
      <c r="I25" s="14"/>
      <c r="J25" s="200"/>
      <c r="K25" s="14"/>
    </row>
    <row r="26" spans="1:17" ht="12" customHeight="1" x14ac:dyDescent="0.35">
      <c r="A26" s="14" t="s">
        <v>518</v>
      </c>
      <c r="B26" s="268">
        <f>'Lead PL'!C16</f>
        <v>-2018.2063000000001</v>
      </c>
      <c r="C26" s="268">
        <f>'Lead PL'!D16</f>
        <v>-2216.7320952000005</v>
      </c>
      <c r="D26" s="268">
        <f>'Lead PL'!E16</f>
        <v>-1885.8598196800001</v>
      </c>
      <c r="E26" s="200"/>
      <c r="F26" s="14"/>
      <c r="G26" s="14"/>
      <c r="H26" s="14"/>
      <c r="I26" s="14"/>
      <c r="J26" s="200"/>
      <c r="K26" s="14"/>
    </row>
    <row r="27" spans="1:17" ht="12" customHeight="1" x14ac:dyDescent="0.35">
      <c r="A27" s="14" t="s">
        <v>431</v>
      </c>
      <c r="B27" s="268">
        <f>B26+B16</f>
        <v>0</v>
      </c>
      <c r="C27" s="268">
        <f t="shared" ref="C27:D27" si="6">C26+C16</f>
        <v>0</v>
      </c>
      <c r="D27" s="268">
        <f t="shared" si="6"/>
        <v>0</v>
      </c>
      <c r="E27" s="200"/>
      <c r="F27" s="14"/>
      <c r="G27" s="14"/>
      <c r="H27" s="14"/>
      <c r="I27" s="14"/>
      <c r="J27" s="200"/>
      <c r="K27" s="14"/>
    </row>
    <row r="28" spans="1:17" ht="12" customHeight="1" x14ac:dyDescent="0.35">
      <c r="A28" s="14"/>
      <c r="B28" s="14"/>
      <c r="C28" s="14"/>
      <c r="D28" s="14"/>
      <c r="E28" s="200"/>
      <c r="F28" s="14"/>
      <c r="G28" s="14"/>
      <c r="H28" s="14"/>
      <c r="I28" s="14"/>
      <c r="J28" s="200"/>
      <c r="K28" s="14"/>
    </row>
    <row r="29" spans="1:17" ht="12" customHeight="1" x14ac:dyDescent="0.35">
      <c r="A29" s="14"/>
      <c r="B29" s="14"/>
      <c r="C29" s="14"/>
      <c r="D29" s="14"/>
      <c r="E29" s="200"/>
      <c r="F29" s="14"/>
      <c r="G29" s="14"/>
      <c r="H29" s="14"/>
      <c r="I29" s="14"/>
      <c r="J29" s="200"/>
      <c r="K29" s="14"/>
    </row>
    <row r="30" spans="1:17" ht="12" customHeight="1" x14ac:dyDescent="0.35">
      <c r="A30" s="14"/>
      <c r="B30" s="14"/>
      <c r="C30" s="14"/>
      <c r="D30" s="14"/>
      <c r="E30" s="200"/>
      <c r="F30" s="14"/>
      <c r="G30" s="14"/>
      <c r="H30" s="14"/>
      <c r="I30" s="14"/>
      <c r="J30" s="200"/>
      <c r="K30" s="14"/>
    </row>
    <row r="31" spans="1:17" ht="12" customHeight="1" x14ac:dyDescent="0.35">
      <c r="A31" s="14"/>
      <c r="B31" s="14"/>
      <c r="C31" s="14"/>
      <c r="D31" s="14"/>
      <c r="E31" s="200"/>
      <c r="F31" s="14"/>
      <c r="G31" s="14"/>
      <c r="H31" s="14"/>
      <c r="I31" s="14"/>
      <c r="J31" s="200"/>
      <c r="K31" s="14"/>
    </row>
    <row r="32" spans="1:17" ht="12" customHeight="1" x14ac:dyDescent="0.35">
      <c r="A32" s="14"/>
      <c r="B32" s="14"/>
      <c r="C32" s="14"/>
      <c r="D32" s="14"/>
      <c r="E32" s="200"/>
      <c r="F32" s="14"/>
      <c r="G32" s="14"/>
      <c r="H32" s="14"/>
      <c r="I32" s="14"/>
      <c r="J32" s="200"/>
      <c r="K32" s="14"/>
    </row>
    <row r="33" spans="1:11" ht="12" customHeight="1" x14ac:dyDescent="0.35">
      <c r="A33" s="14"/>
      <c r="B33" s="14"/>
      <c r="C33" s="14"/>
      <c r="D33" s="14"/>
      <c r="E33" s="200"/>
      <c r="F33" s="14"/>
      <c r="G33" s="14"/>
      <c r="H33" s="14"/>
      <c r="I33" s="14"/>
      <c r="J33" s="200"/>
      <c r="K33" s="14"/>
    </row>
    <row r="34" spans="1:11" ht="12" customHeight="1" x14ac:dyDescent="0.35">
      <c r="A34" s="14"/>
      <c r="B34" s="14"/>
      <c r="C34" s="14"/>
      <c r="D34" s="14"/>
      <c r="E34" s="200"/>
      <c r="F34" s="14"/>
      <c r="G34" s="14"/>
      <c r="H34" s="14"/>
      <c r="I34" s="14"/>
      <c r="J34" s="200"/>
      <c r="K34" s="14"/>
    </row>
    <row r="35" spans="1:11" ht="12" customHeight="1" x14ac:dyDescent="0.35">
      <c r="A35" s="14"/>
      <c r="B35" s="14"/>
      <c r="C35" s="14"/>
      <c r="D35" s="14"/>
      <c r="E35" s="200"/>
      <c r="F35" s="14"/>
      <c r="G35" s="14"/>
      <c r="H35" s="14"/>
      <c r="I35" s="14"/>
      <c r="J35" s="200"/>
      <c r="K35" s="14"/>
    </row>
    <row r="36" spans="1:11" ht="12" customHeight="1" x14ac:dyDescent="0.35">
      <c r="A36" s="14"/>
      <c r="B36" s="14"/>
      <c r="C36" s="14"/>
      <c r="D36" s="14"/>
      <c r="E36" s="200"/>
      <c r="F36" s="14"/>
      <c r="G36" s="14"/>
      <c r="H36" s="14"/>
      <c r="I36" s="14"/>
      <c r="J36" s="200"/>
      <c r="K36" s="14"/>
    </row>
    <row r="37" spans="1:11" ht="12" customHeight="1" x14ac:dyDescent="0.35">
      <c r="A37" s="14"/>
      <c r="B37" s="14"/>
      <c r="C37" s="14"/>
      <c r="D37" s="14"/>
      <c r="E37" s="200"/>
      <c r="F37" s="14"/>
      <c r="G37" s="14"/>
      <c r="H37" s="14"/>
      <c r="I37" s="14"/>
      <c r="J37" s="200"/>
      <c r="K37" s="14"/>
    </row>
    <row r="38" spans="1:11" ht="12" customHeight="1" x14ac:dyDescent="0.35">
      <c r="A38" s="14"/>
      <c r="B38" s="14"/>
      <c r="C38" s="14"/>
      <c r="D38" s="14"/>
      <c r="E38" s="200"/>
      <c r="F38" s="14"/>
      <c r="G38" s="14"/>
      <c r="H38" s="14"/>
      <c r="I38" s="14"/>
      <c r="J38" s="200"/>
      <c r="K38" s="14"/>
    </row>
    <row r="39" spans="1:11" ht="12" customHeight="1" x14ac:dyDescent="0.35">
      <c r="A39" s="14"/>
      <c r="B39" s="14"/>
      <c r="C39" s="14"/>
      <c r="D39" s="14"/>
      <c r="E39" s="200"/>
      <c r="F39" s="14"/>
      <c r="G39" s="14"/>
      <c r="H39" s="14"/>
      <c r="I39" s="14"/>
      <c r="J39" s="200"/>
      <c r="K39" s="14"/>
    </row>
    <row r="40" spans="1:11" ht="12" customHeight="1" x14ac:dyDescent="0.35">
      <c r="A40" s="34"/>
      <c r="B40" s="12"/>
      <c r="C40" s="12"/>
      <c r="D40" s="12"/>
      <c r="E40" s="155"/>
      <c r="F40" s="12"/>
      <c r="G40" s="12"/>
      <c r="H40" s="12"/>
      <c r="I40" s="12"/>
      <c r="J40" s="155"/>
      <c r="K40" s="12"/>
    </row>
    <row r="41" spans="1:11" ht="12" customHeight="1" x14ac:dyDescent="0.35">
      <c r="A41" s="34"/>
      <c r="B41" s="12"/>
      <c r="C41" s="12"/>
      <c r="D41" s="12"/>
      <c r="E41" s="155"/>
      <c r="F41" s="12"/>
      <c r="G41" s="12"/>
      <c r="H41" s="12"/>
      <c r="I41" s="12"/>
      <c r="J41" s="155"/>
      <c r="K41" s="12"/>
    </row>
    <row r="42" spans="1:11" ht="12" customHeight="1" x14ac:dyDescent="0.35">
      <c r="A42" s="34"/>
      <c r="B42" s="12"/>
      <c r="C42" s="12"/>
      <c r="D42" s="12"/>
      <c r="E42" s="155"/>
      <c r="F42" s="12"/>
      <c r="G42" s="12"/>
      <c r="H42" s="12"/>
      <c r="I42" s="12"/>
      <c r="J42" s="155"/>
      <c r="K42" s="12"/>
    </row>
    <row r="43" spans="1:11" ht="12" customHeight="1" x14ac:dyDescent="0.35">
      <c r="A43" s="34"/>
      <c r="B43" s="12"/>
      <c r="C43" s="12"/>
      <c r="D43" s="12"/>
      <c r="E43" s="155"/>
      <c r="F43" s="12"/>
      <c r="G43" s="12"/>
      <c r="H43" s="12"/>
      <c r="I43" s="12"/>
      <c r="J43" s="155"/>
      <c r="K43" s="12"/>
    </row>
    <row r="44" spans="1:11" ht="12" customHeight="1" x14ac:dyDescent="0.35">
      <c r="A44" s="34"/>
      <c r="B44" s="12"/>
      <c r="C44" s="12"/>
      <c r="D44" s="12"/>
      <c r="E44" s="155"/>
      <c r="F44" s="12"/>
      <c r="G44" s="12"/>
      <c r="H44" s="12"/>
      <c r="I44" s="12"/>
      <c r="J44" s="155"/>
      <c r="K44" s="12"/>
    </row>
    <row r="45" spans="1:11" ht="12" customHeight="1" x14ac:dyDescent="0.35">
      <c r="A45" s="34"/>
      <c r="B45" s="12"/>
      <c r="C45" s="12"/>
      <c r="D45" s="12"/>
      <c r="E45" s="155"/>
      <c r="F45" s="12"/>
      <c r="G45" s="12"/>
      <c r="H45" s="12"/>
      <c r="I45" s="12"/>
      <c r="J45" s="155"/>
      <c r="K45" s="12"/>
    </row>
    <row r="46" spans="1:11" ht="12" customHeight="1" x14ac:dyDescent="0.35">
      <c r="A46" s="34"/>
      <c r="B46" s="12"/>
      <c r="C46" s="12"/>
      <c r="D46" s="12"/>
      <c r="E46" s="155"/>
      <c r="F46" s="12"/>
      <c r="G46" s="12"/>
      <c r="H46" s="12"/>
      <c r="I46" s="12"/>
      <c r="J46" s="155"/>
      <c r="K46" s="12"/>
    </row>
  </sheetData>
  <sortState xmlns:xlrd2="http://schemas.microsoft.com/office/spreadsheetml/2017/richdata2" ref="A7:D15">
    <sortCondition descending="1" ref="D7:D15"/>
  </sortState>
  <pageMargins left="0.55118110236220497" right="0.55118110236220497" top="0.39370078740157499" bottom="0.55118110236220497" header="0" footer="0.31496062992126"/>
  <pageSetup paperSize="9" fitToHeight="0" orientation="landscape" r:id="rId1"/>
  <headerFooter scaleWithDoc="0" alignWithMargins="0">
    <oddFooter>&amp;R&amp;G&amp;L&amp;"Arial,Regular"&amp;8Page &amp;P     Tab:&amp;A     05 April 2021&amp;C&amp;"Arial,Regular"&amp;8&amp;F
Reliance Restricted</oddFooter>
  </headerFooter>
  <legacyDrawingHF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0C5B70-6A2A-4914-AA07-DE37D7357CF0}">
  <sheetPr>
    <tabColor theme="0" tint="-0.499984740745262"/>
    <pageSetUpPr autoPageBreaks="0" fitToPage="1"/>
  </sheetPr>
  <dimension ref="A1:R50"/>
  <sheetViews>
    <sheetView showGridLines="0" zoomScale="87" zoomScaleNormal="87" workbookViewId="0">
      <selection activeCell="A26" sqref="A26"/>
    </sheetView>
  </sheetViews>
  <sheetFormatPr defaultColWidth="9" defaultRowHeight="12" customHeight="1" x14ac:dyDescent="0.35"/>
  <cols>
    <col min="1" max="1" width="37.08203125" style="4" customWidth="1"/>
    <col min="2" max="7" width="10.6640625" style="4" customWidth="1"/>
    <col min="8" max="9" width="13.9140625" style="4" bestFit="1" customWidth="1"/>
    <col min="10" max="10" width="13" style="4" bestFit="1" customWidth="1"/>
    <col min="11" max="11" width="7.08203125" style="4" bestFit="1" customWidth="1"/>
    <col min="12" max="12" width="8.9140625" style="4" bestFit="1" customWidth="1"/>
    <col min="13" max="13" width="14.6640625" style="4" bestFit="1" customWidth="1"/>
    <col min="14" max="14" width="7.08203125" style="4" bestFit="1" customWidth="1"/>
    <col min="15" max="15" width="8.9140625" style="4" bestFit="1" customWidth="1"/>
    <col min="16" max="16" width="1.4140625" style="4" customWidth="1"/>
    <col min="17" max="20" width="11.33203125" style="4" bestFit="1" customWidth="1"/>
    <col min="21" max="16384" width="9" style="4"/>
  </cols>
  <sheetData>
    <row r="1" spans="1:10" ht="20.2" customHeight="1" x14ac:dyDescent="0.4">
      <c r="A1" s="19" t="s">
        <v>131</v>
      </c>
      <c r="B1" s="7"/>
      <c r="C1" s="7"/>
      <c r="D1" s="7"/>
      <c r="E1" s="7"/>
      <c r="F1" s="7"/>
      <c r="G1" s="7"/>
      <c r="H1" s="7"/>
    </row>
    <row r="2" spans="1:10" ht="15" customHeight="1" x14ac:dyDescent="0.35">
      <c r="A2" s="20" t="s">
        <v>133</v>
      </c>
      <c r="B2" s="11"/>
      <c r="C2" s="11"/>
      <c r="D2" s="11"/>
      <c r="E2" s="11"/>
      <c r="F2" s="11"/>
      <c r="G2" s="11"/>
      <c r="H2" s="11"/>
    </row>
    <row r="3" spans="1:10" ht="20.2" customHeight="1" x14ac:dyDescent="0.5">
      <c r="A3" s="86" t="s">
        <v>614</v>
      </c>
      <c r="B3" s="11"/>
      <c r="C3" s="11"/>
      <c r="D3" s="11"/>
      <c r="E3" s="11"/>
      <c r="F3" s="11"/>
      <c r="G3" s="11"/>
      <c r="H3" s="11"/>
      <c r="I3" s="11"/>
    </row>
    <row r="4" spans="1:10" ht="20.2" customHeight="1" x14ac:dyDescent="0.5">
      <c r="A4" s="86"/>
      <c r="B4" s="11"/>
      <c r="C4" s="11"/>
      <c r="D4" s="11"/>
      <c r="E4" s="11"/>
      <c r="F4" s="11"/>
      <c r="G4" s="11"/>
      <c r="H4" s="11"/>
      <c r="I4" s="11"/>
    </row>
    <row r="5" spans="1:10" ht="12.75" x14ac:dyDescent="0.35">
      <c r="A5" s="21"/>
      <c r="B5" s="38" t="s">
        <v>126</v>
      </c>
      <c r="C5" s="38" t="s">
        <v>126</v>
      </c>
      <c r="D5" s="147" t="s">
        <v>126</v>
      </c>
      <c r="E5" s="147" t="s">
        <v>126</v>
      </c>
      <c r="F5" s="147" t="s">
        <v>126</v>
      </c>
      <c r="G5" s="147" t="s">
        <v>126</v>
      </c>
      <c r="H5" s="152"/>
      <c r="I5" s="155"/>
    </row>
    <row r="6" spans="1:10" ht="13.5" customHeight="1" x14ac:dyDescent="0.4">
      <c r="A6" s="306" t="s">
        <v>89</v>
      </c>
      <c r="B6" s="308" t="s">
        <v>106</v>
      </c>
      <c r="C6" s="308" t="s">
        <v>428</v>
      </c>
      <c r="D6" s="278"/>
      <c r="E6" s="278"/>
      <c r="F6" s="289" t="s">
        <v>639</v>
      </c>
      <c r="G6" s="278"/>
      <c r="H6" s="155"/>
      <c r="I6" s="183"/>
    </row>
    <row r="7" spans="1:10" ht="13.15" x14ac:dyDescent="0.35">
      <c r="A7" s="315" t="s">
        <v>609</v>
      </c>
      <c r="B7" s="316">
        <v>55</v>
      </c>
      <c r="C7" s="110">
        <f>B12</f>
        <v>91.022712989999988</v>
      </c>
      <c r="D7" s="138"/>
      <c r="E7" s="138"/>
      <c r="F7" s="138"/>
      <c r="G7" s="138"/>
      <c r="H7" s="184"/>
      <c r="I7" s="185"/>
    </row>
    <row r="8" spans="1:10" ht="12.75" x14ac:dyDescent="0.35">
      <c r="A8" s="28" t="s">
        <v>598</v>
      </c>
      <c r="B8" s="100">
        <f>SUMIFS(E$38:E$50,$B$38:$B$50,A8)</f>
        <v>4.2037762499999998</v>
      </c>
      <c r="C8" s="100">
        <f>SUMIFS(F$38:F$50,$C$38:$C$50,A8)</f>
        <v>0</v>
      </c>
      <c r="D8" s="138"/>
      <c r="E8" s="138"/>
      <c r="F8" s="138"/>
      <c r="G8" s="138"/>
      <c r="H8" s="184"/>
      <c r="I8" s="185"/>
    </row>
    <row r="9" spans="1:10" ht="12.75" x14ac:dyDescent="0.35">
      <c r="A9" s="28" t="s">
        <v>599</v>
      </c>
      <c r="B9" s="100">
        <f>-SUMIFS(D$38:D$50,$B$38:$B$50,A9)</f>
        <v>0</v>
      </c>
      <c r="C9" s="100">
        <f>-SUMIFS(E$38:E$50,$C$38:$C$50,A9)</f>
        <v>-8.1138842000000029</v>
      </c>
      <c r="D9" s="138"/>
      <c r="E9" s="138"/>
      <c r="F9" s="138"/>
      <c r="G9" s="138"/>
      <c r="H9" s="184"/>
      <c r="I9" s="185"/>
    </row>
    <row r="10" spans="1:10" s="30" customFormat="1" ht="12.75" x14ac:dyDescent="0.35">
      <c r="A10" s="28" t="s">
        <v>600</v>
      </c>
      <c r="B10" s="100">
        <f>SUMIFS(Q$38:Q$50,$B$38:$B$50,A10)</f>
        <v>39.004017949999984</v>
      </c>
      <c r="C10" s="100">
        <f>SUMIFS(R$38:R$50,$C$38:$C$50,A10)</f>
        <v>24.711799849999984</v>
      </c>
      <c r="D10" s="138"/>
      <c r="E10" s="138"/>
      <c r="F10" s="138"/>
      <c r="G10" s="138"/>
      <c r="H10" s="184"/>
      <c r="I10" s="185"/>
      <c r="J10" s="4"/>
    </row>
    <row r="11" spans="1:10" s="30" customFormat="1" ht="12.75" x14ac:dyDescent="0.35">
      <c r="A11" s="111" t="s">
        <v>601</v>
      </c>
      <c r="B11" s="113">
        <f>SUMIFS(Q$38:Q$50,$B$38:$B$50,A11)</f>
        <v>-7.1850812099999963</v>
      </c>
      <c r="C11" s="113">
        <f>SUMIFS(R$38:R$50,$C$38:$C$50,A11)</f>
        <v>-18.300570019999981</v>
      </c>
      <c r="D11" s="138"/>
      <c r="E11" s="138"/>
      <c r="F11" s="138"/>
      <c r="G11" s="138"/>
      <c r="H11" s="184"/>
      <c r="I11" s="185"/>
      <c r="J11" s="4"/>
    </row>
    <row r="12" spans="1:10" ht="13.15" x14ac:dyDescent="0.35">
      <c r="A12" s="118" t="s">
        <v>608</v>
      </c>
      <c r="B12" s="120">
        <f>SUM(B7:B11)</f>
        <v>91.022712989999988</v>
      </c>
      <c r="C12" s="120">
        <f>SUM(C7:C11)</f>
        <v>89.320058619999998</v>
      </c>
      <c r="D12" s="138"/>
      <c r="E12" s="138"/>
      <c r="F12" s="138"/>
      <c r="G12" s="138"/>
      <c r="H12" s="184"/>
      <c r="I12" s="185"/>
    </row>
    <row r="13" spans="1:10" ht="12.75" x14ac:dyDescent="0.35">
      <c r="A13" s="28"/>
      <c r="B13" s="100"/>
      <c r="C13" s="100"/>
      <c r="D13" s="138"/>
      <c r="E13" s="138"/>
      <c r="F13" s="138"/>
      <c r="G13" s="138"/>
      <c r="H13" s="184"/>
      <c r="I13" s="185"/>
    </row>
    <row r="14" spans="1:10" ht="12.75" x14ac:dyDescent="0.35">
      <c r="A14" s="28"/>
      <c r="B14" s="100"/>
      <c r="C14" s="100"/>
      <c r="D14" s="138"/>
      <c r="E14" s="138"/>
      <c r="F14" s="138"/>
      <c r="G14" s="138"/>
      <c r="H14" s="184"/>
      <c r="I14" s="185"/>
    </row>
    <row r="15" spans="1:10" ht="12.75" x14ac:dyDescent="0.35">
      <c r="A15" s="28"/>
      <c r="B15" s="100"/>
      <c r="C15" s="100"/>
      <c r="D15" s="138"/>
      <c r="E15" s="138"/>
      <c r="F15" s="138"/>
      <c r="G15" s="138"/>
      <c r="H15" s="184"/>
      <c r="I15" s="185"/>
    </row>
    <row r="16" spans="1:10" ht="13.15" x14ac:dyDescent="0.4">
      <c r="A16" s="306" t="s">
        <v>89</v>
      </c>
      <c r="B16" s="308" t="s">
        <v>106</v>
      </c>
      <c r="C16" s="308" t="s">
        <v>428</v>
      </c>
      <c r="D16" s="138"/>
      <c r="E16" s="138"/>
      <c r="F16" s="138"/>
      <c r="G16" s="138"/>
      <c r="H16" s="184"/>
      <c r="I16" s="185"/>
    </row>
    <row r="17" spans="1:9" ht="13.15" x14ac:dyDescent="0.35">
      <c r="A17" s="230" t="s">
        <v>610</v>
      </c>
      <c r="B17" s="100">
        <f>COUNTIFS(D$38:D$50,"&lt;&gt;0")</f>
        <v>12</v>
      </c>
      <c r="C17" s="100">
        <f>COUNTIFS(E$38:E$50,"&lt;&gt;0")</f>
        <v>13</v>
      </c>
      <c r="D17" s="138"/>
      <c r="E17" s="138"/>
      <c r="F17" s="138"/>
      <c r="G17" s="138"/>
      <c r="H17" s="184"/>
      <c r="I17" s="185"/>
    </row>
    <row r="18" spans="1:9" ht="12.75" x14ac:dyDescent="0.35">
      <c r="A18" s="290" t="s">
        <v>611</v>
      </c>
      <c r="B18" s="270">
        <f>-COUNTIFS(B$38:B$50,"Lost")</f>
        <v>0</v>
      </c>
      <c r="C18" s="270">
        <f>-COUNTIFS(C$38:C$50,"Lost")</f>
        <v>-1</v>
      </c>
      <c r="D18" s="100"/>
      <c r="E18" s="100"/>
      <c r="F18" s="100"/>
      <c r="G18" s="100"/>
      <c r="H18" s="12"/>
      <c r="I18" s="169"/>
    </row>
    <row r="19" spans="1:9" ht="12.75" x14ac:dyDescent="0.35">
      <c r="A19" s="290" t="s">
        <v>612</v>
      </c>
      <c r="B19" s="270">
        <f>COUNTIFS(B$38:B$50,"New")</f>
        <v>1</v>
      </c>
      <c r="C19" s="270">
        <f>COUNTIFS(C$38:C$50,"New")</f>
        <v>0</v>
      </c>
      <c r="D19" s="100"/>
      <c r="E19" s="100"/>
      <c r="F19" s="100"/>
      <c r="G19" s="100"/>
      <c r="H19" s="26"/>
      <c r="I19" s="169"/>
    </row>
    <row r="20" spans="1:9" ht="13.15" x14ac:dyDescent="0.35">
      <c r="A20" s="174" t="s">
        <v>613</v>
      </c>
      <c r="B20" s="120">
        <f>SUM(B17:B19)</f>
        <v>13</v>
      </c>
      <c r="C20" s="120">
        <f>SUM(C17:C19)</f>
        <v>12</v>
      </c>
      <c r="D20" s="100"/>
      <c r="E20" s="100"/>
      <c r="F20" s="100"/>
      <c r="G20" s="100"/>
      <c r="H20" s="26"/>
      <c r="I20" s="169"/>
    </row>
    <row r="21" spans="1:9" ht="13.5" customHeight="1" x14ac:dyDescent="0.35">
      <c r="A21" s="97" t="s">
        <v>490</v>
      </c>
      <c r="B21" s="22"/>
      <c r="C21" s="22"/>
      <c r="D21" s="22"/>
      <c r="E21" s="22"/>
      <c r="F21" s="22"/>
      <c r="G21" s="22"/>
      <c r="H21" s="22"/>
      <c r="I21" s="12"/>
    </row>
    <row r="22" spans="1:9" ht="13.5" customHeight="1" x14ac:dyDescent="0.35">
      <c r="A22" s="97" t="str">
        <f>"Ref: "&amp;A3&amp;" - "&amp;A1</f>
        <v>Ref: Churn analysis - Section PL - Profit and Loss Analysis</v>
      </c>
      <c r="B22" s="22"/>
      <c r="C22" s="22"/>
      <c r="D22" s="22"/>
      <c r="E22" s="22"/>
      <c r="F22" s="22"/>
      <c r="G22" s="22"/>
      <c r="H22" s="22"/>
      <c r="I22" s="12"/>
    </row>
    <row r="23" spans="1:9" ht="13.5" customHeight="1" x14ac:dyDescent="0.35">
      <c r="A23" s="14"/>
      <c r="B23" s="14"/>
      <c r="C23" s="14"/>
      <c r="D23" s="14"/>
      <c r="E23" s="14"/>
      <c r="F23" s="14"/>
      <c r="G23" s="14"/>
      <c r="H23" s="14"/>
      <c r="I23" s="28"/>
    </row>
    <row r="24" spans="1:9" ht="13.5" customHeight="1" x14ac:dyDescent="0.35">
      <c r="A24" s="14"/>
      <c r="B24" s="14"/>
      <c r="C24" s="14"/>
      <c r="D24" s="14"/>
      <c r="E24" s="14"/>
      <c r="F24" s="14"/>
      <c r="G24" s="14"/>
      <c r="H24" s="14"/>
      <c r="I24" s="28"/>
    </row>
    <row r="25" spans="1:9" ht="12" customHeight="1" x14ac:dyDescent="0.35">
      <c r="A25" s="14"/>
      <c r="B25" s="14"/>
      <c r="C25" s="14"/>
      <c r="D25" s="14"/>
      <c r="E25" s="14"/>
      <c r="F25" s="14"/>
      <c r="G25" s="14"/>
      <c r="H25" s="14"/>
      <c r="I25" s="28"/>
    </row>
    <row r="26" spans="1:9" ht="12" customHeight="1" x14ac:dyDescent="0.35">
      <c r="A26" s="14"/>
      <c r="B26" s="14"/>
      <c r="C26" s="14"/>
      <c r="D26" s="14"/>
      <c r="E26" s="14"/>
      <c r="F26" s="14"/>
      <c r="G26" s="14"/>
      <c r="H26" s="14"/>
      <c r="I26" s="28"/>
    </row>
    <row r="27" spans="1:9" ht="12" customHeight="1" x14ac:dyDescent="0.35">
      <c r="A27" s="14"/>
      <c r="B27" s="14"/>
      <c r="C27" s="14"/>
      <c r="D27" s="14"/>
      <c r="E27" s="14"/>
      <c r="F27" s="14"/>
      <c r="G27" s="14"/>
      <c r="H27" s="14"/>
      <c r="I27" s="28"/>
    </row>
    <row r="28" spans="1:9" ht="12" customHeight="1" x14ac:dyDescent="0.35">
      <c r="A28" s="14"/>
      <c r="B28" s="14"/>
      <c r="C28" s="14"/>
      <c r="D28" s="14"/>
      <c r="E28" s="14"/>
      <c r="F28" s="14"/>
      <c r="G28" s="14"/>
      <c r="H28" s="14"/>
      <c r="I28" s="14"/>
    </row>
    <row r="29" spans="1:9" ht="12" customHeight="1" x14ac:dyDescent="0.35">
      <c r="A29" s="14"/>
      <c r="B29" s="14"/>
      <c r="C29" s="14"/>
      <c r="D29" s="14"/>
      <c r="E29" s="14"/>
      <c r="F29" s="14"/>
      <c r="G29" s="14"/>
      <c r="H29" s="14"/>
      <c r="I29" s="14"/>
    </row>
    <row r="30" spans="1:9" ht="12" customHeight="1" x14ac:dyDescent="0.35">
      <c r="A30" s="14"/>
      <c r="B30" s="14"/>
      <c r="C30" s="14"/>
      <c r="D30" s="14"/>
      <c r="E30" s="14"/>
      <c r="F30" s="14"/>
      <c r="G30" s="14"/>
      <c r="H30" s="14"/>
      <c r="I30" s="14"/>
    </row>
    <row r="31" spans="1:9" ht="12" customHeight="1" x14ac:dyDescent="0.35">
      <c r="A31" s="14"/>
      <c r="B31" s="14"/>
      <c r="C31" s="14"/>
      <c r="D31" s="14"/>
      <c r="E31" s="14"/>
      <c r="F31" s="14"/>
      <c r="G31" s="14"/>
      <c r="H31" s="14"/>
      <c r="I31" s="14"/>
    </row>
    <row r="32" spans="1:9" ht="12" customHeight="1" x14ac:dyDescent="0.35">
      <c r="A32" s="14"/>
      <c r="B32" s="14"/>
      <c r="C32" s="14"/>
      <c r="D32" s="14"/>
      <c r="E32" s="14"/>
      <c r="F32" s="14"/>
      <c r="G32" s="14"/>
      <c r="H32" s="14"/>
      <c r="I32" s="14"/>
    </row>
    <row r="33" spans="1:18" ht="12" customHeight="1" x14ac:dyDescent="0.35">
      <c r="A33" s="14"/>
      <c r="B33" s="14"/>
      <c r="C33" s="14"/>
      <c r="D33" s="14"/>
      <c r="E33" s="14"/>
      <c r="F33" s="14"/>
      <c r="G33" s="14"/>
      <c r="H33" s="14"/>
      <c r="I33" s="14"/>
    </row>
    <row r="34" spans="1:18" ht="12" customHeight="1" x14ac:dyDescent="0.35">
      <c r="A34" s="14"/>
      <c r="B34" s="14"/>
      <c r="C34" s="14"/>
      <c r="D34" s="14"/>
      <c r="E34" s="14"/>
      <c r="F34" s="14"/>
      <c r="G34" s="14"/>
      <c r="H34" s="14"/>
      <c r="I34" s="14"/>
    </row>
    <row r="35" spans="1:18" ht="12" customHeight="1" x14ac:dyDescent="0.35">
      <c r="A35" s="219" t="s">
        <v>615</v>
      </c>
      <c r="B35" s="14"/>
      <c r="C35" s="14"/>
      <c r="D35" s="14"/>
      <c r="E35" s="14"/>
      <c r="F35" s="14"/>
      <c r="G35" s="14"/>
      <c r="H35" s="14"/>
      <c r="I35" s="14"/>
    </row>
    <row r="36" spans="1:18" ht="12" customHeight="1" x14ac:dyDescent="0.4">
      <c r="A36" s="288"/>
      <c r="B36" s="291"/>
      <c r="C36" s="291"/>
      <c r="D36" s="292" t="s">
        <v>602</v>
      </c>
      <c r="E36" s="292"/>
      <c r="F36" s="292"/>
      <c r="G36" s="292" t="s">
        <v>603</v>
      </c>
      <c r="H36" s="292"/>
      <c r="I36" s="292"/>
      <c r="J36" s="292" t="s">
        <v>604</v>
      </c>
      <c r="K36" s="292"/>
      <c r="L36" s="292"/>
      <c r="M36" s="292" t="s">
        <v>415</v>
      </c>
      <c r="N36" s="292"/>
      <c r="O36" s="292"/>
      <c r="Q36" s="292" t="s">
        <v>607</v>
      </c>
      <c r="R36" s="292"/>
    </row>
    <row r="37" spans="1:18" ht="12" customHeight="1" x14ac:dyDescent="0.4">
      <c r="A37" s="288" t="s">
        <v>89</v>
      </c>
      <c r="B37" s="293" t="s">
        <v>605</v>
      </c>
      <c r="C37" s="293" t="s">
        <v>606</v>
      </c>
      <c r="D37" s="293" t="s">
        <v>104</v>
      </c>
      <c r="E37" s="293" t="s">
        <v>106</v>
      </c>
      <c r="F37" s="293" t="s">
        <v>428</v>
      </c>
      <c r="G37" s="293" t="s">
        <v>104</v>
      </c>
      <c r="H37" s="293" t="s">
        <v>106</v>
      </c>
      <c r="I37" s="293" t="s">
        <v>428</v>
      </c>
      <c r="J37" s="293" t="s">
        <v>104</v>
      </c>
      <c r="K37" s="293" t="s">
        <v>106</v>
      </c>
      <c r="L37" s="293" t="s">
        <v>428</v>
      </c>
      <c r="M37" s="293" t="s">
        <v>104</v>
      </c>
      <c r="N37" s="293" t="s">
        <v>106</v>
      </c>
      <c r="O37" s="293" t="s">
        <v>428</v>
      </c>
      <c r="Q37" s="293" t="s">
        <v>434</v>
      </c>
      <c r="R37" s="293" t="s">
        <v>435</v>
      </c>
    </row>
    <row r="38" spans="1:18" ht="12" customHeight="1" x14ac:dyDescent="0.35">
      <c r="A38" s="28" t="s">
        <v>494</v>
      </c>
      <c r="B38" s="100" t="str">
        <f t="shared" ref="B38:C38" si="0">+IF(D38=0,IF(E38&lt;&gt;0,"NEW","BLANK"),IF(E38=0,"LOST",IF(D38&gt;E38,"DECLINE","GROWTH")))</f>
        <v>GROWTH</v>
      </c>
      <c r="C38" s="100" t="str">
        <f t="shared" si="0"/>
        <v>DECLINE</v>
      </c>
      <c r="D38" s="100">
        <v>29.112245429999998</v>
      </c>
      <c r="E38" s="100">
        <v>41.77184660999999</v>
      </c>
      <c r="F38" s="100">
        <v>34.165834779999997</v>
      </c>
      <c r="G38" s="100">
        <v>-19.986225990000005</v>
      </c>
      <c r="H38" s="100">
        <v>-32.965686869999992</v>
      </c>
      <c r="I38" s="100">
        <v>-25.777130809999985</v>
      </c>
      <c r="J38" s="268">
        <f>G38+D38</f>
        <v>9.1260194399999932</v>
      </c>
      <c r="K38" s="268">
        <f>H38+E38</f>
        <v>8.8061597399999982</v>
      </c>
      <c r="L38" s="268">
        <f>I38+F38</f>
        <v>8.3887039700000123</v>
      </c>
      <c r="M38" s="218">
        <f>IFERROR(J38/D38,"n.a.")</f>
        <v>0.31347700272530965</v>
      </c>
      <c r="N38" s="218">
        <f>IFERROR(K38/E38,"n.a.")</f>
        <v>0.21081566784006728</v>
      </c>
      <c r="O38" s="218">
        <f>IFERROR(L38/F38,"n.a.")</f>
        <v>0.2455290211410433</v>
      </c>
      <c r="Q38" s="100">
        <f>E38-D38</f>
        <v>12.659601179999992</v>
      </c>
      <c r="R38" s="100">
        <f t="shared" ref="R38" si="1">F38-E38</f>
        <v>-7.6060118299999928</v>
      </c>
    </row>
    <row r="39" spans="1:18" ht="12" customHeight="1" x14ac:dyDescent="0.35">
      <c r="A39" s="28" t="s">
        <v>495</v>
      </c>
      <c r="B39" s="100" t="str">
        <f t="shared" ref="B39:B50" si="2">+IF(D39=0,IF(E39&lt;&gt;0,"NEW","BLANK"),IF(E39=0,"LOST",IF(D39&gt;E39,"DECLINE","GROWTH")))</f>
        <v>DECLINE</v>
      </c>
      <c r="C39" s="100" t="str">
        <f t="shared" ref="C39:C50" si="3">+IF(E39=0,IF(F39&lt;&gt;0,"NEW","BLANK"),IF(F39=0,"LOST",IF(E39&gt;F39,"DECLINE","GROWTH")))</f>
        <v>GROWTH</v>
      </c>
      <c r="D39" s="100">
        <v>23.825720359999998</v>
      </c>
      <c r="E39" s="100">
        <v>22.783131180000005</v>
      </c>
      <c r="F39" s="100">
        <v>24.267589370000007</v>
      </c>
      <c r="G39" s="100">
        <v>-17.225537649999996</v>
      </c>
      <c r="H39" s="100">
        <v>-17.93654377</v>
      </c>
      <c r="I39" s="100">
        <v>-17.765252570000001</v>
      </c>
      <c r="J39" s="268">
        <f t="shared" ref="J39:J50" si="4">G39+D39</f>
        <v>6.6001827100000021</v>
      </c>
      <c r="K39" s="268">
        <f t="shared" ref="K39:K50" si="5">H39+E39</f>
        <v>4.846587410000005</v>
      </c>
      <c r="L39" s="268">
        <f t="shared" ref="L39:L50" si="6">I39+F39</f>
        <v>6.5023368000000055</v>
      </c>
      <c r="M39" s="218">
        <f t="shared" ref="M39:M50" si="7">IFERROR(J39/D39,"n.a.")</f>
        <v>0.27701923007040624</v>
      </c>
      <c r="N39" s="218">
        <f t="shared" ref="N39:N50" si="8">IFERROR(K39/E39,"n.a.")</f>
        <v>0.21272701156435178</v>
      </c>
      <c r="O39" s="218">
        <f t="shared" ref="O39:O50" si="9">IFERROR(L39/F39,"n.a.")</f>
        <v>0.26794325142316366</v>
      </c>
      <c r="Q39" s="100">
        <f t="shared" ref="Q39:Q50" si="10">E39-D39</f>
        <v>-1.0425891799999931</v>
      </c>
      <c r="R39" s="100">
        <f t="shared" ref="R39:R50" si="11">F39-E39</f>
        <v>1.4844581900000016</v>
      </c>
    </row>
    <row r="40" spans="1:18" ht="12" customHeight="1" x14ac:dyDescent="0.35">
      <c r="A40" s="28" t="s">
        <v>496</v>
      </c>
      <c r="B40" s="100" t="str">
        <f t="shared" si="2"/>
        <v>GROWTH</v>
      </c>
      <c r="C40" s="100" t="str">
        <f t="shared" si="3"/>
        <v>GROWTH</v>
      </c>
      <c r="D40" s="100">
        <v>12.519796140000004</v>
      </c>
      <c r="E40" s="100">
        <v>17.309642400000001</v>
      </c>
      <c r="F40" s="100">
        <v>24.901834879999996</v>
      </c>
      <c r="G40" s="100">
        <v>-6</v>
      </c>
      <c r="H40" s="100">
        <v>-12.823855269999999</v>
      </c>
      <c r="I40" s="100">
        <v>-16.999101999999997</v>
      </c>
      <c r="J40" s="268">
        <f t="shared" si="4"/>
        <v>6.519796140000004</v>
      </c>
      <c r="K40" s="268">
        <f t="shared" si="5"/>
        <v>4.4857871300000021</v>
      </c>
      <c r="L40" s="268">
        <f t="shared" si="6"/>
        <v>7.9027328799999985</v>
      </c>
      <c r="M40" s="218">
        <f t="shared" si="7"/>
        <v>0.52075896980220338</v>
      </c>
      <c r="N40" s="218">
        <f t="shared" si="8"/>
        <v>0.25914961305035406</v>
      </c>
      <c r="O40" s="218">
        <f t="shared" si="9"/>
        <v>0.31735544461212006</v>
      </c>
      <c r="Q40" s="100">
        <f t="shared" si="10"/>
        <v>4.7898462599999974</v>
      </c>
      <c r="R40" s="100">
        <f t="shared" si="11"/>
        <v>7.5921924799999942</v>
      </c>
    </row>
    <row r="41" spans="1:18" ht="12" customHeight="1" x14ac:dyDescent="0.35">
      <c r="A41" s="28" t="s">
        <v>497</v>
      </c>
      <c r="B41" s="100" t="str">
        <f t="shared" si="2"/>
        <v>GROWTH</v>
      </c>
      <c r="C41" s="100" t="str">
        <f t="shared" si="3"/>
        <v>GROWTH</v>
      </c>
      <c r="D41" s="100">
        <v>4.9872881600000021</v>
      </c>
      <c r="E41" s="100">
        <v>11.426439930000003</v>
      </c>
      <c r="F41" s="100">
        <v>24.388824089999993</v>
      </c>
      <c r="G41" s="100">
        <v>-2.5927216899999999</v>
      </c>
      <c r="H41" s="100">
        <v>-6.8558156299999995</v>
      </c>
      <c r="I41" s="100">
        <v>-15.078627730000004</v>
      </c>
      <c r="J41" s="268">
        <f t="shared" si="4"/>
        <v>2.3945664700000022</v>
      </c>
      <c r="K41" s="268">
        <f t="shared" si="5"/>
        <v>4.5706243000000031</v>
      </c>
      <c r="L41" s="268">
        <f t="shared" si="6"/>
        <v>9.3101963599999884</v>
      </c>
      <c r="M41" s="218">
        <f t="shared" si="7"/>
        <v>0.48013397124420443</v>
      </c>
      <c r="N41" s="218">
        <f t="shared" si="8"/>
        <v>0.40000422948882575</v>
      </c>
      <c r="O41" s="218">
        <f t="shared" si="9"/>
        <v>0.38174027274309602</v>
      </c>
      <c r="Q41" s="100">
        <f t="shared" si="10"/>
        <v>6.4391517700000005</v>
      </c>
      <c r="R41" s="100">
        <f t="shared" si="11"/>
        <v>12.96238415999999</v>
      </c>
    </row>
    <row r="42" spans="1:18" ht="12" customHeight="1" x14ac:dyDescent="0.35">
      <c r="A42" s="28" t="s">
        <v>498</v>
      </c>
      <c r="B42" s="100" t="str">
        <f t="shared" si="2"/>
        <v>DECLINE</v>
      </c>
      <c r="C42" s="100" t="str">
        <f t="shared" si="3"/>
        <v>DECLINE</v>
      </c>
      <c r="D42" s="100">
        <v>14.661869220000002</v>
      </c>
      <c r="E42" s="100">
        <v>10.078805739999998</v>
      </c>
      <c r="F42" s="100">
        <v>8.9271345799999988</v>
      </c>
      <c r="G42" s="100">
        <v>-8.9254363200000277</v>
      </c>
      <c r="H42" s="100">
        <v>-5.7340460499999999</v>
      </c>
      <c r="I42" s="100">
        <v>-4.7083571000000015</v>
      </c>
      <c r="J42" s="268">
        <f t="shared" si="4"/>
        <v>5.7364328999999739</v>
      </c>
      <c r="K42" s="268">
        <f t="shared" si="5"/>
        <v>4.3447596899999983</v>
      </c>
      <c r="L42" s="268">
        <f t="shared" si="6"/>
        <v>4.2187774799999973</v>
      </c>
      <c r="M42" s="218">
        <f t="shared" si="7"/>
        <v>0.39124840181871251</v>
      </c>
      <c r="N42" s="218">
        <f t="shared" si="8"/>
        <v>0.43107882045556711</v>
      </c>
      <c r="O42" s="218">
        <f t="shared" si="9"/>
        <v>0.4725791285203183</v>
      </c>
      <c r="Q42" s="100">
        <f t="shared" si="10"/>
        <v>-4.5830634800000034</v>
      </c>
      <c r="R42" s="100">
        <f t="shared" si="11"/>
        <v>-1.1516711599999994</v>
      </c>
    </row>
    <row r="43" spans="1:18" ht="12" customHeight="1" x14ac:dyDescent="0.35">
      <c r="A43" s="28" t="s">
        <v>499</v>
      </c>
      <c r="B43" s="100" t="str">
        <f t="shared" si="2"/>
        <v>GROWTH</v>
      </c>
      <c r="C43" s="100" t="str">
        <f t="shared" si="3"/>
        <v>DECLINE</v>
      </c>
      <c r="D43" s="100">
        <v>3.0929279899999997</v>
      </c>
      <c r="E43" s="100">
        <v>9.0898137799999947</v>
      </c>
      <c r="F43" s="100">
        <v>5.2263044000000027</v>
      </c>
      <c r="G43" s="100">
        <v>-2.45932408</v>
      </c>
      <c r="H43" s="100">
        <v>-7.5509017499999818</v>
      </c>
      <c r="I43" s="100">
        <v>-4.1727808999999905</v>
      </c>
      <c r="J43" s="268">
        <f t="shared" si="4"/>
        <v>0.63360390999999971</v>
      </c>
      <c r="K43" s="268">
        <f t="shared" si="5"/>
        <v>1.538912030000013</v>
      </c>
      <c r="L43" s="268">
        <f t="shared" si="6"/>
        <v>1.0535235000000123</v>
      </c>
      <c r="M43" s="218">
        <f t="shared" si="7"/>
        <v>0.20485569403767456</v>
      </c>
      <c r="N43" s="218">
        <f t="shared" si="8"/>
        <v>0.16930072136197424</v>
      </c>
      <c r="O43" s="218">
        <f t="shared" si="9"/>
        <v>0.20158096799719735</v>
      </c>
      <c r="Q43" s="100">
        <f t="shared" si="10"/>
        <v>5.996885789999995</v>
      </c>
      <c r="R43" s="100">
        <f t="shared" si="11"/>
        <v>-3.863509379999992</v>
      </c>
    </row>
    <row r="44" spans="1:18" ht="12" customHeight="1" x14ac:dyDescent="0.35">
      <c r="A44" s="28" t="s">
        <v>500</v>
      </c>
      <c r="B44" s="100" t="str">
        <f t="shared" si="2"/>
        <v>GROWTH</v>
      </c>
      <c r="C44" s="100" t="str">
        <f t="shared" si="3"/>
        <v>DECLINE</v>
      </c>
      <c r="D44" s="100">
        <v>6.0810945099999998</v>
      </c>
      <c r="E44" s="100">
        <v>8.8479315399999994</v>
      </c>
      <c r="F44" s="100">
        <v>6.0797477799999999</v>
      </c>
      <c r="G44" s="100">
        <v>-3.3002562699999998</v>
      </c>
      <c r="H44" s="100">
        <v>-4.5977525000000004</v>
      </c>
      <c r="I44" s="100">
        <v>-3.153911449999999</v>
      </c>
      <c r="J44" s="268">
        <f t="shared" si="4"/>
        <v>2.78083824</v>
      </c>
      <c r="K44" s="268">
        <f t="shared" si="5"/>
        <v>4.250179039999999</v>
      </c>
      <c r="L44" s="268">
        <f t="shared" si="6"/>
        <v>2.925836330000001</v>
      </c>
      <c r="M44" s="218">
        <f t="shared" si="7"/>
        <v>0.45729238962280166</v>
      </c>
      <c r="N44" s="218">
        <f t="shared" si="8"/>
        <v>0.48035849065803232</v>
      </c>
      <c r="O44" s="218">
        <f t="shared" si="9"/>
        <v>0.4812430442632607</v>
      </c>
      <c r="Q44" s="100">
        <f t="shared" si="10"/>
        <v>2.7668370299999996</v>
      </c>
      <c r="R44" s="100">
        <f t="shared" si="11"/>
        <v>-2.7681837599999994</v>
      </c>
    </row>
    <row r="45" spans="1:18" ht="12" customHeight="1" x14ac:dyDescent="0.35">
      <c r="A45" s="28" t="s">
        <v>501</v>
      </c>
      <c r="B45" s="100" t="str">
        <f t="shared" si="2"/>
        <v>GROWTH</v>
      </c>
      <c r="C45" s="100" t="str">
        <f t="shared" si="3"/>
        <v>LOST</v>
      </c>
      <c r="D45" s="100">
        <v>4.2863346000000009</v>
      </c>
      <c r="E45" s="100">
        <v>8.1138842000000029</v>
      </c>
      <c r="F45" s="100">
        <v>0</v>
      </c>
      <c r="G45" s="100">
        <v>-2.6993350100000013</v>
      </c>
      <c r="H45" s="100">
        <v>-4.3174474900000011</v>
      </c>
      <c r="I45" s="100">
        <v>0</v>
      </c>
      <c r="J45" s="268">
        <f t="shared" si="4"/>
        <v>1.5869995899999996</v>
      </c>
      <c r="K45" s="268">
        <f t="shared" si="5"/>
        <v>3.7964367100000018</v>
      </c>
      <c r="L45" s="268">
        <f t="shared" si="6"/>
        <v>0</v>
      </c>
      <c r="M45" s="218">
        <f t="shared" si="7"/>
        <v>0.37024631488171716</v>
      </c>
      <c r="N45" s="218">
        <f t="shared" si="8"/>
        <v>0.46789387381200248</v>
      </c>
      <c r="O45" s="218" t="str">
        <f t="shared" si="9"/>
        <v>n.a.</v>
      </c>
      <c r="Q45" s="100">
        <f t="shared" si="10"/>
        <v>3.827549600000002</v>
      </c>
      <c r="R45" s="100">
        <f t="shared" si="11"/>
        <v>-8.1138842000000029</v>
      </c>
    </row>
    <row r="46" spans="1:18" ht="12" customHeight="1" x14ac:dyDescent="0.35">
      <c r="A46" s="28" t="s">
        <v>502</v>
      </c>
      <c r="B46" s="100" t="str">
        <f t="shared" si="2"/>
        <v>GROWTH</v>
      </c>
      <c r="C46" s="100" t="str">
        <f t="shared" si="3"/>
        <v>DECLINE</v>
      </c>
      <c r="D46" s="100">
        <v>4.1671524699999987</v>
      </c>
      <c r="E46" s="100">
        <v>5.1757527599999982</v>
      </c>
      <c r="F46" s="100">
        <v>5.1353245099999993</v>
      </c>
      <c r="G46" s="100">
        <v>-2.47994307</v>
      </c>
      <c r="H46" s="100">
        <v>-3.3964600099999993</v>
      </c>
      <c r="I46" s="100">
        <v>-3.1019523600000003</v>
      </c>
      <c r="J46" s="268">
        <f t="shared" si="4"/>
        <v>1.6872093999999986</v>
      </c>
      <c r="K46" s="268">
        <f t="shared" si="5"/>
        <v>1.7792927499999989</v>
      </c>
      <c r="L46" s="268">
        <f t="shared" si="6"/>
        <v>2.033372149999999</v>
      </c>
      <c r="M46" s="218">
        <f t="shared" si="7"/>
        <v>0.40488304955158005</v>
      </c>
      <c r="N46" s="218">
        <f t="shared" si="8"/>
        <v>0.34377468022641783</v>
      </c>
      <c r="O46" s="218">
        <f t="shared" si="9"/>
        <v>0.39595786907729408</v>
      </c>
      <c r="Q46" s="100">
        <f t="shared" si="10"/>
        <v>1.0086002899999995</v>
      </c>
      <c r="R46" s="100">
        <f t="shared" si="11"/>
        <v>-4.0428249999998833E-2</v>
      </c>
    </row>
    <row r="47" spans="1:18" ht="12" customHeight="1" x14ac:dyDescent="0.35">
      <c r="A47" s="28" t="s">
        <v>503</v>
      </c>
      <c r="B47" s="100" t="str">
        <f t="shared" si="2"/>
        <v>NEW</v>
      </c>
      <c r="C47" s="100" t="str">
        <f t="shared" si="3"/>
        <v>GROWTH</v>
      </c>
      <c r="D47" s="100">
        <v>0</v>
      </c>
      <c r="E47" s="100">
        <v>4.2037762499999998</v>
      </c>
      <c r="F47" s="100">
        <v>6.4584149599999998</v>
      </c>
      <c r="G47" s="100">
        <v>0</v>
      </c>
      <c r="H47" s="100">
        <v>-2.0915673299999997</v>
      </c>
      <c r="I47" s="100">
        <v>-2.8807274999999999</v>
      </c>
      <c r="J47" s="268">
        <f t="shared" si="4"/>
        <v>0</v>
      </c>
      <c r="K47" s="268">
        <f t="shared" si="5"/>
        <v>2.11220892</v>
      </c>
      <c r="L47" s="268">
        <f t="shared" si="6"/>
        <v>3.5776874599999999</v>
      </c>
      <c r="M47" s="218" t="str">
        <f t="shared" si="7"/>
        <v>n.a.</v>
      </c>
      <c r="N47" s="218">
        <f t="shared" si="8"/>
        <v>0.50245512472268239</v>
      </c>
      <c r="O47" s="218">
        <f t="shared" si="9"/>
        <v>0.55395750848440373</v>
      </c>
      <c r="Q47" s="100">
        <f t="shared" si="10"/>
        <v>4.2037762499999998</v>
      </c>
      <c r="R47" s="100">
        <f t="shared" si="11"/>
        <v>2.25463871</v>
      </c>
    </row>
    <row r="48" spans="1:18" ht="12" customHeight="1" x14ac:dyDescent="0.35">
      <c r="A48" s="28" t="s">
        <v>504</v>
      </c>
      <c r="B48" s="100" t="str">
        <f t="shared" si="2"/>
        <v>DECLINE</v>
      </c>
      <c r="C48" s="100" t="str">
        <f t="shared" si="3"/>
        <v>DECLINE</v>
      </c>
      <c r="D48" s="100">
        <v>5.2713621399999999</v>
      </c>
      <c r="E48" s="100">
        <v>4.0050546899999997</v>
      </c>
      <c r="F48" s="100">
        <v>2.2244758600000001</v>
      </c>
      <c r="G48" s="100">
        <v>-2.3311215299999999</v>
      </c>
      <c r="H48" s="100">
        <v>-1.7819692999999999</v>
      </c>
      <c r="I48" s="100">
        <v>-1.0039616599999999</v>
      </c>
      <c r="J48" s="268">
        <f t="shared" si="4"/>
        <v>2.94024061</v>
      </c>
      <c r="K48" s="268">
        <f t="shared" si="5"/>
        <v>2.2230853899999996</v>
      </c>
      <c r="L48" s="268">
        <f t="shared" si="6"/>
        <v>1.2205142000000002</v>
      </c>
      <c r="M48" s="218">
        <f t="shared" si="7"/>
        <v>0.55777625059924263</v>
      </c>
      <c r="N48" s="218">
        <f t="shared" si="8"/>
        <v>0.55506992090537466</v>
      </c>
      <c r="O48" s="218">
        <f t="shared" si="9"/>
        <v>0.54867495842368919</v>
      </c>
      <c r="Q48" s="100">
        <f t="shared" si="10"/>
        <v>-1.2663074500000002</v>
      </c>
      <c r="R48" s="100">
        <f t="shared" si="11"/>
        <v>-1.7805788299999996</v>
      </c>
    </row>
    <row r="49" spans="1:18" ht="12" customHeight="1" x14ac:dyDescent="0.35">
      <c r="A49" s="28" t="s">
        <v>505</v>
      </c>
      <c r="B49" s="100" t="str">
        <f t="shared" si="2"/>
        <v>DECLINE</v>
      </c>
      <c r="C49" s="100" t="str">
        <f t="shared" si="3"/>
        <v>DECLINE</v>
      </c>
      <c r="D49" s="100">
        <v>3.2760436099999999</v>
      </c>
      <c r="E49" s="100">
        <v>2.9829225099999999</v>
      </c>
      <c r="F49" s="100">
        <v>1.8927357</v>
      </c>
      <c r="G49" s="100">
        <v>-2.1482321600000005</v>
      </c>
      <c r="H49" s="100">
        <v>-1.47851518</v>
      </c>
      <c r="I49" s="100">
        <v>-0.8813044200000002</v>
      </c>
      <c r="J49" s="268">
        <f t="shared" si="4"/>
        <v>1.1278114499999994</v>
      </c>
      <c r="K49" s="268">
        <f t="shared" si="5"/>
        <v>1.5044073299999998</v>
      </c>
      <c r="L49" s="268">
        <f t="shared" si="6"/>
        <v>1.0114312799999998</v>
      </c>
      <c r="M49" s="218">
        <f t="shared" si="7"/>
        <v>0.34426020659718853</v>
      </c>
      <c r="N49" s="218">
        <f t="shared" si="8"/>
        <v>0.50434006413394894</v>
      </c>
      <c r="O49" s="218">
        <f t="shared" si="9"/>
        <v>0.53437533830000661</v>
      </c>
      <c r="Q49" s="100">
        <f t="shared" si="10"/>
        <v>-0.29312110000000002</v>
      </c>
      <c r="R49" s="100">
        <f t="shared" si="11"/>
        <v>-1.0901868099999998</v>
      </c>
    </row>
    <row r="50" spans="1:18" ht="12" customHeight="1" x14ac:dyDescent="0.35">
      <c r="A50" s="220" t="s">
        <v>506</v>
      </c>
      <c r="B50" s="221" t="str">
        <f t="shared" si="2"/>
        <v>GROWTH</v>
      </c>
      <c r="C50" s="221" t="str">
        <f t="shared" si="3"/>
        <v>GROWTH</v>
      </c>
      <c r="D50" s="221">
        <v>1.3705070999999995</v>
      </c>
      <c r="E50" s="221">
        <v>2.8860531300000001</v>
      </c>
      <c r="F50" s="221">
        <v>3.3041794399999995</v>
      </c>
      <c r="G50" s="221">
        <v>-0.56493857999999997</v>
      </c>
      <c r="H50" s="221">
        <v>-1.4466467999999999</v>
      </c>
      <c r="I50" s="221">
        <v>-1.5738718300000001</v>
      </c>
      <c r="J50" s="221">
        <f t="shared" si="4"/>
        <v>0.80556851999999957</v>
      </c>
      <c r="K50" s="221">
        <f t="shared" si="5"/>
        <v>1.4394063300000002</v>
      </c>
      <c r="L50" s="221">
        <f t="shared" si="6"/>
        <v>1.7303076099999994</v>
      </c>
      <c r="M50" s="222">
        <f t="shared" si="7"/>
        <v>0.58778865136853342</v>
      </c>
      <c r="N50" s="222">
        <f t="shared" si="8"/>
        <v>0.49874561041085202</v>
      </c>
      <c r="O50" s="222">
        <f t="shared" si="9"/>
        <v>0.52367240987372032</v>
      </c>
      <c r="P50" s="223"/>
      <c r="Q50" s="221">
        <f t="shared" si="10"/>
        <v>1.5155460300000005</v>
      </c>
      <c r="R50" s="221">
        <f t="shared" si="11"/>
        <v>0.41812630999999945</v>
      </c>
    </row>
  </sheetData>
  <pageMargins left="0.55118110236220497" right="0.55118110236220497" top="0.39370078740157499" bottom="0.55118110236220497" header="0" footer="0.31496062992126"/>
  <pageSetup paperSize="9" scale="89" fitToHeight="0" orientation="landscape" r:id="rId1"/>
  <headerFooter scaleWithDoc="0" alignWithMargins="0">
    <oddFooter>&amp;R&amp;G&amp;L&amp;"Arial,Regular"&amp;8Page &amp;P     Tab:&amp;A     05 April 2021&amp;C&amp;"Arial,Regular"&amp;8&amp;F
Reliance Restricted</oddFooter>
  </headerFooter>
  <drawing r:id="rId2"/>
  <legacyDrawingHF r:id="rId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8F40FA-084D-4A04-9B85-7FBFF58F7B86}">
  <sheetPr>
    <tabColor theme="0" tint="-0.499984740745262"/>
    <pageSetUpPr autoPageBreaks="0"/>
  </sheetPr>
  <dimension ref="A1:AF47"/>
  <sheetViews>
    <sheetView showGridLines="0" zoomScale="80" zoomScaleNormal="80" zoomScaleSheetLayoutView="100" workbookViewId="0">
      <selection activeCell="A26" sqref="A26"/>
    </sheetView>
  </sheetViews>
  <sheetFormatPr defaultColWidth="11.08203125" defaultRowHeight="12" customHeight="1" x14ac:dyDescent="0.35"/>
  <cols>
    <col min="1" max="1" width="44.08203125" style="224" bestFit="1" customWidth="1"/>
    <col min="2" max="2" width="5.33203125" style="224" customWidth="1"/>
    <col min="3" max="3" width="12.08203125" style="224" customWidth="1"/>
    <col min="4" max="14" width="12.08203125" style="224" hidden="1" customWidth="1"/>
    <col min="15" max="15" width="5.33203125" style="224" hidden="1" customWidth="1"/>
    <col min="16" max="16" width="12.08203125" style="224" customWidth="1"/>
    <col min="17" max="17" width="10.33203125" style="224" customWidth="1"/>
    <col min="18" max="18" width="18.9140625" style="224" customWidth="1"/>
    <col min="19" max="23" width="10.33203125" style="224" customWidth="1"/>
    <col min="24" max="24" width="7.33203125" style="224" customWidth="1"/>
    <col min="25" max="25" width="18.6640625" style="224" customWidth="1"/>
    <col min="26" max="29" width="8.9140625" style="224" customWidth="1"/>
    <col min="30" max="30" width="4" style="224" customWidth="1"/>
    <col min="31" max="31" width="6.08203125" style="224" customWidth="1"/>
    <col min="32" max="32" width="7.08203125" style="224" customWidth="1"/>
    <col min="33" max="33" width="4.9140625" style="224" customWidth="1"/>
    <col min="34" max="16384" width="11.08203125" style="224"/>
  </cols>
  <sheetData>
    <row r="1" spans="1:31" ht="20.2" customHeight="1" x14ac:dyDescent="0.4">
      <c r="A1" s="19" t="s">
        <v>131</v>
      </c>
      <c r="D1" s="225" t="s">
        <v>616</v>
      </c>
      <c r="E1" s="225">
        <v>2</v>
      </c>
      <c r="F1" s="225" t="s">
        <v>617</v>
      </c>
      <c r="G1" s="225">
        <v>7</v>
      </c>
    </row>
    <row r="2" spans="1:31" ht="15" customHeight="1" x14ac:dyDescent="0.35">
      <c r="A2" s="20" t="s">
        <v>618</v>
      </c>
      <c r="D2" s="225" t="s">
        <v>619</v>
      </c>
      <c r="E2" s="225">
        <v>4</v>
      </c>
      <c r="F2" s="225"/>
      <c r="G2" s="225"/>
    </row>
    <row r="3" spans="1:31" ht="20.2" customHeight="1" x14ac:dyDescent="0.5">
      <c r="A3" s="226" t="s">
        <v>634</v>
      </c>
      <c r="D3" s="225" t="s">
        <v>620</v>
      </c>
      <c r="E3" s="225">
        <v>2</v>
      </c>
      <c r="F3" s="225"/>
      <c r="G3" s="225"/>
    </row>
    <row r="4" spans="1:31" s="227" customFormat="1" ht="25.5" customHeight="1" x14ac:dyDescent="0.4">
      <c r="B4" s="228"/>
      <c r="C4" s="228"/>
      <c r="D4" s="228" t="s">
        <v>621</v>
      </c>
      <c r="E4" s="228"/>
      <c r="F4" s="228"/>
      <c r="G4" s="228"/>
      <c r="H4" s="228"/>
      <c r="I4" s="228"/>
      <c r="J4" s="228"/>
      <c r="K4" s="228"/>
      <c r="L4" s="228"/>
      <c r="M4" s="228"/>
      <c r="N4" s="228"/>
      <c r="O4" s="228"/>
      <c r="P4" s="228"/>
      <c r="Q4" s="228"/>
      <c r="R4" s="229"/>
      <c r="S4" s="230"/>
      <c r="T4" s="228"/>
      <c r="U4" s="228"/>
      <c r="V4" s="228"/>
      <c r="W4" s="228"/>
      <c r="X4" s="228"/>
      <c r="Y4" s="228"/>
      <c r="Z4" s="228"/>
      <c r="AA4" s="228"/>
      <c r="AB4" s="228"/>
      <c r="AC4" s="228"/>
      <c r="AD4" s="228"/>
      <c r="AE4" s="231"/>
    </row>
    <row r="5" spans="1:31" ht="5.2" hidden="1" customHeight="1" x14ac:dyDescent="0.35">
      <c r="A5" s="232"/>
      <c r="B5" s="232"/>
      <c r="C5" s="233"/>
      <c r="D5" s="234"/>
      <c r="E5" s="234"/>
      <c r="F5" s="234"/>
      <c r="G5" s="234"/>
      <c r="H5" s="234"/>
      <c r="I5" s="234"/>
      <c r="J5" s="234"/>
      <c r="K5" s="234"/>
      <c r="L5" s="234"/>
      <c r="M5" s="234"/>
      <c r="N5" s="234"/>
      <c r="O5" s="234"/>
      <c r="P5" s="234"/>
      <c r="Q5" s="234"/>
      <c r="R5" s="234"/>
      <c r="S5" s="234"/>
      <c r="T5" s="234"/>
      <c r="U5" s="234"/>
      <c r="V5" s="234"/>
      <c r="W5" s="234"/>
      <c r="X5" s="234"/>
      <c r="Y5" s="234"/>
      <c r="Z5" s="234"/>
      <c r="AA5" s="234"/>
      <c r="AB5" s="235"/>
      <c r="AC5" s="235"/>
      <c r="AD5" s="236"/>
    </row>
    <row r="6" spans="1:31" ht="23.65" x14ac:dyDescent="0.4">
      <c r="A6" s="265" t="s">
        <v>89</v>
      </c>
      <c r="B6" s="266" t="s">
        <v>16</v>
      </c>
      <c r="C6" s="267" t="s">
        <v>622</v>
      </c>
      <c r="D6" s="237"/>
      <c r="E6" s="237" t="s">
        <v>623</v>
      </c>
      <c r="F6" s="237" t="s">
        <v>624</v>
      </c>
      <c r="G6" s="237" t="s">
        <v>625</v>
      </c>
      <c r="H6" s="237" t="s">
        <v>626</v>
      </c>
      <c r="I6" s="237" t="s">
        <v>627</v>
      </c>
      <c r="J6" s="237" t="s">
        <v>628</v>
      </c>
      <c r="K6" s="237" t="s">
        <v>629</v>
      </c>
      <c r="L6" s="237" t="s">
        <v>630</v>
      </c>
      <c r="M6" s="237" t="s">
        <v>631</v>
      </c>
      <c r="N6" s="237" t="s">
        <v>632</v>
      </c>
      <c r="O6" s="237" t="s">
        <v>633</v>
      </c>
      <c r="P6" s="238" t="s">
        <v>638</v>
      </c>
      <c r="Q6" s="238"/>
      <c r="R6" s="238"/>
      <c r="S6" s="238"/>
      <c r="T6" s="238"/>
      <c r="U6" s="238"/>
      <c r="V6" s="238"/>
      <c r="W6" s="238"/>
      <c r="X6" s="239"/>
      <c r="Y6" s="239"/>
      <c r="Z6" s="239"/>
      <c r="AA6" s="239"/>
      <c r="AB6" s="235"/>
      <c r="AC6" s="235"/>
      <c r="AD6" s="236"/>
    </row>
    <row r="7" spans="1:31" ht="12.75" customHeight="1" x14ac:dyDescent="0.35">
      <c r="A7" s="240" t="s">
        <v>635</v>
      </c>
      <c r="B7" s="241"/>
      <c r="C7" s="242">
        <f>'PL10-churn analysis'!B7</f>
        <v>55</v>
      </c>
      <c r="D7" s="243">
        <f>IF(ROW()=7,ROUND(C7,3),0)</f>
        <v>55</v>
      </c>
      <c r="E7" s="244">
        <f>SUM(D$7:D7)</f>
        <v>55</v>
      </c>
      <c r="F7" s="244">
        <f>E7</f>
        <v>55</v>
      </c>
      <c r="G7" s="244">
        <v>0</v>
      </c>
      <c r="H7" s="244">
        <v>0</v>
      </c>
      <c r="I7" s="244">
        <v>0</v>
      </c>
      <c r="J7" s="244">
        <v>0</v>
      </c>
      <c r="K7" s="244">
        <v>0</v>
      </c>
      <c r="L7" s="244">
        <v>0</v>
      </c>
      <c r="M7" s="244">
        <v>0</v>
      </c>
      <c r="N7" s="244">
        <v>0</v>
      </c>
      <c r="O7" s="244">
        <f>IF(F7&lt;&gt;"",F7,MAX(ABS(E7),ABS(E6))*IF(ABS(E7)&gt;ABS(E6),IF(E7&lt;0,-1,1),IF(E6&lt;0,-1,1)))</f>
        <v>55</v>
      </c>
      <c r="P7" s="245"/>
      <c r="Q7" s="245"/>
      <c r="R7" s="245"/>
      <c r="S7" s="245"/>
      <c r="T7" s="245"/>
      <c r="U7" s="245"/>
      <c r="V7" s="245"/>
      <c r="W7" s="245"/>
      <c r="X7" s="246"/>
      <c r="Y7" s="246"/>
      <c r="AB7" s="235"/>
      <c r="AC7" s="235"/>
      <c r="AD7" s="236"/>
    </row>
    <row r="8" spans="1:31" ht="12.75" customHeight="1" x14ac:dyDescent="0.35">
      <c r="A8" s="247" t="s">
        <v>598</v>
      </c>
      <c r="B8" s="248"/>
      <c r="C8" s="249">
        <f>'PL10-churn analysis'!B8</f>
        <v>4.2037762499999998</v>
      </c>
      <c r="D8" s="243">
        <f t="shared" ref="D8:D11" si="0">ROUND(C8,3)</f>
        <v>4.2039999999999997</v>
      </c>
      <c r="E8" s="244">
        <f>SUM(D$7:D8)</f>
        <v>59.204000000000001</v>
      </c>
      <c r="F8" s="244"/>
      <c r="G8" s="244">
        <f t="shared" ref="G8:G11" si="1">IF(AND(E8&lt;0,E7&lt;0),MAX(E7:E8),0)</f>
        <v>0</v>
      </c>
      <c r="H8" s="244">
        <f t="shared" ref="H8:H11" si="2">IF(AND(E8&lt;0,C8&lt;0),MAX(C8,E8),0)</f>
        <v>0</v>
      </c>
      <c r="I8" s="244">
        <f t="shared" ref="I8:I11" si="3">IF(AND(E7&lt;0,C8&gt;0),MAX(-C8,E7),0)</f>
        <v>0</v>
      </c>
      <c r="J8" s="244">
        <f t="shared" ref="J8:J11" si="4">IF(AND(E8&gt;0,E7&gt;0),MIN(E7:E8),0)</f>
        <v>55</v>
      </c>
      <c r="K8" s="244">
        <f t="shared" ref="K8:K11" si="5">IF(AND(E7&gt;0,C8&lt;0),MIN(-C8,E7),0)</f>
        <v>0</v>
      </c>
      <c r="L8" s="244">
        <f t="shared" ref="L8:L11" si="6">IF(AND(E8&gt;0,C8&gt;0),MIN(C8,E8),0)</f>
        <v>4.2037762499999998</v>
      </c>
      <c r="M8" s="244">
        <f t="shared" ref="M8:N11" si="7">IF(H8=0,0,IF(K8=0,0,1))</f>
        <v>0</v>
      </c>
      <c r="N8" s="244">
        <f t="shared" si="7"/>
        <v>0</v>
      </c>
      <c r="O8" s="244">
        <f>IF(F8&lt;&gt;"",F8,MAX(ABS(E8),ABS(E7))*IF(ABS(E8)&gt;ABS(E7),IF(E8&lt;0,-1,1),IF(E7&lt;0,-1,1)))</f>
        <v>59.204000000000001</v>
      </c>
      <c r="P8" s="268">
        <f>'PL10-churn analysis'!$B$19</f>
        <v>1</v>
      </c>
      <c r="Q8" s="250"/>
      <c r="R8" s="250"/>
      <c r="S8" s="250"/>
      <c r="T8" s="250"/>
      <c r="U8" s="250"/>
      <c r="V8" s="250"/>
      <c r="W8" s="250"/>
      <c r="X8" s="246"/>
      <c r="Y8" s="246"/>
      <c r="Z8" s="251"/>
      <c r="AA8" s="251"/>
      <c r="AB8" s="235"/>
      <c r="AC8" s="235"/>
      <c r="AD8" s="236"/>
    </row>
    <row r="9" spans="1:31" ht="12.75" customHeight="1" x14ac:dyDescent="0.35">
      <c r="A9" s="247" t="s">
        <v>599</v>
      </c>
      <c r="B9" s="248"/>
      <c r="C9" s="249">
        <f>'PL10-churn analysis'!B9</f>
        <v>0</v>
      </c>
      <c r="D9" s="243">
        <f t="shared" si="0"/>
        <v>0</v>
      </c>
      <c r="E9" s="244">
        <f>SUM(D$7:D9)</f>
        <v>59.204000000000001</v>
      </c>
      <c r="F9" s="244"/>
      <c r="G9" s="244">
        <f t="shared" si="1"/>
        <v>0</v>
      </c>
      <c r="H9" s="244">
        <f t="shared" si="2"/>
        <v>0</v>
      </c>
      <c r="I9" s="244">
        <f t="shared" si="3"/>
        <v>0</v>
      </c>
      <c r="J9" s="244">
        <f t="shared" si="4"/>
        <v>59.204000000000001</v>
      </c>
      <c r="K9" s="244">
        <f t="shared" si="5"/>
        <v>0</v>
      </c>
      <c r="L9" s="244">
        <f t="shared" si="6"/>
        <v>0</v>
      </c>
      <c r="M9" s="244">
        <f t="shared" si="7"/>
        <v>0</v>
      </c>
      <c r="N9" s="244">
        <f t="shared" si="7"/>
        <v>0</v>
      </c>
      <c r="O9" s="244">
        <f t="shared" ref="O9:O16" si="8">IF(F9&lt;&gt;"",F9,MAX(ABS(E9),ABS(E8))*IF(ABS(E9)&gt;ABS(E8),IF(E9&lt;0,-1,1),IF(E8&lt;0,-1,1)))</f>
        <v>59.204000000000001</v>
      </c>
      <c r="P9" s="268">
        <f>'PL10-churn analysis'!$B$18</f>
        <v>0</v>
      </c>
      <c r="Q9" s="245"/>
      <c r="R9" s="245"/>
      <c r="S9" s="245"/>
      <c r="T9" s="245"/>
      <c r="U9" s="245"/>
      <c r="V9" s="245"/>
      <c r="W9" s="245"/>
      <c r="X9" s="246"/>
      <c r="Y9" s="246"/>
      <c r="Z9" s="251"/>
      <c r="AA9" s="251"/>
      <c r="AB9" s="235"/>
      <c r="AC9" s="235"/>
      <c r="AD9" s="236"/>
    </row>
    <row r="10" spans="1:31" ht="12.75" customHeight="1" x14ac:dyDescent="0.35">
      <c r="A10" s="247" t="s">
        <v>600</v>
      </c>
      <c r="B10" s="248"/>
      <c r="C10" s="249">
        <f>'PL10-churn analysis'!B10</f>
        <v>39.004017949999984</v>
      </c>
      <c r="D10" s="243">
        <f t="shared" si="0"/>
        <v>39.003999999999998</v>
      </c>
      <c r="E10" s="244">
        <f>SUM(D$7:D10)</f>
        <v>98.207999999999998</v>
      </c>
      <c r="F10" s="244"/>
      <c r="G10" s="244">
        <f t="shared" si="1"/>
        <v>0</v>
      </c>
      <c r="H10" s="244">
        <f t="shared" si="2"/>
        <v>0</v>
      </c>
      <c r="I10" s="244">
        <f t="shared" si="3"/>
        <v>0</v>
      </c>
      <c r="J10" s="244">
        <f t="shared" si="4"/>
        <v>59.204000000000001</v>
      </c>
      <c r="K10" s="244">
        <f t="shared" si="5"/>
        <v>0</v>
      </c>
      <c r="L10" s="244">
        <f t="shared" si="6"/>
        <v>39.004017949999984</v>
      </c>
      <c r="M10" s="244">
        <f t="shared" si="7"/>
        <v>0</v>
      </c>
      <c r="N10" s="244">
        <f t="shared" si="7"/>
        <v>0</v>
      </c>
      <c r="O10" s="244">
        <f t="shared" si="8"/>
        <v>98.207999999999998</v>
      </c>
      <c r="P10" s="323">
        <f>'PL10-churn analysis'!$B$17</f>
        <v>12</v>
      </c>
      <c r="Q10" s="250"/>
      <c r="R10" s="250"/>
      <c r="S10" s="250"/>
      <c r="T10" s="250"/>
      <c r="U10" s="250"/>
      <c r="V10" s="250"/>
      <c r="W10" s="250"/>
      <c r="X10" s="246"/>
      <c r="Y10" s="246"/>
      <c r="Z10" s="251"/>
      <c r="AA10" s="251"/>
      <c r="AB10" s="235"/>
      <c r="AC10" s="235"/>
      <c r="AD10" s="236"/>
    </row>
    <row r="11" spans="1:31" ht="12.75" customHeight="1" x14ac:dyDescent="0.35">
      <c r="A11" s="247" t="s">
        <v>601</v>
      </c>
      <c r="B11" s="252"/>
      <c r="C11" s="249">
        <f>'PL10-churn analysis'!B11</f>
        <v>-7.1850812099999963</v>
      </c>
      <c r="D11" s="243">
        <f t="shared" si="0"/>
        <v>-7.1849999999999996</v>
      </c>
      <c r="E11" s="244">
        <f>SUM(D$7:D11)</f>
        <v>91.022999999999996</v>
      </c>
      <c r="F11" s="244"/>
      <c r="G11" s="244">
        <f t="shared" si="1"/>
        <v>0</v>
      </c>
      <c r="H11" s="244">
        <f t="shared" si="2"/>
        <v>0</v>
      </c>
      <c r="I11" s="244">
        <f t="shared" si="3"/>
        <v>0</v>
      </c>
      <c r="J11" s="244">
        <f t="shared" si="4"/>
        <v>91.022999999999996</v>
      </c>
      <c r="K11" s="244">
        <f t="shared" si="5"/>
        <v>7.1850812099999963</v>
      </c>
      <c r="L11" s="244">
        <f t="shared" si="6"/>
        <v>0</v>
      </c>
      <c r="M11" s="244">
        <f t="shared" si="7"/>
        <v>0</v>
      </c>
      <c r="N11" s="244">
        <f t="shared" si="7"/>
        <v>0</v>
      </c>
      <c r="O11" s="244">
        <f t="shared" si="8"/>
        <v>98.207999999999998</v>
      </c>
      <c r="P11" s="323"/>
      <c r="Q11" s="250"/>
      <c r="R11" s="250"/>
      <c r="S11" s="250"/>
      <c r="T11" s="250"/>
      <c r="U11" s="250"/>
      <c r="V11" s="250"/>
      <c r="W11" s="250"/>
      <c r="X11" s="246"/>
      <c r="Y11" s="246"/>
      <c r="Z11" s="251"/>
      <c r="AA11" s="251"/>
      <c r="AB11" s="235"/>
      <c r="AC11" s="235"/>
      <c r="AD11" s="236"/>
    </row>
    <row r="12" spans="1:31" ht="12.75" customHeight="1" x14ac:dyDescent="0.35">
      <c r="A12" s="240" t="s">
        <v>636</v>
      </c>
      <c r="B12" s="253"/>
      <c r="C12" s="242">
        <f ca="1">OFFSET(C12,-1,2)</f>
        <v>91.022999999999996</v>
      </c>
      <c r="D12" s="243">
        <f>IF(ROW()=7,ROUND(C12,3),0)</f>
        <v>0</v>
      </c>
      <c r="E12" s="244">
        <f>SUM(D$7:D12)</f>
        <v>91.022999999999996</v>
      </c>
      <c r="F12" s="244">
        <f>E12</f>
        <v>91.022999999999996</v>
      </c>
      <c r="G12" s="243">
        <v>0</v>
      </c>
      <c r="H12" s="243">
        <v>0</v>
      </c>
      <c r="I12" s="243">
        <v>0</v>
      </c>
      <c r="J12" s="243">
        <v>0</v>
      </c>
      <c r="K12" s="243">
        <v>0</v>
      </c>
      <c r="L12" s="243">
        <v>0</v>
      </c>
      <c r="M12" s="254">
        <v>0</v>
      </c>
      <c r="N12" s="254">
        <v>0</v>
      </c>
      <c r="O12" s="244">
        <f>IF(F12&lt;&gt;"",F12,MAX(ABS(E12),ABS(#REF!))*IF(ABS(E12)&gt;ABS(#REF!),IF(E12&lt;0,-1,1),IF(#REF!&lt;0,-1,1)))</f>
        <v>91.022999999999996</v>
      </c>
      <c r="P12" s="268">
        <f>SUM(P8:P11)</f>
        <v>13</v>
      </c>
      <c r="Q12" s="250"/>
      <c r="R12" s="250"/>
      <c r="S12" s="250"/>
      <c r="T12" s="250"/>
      <c r="U12" s="250"/>
      <c r="V12" s="250"/>
      <c r="W12" s="250"/>
      <c r="X12" s="246"/>
      <c r="Y12" s="246"/>
      <c r="Z12" s="251"/>
      <c r="AA12" s="251"/>
      <c r="AB12" s="235"/>
      <c r="AC12" s="235"/>
      <c r="AD12" s="236"/>
    </row>
    <row r="13" spans="1:31" ht="12.75" customHeight="1" x14ac:dyDescent="0.35">
      <c r="A13" s="247" t="s">
        <v>598</v>
      </c>
      <c r="B13" s="248"/>
      <c r="C13" s="249">
        <f>'PL10-churn analysis'!C8</f>
        <v>0</v>
      </c>
      <c r="D13" s="243">
        <f>ROUND(C13,3)</f>
        <v>0</v>
      </c>
      <c r="E13" s="244">
        <f>SUM(D$7:D13)</f>
        <v>91.022999999999996</v>
      </c>
      <c r="F13" s="244"/>
      <c r="G13" s="244">
        <f t="shared" ref="G13:G16" si="9">IF(AND(E13&lt;0,E12&lt;0),MAX(E12:E13),0)</f>
        <v>0</v>
      </c>
      <c r="H13" s="244">
        <f t="shared" ref="H13:H16" si="10">IF(AND(E13&lt;0,C13&lt;0),MAX(C13,E13),0)</f>
        <v>0</v>
      </c>
      <c r="I13" s="244">
        <f t="shared" ref="I13:I16" si="11">IF(AND(E12&lt;0,C13&gt;0),MAX(-C13,E12),0)</f>
        <v>0</v>
      </c>
      <c r="J13" s="244">
        <f>IF(AND(E13&gt;0,E12&gt;0),MIN(E12:E13),0)</f>
        <v>91.022999999999996</v>
      </c>
      <c r="K13" s="244">
        <f t="shared" ref="K13:K16" si="12">IF(AND(E12&gt;0,C13&lt;0),MIN(-C13,E12),0)</f>
        <v>0</v>
      </c>
      <c r="L13" s="244">
        <f t="shared" ref="L13:L16" si="13">IF(AND(E13&gt;0,C13&gt;0),MIN(C13,E13),0)</f>
        <v>0</v>
      </c>
      <c r="M13" s="244">
        <f t="shared" ref="M13:N16" si="14">IF(H13=0,0,IF(K13=0,0,1))</f>
        <v>0</v>
      </c>
      <c r="N13" s="244">
        <f t="shared" si="14"/>
        <v>0</v>
      </c>
      <c r="O13" s="244">
        <f t="shared" si="8"/>
        <v>91.022999999999996</v>
      </c>
      <c r="P13" s="268">
        <f>'PL10-churn analysis'!$C$19</f>
        <v>0</v>
      </c>
      <c r="Q13" s="250"/>
      <c r="R13" s="250"/>
      <c r="S13" s="250"/>
      <c r="T13" s="250"/>
      <c r="U13" s="250"/>
      <c r="V13" s="250"/>
      <c r="W13" s="250"/>
      <c r="X13" s="246"/>
      <c r="Y13" s="246"/>
      <c r="Z13" s="251"/>
      <c r="AA13" s="251"/>
      <c r="AB13" s="235"/>
      <c r="AC13" s="235"/>
      <c r="AD13" s="236"/>
    </row>
    <row r="14" spans="1:31" ht="12.75" customHeight="1" x14ac:dyDescent="0.35">
      <c r="A14" s="247" t="s">
        <v>599</v>
      </c>
      <c r="B14" s="248"/>
      <c r="C14" s="249">
        <f>'PL10-churn analysis'!C9</f>
        <v>-8.1138842000000029</v>
      </c>
      <c r="D14" s="243">
        <f t="shared" ref="D14:D16" si="15">ROUND(C14,3)</f>
        <v>-8.1140000000000008</v>
      </c>
      <c r="E14" s="244">
        <f>SUM(D$7:D14)</f>
        <v>82.908999999999992</v>
      </c>
      <c r="F14" s="244"/>
      <c r="G14" s="244">
        <f t="shared" si="9"/>
        <v>0</v>
      </c>
      <c r="H14" s="244">
        <f t="shared" si="10"/>
        <v>0</v>
      </c>
      <c r="I14" s="244">
        <f t="shared" si="11"/>
        <v>0</v>
      </c>
      <c r="J14" s="244">
        <f t="shared" ref="J14:J16" si="16">IF(AND(E14&gt;0,E13&gt;0),MIN(E13:E14),0)</f>
        <v>82.908999999999992</v>
      </c>
      <c r="K14" s="244">
        <f t="shared" si="12"/>
        <v>8.1138842000000029</v>
      </c>
      <c r="L14" s="244">
        <f t="shared" si="13"/>
        <v>0</v>
      </c>
      <c r="M14" s="244">
        <f t="shared" si="14"/>
        <v>0</v>
      </c>
      <c r="N14" s="244">
        <f t="shared" si="14"/>
        <v>0</v>
      </c>
      <c r="O14" s="244">
        <f t="shared" si="8"/>
        <v>91.022999999999996</v>
      </c>
      <c r="P14" s="268">
        <f>'PL10-churn analysis'!$C$18</f>
        <v>-1</v>
      </c>
      <c r="Q14" s="250"/>
      <c r="R14" s="250"/>
      <c r="S14" s="250"/>
      <c r="T14" s="250"/>
      <c r="U14" s="250"/>
      <c r="V14" s="250"/>
      <c r="W14" s="250"/>
      <c r="X14" s="246"/>
      <c r="Y14" s="246"/>
      <c r="Z14" s="251"/>
      <c r="AA14" s="251"/>
      <c r="AB14" s="235"/>
      <c r="AC14" s="235"/>
      <c r="AD14" s="236"/>
    </row>
    <row r="15" spans="1:31" ht="12.75" customHeight="1" x14ac:dyDescent="0.35">
      <c r="A15" s="247" t="s">
        <v>600</v>
      </c>
      <c r="B15" s="248"/>
      <c r="C15" s="249">
        <f>'PL10-churn analysis'!C10</f>
        <v>24.711799849999984</v>
      </c>
      <c r="D15" s="243">
        <f t="shared" si="15"/>
        <v>24.712</v>
      </c>
      <c r="E15" s="244">
        <f>SUM(D$7:D15)</f>
        <v>107.621</v>
      </c>
      <c r="F15" s="244"/>
      <c r="G15" s="244">
        <f t="shared" si="9"/>
        <v>0</v>
      </c>
      <c r="H15" s="244">
        <f t="shared" si="10"/>
        <v>0</v>
      </c>
      <c r="I15" s="244">
        <f t="shared" si="11"/>
        <v>0</v>
      </c>
      <c r="J15" s="244">
        <f t="shared" si="16"/>
        <v>82.908999999999992</v>
      </c>
      <c r="K15" s="244">
        <f t="shared" si="12"/>
        <v>0</v>
      </c>
      <c r="L15" s="244">
        <f t="shared" si="13"/>
        <v>24.711799849999984</v>
      </c>
      <c r="M15" s="244">
        <f t="shared" si="14"/>
        <v>0</v>
      </c>
      <c r="N15" s="244">
        <f t="shared" si="14"/>
        <v>0</v>
      </c>
      <c r="O15" s="244">
        <f t="shared" si="8"/>
        <v>107.621</v>
      </c>
      <c r="P15" s="323">
        <f>'PL10-churn analysis'!$B$20</f>
        <v>13</v>
      </c>
      <c r="Q15" s="250"/>
      <c r="R15" s="250"/>
      <c r="S15" s="250"/>
      <c r="T15" s="250"/>
      <c r="U15" s="250"/>
      <c r="V15" s="250"/>
      <c r="W15" s="250"/>
      <c r="X15" s="246"/>
      <c r="Y15" s="246"/>
      <c r="Z15" s="251"/>
      <c r="AA15" s="251"/>
      <c r="AB15" s="235"/>
      <c r="AC15" s="235"/>
      <c r="AD15" s="236"/>
    </row>
    <row r="16" spans="1:31" ht="12.75" customHeight="1" x14ac:dyDescent="0.35">
      <c r="A16" s="247" t="s">
        <v>601</v>
      </c>
      <c r="B16" s="252"/>
      <c r="C16" s="249">
        <f>'PL10-churn analysis'!C11</f>
        <v>-18.300570019999981</v>
      </c>
      <c r="D16" s="243">
        <f t="shared" si="15"/>
        <v>-18.300999999999998</v>
      </c>
      <c r="E16" s="244">
        <f>SUM(D$7:D16)</f>
        <v>89.32</v>
      </c>
      <c r="F16" s="244"/>
      <c r="G16" s="244">
        <f t="shared" si="9"/>
        <v>0</v>
      </c>
      <c r="H16" s="244">
        <f t="shared" si="10"/>
        <v>0</v>
      </c>
      <c r="I16" s="244">
        <f t="shared" si="11"/>
        <v>0</v>
      </c>
      <c r="J16" s="244">
        <f t="shared" si="16"/>
        <v>89.32</v>
      </c>
      <c r="K16" s="244">
        <f t="shared" si="12"/>
        <v>18.300570019999981</v>
      </c>
      <c r="L16" s="244">
        <f t="shared" si="13"/>
        <v>0</v>
      </c>
      <c r="M16" s="244">
        <f t="shared" si="14"/>
        <v>0</v>
      </c>
      <c r="N16" s="244">
        <f t="shared" si="14"/>
        <v>0</v>
      </c>
      <c r="O16" s="244">
        <f t="shared" si="8"/>
        <v>107.621</v>
      </c>
      <c r="P16" s="323"/>
      <c r="Q16" s="250"/>
      <c r="R16" s="250"/>
      <c r="S16" s="250"/>
      <c r="T16" s="250"/>
      <c r="U16" s="250"/>
      <c r="V16" s="250"/>
      <c r="W16" s="250"/>
      <c r="X16" s="246"/>
      <c r="Y16" s="246"/>
      <c r="Z16" s="251"/>
      <c r="AA16" s="251"/>
      <c r="AB16" s="235"/>
      <c r="AC16" s="235"/>
      <c r="AD16" s="236"/>
    </row>
    <row r="17" spans="1:32" ht="12.75" customHeight="1" x14ac:dyDescent="0.35">
      <c r="A17" s="240" t="s">
        <v>637</v>
      </c>
      <c r="B17" s="253"/>
      <c r="C17" s="242">
        <f ca="1">OFFSET(C17,-1,2)</f>
        <v>89.32</v>
      </c>
      <c r="D17" s="243">
        <f>IF(ROW()=7,ROUND(C17,3),0)</f>
        <v>0</v>
      </c>
      <c r="E17" s="244">
        <f>SUM(D$7:D17)</f>
        <v>89.32</v>
      </c>
      <c r="F17" s="244">
        <f>E17</f>
        <v>89.32</v>
      </c>
      <c r="G17" s="244">
        <v>0</v>
      </c>
      <c r="H17" s="244">
        <v>0</v>
      </c>
      <c r="I17" s="244">
        <v>0</v>
      </c>
      <c r="J17" s="244">
        <v>0</v>
      </c>
      <c r="K17" s="244">
        <v>0</v>
      </c>
      <c r="L17" s="244">
        <v>0</v>
      </c>
      <c r="M17" s="244">
        <v>0</v>
      </c>
      <c r="N17" s="244">
        <v>0</v>
      </c>
      <c r="O17" s="244">
        <f>IF(F17&lt;&gt;"",F17,MAX(ABS(E17),ABS(#REF!))*IF(ABS(E17)&gt;ABS(#REF!),IF(E17&lt;0,-1,1),IF(#REF!&lt;0,-1,1)))</f>
        <v>89.32</v>
      </c>
      <c r="P17" s="269">
        <f>SUM(P13:P16)</f>
        <v>12</v>
      </c>
      <c r="Q17" s="245"/>
      <c r="R17" s="245"/>
      <c r="S17" s="245"/>
      <c r="T17" s="245"/>
      <c r="U17" s="245"/>
      <c r="V17" s="245"/>
      <c r="W17" s="245"/>
      <c r="X17" s="246"/>
      <c r="Y17" s="246"/>
      <c r="Z17" s="251"/>
      <c r="AA17" s="251"/>
      <c r="AB17" s="235"/>
      <c r="AC17" s="235"/>
      <c r="AD17" s="236"/>
    </row>
    <row r="18" spans="1:32" s="261" customFormat="1" ht="12.75" customHeight="1" x14ac:dyDescent="0.35">
      <c r="A18" s="255" t="s">
        <v>490</v>
      </c>
      <c r="B18" s="256"/>
      <c r="C18" s="257"/>
      <c r="D18" s="258"/>
      <c r="E18" s="258"/>
      <c r="F18" s="258"/>
      <c r="G18" s="258"/>
      <c r="H18" s="258"/>
      <c r="I18" s="258"/>
      <c r="J18" s="258"/>
      <c r="K18" s="258"/>
      <c r="L18" s="258"/>
      <c r="M18" s="258"/>
      <c r="N18" s="258"/>
      <c r="O18" s="258"/>
      <c r="P18" s="234"/>
      <c r="Q18" s="234"/>
      <c r="R18" s="234"/>
      <c r="S18" s="234"/>
      <c r="T18" s="234"/>
      <c r="U18" s="234"/>
      <c r="V18" s="234"/>
      <c r="W18" s="234"/>
      <c r="X18" s="259"/>
      <c r="Y18" s="259"/>
      <c r="Z18" s="259"/>
      <c r="AA18" s="259"/>
      <c r="AB18" s="260"/>
      <c r="AC18" s="260"/>
      <c r="AD18" s="236"/>
    </row>
    <row r="19" spans="1:32" ht="12.75" customHeight="1" x14ac:dyDescent="0.35">
      <c r="A19" s="262" t="str">
        <f>"Ref: "&amp;A3&amp;" - "&amp;A1</f>
        <v>Ref: Customer Churn - Section PL - Profit and Loss Analysis</v>
      </c>
      <c r="B19" s="263"/>
      <c r="C19" s="234"/>
      <c r="D19" s="234"/>
      <c r="E19" s="234"/>
      <c r="F19" s="234"/>
      <c r="G19" s="234"/>
      <c r="H19" s="234"/>
      <c r="I19" s="234"/>
      <c r="J19" s="234"/>
      <c r="K19" s="234"/>
      <c r="L19" s="234"/>
      <c r="M19" s="234"/>
      <c r="N19" s="234"/>
      <c r="O19" s="234"/>
      <c r="P19" s="234"/>
      <c r="Q19" s="234"/>
      <c r="R19" s="234"/>
      <c r="S19" s="234"/>
      <c r="T19" s="234"/>
      <c r="U19" s="234"/>
      <c r="V19" s="234"/>
      <c r="W19" s="234"/>
      <c r="X19" s="234"/>
      <c r="Y19" s="234"/>
      <c r="Z19" s="234"/>
      <c r="AA19" s="234"/>
      <c r="AB19" s="235"/>
      <c r="AC19" s="235"/>
      <c r="AD19" s="236"/>
    </row>
    <row r="20" spans="1:32" ht="13.5" customHeight="1" x14ac:dyDescent="0.35">
      <c r="A20" s="263"/>
      <c r="B20" s="263"/>
      <c r="C20" s="234"/>
      <c r="D20" s="234"/>
      <c r="E20" s="234"/>
      <c r="F20" s="234"/>
      <c r="G20" s="234"/>
      <c r="H20" s="234"/>
      <c r="I20" s="234"/>
      <c r="J20" s="234"/>
      <c r="K20" s="234"/>
      <c r="L20" s="234"/>
      <c r="M20" s="234"/>
      <c r="N20" s="234"/>
      <c r="O20" s="234"/>
      <c r="P20" s="264"/>
      <c r="Q20" s="264"/>
      <c r="R20" s="264"/>
      <c r="S20" s="264"/>
      <c r="T20" s="264"/>
      <c r="U20" s="264"/>
      <c r="V20" s="264"/>
      <c r="W20" s="264"/>
      <c r="X20" s="234"/>
      <c r="Y20" s="234"/>
      <c r="Z20" s="234"/>
      <c r="AA20" s="234"/>
      <c r="AB20" s="235"/>
      <c r="AC20" s="235"/>
      <c r="AD20" s="236"/>
    </row>
    <row r="21" spans="1:32" ht="13.5" customHeight="1" x14ac:dyDescent="0.35">
      <c r="A21" s="264"/>
      <c r="B21" s="264"/>
      <c r="C21" s="264"/>
      <c r="D21" s="264"/>
      <c r="E21" s="264"/>
      <c r="F21" s="264"/>
      <c r="G21" s="264"/>
      <c r="H21" s="264"/>
      <c r="I21" s="264"/>
      <c r="J21" s="264"/>
      <c r="K21" s="264"/>
      <c r="L21" s="264"/>
      <c r="M21" s="264"/>
      <c r="N21" s="264"/>
      <c r="O21" s="264"/>
      <c r="P21" s="264"/>
      <c r="Q21" s="264"/>
      <c r="R21" s="264"/>
      <c r="S21" s="264"/>
      <c r="T21" s="264"/>
      <c r="U21" s="264"/>
      <c r="V21" s="264"/>
      <c r="W21" s="264"/>
      <c r="X21" s="234"/>
      <c r="Y21" s="234"/>
      <c r="Z21" s="234"/>
      <c r="AA21" s="234"/>
      <c r="AB21" s="235"/>
      <c r="AC21" s="235"/>
      <c r="AD21" s="264"/>
    </row>
    <row r="22" spans="1:32" ht="13.5" customHeight="1" x14ac:dyDescent="0.35">
      <c r="A22" s="264"/>
      <c r="B22" s="264"/>
      <c r="C22" s="264"/>
      <c r="D22" s="264"/>
      <c r="E22" s="264"/>
      <c r="F22" s="264"/>
      <c r="G22" s="264"/>
      <c r="H22" s="264"/>
      <c r="I22" s="264"/>
      <c r="J22" s="264"/>
      <c r="K22" s="264"/>
      <c r="L22" s="264"/>
      <c r="M22" s="264"/>
      <c r="N22" s="264"/>
      <c r="O22" s="264"/>
      <c r="P22" s="264"/>
      <c r="Q22" s="264"/>
      <c r="R22" s="264"/>
      <c r="S22" s="264"/>
      <c r="T22" s="264"/>
      <c r="U22" s="264"/>
      <c r="V22" s="264"/>
      <c r="W22" s="264"/>
      <c r="X22" s="264"/>
      <c r="Y22" s="264"/>
      <c r="Z22" s="264"/>
      <c r="AA22" s="264"/>
      <c r="AB22" s="264"/>
      <c r="AC22" s="264"/>
      <c r="AD22" s="264"/>
    </row>
    <row r="23" spans="1:32" ht="12" customHeight="1" x14ac:dyDescent="0.35">
      <c r="A23" s="264"/>
      <c r="B23" s="264"/>
      <c r="C23" s="264"/>
      <c r="D23" s="264"/>
      <c r="E23" s="264"/>
      <c r="F23" s="264"/>
      <c r="G23" s="264"/>
      <c r="H23" s="264"/>
      <c r="I23" s="264"/>
      <c r="J23" s="264"/>
      <c r="K23" s="264"/>
      <c r="L23" s="264"/>
      <c r="M23" s="264"/>
      <c r="N23" s="264"/>
      <c r="O23" s="264"/>
      <c r="P23" s="264"/>
      <c r="Q23" s="264"/>
      <c r="R23" s="264"/>
      <c r="S23" s="264"/>
      <c r="T23" s="264"/>
      <c r="U23" s="264"/>
      <c r="V23" s="264"/>
      <c r="W23" s="264"/>
      <c r="X23" s="264"/>
      <c r="Y23" s="264"/>
      <c r="Z23" s="264"/>
      <c r="AA23" s="264"/>
      <c r="AB23" s="264"/>
      <c r="AC23" s="264"/>
      <c r="AD23" s="264"/>
    </row>
    <row r="24" spans="1:32" ht="12" customHeight="1" x14ac:dyDescent="0.35">
      <c r="A24" s="264"/>
      <c r="B24" s="264"/>
      <c r="C24" s="264"/>
      <c r="D24" s="264"/>
      <c r="E24" s="264"/>
      <c r="F24" s="264"/>
      <c r="G24" s="264"/>
      <c r="H24" s="264"/>
      <c r="I24" s="264"/>
      <c r="J24" s="264"/>
      <c r="K24" s="264"/>
      <c r="L24" s="264"/>
      <c r="M24" s="264"/>
      <c r="N24" s="264"/>
      <c r="O24" s="264"/>
      <c r="P24" s="264"/>
      <c r="Q24" s="264"/>
      <c r="R24" s="264"/>
      <c r="S24" s="264"/>
      <c r="T24" s="264"/>
      <c r="U24" s="264"/>
      <c r="V24" s="264"/>
      <c r="W24" s="264"/>
      <c r="X24" s="264"/>
      <c r="Y24" s="264"/>
      <c r="Z24" s="264"/>
      <c r="AA24" s="264"/>
      <c r="AB24" s="264"/>
      <c r="AC24" s="264"/>
      <c r="AD24" s="264"/>
    </row>
    <row r="25" spans="1:32" ht="12" customHeight="1" x14ac:dyDescent="0.35">
      <c r="A25" s="264"/>
      <c r="B25" s="264"/>
      <c r="C25" s="264"/>
      <c r="D25" s="264"/>
      <c r="E25" s="264"/>
      <c r="F25" s="264"/>
      <c r="G25" s="264"/>
      <c r="H25" s="264"/>
      <c r="I25" s="264"/>
      <c r="J25" s="264"/>
      <c r="K25" s="264"/>
      <c r="L25" s="264"/>
      <c r="M25" s="264"/>
      <c r="N25" s="264"/>
      <c r="O25" s="264"/>
      <c r="P25" s="264"/>
      <c r="Q25" s="264"/>
      <c r="R25" s="264"/>
      <c r="S25" s="264"/>
      <c r="T25" s="264"/>
      <c r="U25" s="264"/>
      <c r="V25" s="264"/>
      <c r="W25" s="264"/>
      <c r="X25" s="264"/>
      <c r="Y25" s="264"/>
      <c r="Z25" s="264"/>
      <c r="AA25" s="264"/>
      <c r="AB25" s="264"/>
      <c r="AC25" s="264"/>
      <c r="AD25" s="264"/>
    </row>
    <row r="26" spans="1:32" ht="12" customHeight="1" x14ac:dyDescent="0.35">
      <c r="A26" s="264"/>
      <c r="B26" s="264"/>
      <c r="C26" s="264"/>
      <c r="D26" s="264"/>
      <c r="E26" s="264"/>
      <c r="F26" s="264"/>
      <c r="G26" s="264"/>
      <c r="H26" s="264"/>
      <c r="I26" s="264"/>
      <c r="J26" s="264"/>
      <c r="K26" s="264"/>
      <c r="L26" s="264"/>
      <c r="M26" s="264"/>
      <c r="N26" s="264"/>
      <c r="O26" s="264"/>
      <c r="P26" s="264"/>
      <c r="Q26" s="264"/>
      <c r="R26" s="264"/>
      <c r="S26" s="264"/>
      <c r="T26" s="264"/>
      <c r="U26" s="264"/>
      <c r="V26" s="264"/>
      <c r="W26" s="264"/>
      <c r="X26" s="264"/>
      <c r="Y26" s="264"/>
      <c r="Z26" s="264"/>
      <c r="AA26" s="264"/>
      <c r="AB26" s="264"/>
      <c r="AC26" s="264"/>
      <c r="AD26" s="264"/>
    </row>
    <row r="27" spans="1:32" ht="12" customHeight="1" x14ac:dyDescent="0.35">
      <c r="A27" s="264"/>
      <c r="B27" s="264"/>
      <c r="C27" s="264"/>
      <c r="D27" s="264"/>
      <c r="E27" s="264"/>
      <c r="F27" s="264"/>
      <c r="G27" s="264"/>
      <c r="H27" s="264"/>
      <c r="I27" s="264"/>
      <c r="J27" s="264"/>
      <c r="K27" s="264"/>
      <c r="L27" s="264"/>
      <c r="M27" s="264"/>
      <c r="N27" s="264"/>
      <c r="O27" s="264"/>
      <c r="P27" s="264"/>
      <c r="Q27" s="264"/>
      <c r="R27" s="264"/>
      <c r="S27" s="264"/>
      <c r="T27" s="264"/>
      <c r="U27" s="264"/>
      <c r="V27" s="264"/>
      <c r="W27" s="264"/>
      <c r="X27" s="264"/>
      <c r="Y27" s="264"/>
      <c r="Z27" s="264"/>
      <c r="AA27" s="264"/>
      <c r="AB27" s="264"/>
      <c r="AC27" s="264"/>
      <c r="AD27" s="264"/>
      <c r="AE27" s="264"/>
      <c r="AF27" s="264"/>
    </row>
    <row r="28" spans="1:32" ht="12" customHeight="1" x14ac:dyDescent="0.35">
      <c r="A28" s="264"/>
      <c r="B28" s="264"/>
      <c r="C28" s="264"/>
      <c r="D28" s="264"/>
      <c r="E28" s="264"/>
      <c r="F28" s="264"/>
      <c r="G28" s="264"/>
      <c r="H28" s="264"/>
      <c r="I28" s="264"/>
      <c r="J28" s="264"/>
      <c r="K28" s="264"/>
      <c r="L28" s="264"/>
      <c r="M28" s="264"/>
      <c r="N28" s="264"/>
      <c r="O28" s="264"/>
      <c r="P28" s="264"/>
      <c r="Q28" s="264"/>
      <c r="R28" s="264"/>
      <c r="S28" s="264"/>
      <c r="T28" s="264"/>
      <c r="U28" s="264"/>
      <c r="V28" s="264"/>
      <c r="W28" s="264"/>
      <c r="X28" s="264"/>
      <c r="Y28" s="264"/>
      <c r="Z28" s="264"/>
      <c r="AA28" s="264"/>
      <c r="AB28" s="264"/>
      <c r="AC28" s="264"/>
      <c r="AD28" s="264"/>
      <c r="AE28" s="264"/>
      <c r="AF28" s="264"/>
    </row>
    <row r="29" spans="1:32" ht="12" customHeight="1" x14ac:dyDescent="0.35">
      <c r="A29" s="264"/>
      <c r="B29" s="264"/>
      <c r="C29" s="264"/>
      <c r="D29" s="264"/>
      <c r="E29" s="264"/>
      <c r="F29" s="264"/>
      <c r="G29" s="264"/>
      <c r="H29" s="264"/>
      <c r="I29" s="264"/>
      <c r="J29" s="264"/>
      <c r="K29" s="264"/>
      <c r="L29" s="264"/>
      <c r="M29" s="264"/>
      <c r="N29" s="264"/>
      <c r="O29" s="264"/>
      <c r="P29" s="264"/>
      <c r="Q29" s="264"/>
      <c r="R29" s="264"/>
      <c r="S29" s="264"/>
      <c r="T29" s="264"/>
      <c r="U29" s="264"/>
      <c r="V29" s="264"/>
      <c r="W29" s="264"/>
      <c r="X29" s="264"/>
      <c r="Y29" s="264"/>
      <c r="Z29" s="264"/>
      <c r="AA29" s="264"/>
      <c r="AB29" s="264"/>
      <c r="AC29" s="264"/>
      <c r="AD29" s="264"/>
      <c r="AE29" s="264"/>
      <c r="AF29" s="264"/>
    </row>
    <row r="30" spans="1:32" ht="12" customHeight="1" x14ac:dyDescent="0.35">
      <c r="A30" s="264"/>
      <c r="B30" s="264"/>
      <c r="C30" s="264"/>
      <c r="D30" s="264"/>
      <c r="E30" s="264"/>
      <c r="F30" s="264"/>
      <c r="G30" s="264"/>
      <c r="H30" s="264"/>
      <c r="I30" s="264"/>
      <c r="J30" s="264"/>
      <c r="K30" s="264"/>
      <c r="L30" s="264"/>
      <c r="M30" s="264"/>
      <c r="N30" s="264"/>
      <c r="O30" s="264"/>
      <c r="P30" s="264"/>
      <c r="Q30" s="264"/>
      <c r="R30" s="264"/>
      <c r="S30" s="264"/>
      <c r="T30" s="264"/>
      <c r="U30" s="264"/>
      <c r="V30" s="264"/>
      <c r="W30" s="264"/>
      <c r="X30" s="264"/>
      <c r="Y30" s="264"/>
      <c r="Z30" s="264"/>
      <c r="AA30" s="264"/>
      <c r="AB30" s="264"/>
      <c r="AC30" s="264"/>
      <c r="AD30" s="264"/>
      <c r="AE30" s="264"/>
      <c r="AF30" s="264"/>
    </row>
    <row r="31" spans="1:32" ht="12" customHeight="1" x14ac:dyDescent="0.35">
      <c r="A31" s="264"/>
      <c r="B31" s="264"/>
      <c r="C31" s="264"/>
      <c r="D31" s="264"/>
      <c r="E31" s="264"/>
      <c r="F31" s="264"/>
      <c r="G31" s="264"/>
      <c r="H31" s="264"/>
      <c r="I31" s="264"/>
      <c r="J31" s="264"/>
      <c r="K31" s="264"/>
      <c r="L31" s="264"/>
      <c r="M31" s="264"/>
      <c r="N31" s="264"/>
      <c r="O31" s="264"/>
      <c r="P31" s="264"/>
      <c r="Q31" s="264"/>
      <c r="R31" s="264"/>
      <c r="S31" s="264"/>
      <c r="T31" s="264"/>
      <c r="U31" s="264"/>
      <c r="V31" s="264"/>
      <c r="W31" s="264"/>
      <c r="X31" s="264"/>
      <c r="Y31" s="264"/>
      <c r="Z31" s="264"/>
      <c r="AA31" s="264"/>
      <c r="AB31" s="264"/>
      <c r="AC31" s="264"/>
      <c r="AD31" s="264"/>
      <c r="AE31" s="264"/>
      <c r="AF31" s="264"/>
    </row>
    <row r="32" spans="1:32" ht="12" customHeight="1" x14ac:dyDescent="0.35">
      <c r="A32" s="264"/>
      <c r="B32" s="264"/>
      <c r="C32" s="264"/>
      <c r="D32" s="264"/>
      <c r="E32" s="264"/>
      <c r="F32" s="264"/>
      <c r="G32" s="264"/>
      <c r="H32" s="264"/>
      <c r="I32" s="264"/>
      <c r="J32" s="264"/>
      <c r="K32" s="264"/>
      <c r="L32" s="264"/>
      <c r="M32" s="264"/>
      <c r="N32" s="264"/>
      <c r="O32" s="264"/>
      <c r="P32" s="264"/>
      <c r="Q32" s="264"/>
      <c r="R32" s="264"/>
      <c r="S32" s="264"/>
      <c r="T32" s="264"/>
      <c r="U32" s="264"/>
      <c r="V32" s="264"/>
      <c r="W32" s="264"/>
      <c r="X32" s="264"/>
      <c r="Y32" s="264"/>
      <c r="Z32" s="264"/>
      <c r="AA32" s="264"/>
      <c r="AB32" s="264"/>
      <c r="AC32" s="264"/>
      <c r="AD32" s="264"/>
      <c r="AE32" s="264"/>
      <c r="AF32" s="264"/>
    </row>
    <row r="33" spans="1:32" ht="12" customHeight="1" x14ac:dyDescent="0.35">
      <c r="A33" s="264"/>
      <c r="B33" s="264"/>
      <c r="C33" s="264"/>
      <c r="D33" s="264"/>
      <c r="E33" s="264"/>
      <c r="F33" s="264"/>
      <c r="G33" s="264"/>
      <c r="H33" s="264"/>
      <c r="I33" s="264"/>
      <c r="J33" s="264"/>
      <c r="K33" s="264"/>
      <c r="L33" s="264"/>
      <c r="M33" s="264"/>
      <c r="N33" s="264"/>
      <c r="O33" s="264"/>
      <c r="P33" s="264"/>
      <c r="Q33" s="264"/>
      <c r="R33" s="264"/>
      <c r="S33" s="264"/>
      <c r="T33" s="264"/>
      <c r="U33" s="264"/>
      <c r="V33" s="264"/>
      <c r="W33" s="264"/>
      <c r="X33" s="264"/>
      <c r="Y33" s="264"/>
      <c r="Z33" s="264"/>
      <c r="AA33" s="264"/>
      <c r="AB33" s="264"/>
      <c r="AC33" s="264"/>
      <c r="AD33" s="264"/>
      <c r="AE33" s="264"/>
      <c r="AF33" s="264"/>
    </row>
    <row r="34" spans="1:32" ht="12" customHeight="1" x14ac:dyDescent="0.35">
      <c r="A34" s="264"/>
      <c r="B34" s="264"/>
      <c r="C34" s="264"/>
      <c r="D34" s="264"/>
      <c r="E34" s="264"/>
      <c r="F34" s="264"/>
      <c r="G34" s="264"/>
      <c r="H34" s="264"/>
      <c r="I34" s="264"/>
      <c r="J34" s="264"/>
      <c r="K34" s="264"/>
      <c r="L34" s="264"/>
      <c r="M34" s="264"/>
      <c r="N34" s="264"/>
      <c r="O34" s="264"/>
      <c r="P34" s="264"/>
      <c r="Q34" s="264"/>
      <c r="R34" s="264"/>
      <c r="S34" s="264"/>
      <c r="T34" s="264"/>
      <c r="U34" s="264"/>
      <c r="V34" s="264"/>
      <c r="W34" s="264"/>
      <c r="X34" s="264"/>
      <c r="Y34" s="264"/>
      <c r="Z34" s="264"/>
      <c r="AA34" s="264"/>
      <c r="AB34" s="264"/>
      <c r="AC34" s="264"/>
      <c r="AD34" s="264"/>
      <c r="AE34" s="264"/>
      <c r="AF34" s="264"/>
    </row>
    <row r="35" spans="1:32" ht="12" customHeight="1" x14ac:dyDescent="0.35">
      <c r="A35" s="264"/>
      <c r="B35" s="264"/>
      <c r="C35" s="264"/>
      <c r="D35" s="264"/>
      <c r="E35" s="264"/>
      <c r="F35" s="264"/>
      <c r="G35" s="264"/>
      <c r="H35" s="264"/>
      <c r="I35" s="264"/>
      <c r="J35" s="264"/>
      <c r="K35" s="264"/>
      <c r="L35" s="264"/>
      <c r="M35" s="264"/>
      <c r="N35" s="264"/>
      <c r="O35" s="264"/>
      <c r="P35" s="264"/>
      <c r="Q35" s="264"/>
      <c r="R35" s="264"/>
      <c r="S35" s="264"/>
      <c r="T35" s="264"/>
      <c r="U35" s="264"/>
      <c r="V35" s="264"/>
      <c r="W35" s="264"/>
      <c r="X35" s="264"/>
      <c r="Y35" s="264"/>
      <c r="Z35" s="264"/>
      <c r="AA35" s="264"/>
      <c r="AB35" s="264"/>
      <c r="AC35" s="264"/>
      <c r="AD35" s="264"/>
      <c r="AE35" s="264"/>
      <c r="AF35" s="264"/>
    </row>
    <row r="36" spans="1:32" ht="12" customHeight="1" x14ac:dyDescent="0.35">
      <c r="A36" s="264"/>
      <c r="B36" s="264"/>
      <c r="C36" s="264"/>
      <c r="D36" s="264"/>
      <c r="E36" s="264"/>
      <c r="F36" s="264"/>
      <c r="G36" s="264"/>
      <c r="H36" s="264"/>
      <c r="I36" s="264"/>
      <c r="J36" s="264"/>
      <c r="K36" s="264"/>
      <c r="L36" s="264"/>
      <c r="M36" s="264"/>
      <c r="N36" s="264"/>
      <c r="O36" s="264"/>
      <c r="P36" s="264"/>
      <c r="Q36" s="264"/>
      <c r="R36" s="264"/>
      <c r="S36" s="264"/>
      <c r="T36" s="264"/>
      <c r="U36" s="264"/>
      <c r="V36" s="264"/>
      <c r="W36" s="264"/>
      <c r="X36" s="264"/>
      <c r="Y36" s="264"/>
      <c r="Z36" s="264"/>
      <c r="AA36" s="264"/>
      <c r="AB36" s="264"/>
      <c r="AC36" s="264"/>
      <c r="AD36" s="264"/>
      <c r="AE36" s="264"/>
      <c r="AF36" s="264"/>
    </row>
    <row r="37" spans="1:32" ht="12" customHeight="1" x14ac:dyDescent="0.35">
      <c r="A37" s="264"/>
      <c r="B37" s="264"/>
      <c r="C37" s="264"/>
      <c r="D37" s="264"/>
      <c r="E37" s="264"/>
      <c r="F37" s="264"/>
      <c r="G37" s="264"/>
      <c r="H37" s="264"/>
      <c r="I37" s="264"/>
      <c r="J37" s="264"/>
      <c r="K37" s="264"/>
      <c r="L37" s="264"/>
      <c r="M37" s="264"/>
      <c r="N37" s="264"/>
      <c r="O37" s="264"/>
      <c r="P37" s="264"/>
      <c r="Q37" s="264"/>
      <c r="R37" s="264"/>
      <c r="S37" s="264"/>
      <c r="T37" s="264"/>
      <c r="U37" s="264"/>
      <c r="V37" s="264"/>
      <c r="W37" s="264"/>
      <c r="X37" s="264"/>
      <c r="Y37" s="264"/>
      <c r="Z37" s="264"/>
      <c r="AA37" s="264"/>
      <c r="AB37" s="264"/>
      <c r="AC37" s="264"/>
      <c r="AD37" s="264"/>
      <c r="AE37" s="264"/>
      <c r="AF37" s="264"/>
    </row>
    <row r="38" spans="1:32" ht="12" customHeight="1" x14ac:dyDescent="0.35">
      <c r="A38" s="264"/>
      <c r="B38" s="264"/>
      <c r="C38" s="264"/>
      <c r="D38" s="264"/>
      <c r="E38" s="264"/>
      <c r="F38" s="264"/>
      <c r="G38" s="264"/>
      <c r="H38" s="264"/>
      <c r="I38" s="264"/>
      <c r="J38" s="264"/>
      <c r="K38" s="264"/>
      <c r="L38" s="264"/>
      <c r="M38" s="264"/>
      <c r="N38" s="264"/>
      <c r="O38" s="264"/>
      <c r="P38" s="264"/>
      <c r="Q38" s="264"/>
      <c r="R38" s="264"/>
      <c r="S38" s="264"/>
      <c r="T38" s="264"/>
      <c r="U38" s="264"/>
      <c r="V38" s="264"/>
      <c r="W38" s="264"/>
      <c r="X38" s="264"/>
      <c r="Y38" s="264"/>
      <c r="Z38" s="264"/>
      <c r="AA38" s="264"/>
      <c r="AB38" s="264"/>
      <c r="AC38" s="264"/>
      <c r="AD38" s="264"/>
      <c r="AE38" s="264"/>
      <c r="AF38" s="264"/>
    </row>
    <row r="39" spans="1:32" ht="12" customHeight="1" x14ac:dyDescent="0.35">
      <c r="A39" s="264"/>
      <c r="B39" s="264"/>
      <c r="C39" s="264"/>
      <c r="D39" s="264"/>
      <c r="E39" s="264"/>
      <c r="F39" s="264"/>
      <c r="G39" s="264"/>
      <c r="H39" s="264"/>
      <c r="I39" s="264"/>
      <c r="J39" s="264"/>
      <c r="K39" s="264"/>
      <c r="L39" s="264"/>
      <c r="M39" s="264"/>
      <c r="N39" s="264"/>
      <c r="O39" s="264"/>
      <c r="P39" s="264"/>
      <c r="Q39" s="264"/>
      <c r="R39" s="264"/>
      <c r="S39" s="264"/>
      <c r="T39" s="264"/>
      <c r="U39" s="264"/>
      <c r="V39" s="264"/>
      <c r="W39" s="264"/>
      <c r="X39" s="264"/>
      <c r="Y39" s="264"/>
      <c r="Z39" s="264"/>
      <c r="AA39" s="264"/>
      <c r="AB39" s="264"/>
      <c r="AC39" s="264"/>
      <c r="AD39" s="264"/>
      <c r="AE39" s="264"/>
      <c r="AF39" s="264"/>
    </row>
    <row r="40" spans="1:32" ht="12" customHeight="1" x14ac:dyDescent="0.35">
      <c r="A40" s="264"/>
      <c r="B40" s="264"/>
      <c r="C40" s="264"/>
      <c r="D40" s="264"/>
      <c r="E40" s="264"/>
      <c r="F40" s="264"/>
      <c r="G40" s="264"/>
      <c r="H40" s="264"/>
      <c r="I40" s="264"/>
      <c r="J40" s="264"/>
      <c r="K40" s="264"/>
      <c r="L40" s="264"/>
      <c r="M40" s="264"/>
      <c r="N40" s="264"/>
      <c r="O40" s="264"/>
      <c r="P40" s="264"/>
      <c r="Q40" s="264"/>
      <c r="R40" s="235"/>
      <c r="S40" s="235"/>
      <c r="T40" s="235"/>
      <c r="U40" s="235"/>
      <c r="V40" s="235"/>
      <c r="W40" s="235"/>
      <c r="X40" s="264"/>
      <c r="Y40" s="264"/>
      <c r="Z40" s="264"/>
      <c r="AA40" s="264"/>
      <c r="AB40" s="264"/>
      <c r="AC40" s="264"/>
      <c r="AD40" s="264"/>
      <c r="AE40" s="264"/>
      <c r="AF40" s="264"/>
    </row>
    <row r="41" spans="1:32" ht="12" customHeight="1" x14ac:dyDescent="0.35">
      <c r="A41" s="236"/>
      <c r="B41" s="236"/>
      <c r="C41" s="263"/>
      <c r="D41" s="263"/>
      <c r="E41" s="235"/>
      <c r="F41" s="235"/>
      <c r="G41" s="235"/>
      <c r="H41" s="235"/>
      <c r="I41" s="235"/>
      <c r="J41" s="235"/>
      <c r="K41" s="235"/>
      <c r="L41" s="235"/>
      <c r="M41" s="235"/>
      <c r="N41" s="235"/>
      <c r="O41" s="235"/>
      <c r="P41" s="235"/>
      <c r="Q41" s="235"/>
      <c r="R41" s="235"/>
      <c r="S41" s="235"/>
      <c r="T41" s="235"/>
      <c r="U41" s="235"/>
      <c r="V41" s="235"/>
      <c r="W41" s="235"/>
      <c r="X41" s="235"/>
      <c r="Y41" s="235"/>
      <c r="Z41" s="235"/>
      <c r="AA41" s="235"/>
      <c r="AB41" s="235"/>
      <c r="AC41" s="235"/>
      <c r="AD41" s="235"/>
      <c r="AE41" s="235"/>
      <c r="AF41" s="236"/>
    </row>
    <row r="42" spans="1:32" ht="12" customHeight="1" x14ac:dyDescent="0.35">
      <c r="A42" s="236"/>
      <c r="B42" s="236"/>
      <c r="C42" s="263"/>
      <c r="D42" s="263"/>
      <c r="E42" s="235"/>
      <c r="F42" s="235"/>
      <c r="G42" s="235"/>
      <c r="H42" s="235"/>
      <c r="I42" s="235"/>
      <c r="J42" s="235"/>
      <c r="K42" s="235"/>
      <c r="L42" s="235"/>
      <c r="M42" s="235"/>
      <c r="N42" s="235"/>
      <c r="O42" s="235"/>
      <c r="P42" s="235"/>
      <c r="Q42" s="235"/>
      <c r="R42" s="235"/>
      <c r="S42" s="235"/>
      <c r="T42" s="235"/>
      <c r="U42" s="235"/>
      <c r="V42" s="235"/>
      <c r="W42" s="235"/>
      <c r="X42" s="235"/>
      <c r="Y42" s="235"/>
      <c r="Z42" s="235"/>
      <c r="AA42" s="235"/>
      <c r="AB42" s="235"/>
      <c r="AC42" s="235"/>
      <c r="AD42" s="235"/>
      <c r="AE42" s="235"/>
      <c r="AF42" s="236"/>
    </row>
    <row r="43" spans="1:32" ht="12" customHeight="1" x14ac:dyDescent="0.35">
      <c r="A43" s="236"/>
      <c r="B43" s="236"/>
      <c r="C43" s="263"/>
      <c r="D43" s="263"/>
      <c r="E43" s="235"/>
      <c r="F43" s="235"/>
      <c r="G43" s="235"/>
      <c r="H43" s="235"/>
      <c r="I43" s="235"/>
      <c r="J43" s="235"/>
      <c r="K43" s="235"/>
      <c r="L43" s="235"/>
      <c r="M43" s="235"/>
      <c r="N43" s="235"/>
      <c r="O43" s="235"/>
      <c r="P43" s="235"/>
      <c r="Q43" s="235"/>
      <c r="R43" s="235"/>
      <c r="S43" s="235"/>
      <c r="T43" s="235"/>
      <c r="U43" s="235"/>
      <c r="V43" s="235"/>
      <c r="W43" s="235"/>
      <c r="X43" s="235"/>
      <c r="Y43" s="235"/>
      <c r="Z43" s="235"/>
      <c r="AA43" s="235"/>
      <c r="AB43" s="235"/>
      <c r="AC43" s="235"/>
      <c r="AD43" s="235"/>
      <c r="AE43" s="235"/>
      <c r="AF43" s="236"/>
    </row>
    <row r="44" spans="1:32" ht="12" customHeight="1" x14ac:dyDescent="0.35">
      <c r="A44" s="236"/>
      <c r="B44" s="236"/>
      <c r="C44" s="263"/>
      <c r="D44" s="263"/>
      <c r="E44" s="235"/>
      <c r="F44" s="235"/>
      <c r="G44" s="235"/>
      <c r="H44" s="235"/>
      <c r="I44" s="235"/>
      <c r="J44" s="235"/>
      <c r="K44" s="235"/>
      <c r="L44" s="235"/>
      <c r="M44" s="235"/>
      <c r="N44" s="235"/>
      <c r="O44" s="235"/>
      <c r="P44" s="235"/>
      <c r="Q44" s="235"/>
      <c r="R44" s="235"/>
      <c r="S44" s="235"/>
      <c r="T44" s="235"/>
      <c r="U44" s="235"/>
      <c r="V44" s="235"/>
      <c r="W44" s="235"/>
      <c r="X44" s="235"/>
      <c r="Y44" s="235"/>
      <c r="Z44" s="235"/>
      <c r="AA44" s="235"/>
      <c r="AB44" s="235"/>
      <c r="AC44" s="235"/>
      <c r="AD44" s="235"/>
      <c r="AE44" s="235"/>
      <c r="AF44" s="236"/>
    </row>
    <row r="45" spans="1:32" ht="12" customHeight="1" x14ac:dyDescent="0.35">
      <c r="A45" s="236"/>
      <c r="B45" s="236"/>
      <c r="C45" s="263"/>
      <c r="D45" s="263"/>
      <c r="E45" s="235"/>
      <c r="F45" s="235"/>
      <c r="G45" s="235"/>
      <c r="H45" s="235"/>
      <c r="I45" s="235"/>
      <c r="J45" s="235"/>
      <c r="K45" s="235"/>
      <c r="L45" s="235"/>
      <c r="M45" s="235"/>
      <c r="N45" s="235"/>
      <c r="O45" s="235"/>
      <c r="P45" s="235"/>
      <c r="Q45" s="235"/>
      <c r="R45" s="235"/>
      <c r="S45" s="235"/>
      <c r="T45" s="235"/>
      <c r="U45" s="235"/>
      <c r="V45" s="235"/>
      <c r="W45" s="235"/>
      <c r="X45" s="235"/>
      <c r="Y45" s="235"/>
      <c r="Z45" s="235"/>
      <c r="AA45" s="235"/>
      <c r="AB45" s="235"/>
      <c r="AC45" s="235"/>
      <c r="AD45" s="235"/>
      <c r="AE45" s="235"/>
      <c r="AF45" s="236"/>
    </row>
    <row r="46" spans="1:32" ht="12" customHeight="1" x14ac:dyDescent="0.35">
      <c r="A46" s="236"/>
      <c r="B46" s="236"/>
      <c r="C46" s="263"/>
      <c r="D46" s="263"/>
      <c r="E46" s="235"/>
      <c r="F46" s="235"/>
      <c r="G46" s="235"/>
      <c r="H46" s="235"/>
      <c r="I46" s="235"/>
      <c r="J46" s="235"/>
      <c r="K46" s="235"/>
      <c r="L46" s="235"/>
      <c r="M46" s="235"/>
      <c r="N46" s="235"/>
      <c r="O46" s="235"/>
      <c r="P46" s="235"/>
      <c r="Q46" s="235"/>
      <c r="R46" s="235"/>
      <c r="S46" s="235"/>
      <c r="T46" s="235"/>
      <c r="U46" s="235"/>
      <c r="V46" s="235"/>
      <c r="W46" s="235"/>
      <c r="X46" s="235"/>
      <c r="Y46" s="235"/>
      <c r="Z46" s="235"/>
      <c r="AA46" s="235"/>
      <c r="AB46" s="235"/>
      <c r="AC46" s="235"/>
      <c r="AD46" s="235"/>
      <c r="AE46" s="235"/>
      <c r="AF46" s="236"/>
    </row>
    <row r="47" spans="1:32" ht="12" customHeight="1" x14ac:dyDescent="0.35">
      <c r="A47" s="236"/>
      <c r="B47" s="236"/>
      <c r="C47" s="263"/>
      <c r="D47" s="263"/>
      <c r="E47" s="235"/>
      <c r="F47" s="235"/>
      <c r="G47" s="235"/>
      <c r="H47" s="235"/>
      <c r="I47" s="235"/>
      <c r="J47" s="235"/>
      <c r="K47" s="235"/>
      <c r="L47" s="235"/>
      <c r="M47" s="235"/>
      <c r="N47" s="235"/>
      <c r="O47" s="235"/>
      <c r="P47" s="235"/>
      <c r="Q47" s="235"/>
      <c r="X47" s="235"/>
      <c r="Y47" s="235"/>
      <c r="Z47" s="235"/>
      <c r="AA47" s="235"/>
      <c r="AB47" s="235"/>
      <c r="AC47" s="235"/>
      <c r="AD47" s="235"/>
      <c r="AE47" s="235"/>
      <c r="AF47" s="236"/>
    </row>
  </sheetData>
  <mergeCells count="2">
    <mergeCell ref="P10:P11"/>
    <mergeCell ref="P15:P16"/>
  </mergeCells>
  <pageMargins left="0.55118110236220474" right="0.55118110236220474" top="0.39370078740157483" bottom="0.55118110236220474" header="0.31496062992125984" footer="0.31496062992125984"/>
  <pageSetup paperSize="9" fitToHeight="0" orientation="landscape" r:id="rId1"/>
  <headerFooter alignWithMargins="0">
    <oddHeader>&amp;R&amp;"Arial,Bold"&amp;12Draft</oddHeader>
    <oddFooter>&amp;L&amp;"Arial,Regular"&amp;8Page &amp;P     Tab:&amp;A     13 September 2006&amp;C&amp;"Arial,Regular"&amp;8&amp;F&amp;R&amp;G</oddFooter>
  </headerFooter>
  <drawing r:id="rId2"/>
  <legacyDrawingHF r:id="rId3"/>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3BAACB-8458-4D22-9C76-4D70C768AFE8}">
  <sheetPr>
    <pageSetUpPr autoPageBreaks="0" fitToPage="1"/>
  </sheetPr>
  <dimension ref="A1:L55"/>
  <sheetViews>
    <sheetView showGridLines="0" zoomScaleNormal="100" workbookViewId="0">
      <selection activeCell="A6" sqref="A6:I6"/>
    </sheetView>
  </sheetViews>
  <sheetFormatPr defaultColWidth="9" defaultRowHeight="12" customHeight="1" x14ac:dyDescent="0.35"/>
  <cols>
    <col min="1" max="1" width="19" style="4" customWidth="1"/>
    <col min="2" max="9" width="11.4140625" style="4" customWidth="1"/>
    <col min="10" max="10" width="5.4140625" style="4" customWidth="1"/>
    <col min="11" max="11" width="11.4140625" style="4" customWidth="1"/>
    <col min="12" max="13" width="3.9140625" style="4" customWidth="1"/>
    <col min="14" max="16384" width="9" style="4"/>
  </cols>
  <sheetData>
    <row r="1" spans="1:12" ht="20.2" customHeight="1" x14ac:dyDescent="0.4">
      <c r="A1" s="19" t="s">
        <v>131</v>
      </c>
      <c r="B1" s="7"/>
      <c r="C1" s="7"/>
      <c r="D1" s="7"/>
      <c r="E1" s="7"/>
      <c r="F1" s="7"/>
      <c r="G1" s="7"/>
      <c r="H1" s="7"/>
      <c r="I1" s="7"/>
      <c r="J1" s="7"/>
    </row>
    <row r="2" spans="1:12" ht="15" customHeight="1" x14ac:dyDescent="0.35">
      <c r="A2" s="20" t="s">
        <v>133</v>
      </c>
      <c r="B2" s="11"/>
      <c r="C2" s="11"/>
      <c r="D2" s="11"/>
      <c r="E2" s="11"/>
      <c r="F2" s="11"/>
      <c r="G2" s="11"/>
      <c r="H2" s="11"/>
      <c r="I2" s="11"/>
      <c r="J2" s="11"/>
    </row>
    <row r="3" spans="1:12" ht="20.2" customHeight="1" x14ac:dyDescent="0.5">
      <c r="A3" s="86"/>
      <c r="B3" s="11"/>
      <c r="C3" s="11"/>
      <c r="D3" s="11"/>
      <c r="E3" s="11"/>
      <c r="F3" s="11"/>
      <c r="G3" s="11"/>
      <c r="H3" s="11"/>
      <c r="I3" s="11"/>
      <c r="J3" s="11"/>
      <c r="K3" s="11"/>
    </row>
    <row r="4" spans="1:12" ht="20.2" customHeight="1" x14ac:dyDescent="0.5">
      <c r="A4" s="86"/>
      <c r="B4" s="11"/>
      <c r="C4" s="11"/>
      <c r="D4" s="11"/>
      <c r="E4" s="11"/>
      <c r="F4" s="11"/>
      <c r="G4" s="11"/>
      <c r="H4" s="11"/>
      <c r="I4" s="11"/>
      <c r="J4" s="11"/>
      <c r="K4" s="11"/>
    </row>
    <row r="5" spans="1:12" ht="12.75" x14ac:dyDescent="0.35">
      <c r="A5" s="21"/>
      <c r="B5" s="38" t="s">
        <v>126</v>
      </c>
      <c r="C5" s="38" t="s">
        <v>126</v>
      </c>
      <c r="D5" s="38" t="s">
        <v>126</v>
      </c>
      <c r="E5" s="38" t="s">
        <v>126</v>
      </c>
      <c r="F5" s="38" t="s">
        <v>126</v>
      </c>
      <c r="G5" s="38" t="s">
        <v>126</v>
      </c>
      <c r="H5" s="38" t="s">
        <v>126</v>
      </c>
      <c r="I5" s="38" t="s">
        <v>126</v>
      </c>
      <c r="J5" s="22"/>
      <c r="K5" s="12"/>
    </row>
    <row r="6" spans="1:12" ht="13.5" customHeight="1" x14ac:dyDescent="0.4">
      <c r="A6" s="197" t="s">
        <v>89</v>
      </c>
      <c r="B6" s="198" t="s">
        <v>104</v>
      </c>
      <c r="C6" s="198" t="s">
        <v>106</v>
      </c>
      <c r="D6" s="198" t="s">
        <v>108</v>
      </c>
      <c r="E6" s="198" t="s">
        <v>109</v>
      </c>
      <c r="F6" s="198" t="s">
        <v>111</v>
      </c>
      <c r="G6" s="198" t="s">
        <v>113</v>
      </c>
      <c r="H6" s="198" t="s">
        <v>115</v>
      </c>
      <c r="I6" s="198" t="s">
        <v>117</v>
      </c>
      <c r="J6" s="12"/>
      <c r="K6" s="96" t="s">
        <v>17</v>
      </c>
    </row>
    <row r="7" spans="1:12" ht="12.75" x14ac:dyDescent="0.35">
      <c r="A7" s="24" t="s">
        <v>18</v>
      </c>
      <c r="B7" s="98"/>
      <c r="C7" s="99"/>
      <c r="D7" s="99"/>
      <c r="E7" s="99"/>
      <c r="F7" s="99"/>
      <c r="G7" s="99"/>
      <c r="H7" s="99"/>
      <c r="I7" s="99"/>
      <c r="J7" s="26"/>
      <c r="K7" s="27"/>
    </row>
    <row r="8" spans="1:12" ht="12.75" x14ac:dyDescent="0.35">
      <c r="A8" s="28" t="s">
        <v>19</v>
      </c>
      <c r="B8" s="100"/>
      <c r="C8" s="100"/>
      <c r="D8" s="100"/>
      <c r="E8" s="100"/>
      <c r="F8" s="100"/>
      <c r="G8" s="100"/>
      <c r="H8" s="100"/>
      <c r="I8" s="100"/>
      <c r="J8" s="26"/>
      <c r="K8" s="27"/>
    </row>
    <row r="9" spans="1:12" ht="12.75" x14ac:dyDescent="0.35">
      <c r="A9" s="28" t="s">
        <v>20</v>
      </c>
      <c r="B9" s="100"/>
      <c r="C9" s="100"/>
      <c r="D9" s="100"/>
      <c r="E9" s="100"/>
      <c r="F9" s="100"/>
      <c r="G9" s="100"/>
      <c r="H9" s="100"/>
      <c r="I9" s="100"/>
      <c r="J9" s="26"/>
      <c r="K9" s="27"/>
    </row>
    <row r="10" spans="1:12" s="30" customFormat="1" ht="12.75" x14ac:dyDescent="0.35">
      <c r="A10" s="28" t="s">
        <v>21</v>
      </c>
      <c r="B10" s="100"/>
      <c r="C10" s="100"/>
      <c r="D10" s="100"/>
      <c r="E10" s="100"/>
      <c r="F10" s="100"/>
      <c r="G10" s="100"/>
      <c r="H10" s="100"/>
      <c r="I10" s="100"/>
      <c r="J10" s="26"/>
      <c r="K10" s="27"/>
      <c r="L10" s="4"/>
    </row>
    <row r="11" spans="1:12" s="30" customFormat="1" ht="12.75" x14ac:dyDescent="0.35">
      <c r="A11" s="28" t="s">
        <v>22</v>
      </c>
      <c r="B11" s="100"/>
      <c r="C11" s="100"/>
      <c r="D11" s="100"/>
      <c r="E11" s="100"/>
      <c r="F11" s="100"/>
      <c r="G11" s="100"/>
      <c r="H11" s="100"/>
      <c r="I11" s="100"/>
      <c r="J11" s="26"/>
      <c r="K11" s="27"/>
      <c r="L11" s="4"/>
    </row>
    <row r="12" spans="1:12" ht="12.75" x14ac:dyDescent="0.35">
      <c r="A12" s="28" t="s">
        <v>23</v>
      </c>
      <c r="B12" s="100"/>
      <c r="C12" s="100"/>
      <c r="D12" s="100"/>
      <c r="E12" s="100"/>
      <c r="F12" s="100"/>
      <c r="G12" s="100"/>
      <c r="H12" s="100"/>
      <c r="I12" s="100"/>
      <c r="J12" s="26"/>
      <c r="K12" s="27"/>
    </row>
    <row r="13" spans="1:12" ht="12.75" x14ac:dyDescent="0.35">
      <c r="A13" s="28" t="s">
        <v>24</v>
      </c>
      <c r="B13" s="100"/>
      <c r="C13" s="100"/>
      <c r="D13" s="100"/>
      <c r="E13" s="100"/>
      <c r="F13" s="100"/>
      <c r="G13" s="100"/>
      <c r="H13" s="100"/>
      <c r="I13" s="100"/>
      <c r="J13" s="26"/>
      <c r="K13" s="27"/>
    </row>
    <row r="14" spans="1:12" ht="12.75" x14ac:dyDescent="0.35">
      <c r="A14" s="28" t="s">
        <v>25</v>
      </c>
      <c r="B14" s="100"/>
      <c r="C14" s="100"/>
      <c r="D14" s="100"/>
      <c r="E14" s="100"/>
      <c r="F14" s="100"/>
      <c r="G14" s="100"/>
      <c r="H14" s="100"/>
      <c r="I14" s="100"/>
      <c r="J14" s="26"/>
      <c r="K14" s="27"/>
    </row>
    <row r="15" spans="1:12" ht="12.75" x14ac:dyDescent="0.35">
      <c r="A15" s="28" t="s">
        <v>26</v>
      </c>
      <c r="B15" s="100"/>
      <c r="C15" s="100"/>
      <c r="D15" s="100"/>
      <c r="E15" s="100"/>
      <c r="F15" s="100"/>
      <c r="G15" s="100"/>
      <c r="H15" s="100"/>
      <c r="I15" s="100"/>
      <c r="J15" s="26"/>
      <c r="K15" s="27"/>
    </row>
    <row r="16" spans="1:12" ht="12.75" x14ac:dyDescent="0.35">
      <c r="A16" s="28" t="s">
        <v>27</v>
      </c>
      <c r="B16" s="100"/>
      <c r="C16" s="100"/>
      <c r="D16" s="100"/>
      <c r="E16" s="100"/>
      <c r="F16" s="100"/>
      <c r="G16" s="100"/>
      <c r="H16" s="100"/>
      <c r="I16" s="100"/>
      <c r="J16" s="12"/>
      <c r="K16" s="27"/>
    </row>
    <row r="17" spans="1:12" ht="12.75" x14ac:dyDescent="0.35">
      <c r="A17" s="28" t="s">
        <v>28</v>
      </c>
      <c r="B17" s="100"/>
      <c r="C17" s="100"/>
      <c r="D17" s="100"/>
      <c r="E17" s="100"/>
      <c r="F17" s="100"/>
      <c r="G17" s="100"/>
      <c r="H17" s="100"/>
      <c r="I17" s="100"/>
      <c r="J17" s="26"/>
      <c r="K17" s="27"/>
    </row>
    <row r="18" spans="1:12" ht="12.75" x14ac:dyDescent="0.35">
      <c r="A18" s="28" t="s">
        <v>29</v>
      </c>
      <c r="B18" s="100"/>
      <c r="C18" s="100"/>
      <c r="D18" s="100"/>
      <c r="E18" s="100"/>
      <c r="F18" s="100"/>
      <c r="G18" s="100"/>
      <c r="H18" s="100"/>
      <c r="I18" s="100"/>
      <c r="J18" s="26"/>
      <c r="K18" s="27"/>
    </row>
    <row r="19" spans="1:12" ht="12.75" x14ac:dyDescent="0.35">
      <c r="A19" s="28" t="s">
        <v>30</v>
      </c>
      <c r="B19" s="100"/>
      <c r="C19" s="100"/>
      <c r="D19" s="100"/>
      <c r="E19" s="100"/>
      <c r="F19" s="100"/>
      <c r="G19" s="100"/>
      <c r="H19" s="100"/>
      <c r="I19" s="100"/>
      <c r="J19" s="26"/>
      <c r="K19" s="27"/>
    </row>
    <row r="20" spans="1:12" s="30" customFormat="1" ht="12.75" x14ac:dyDescent="0.35">
      <c r="A20" s="28" t="s">
        <v>31</v>
      </c>
      <c r="B20" s="100"/>
      <c r="C20" s="100"/>
      <c r="D20" s="100"/>
      <c r="E20" s="100"/>
      <c r="F20" s="100"/>
      <c r="G20" s="100"/>
      <c r="H20" s="100"/>
      <c r="I20" s="100"/>
      <c r="J20" s="26"/>
      <c r="K20" s="27"/>
      <c r="L20" s="4"/>
    </row>
    <row r="21" spans="1:12" s="30" customFormat="1" ht="12.75" x14ac:dyDescent="0.35">
      <c r="A21" s="28" t="s">
        <v>32</v>
      </c>
      <c r="B21" s="100"/>
      <c r="C21" s="100"/>
      <c r="D21" s="100"/>
      <c r="E21" s="100"/>
      <c r="F21" s="100"/>
      <c r="G21" s="100"/>
      <c r="H21" s="100"/>
      <c r="I21" s="100"/>
      <c r="J21" s="26"/>
      <c r="K21" s="27"/>
      <c r="L21" s="4"/>
    </row>
    <row r="22" spans="1:12" ht="12.75" x14ac:dyDescent="0.35">
      <c r="A22" s="28" t="s">
        <v>33</v>
      </c>
      <c r="B22" s="100"/>
      <c r="C22" s="100"/>
      <c r="D22" s="100"/>
      <c r="E22" s="100"/>
      <c r="F22" s="100"/>
      <c r="G22" s="100"/>
      <c r="H22" s="100"/>
      <c r="I22" s="100"/>
      <c r="J22" s="26"/>
      <c r="K22" s="27"/>
    </row>
    <row r="23" spans="1:12" ht="12.75" x14ac:dyDescent="0.35">
      <c r="A23" s="28" t="s">
        <v>34</v>
      </c>
      <c r="B23" s="100"/>
      <c r="C23" s="100"/>
      <c r="D23" s="100"/>
      <c r="E23" s="100"/>
      <c r="F23" s="100"/>
      <c r="G23" s="100"/>
      <c r="H23" s="100"/>
      <c r="I23" s="100"/>
      <c r="J23" s="26"/>
      <c r="K23" s="27"/>
    </row>
    <row r="24" spans="1:12" ht="12.75" x14ac:dyDescent="0.35">
      <c r="A24" s="28" t="s">
        <v>35</v>
      </c>
      <c r="B24" s="100"/>
      <c r="C24" s="100"/>
      <c r="D24" s="100"/>
      <c r="E24" s="100"/>
      <c r="F24" s="100"/>
      <c r="G24" s="100"/>
      <c r="H24" s="100"/>
      <c r="I24" s="100"/>
      <c r="J24" s="26"/>
      <c r="K24" s="27"/>
    </row>
    <row r="25" spans="1:12" ht="12.75" x14ac:dyDescent="0.35">
      <c r="A25" s="28" t="s">
        <v>36</v>
      </c>
      <c r="B25" s="100"/>
      <c r="C25" s="100"/>
      <c r="D25" s="100"/>
      <c r="E25" s="100"/>
      <c r="F25" s="100"/>
      <c r="G25" s="100"/>
      <c r="H25" s="100"/>
      <c r="I25" s="100"/>
      <c r="J25" s="26"/>
      <c r="K25" s="27"/>
    </row>
    <row r="26" spans="1:12" s="30" customFormat="1" ht="12.75" x14ac:dyDescent="0.35">
      <c r="A26" s="31" t="s">
        <v>37</v>
      </c>
      <c r="B26" s="101" t="s">
        <v>38</v>
      </c>
      <c r="C26" s="101" t="s">
        <v>38</v>
      </c>
      <c r="D26" s="101" t="s">
        <v>38</v>
      </c>
      <c r="E26" s="101" t="s">
        <v>38</v>
      </c>
      <c r="F26" s="101" t="s">
        <v>38</v>
      </c>
      <c r="G26" s="101" t="s">
        <v>38</v>
      </c>
      <c r="H26" s="101" t="s">
        <v>38</v>
      </c>
      <c r="I26" s="101" t="s">
        <v>38</v>
      </c>
      <c r="J26" s="12" t="s">
        <v>38</v>
      </c>
      <c r="K26" s="33"/>
      <c r="L26" s="4"/>
    </row>
    <row r="27" spans="1:12" ht="13.5" customHeight="1" x14ac:dyDescent="0.35">
      <c r="A27" s="97" t="s">
        <v>39</v>
      </c>
      <c r="B27" s="22"/>
      <c r="C27" s="22"/>
      <c r="D27" s="22"/>
      <c r="E27" s="22"/>
      <c r="F27" s="22"/>
      <c r="G27" s="22"/>
      <c r="H27" s="22"/>
      <c r="I27" s="22"/>
      <c r="J27" s="22"/>
      <c r="K27" s="12"/>
    </row>
    <row r="28" spans="1:12" ht="13.5" customHeight="1" x14ac:dyDescent="0.35">
      <c r="A28" s="97" t="str">
        <f>"Ref: "&amp;A3&amp;" - "&amp;A1</f>
        <v>Ref:  - Section PL - Profit and Loss Analysis</v>
      </c>
      <c r="B28" s="22"/>
      <c r="C28" s="22"/>
      <c r="D28" s="22"/>
      <c r="E28" s="22"/>
      <c r="F28" s="22"/>
      <c r="G28" s="22"/>
      <c r="H28" s="22"/>
      <c r="I28" s="22"/>
      <c r="J28" s="22"/>
      <c r="K28" s="12"/>
    </row>
    <row r="29" spans="1:12" ht="13.5" customHeight="1" x14ac:dyDescent="0.35">
      <c r="A29" s="14"/>
      <c r="B29" s="14"/>
      <c r="C29" s="14"/>
      <c r="D29" s="14"/>
      <c r="E29" s="14"/>
      <c r="F29" s="14"/>
      <c r="G29" s="14"/>
      <c r="H29" s="14"/>
      <c r="I29" s="14"/>
      <c r="J29" s="14"/>
      <c r="K29" s="14"/>
    </row>
    <row r="30" spans="1:12" ht="13.5" customHeight="1" x14ac:dyDescent="0.35">
      <c r="A30" s="14"/>
      <c r="B30" s="14"/>
      <c r="C30" s="14"/>
      <c r="D30" s="14"/>
      <c r="E30" s="14"/>
      <c r="F30" s="14"/>
      <c r="G30" s="14"/>
      <c r="H30" s="14"/>
      <c r="I30" s="14"/>
      <c r="J30" s="14"/>
      <c r="K30" s="14"/>
    </row>
    <row r="31" spans="1:12" ht="12" customHeight="1" x14ac:dyDescent="0.35">
      <c r="A31" s="14"/>
      <c r="B31" s="14"/>
      <c r="C31" s="14"/>
      <c r="D31" s="14"/>
      <c r="E31" s="14"/>
      <c r="F31" s="14"/>
      <c r="G31" s="14"/>
      <c r="H31" s="14"/>
      <c r="I31" s="14"/>
      <c r="J31" s="14"/>
      <c r="K31" s="14"/>
    </row>
    <row r="32" spans="1:12" ht="12" customHeight="1" x14ac:dyDescent="0.35">
      <c r="A32" s="14"/>
      <c r="B32" s="14"/>
      <c r="C32" s="14"/>
      <c r="D32" s="14"/>
      <c r="E32" s="14"/>
      <c r="F32" s="14"/>
      <c r="G32" s="14"/>
      <c r="H32" s="14"/>
      <c r="I32" s="14"/>
      <c r="J32" s="14"/>
      <c r="K32" s="14"/>
    </row>
    <row r="33" spans="1:11" ht="12" customHeight="1" x14ac:dyDescent="0.35">
      <c r="A33" s="14"/>
      <c r="B33" s="14"/>
      <c r="C33" s="14"/>
      <c r="D33" s="14"/>
      <c r="E33" s="14"/>
      <c r="F33" s="14"/>
      <c r="G33" s="14"/>
      <c r="H33" s="14"/>
      <c r="I33" s="14"/>
      <c r="J33" s="14"/>
      <c r="K33" s="14"/>
    </row>
    <row r="34" spans="1:11" ht="12" customHeight="1" x14ac:dyDescent="0.35">
      <c r="A34" s="14"/>
      <c r="B34" s="14"/>
      <c r="C34" s="14"/>
      <c r="D34" s="14"/>
      <c r="E34" s="14"/>
      <c r="F34" s="14"/>
      <c r="G34" s="14"/>
      <c r="H34" s="14"/>
      <c r="I34" s="14"/>
      <c r="J34" s="14"/>
      <c r="K34" s="14"/>
    </row>
    <row r="35" spans="1:11" ht="12" customHeight="1" x14ac:dyDescent="0.35">
      <c r="A35" s="14"/>
      <c r="B35" s="14"/>
      <c r="C35" s="14"/>
      <c r="D35" s="14"/>
      <c r="E35" s="14"/>
      <c r="F35" s="14"/>
      <c r="G35" s="14"/>
      <c r="H35" s="14"/>
      <c r="I35" s="14"/>
      <c r="J35" s="14"/>
      <c r="K35" s="14"/>
    </row>
    <row r="36" spans="1:11" ht="12" customHeight="1" x14ac:dyDescent="0.35">
      <c r="A36" s="14"/>
      <c r="B36" s="14"/>
      <c r="C36" s="14"/>
      <c r="D36" s="14"/>
      <c r="E36" s="14"/>
      <c r="F36" s="14"/>
      <c r="G36" s="14"/>
      <c r="H36" s="14"/>
      <c r="I36" s="14"/>
      <c r="J36" s="14"/>
      <c r="K36" s="14"/>
    </row>
    <row r="37" spans="1:11" ht="12" customHeight="1" x14ac:dyDescent="0.35">
      <c r="A37" s="14"/>
      <c r="B37" s="14"/>
      <c r="C37" s="14"/>
      <c r="D37" s="14"/>
      <c r="E37" s="14"/>
      <c r="F37" s="14"/>
      <c r="G37" s="14"/>
      <c r="H37" s="14"/>
      <c r="I37" s="14"/>
      <c r="J37" s="14"/>
      <c r="K37" s="14"/>
    </row>
    <row r="38" spans="1:11" ht="12" customHeight="1" x14ac:dyDescent="0.35">
      <c r="A38" s="14"/>
      <c r="B38" s="14"/>
      <c r="C38" s="14"/>
      <c r="D38" s="14"/>
      <c r="E38" s="14"/>
      <c r="F38" s="14"/>
      <c r="G38" s="14"/>
      <c r="H38" s="14"/>
      <c r="I38" s="14"/>
      <c r="J38" s="14"/>
      <c r="K38" s="14"/>
    </row>
    <row r="39" spans="1:11" ht="12" customHeight="1" x14ac:dyDescent="0.35">
      <c r="A39" s="14"/>
      <c r="B39" s="14"/>
      <c r="C39" s="14"/>
      <c r="D39" s="14"/>
      <c r="E39" s="14"/>
      <c r="F39" s="14"/>
      <c r="G39" s="14"/>
      <c r="H39" s="14"/>
      <c r="I39" s="14"/>
      <c r="J39" s="14"/>
      <c r="K39" s="14"/>
    </row>
    <row r="40" spans="1:11" ht="12" customHeight="1" x14ac:dyDescent="0.35">
      <c r="A40" s="14"/>
      <c r="B40" s="14"/>
      <c r="C40" s="14"/>
      <c r="D40" s="14"/>
      <c r="E40" s="14"/>
      <c r="F40" s="14"/>
      <c r="G40" s="14"/>
      <c r="H40" s="14"/>
      <c r="I40" s="14"/>
      <c r="J40" s="14"/>
      <c r="K40" s="14"/>
    </row>
    <row r="41" spans="1:11" ht="12" customHeight="1" x14ac:dyDescent="0.35">
      <c r="A41" s="14"/>
      <c r="B41" s="14"/>
      <c r="C41" s="14"/>
      <c r="D41" s="14"/>
      <c r="E41" s="14"/>
      <c r="F41" s="14"/>
      <c r="G41" s="14"/>
      <c r="H41" s="14"/>
      <c r="I41" s="14"/>
      <c r="J41" s="14"/>
      <c r="K41" s="14"/>
    </row>
    <row r="42" spans="1:11" ht="12" customHeight="1" x14ac:dyDescent="0.35">
      <c r="A42" s="14"/>
      <c r="B42" s="14"/>
      <c r="C42" s="14"/>
      <c r="D42" s="14"/>
      <c r="E42" s="14"/>
      <c r="F42" s="14"/>
      <c r="G42" s="14"/>
      <c r="H42" s="14"/>
      <c r="I42" s="14"/>
      <c r="J42" s="14"/>
      <c r="K42" s="14"/>
    </row>
    <row r="43" spans="1:11" ht="12" customHeight="1" x14ac:dyDescent="0.35">
      <c r="A43" s="14"/>
      <c r="B43" s="14"/>
      <c r="C43" s="14"/>
      <c r="D43" s="14"/>
      <c r="E43" s="14"/>
      <c r="F43" s="14"/>
      <c r="G43" s="14"/>
      <c r="H43" s="14"/>
      <c r="I43" s="14"/>
      <c r="J43" s="14"/>
      <c r="K43" s="14"/>
    </row>
    <row r="44" spans="1:11" ht="12" customHeight="1" x14ac:dyDescent="0.35">
      <c r="A44" s="14"/>
      <c r="B44" s="14"/>
      <c r="C44" s="14"/>
      <c r="D44" s="14"/>
      <c r="E44" s="14"/>
      <c r="F44" s="14"/>
      <c r="G44" s="14"/>
      <c r="H44" s="14"/>
      <c r="I44" s="14"/>
      <c r="J44" s="14"/>
      <c r="K44" s="14"/>
    </row>
    <row r="45" spans="1:11" ht="12" customHeight="1" x14ac:dyDescent="0.35">
      <c r="A45" s="14"/>
      <c r="B45" s="14"/>
      <c r="C45" s="14"/>
      <c r="D45" s="14"/>
      <c r="E45" s="14"/>
      <c r="F45" s="14"/>
      <c r="G45" s="14"/>
      <c r="H45" s="14"/>
      <c r="I45" s="14"/>
      <c r="J45" s="14"/>
      <c r="K45" s="14"/>
    </row>
    <row r="46" spans="1:11" ht="12" customHeight="1" x14ac:dyDescent="0.35">
      <c r="A46" s="14"/>
      <c r="B46" s="14"/>
      <c r="C46" s="14"/>
      <c r="D46" s="14"/>
      <c r="E46" s="14"/>
      <c r="F46" s="14"/>
      <c r="G46" s="14"/>
      <c r="H46" s="14"/>
      <c r="I46" s="14"/>
      <c r="J46" s="14"/>
      <c r="K46" s="14"/>
    </row>
    <row r="47" spans="1:11" ht="12" customHeight="1" x14ac:dyDescent="0.35">
      <c r="A47" s="14"/>
      <c r="B47" s="14"/>
      <c r="C47" s="14"/>
      <c r="D47" s="14"/>
      <c r="E47" s="14"/>
      <c r="F47" s="14"/>
      <c r="G47" s="14"/>
      <c r="H47" s="14"/>
      <c r="I47" s="14"/>
      <c r="J47" s="14"/>
      <c r="K47" s="14"/>
    </row>
    <row r="48" spans="1:11" ht="12" customHeight="1" x14ac:dyDescent="0.35">
      <c r="A48" s="14"/>
      <c r="B48" s="14"/>
      <c r="C48" s="14"/>
      <c r="D48" s="14"/>
      <c r="E48" s="14"/>
      <c r="F48" s="14"/>
      <c r="G48" s="14"/>
      <c r="H48" s="14"/>
      <c r="I48" s="14"/>
      <c r="J48" s="14"/>
      <c r="K48" s="14"/>
    </row>
    <row r="49" spans="1:11" ht="12" customHeight="1" x14ac:dyDescent="0.35">
      <c r="A49" s="34"/>
      <c r="B49" s="12"/>
      <c r="C49" s="12"/>
      <c r="D49" s="12"/>
      <c r="E49" s="12"/>
      <c r="F49" s="12"/>
      <c r="G49" s="12"/>
      <c r="H49" s="12"/>
      <c r="I49" s="12"/>
      <c r="J49" s="12"/>
      <c r="K49" s="12"/>
    </row>
    <row r="50" spans="1:11" ht="12" customHeight="1" x14ac:dyDescent="0.35">
      <c r="A50" s="34"/>
      <c r="B50" s="12"/>
      <c r="C50" s="12"/>
      <c r="D50" s="12"/>
      <c r="E50" s="12"/>
      <c r="F50" s="12"/>
      <c r="G50" s="12"/>
      <c r="H50" s="12"/>
      <c r="I50" s="12"/>
      <c r="J50" s="12"/>
      <c r="K50" s="12"/>
    </row>
    <row r="51" spans="1:11" ht="12" customHeight="1" x14ac:dyDescent="0.35">
      <c r="A51" s="34"/>
      <c r="B51" s="12"/>
      <c r="C51" s="12"/>
      <c r="D51" s="12"/>
      <c r="E51" s="12"/>
      <c r="F51" s="12"/>
      <c r="G51" s="12"/>
      <c r="H51" s="12"/>
      <c r="I51" s="12"/>
      <c r="J51" s="12"/>
      <c r="K51" s="12"/>
    </row>
    <row r="52" spans="1:11" ht="12" customHeight="1" x14ac:dyDescent="0.35">
      <c r="A52" s="34"/>
      <c r="B52" s="12"/>
      <c r="C52" s="12"/>
      <c r="D52" s="12"/>
      <c r="E52" s="12"/>
      <c r="F52" s="12"/>
      <c r="G52" s="12"/>
      <c r="H52" s="12"/>
      <c r="I52" s="12"/>
      <c r="J52" s="12"/>
      <c r="K52" s="12"/>
    </row>
    <row r="53" spans="1:11" ht="12" customHeight="1" x14ac:dyDescent="0.35">
      <c r="A53" s="34"/>
      <c r="B53" s="12"/>
      <c r="C53" s="12"/>
      <c r="D53" s="12"/>
      <c r="E53" s="12"/>
      <c r="F53" s="12"/>
      <c r="G53" s="12"/>
      <c r="H53" s="12"/>
      <c r="I53" s="12"/>
      <c r="J53" s="12"/>
      <c r="K53" s="12"/>
    </row>
    <row r="54" spans="1:11" ht="12" customHeight="1" x14ac:dyDescent="0.35">
      <c r="A54" s="34"/>
      <c r="B54" s="12"/>
      <c r="C54" s="12"/>
      <c r="D54" s="12"/>
      <c r="E54" s="12"/>
      <c r="F54" s="12"/>
      <c r="G54" s="12"/>
      <c r="H54" s="12"/>
      <c r="I54" s="12"/>
      <c r="J54" s="12"/>
      <c r="K54" s="12"/>
    </row>
    <row r="55" spans="1:11" ht="12" customHeight="1" x14ac:dyDescent="0.35">
      <c r="A55" s="34"/>
      <c r="B55" s="12"/>
      <c r="C55" s="12"/>
      <c r="D55" s="12"/>
      <c r="E55" s="12"/>
      <c r="F55" s="12"/>
      <c r="G55" s="12"/>
      <c r="H55" s="12"/>
      <c r="I55" s="12"/>
      <c r="J55" s="12"/>
      <c r="K55" s="12"/>
    </row>
  </sheetData>
  <pageMargins left="0.55118110236220497" right="0.55118110236220497" top="0.39370078740157499" bottom="0.55118110236220497" header="0" footer="0.31496062992126"/>
  <pageSetup paperSize="9" fitToHeight="0" orientation="landscape" r:id="rId1"/>
  <headerFooter scaleWithDoc="0" alignWithMargins="0">
    <oddFooter>&amp;R&amp;G&amp;L&amp;"Arial,Regular"&amp;8Page &amp;P     Tab:&amp;A     05 April 2021&amp;C&amp;"Arial,Regular"&amp;8&amp;F
Reliance Restricted</oddFooter>
  </headerFooter>
  <drawing r:id="rId2"/>
  <legacyDrawing r:id="rId3"/>
  <legacyDrawingHF r:id="rId4"/>
  <oleObjects>
    <mc:AlternateContent xmlns:mc="http://schemas.openxmlformats.org/markup-compatibility/2006">
      <mc:Choice Requires="x14">
        <oleObject progId="Document" shapeId="148481" r:id="rId5">
          <objectPr defaultSize="0" altText="nrNarrativeTextBox" r:id="rId6">
            <anchor moveWithCells="1">
              <from>
                <xdr:col>0</xdr:col>
                <xdr:colOff>80963</xdr:colOff>
                <xdr:row>29</xdr:row>
                <xdr:rowOff>33338</xdr:rowOff>
              </from>
              <to>
                <xdr:col>10</xdr:col>
                <xdr:colOff>71438</xdr:colOff>
                <xdr:row>33</xdr:row>
                <xdr:rowOff>0</xdr:rowOff>
              </to>
            </anchor>
          </objectPr>
        </oleObject>
      </mc:Choice>
      <mc:Fallback>
        <oleObject progId="Document" shapeId="148481" r:id="rId5"/>
      </mc:Fallback>
    </mc:AlternateContent>
  </oleObject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C692A9-1CEB-476F-A076-56D5C6E869ED}">
  <sheetPr>
    <tabColor rgb="FFFFFF00"/>
    <pageSetUpPr autoPageBreaks="0" fitToPage="1"/>
  </sheetPr>
  <dimension ref="A1:V14"/>
  <sheetViews>
    <sheetView showGridLines="0" topLeftCell="A2" zoomScaleNormal="90" workbookViewId="0"/>
  </sheetViews>
  <sheetFormatPr defaultColWidth="0" defaultRowHeight="12.75" x14ac:dyDescent="0.35"/>
  <cols>
    <col min="1" max="4" width="34.9140625" style="5" customWidth="1"/>
    <col min="5" max="5" width="5.9140625" style="5" hidden="1" customWidth="1"/>
    <col min="6" max="8" width="29.9140625" style="5" customWidth="1"/>
    <col min="9" max="9" width="5.6640625" style="5" customWidth="1"/>
    <col min="10" max="22" width="1.9140625" style="5" customWidth="1"/>
    <col min="23" max="16384" width="9.33203125" style="5" hidden="1"/>
  </cols>
  <sheetData>
    <row r="1" spans="1:21" hidden="1" x14ac:dyDescent="0.35">
      <c r="A1" s="5" t="s">
        <v>134</v>
      </c>
    </row>
    <row r="2" spans="1:21" s="43" customFormat="1" ht="17.649999999999999" x14ac:dyDescent="0.5">
      <c r="A2" s="87" t="s">
        <v>135</v>
      </c>
      <c r="B2" s="39"/>
      <c r="C2" s="39"/>
      <c r="D2" s="40"/>
      <c r="E2" s="40"/>
      <c r="F2" s="40"/>
      <c r="G2" s="40"/>
      <c r="H2" s="40"/>
      <c r="I2" s="40"/>
      <c r="J2" s="40"/>
      <c r="K2" s="40"/>
      <c r="L2" s="40"/>
      <c r="M2" s="40"/>
      <c r="N2" s="40"/>
      <c r="O2" s="40"/>
      <c r="P2" s="40"/>
      <c r="Q2" s="40"/>
      <c r="R2" s="40"/>
      <c r="S2" s="41"/>
      <c r="T2" s="41"/>
      <c r="U2" s="42"/>
    </row>
    <row r="3" spans="1:21" s="43" customFormat="1" x14ac:dyDescent="0.35">
      <c r="A3" s="44"/>
      <c r="B3" s="44"/>
      <c r="C3" s="44"/>
      <c r="D3" s="41"/>
      <c r="E3" s="45"/>
      <c r="F3" s="45"/>
      <c r="G3" s="45"/>
      <c r="H3" s="45"/>
      <c r="I3" s="41"/>
      <c r="J3" s="41"/>
      <c r="K3" s="41"/>
      <c r="L3" s="41"/>
      <c r="M3" s="41"/>
      <c r="N3" s="41"/>
      <c r="O3" s="41"/>
      <c r="P3" s="41"/>
      <c r="Q3" s="41"/>
      <c r="R3" s="41"/>
      <c r="S3" s="41"/>
      <c r="T3" s="41"/>
      <c r="U3" s="46"/>
    </row>
    <row r="4" spans="1:21" s="43" customFormat="1" x14ac:dyDescent="0.35">
      <c r="A4" s="44"/>
      <c r="B4" s="44"/>
      <c r="C4" s="44"/>
      <c r="D4" s="41"/>
      <c r="E4" s="45"/>
      <c r="F4" s="45"/>
      <c r="G4" s="45"/>
      <c r="H4" s="45"/>
      <c r="I4" s="41"/>
      <c r="J4" s="41"/>
      <c r="K4" s="41"/>
      <c r="L4" s="41"/>
      <c r="M4" s="41"/>
      <c r="N4" s="41"/>
      <c r="O4" s="41"/>
      <c r="P4" s="41"/>
      <c r="Q4" s="41"/>
      <c r="R4" s="41"/>
      <c r="S4" s="41"/>
      <c r="T4" s="41"/>
      <c r="U4" s="41"/>
    </row>
    <row r="5" spans="1:21" s="43" customFormat="1" ht="13.5" customHeight="1" x14ac:dyDescent="0.4">
      <c r="A5" s="88" t="s">
        <v>7</v>
      </c>
      <c r="B5" s="89" t="s">
        <v>8</v>
      </c>
      <c r="C5" s="89" t="s">
        <v>9</v>
      </c>
      <c r="D5" s="89" t="s">
        <v>10</v>
      </c>
      <c r="E5" s="90" t="s">
        <v>11</v>
      </c>
      <c r="F5" s="5"/>
      <c r="G5" s="45"/>
      <c r="H5" s="45"/>
      <c r="I5" s="47"/>
      <c r="J5" s="47"/>
      <c r="K5" s="47"/>
      <c r="L5" s="47"/>
      <c r="M5" s="47"/>
      <c r="N5" s="47"/>
      <c r="O5" s="41"/>
      <c r="P5" s="41"/>
      <c r="Q5" s="41"/>
      <c r="R5" s="41"/>
      <c r="S5" s="41"/>
      <c r="T5" s="41"/>
      <c r="U5" s="41"/>
    </row>
    <row r="6" spans="1:21" s="43" customFormat="1" ht="13.15" x14ac:dyDescent="0.4">
      <c r="A6" s="271"/>
      <c r="E6" s="91"/>
      <c r="F6" s="91"/>
      <c r="G6" s="91"/>
      <c r="H6" s="91"/>
      <c r="I6" s="91"/>
      <c r="J6" s="48"/>
      <c r="K6" s="48"/>
      <c r="L6" s="48"/>
      <c r="M6" s="48"/>
      <c r="N6" s="48"/>
      <c r="O6" s="40"/>
      <c r="P6" s="40"/>
      <c r="Q6" s="40"/>
      <c r="R6" s="40"/>
      <c r="S6" s="40"/>
      <c r="T6" s="40"/>
      <c r="U6" s="40"/>
    </row>
    <row r="7" spans="1:21" s="43" customFormat="1" x14ac:dyDescent="0.35">
      <c r="A7" s="5" t="s">
        <v>134</v>
      </c>
      <c r="B7" s="272" t="s">
        <v>151</v>
      </c>
      <c r="C7" s="5"/>
      <c r="D7" s="5"/>
      <c r="E7" s="16"/>
      <c r="F7" s="49"/>
      <c r="G7" s="45"/>
      <c r="H7" s="49"/>
      <c r="I7" s="47"/>
      <c r="J7" s="47"/>
      <c r="K7" s="47"/>
      <c r="L7" s="47"/>
      <c r="M7" s="47"/>
      <c r="N7" s="47"/>
      <c r="O7" s="41"/>
      <c r="P7" s="41"/>
      <c r="Q7" s="41"/>
      <c r="R7" s="41"/>
      <c r="S7" s="41"/>
      <c r="T7" s="41"/>
      <c r="U7" s="41"/>
    </row>
    <row r="8" spans="1:21" x14ac:dyDescent="0.35">
      <c r="B8" s="5" t="s">
        <v>133</v>
      </c>
      <c r="C8" s="271" t="s">
        <v>136</v>
      </c>
      <c r="D8" s="5" t="s">
        <v>157</v>
      </c>
    </row>
    <row r="9" spans="1:21" x14ac:dyDescent="0.35">
      <c r="C9" s="271" t="s">
        <v>137</v>
      </c>
      <c r="D9" s="5" t="s">
        <v>158</v>
      </c>
    </row>
    <row r="10" spans="1:21" x14ac:dyDescent="0.35">
      <c r="A10" s="193"/>
      <c r="B10" s="193"/>
      <c r="C10" s="193"/>
      <c r="D10" s="193"/>
    </row>
    <row r="11" spans="1:21" x14ac:dyDescent="0.35">
      <c r="A11" s="193"/>
      <c r="B11" s="193"/>
      <c r="C11" s="193"/>
      <c r="D11" s="193"/>
    </row>
    <row r="12" spans="1:21" x14ac:dyDescent="0.35">
      <c r="A12" s="193"/>
      <c r="B12" s="193"/>
      <c r="C12" s="193"/>
      <c r="D12" s="193"/>
    </row>
    <row r="13" spans="1:21" x14ac:dyDescent="0.35">
      <c r="A13" s="193"/>
      <c r="B13" s="193"/>
      <c r="C13" s="193"/>
      <c r="D13" s="193"/>
    </row>
    <row r="14" spans="1:21" x14ac:dyDescent="0.35">
      <c r="A14" s="193"/>
      <c r="B14" s="193"/>
      <c r="C14" s="193"/>
      <c r="D14" s="193"/>
    </row>
  </sheetData>
  <hyperlinks>
    <hyperlink ref="B7" location="'Index'!A1" display="&lt;Home&gt;" xr:uid="{4A901127-A05D-4CCD-A290-E3455840924B}"/>
    <hyperlink ref="C8" location="'CF1'!A1" display="Cash Flow 1" xr:uid="{EE14D952-FEFF-495A-9B9D-788534F2557D}"/>
    <hyperlink ref="C9" location="'CF2'!A1" display="Cash Flow 2" xr:uid="{30E31392-0D7D-47E8-8B76-751BF27500EE}"/>
  </hyperlinks>
  <pageMargins left="0.55118110236220497" right="0.55118110236220497" top="0.39370078740157499" bottom="0.55118110236220497" header="0" footer="0.31496062992126"/>
  <pageSetup paperSize="9" fitToHeight="0" orientation="landscape" r:id="rId1"/>
  <headerFooter scaleWithDoc="0" alignWithMargins="0">
    <oddFooter>&amp;R&amp;G&amp;L&amp;"Arial,Regular"&amp;8Page &amp;P     Tab:&amp;A     05 April 2021&amp;C&amp;"Arial,Regular"&amp;8&amp;F
Reliance Restricted</oddFooter>
  </headerFooter>
  <legacyDrawingHF r:id="rId2"/>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6CE3D3-9B93-497A-A522-41C6B5F30202}">
  <sheetPr>
    <pageSetUpPr autoPageBreaks="0" fitToPage="1"/>
  </sheetPr>
  <dimension ref="A1:M55"/>
  <sheetViews>
    <sheetView showGridLines="0" zoomScaleNormal="100" workbookViewId="0"/>
  </sheetViews>
  <sheetFormatPr defaultColWidth="9" defaultRowHeight="12" customHeight="1" x14ac:dyDescent="0.35"/>
  <cols>
    <col min="1" max="1" width="19" style="4" customWidth="1"/>
    <col min="2" max="2" width="5.6640625" style="4" customWidth="1"/>
    <col min="3" max="10" width="11.4140625" style="4" customWidth="1"/>
    <col min="11" max="11" width="5.4140625" style="4" customWidth="1"/>
    <col min="12" max="12" width="11.4140625" style="4" customWidth="1"/>
    <col min="13" max="14" width="3.9140625" style="4" customWidth="1"/>
    <col min="15" max="16384" width="9" style="4"/>
  </cols>
  <sheetData>
    <row r="1" spans="1:13" ht="20.2" customHeight="1" x14ac:dyDescent="0.4">
      <c r="A1" s="19" t="s">
        <v>134</v>
      </c>
      <c r="B1" s="7"/>
      <c r="C1" s="7"/>
      <c r="D1" s="7"/>
      <c r="E1" s="7"/>
      <c r="F1" s="7"/>
      <c r="G1" s="7"/>
      <c r="H1" s="7"/>
      <c r="I1" s="7"/>
      <c r="J1" s="7"/>
      <c r="K1" s="7"/>
    </row>
    <row r="2" spans="1:13" ht="15" customHeight="1" x14ac:dyDescent="0.35">
      <c r="A2" s="20" t="s">
        <v>133</v>
      </c>
      <c r="B2" s="14"/>
      <c r="C2" s="11"/>
      <c r="D2" s="11"/>
      <c r="E2" s="11"/>
      <c r="F2" s="11"/>
      <c r="G2" s="11"/>
      <c r="H2" s="11"/>
      <c r="I2" s="11"/>
      <c r="J2" s="11"/>
      <c r="K2" s="11"/>
    </row>
    <row r="3" spans="1:13" ht="20.2" customHeight="1" x14ac:dyDescent="0.5">
      <c r="A3" s="86" t="s">
        <v>136</v>
      </c>
      <c r="B3" s="11"/>
      <c r="C3" s="11"/>
      <c r="D3" s="11"/>
      <c r="E3" s="11"/>
      <c r="F3" s="11"/>
      <c r="G3" s="11"/>
      <c r="H3" s="11"/>
      <c r="I3" s="11"/>
      <c r="J3" s="11"/>
      <c r="K3" s="11"/>
      <c r="L3" s="11"/>
    </row>
    <row r="4" spans="1:13" ht="20.2" customHeight="1" x14ac:dyDescent="0.5">
      <c r="A4" s="86"/>
      <c r="B4" s="11"/>
      <c r="C4" s="11"/>
      <c r="D4" s="11"/>
      <c r="E4" s="11"/>
      <c r="F4" s="11"/>
      <c r="G4" s="11"/>
      <c r="H4" s="11"/>
      <c r="I4" s="11"/>
      <c r="J4" s="11"/>
      <c r="K4" s="11"/>
      <c r="L4" s="11"/>
    </row>
    <row r="5" spans="1:13" ht="12.75" x14ac:dyDescent="0.35">
      <c r="A5" s="21"/>
      <c r="B5" s="21"/>
      <c r="C5" s="38" t="s">
        <v>126</v>
      </c>
      <c r="D5" s="38" t="s">
        <v>126</v>
      </c>
      <c r="E5" s="38" t="s">
        <v>126</v>
      </c>
      <c r="F5" s="38" t="s">
        <v>126</v>
      </c>
      <c r="G5" s="38" t="s">
        <v>126</v>
      </c>
      <c r="H5" s="38" t="s">
        <v>126</v>
      </c>
      <c r="I5" s="38" t="s">
        <v>126</v>
      </c>
      <c r="J5" s="38" t="s">
        <v>126</v>
      </c>
      <c r="K5" s="22"/>
      <c r="L5" s="12"/>
    </row>
    <row r="6" spans="1:13" ht="13.5" customHeight="1" x14ac:dyDescent="0.4">
      <c r="A6" s="94" t="s">
        <v>89</v>
      </c>
      <c r="B6" s="95" t="s">
        <v>16</v>
      </c>
      <c r="C6" s="93" t="s">
        <v>104</v>
      </c>
      <c r="D6" s="93" t="s">
        <v>106</v>
      </c>
      <c r="E6" s="93" t="s">
        <v>108</v>
      </c>
      <c r="F6" s="93" t="s">
        <v>109</v>
      </c>
      <c r="G6" s="93" t="s">
        <v>111</v>
      </c>
      <c r="H6" s="93" t="s">
        <v>113</v>
      </c>
      <c r="I6" s="93" t="s">
        <v>115</v>
      </c>
      <c r="J6" s="93" t="s">
        <v>117</v>
      </c>
      <c r="K6" s="12"/>
      <c r="L6" s="96" t="s">
        <v>17</v>
      </c>
    </row>
    <row r="7" spans="1:13" ht="12.75" x14ac:dyDescent="0.35">
      <c r="A7" s="24" t="s">
        <v>18</v>
      </c>
      <c r="B7" s="25"/>
      <c r="C7" s="98"/>
      <c r="D7" s="99"/>
      <c r="E7" s="99"/>
      <c r="F7" s="99"/>
      <c r="G7" s="99"/>
      <c r="H7" s="99"/>
      <c r="I7" s="99"/>
      <c r="J7" s="99"/>
      <c r="K7" s="26"/>
      <c r="L7" s="27"/>
    </row>
    <row r="8" spans="1:13" ht="12.75" x14ac:dyDescent="0.35">
      <c r="A8" s="28" t="s">
        <v>19</v>
      </c>
      <c r="B8" s="29"/>
      <c r="C8" s="100"/>
      <c r="D8" s="100"/>
      <c r="E8" s="100"/>
      <c r="F8" s="100"/>
      <c r="G8" s="100"/>
      <c r="H8" s="100"/>
      <c r="I8" s="100"/>
      <c r="J8" s="100"/>
      <c r="K8" s="26"/>
      <c r="L8" s="27"/>
    </row>
    <row r="9" spans="1:13" ht="12.75" x14ac:dyDescent="0.35">
      <c r="A9" s="28" t="s">
        <v>20</v>
      </c>
      <c r="B9" s="29"/>
      <c r="C9" s="100"/>
      <c r="D9" s="100"/>
      <c r="E9" s="100"/>
      <c r="F9" s="100"/>
      <c r="G9" s="100"/>
      <c r="H9" s="100"/>
      <c r="I9" s="100"/>
      <c r="J9" s="100"/>
      <c r="K9" s="26"/>
      <c r="L9" s="27"/>
    </row>
    <row r="10" spans="1:13" s="30" customFormat="1" ht="12.75" x14ac:dyDescent="0.35">
      <c r="A10" s="28" t="s">
        <v>21</v>
      </c>
      <c r="B10" s="29"/>
      <c r="C10" s="100"/>
      <c r="D10" s="100"/>
      <c r="E10" s="100"/>
      <c r="F10" s="100"/>
      <c r="G10" s="100"/>
      <c r="H10" s="100"/>
      <c r="I10" s="100"/>
      <c r="J10" s="100"/>
      <c r="K10" s="26"/>
      <c r="L10" s="27"/>
      <c r="M10" s="4"/>
    </row>
    <row r="11" spans="1:13" s="30" customFormat="1" ht="12.75" x14ac:dyDescent="0.35">
      <c r="A11" s="28" t="s">
        <v>22</v>
      </c>
      <c r="B11" s="29"/>
      <c r="C11" s="100"/>
      <c r="D11" s="100"/>
      <c r="E11" s="100"/>
      <c r="F11" s="100"/>
      <c r="G11" s="100"/>
      <c r="H11" s="100"/>
      <c r="I11" s="100"/>
      <c r="J11" s="100"/>
      <c r="K11" s="26"/>
      <c r="L11" s="27"/>
      <c r="M11" s="4"/>
    </row>
    <row r="12" spans="1:13" ht="12.75" x14ac:dyDescent="0.35">
      <c r="A12" s="28" t="s">
        <v>23</v>
      </c>
      <c r="B12" s="29"/>
      <c r="C12" s="100"/>
      <c r="D12" s="100"/>
      <c r="E12" s="100"/>
      <c r="F12" s="100"/>
      <c r="G12" s="100"/>
      <c r="H12" s="100"/>
      <c r="I12" s="100"/>
      <c r="J12" s="100"/>
      <c r="K12" s="26"/>
      <c r="L12" s="27"/>
    </row>
    <row r="13" spans="1:13" ht="12.75" x14ac:dyDescent="0.35">
      <c r="A13" s="28" t="s">
        <v>24</v>
      </c>
      <c r="B13" s="29"/>
      <c r="C13" s="100"/>
      <c r="D13" s="100"/>
      <c r="E13" s="100"/>
      <c r="F13" s="100"/>
      <c r="G13" s="100"/>
      <c r="H13" s="100"/>
      <c r="I13" s="100"/>
      <c r="J13" s="100"/>
      <c r="K13" s="26"/>
      <c r="L13" s="27"/>
    </row>
    <row r="14" spans="1:13" ht="12.75" x14ac:dyDescent="0.35">
      <c r="A14" s="28" t="s">
        <v>25</v>
      </c>
      <c r="B14" s="29"/>
      <c r="C14" s="100"/>
      <c r="D14" s="100"/>
      <c r="E14" s="100"/>
      <c r="F14" s="100"/>
      <c r="G14" s="100"/>
      <c r="H14" s="100"/>
      <c r="I14" s="100"/>
      <c r="J14" s="100"/>
      <c r="K14" s="26"/>
      <c r="L14" s="27"/>
    </row>
    <row r="15" spans="1:13" ht="12.75" x14ac:dyDescent="0.35">
      <c r="A15" s="28" t="s">
        <v>26</v>
      </c>
      <c r="B15" s="29"/>
      <c r="C15" s="100"/>
      <c r="D15" s="100"/>
      <c r="E15" s="100"/>
      <c r="F15" s="100"/>
      <c r="G15" s="100"/>
      <c r="H15" s="100"/>
      <c r="I15" s="100"/>
      <c r="J15" s="100"/>
      <c r="K15" s="26"/>
      <c r="L15" s="27"/>
    </row>
    <row r="16" spans="1:13" ht="12.75" x14ac:dyDescent="0.35">
      <c r="A16" s="28" t="s">
        <v>27</v>
      </c>
      <c r="B16" s="29"/>
      <c r="C16" s="100"/>
      <c r="D16" s="100"/>
      <c r="E16" s="100"/>
      <c r="F16" s="100"/>
      <c r="G16" s="100"/>
      <c r="H16" s="100"/>
      <c r="I16" s="100"/>
      <c r="J16" s="100"/>
      <c r="K16" s="12"/>
      <c r="L16" s="27"/>
    </row>
    <row r="17" spans="1:13" ht="12.75" x14ac:dyDescent="0.35">
      <c r="A17" s="28" t="s">
        <v>28</v>
      </c>
      <c r="B17" s="29"/>
      <c r="C17" s="100"/>
      <c r="D17" s="100"/>
      <c r="E17" s="100"/>
      <c r="F17" s="100"/>
      <c r="G17" s="100"/>
      <c r="H17" s="100"/>
      <c r="I17" s="100"/>
      <c r="J17" s="100"/>
      <c r="K17" s="26"/>
      <c r="L17" s="27"/>
    </row>
    <row r="18" spans="1:13" ht="12.75" x14ac:dyDescent="0.35">
      <c r="A18" s="28" t="s">
        <v>29</v>
      </c>
      <c r="B18" s="29"/>
      <c r="C18" s="100"/>
      <c r="D18" s="100"/>
      <c r="E18" s="100"/>
      <c r="F18" s="100"/>
      <c r="G18" s="100"/>
      <c r="H18" s="100"/>
      <c r="I18" s="100"/>
      <c r="J18" s="100"/>
      <c r="K18" s="26"/>
      <c r="L18" s="27"/>
    </row>
    <row r="19" spans="1:13" ht="12.75" x14ac:dyDescent="0.35">
      <c r="A19" s="28" t="s">
        <v>30</v>
      </c>
      <c r="B19" s="29"/>
      <c r="C19" s="100"/>
      <c r="D19" s="100"/>
      <c r="E19" s="100"/>
      <c r="F19" s="100"/>
      <c r="G19" s="100"/>
      <c r="H19" s="100"/>
      <c r="I19" s="100"/>
      <c r="J19" s="100"/>
      <c r="K19" s="26"/>
      <c r="L19" s="27"/>
    </row>
    <row r="20" spans="1:13" s="30" customFormat="1" ht="12.75" x14ac:dyDescent="0.35">
      <c r="A20" s="28" t="s">
        <v>31</v>
      </c>
      <c r="B20" s="29"/>
      <c r="C20" s="100"/>
      <c r="D20" s="100"/>
      <c r="E20" s="100"/>
      <c r="F20" s="100"/>
      <c r="G20" s="100"/>
      <c r="H20" s="100"/>
      <c r="I20" s="100"/>
      <c r="J20" s="100"/>
      <c r="K20" s="26"/>
      <c r="L20" s="27"/>
      <c r="M20" s="4"/>
    </row>
    <row r="21" spans="1:13" s="30" customFormat="1" ht="12.75" x14ac:dyDescent="0.35">
      <c r="A21" s="28" t="s">
        <v>32</v>
      </c>
      <c r="B21" s="29"/>
      <c r="C21" s="100"/>
      <c r="D21" s="100"/>
      <c r="E21" s="100"/>
      <c r="F21" s="100"/>
      <c r="G21" s="100"/>
      <c r="H21" s="100"/>
      <c r="I21" s="100"/>
      <c r="J21" s="100"/>
      <c r="K21" s="26"/>
      <c r="L21" s="27"/>
      <c r="M21" s="4"/>
    </row>
    <row r="22" spans="1:13" ht="12.75" x14ac:dyDescent="0.35">
      <c r="A22" s="28" t="s">
        <v>33</v>
      </c>
      <c r="B22" s="29"/>
      <c r="C22" s="100"/>
      <c r="D22" s="100"/>
      <c r="E22" s="100"/>
      <c r="F22" s="100"/>
      <c r="G22" s="100"/>
      <c r="H22" s="100"/>
      <c r="I22" s="100"/>
      <c r="J22" s="100"/>
      <c r="K22" s="26"/>
      <c r="L22" s="27"/>
    </row>
    <row r="23" spans="1:13" ht="12.75" x14ac:dyDescent="0.35">
      <c r="A23" s="28" t="s">
        <v>34</v>
      </c>
      <c r="B23" s="29"/>
      <c r="C23" s="100"/>
      <c r="D23" s="100"/>
      <c r="E23" s="100"/>
      <c r="F23" s="100"/>
      <c r="G23" s="100"/>
      <c r="H23" s="100"/>
      <c r="I23" s="100"/>
      <c r="J23" s="100"/>
      <c r="K23" s="26"/>
      <c r="L23" s="27"/>
    </row>
    <row r="24" spans="1:13" ht="12.75" x14ac:dyDescent="0.35">
      <c r="A24" s="28" t="s">
        <v>35</v>
      </c>
      <c r="B24" s="29"/>
      <c r="C24" s="100"/>
      <c r="D24" s="100"/>
      <c r="E24" s="100"/>
      <c r="F24" s="100"/>
      <c r="G24" s="100"/>
      <c r="H24" s="100"/>
      <c r="I24" s="100"/>
      <c r="J24" s="100"/>
      <c r="K24" s="26"/>
      <c r="L24" s="27"/>
    </row>
    <row r="25" spans="1:13" ht="12.75" x14ac:dyDescent="0.35">
      <c r="A25" s="28" t="s">
        <v>36</v>
      </c>
      <c r="B25" s="29"/>
      <c r="C25" s="100"/>
      <c r="D25" s="100"/>
      <c r="E25" s="100"/>
      <c r="F25" s="100"/>
      <c r="G25" s="100"/>
      <c r="H25" s="100"/>
      <c r="I25" s="100"/>
      <c r="J25" s="100"/>
      <c r="K25" s="26"/>
      <c r="L25" s="27"/>
    </row>
    <row r="26" spans="1:13" s="30" customFormat="1" ht="12.75" x14ac:dyDescent="0.35">
      <c r="A26" s="31" t="s">
        <v>37</v>
      </c>
      <c r="B26" s="32"/>
      <c r="C26" s="101" t="s">
        <v>38</v>
      </c>
      <c r="D26" s="101" t="s">
        <v>38</v>
      </c>
      <c r="E26" s="101" t="s">
        <v>38</v>
      </c>
      <c r="F26" s="101" t="s">
        <v>38</v>
      </c>
      <c r="G26" s="101" t="s">
        <v>38</v>
      </c>
      <c r="H26" s="101" t="s">
        <v>38</v>
      </c>
      <c r="I26" s="101" t="s">
        <v>38</v>
      </c>
      <c r="J26" s="101" t="s">
        <v>38</v>
      </c>
      <c r="K26" s="12" t="s">
        <v>38</v>
      </c>
      <c r="L26" s="33"/>
      <c r="M26" s="4"/>
    </row>
    <row r="27" spans="1:13" ht="13.5" customHeight="1" x14ac:dyDescent="0.35">
      <c r="A27" s="97" t="s">
        <v>39</v>
      </c>
      <c r="B27" s="21"/>
      <c r="C27" s="22"/>
      <c r="D27" s="22"/>
      <c r="E27" s="22"/>
      <c r="F27" s="22"/>
      <c r="G27" s="22"/>
      <c r="H27" s="22"/>
      <c r="I27" s="22"/>
      <c r="J27" s="22"/>
      <c r="K27" s="22"/>
      <c r="L27" s="12"/>
    </row>
    <row r="28" spans="1:13" ht="13.5" customHeight="1" x14ac:dyDescent="0.35">
      <c r="A28" s="97" t="str">
        <f>"Ref: "&amp;A3&amp;" - "&amp;A1</f>
        <v>Ref: Cash Flow 1 - Section CF - Cash Flow Analysis</v>
      </c>
      <c r="B28" s="34"/>
      <c r="C28" s="22"/>
      <c r="D28" s="22"/>
      <c r="E28" s="22"/>
      <c r="F28" s="22"/>
      <c r="G28" s="22"/>
      <c r="H28" s="22"/>
      <c r="I28" s="22"/>
      <c r="J28" s="22"/>
      <c r="K28" s="22"/>
      <c r="L28" s="12"/>
    </row>
    <row r="29" spans="1:13" ht="13.5" customHeight="1" x14ac:dyDescent="0.35">
      <c r="A29" s="14"/>
      <c r="B29" s="14"/>
      <c r="C29" s="14"/>
      <c r="D29" s="14"/>
      <c r="E29" s="14"/>
      <c r="F29" s="14"/>
      <c r="G29" s="14"/>
      <c r="H29" s="14"/>
      <c r="I29" s="14"/>
      <c r="J29" s="14"/>
      <c r="K29" s="14"/>
      <c r="L29" s="14"/>
    </row>
    <row r="30" spans="1:13" ht="13.5" customHeight="1" x14ac:dyDescent="0.35">
      <c r="A30" s="14"/>
      <c r="B30" s="14"/>
      <c r="C30" s="14"/>
      <c r="D30" s="14"/>
      <c r="E30" s="14"/>
      <c r="F30" s="14"/>
      <c r="G30" s="14"/>
      <c r="H30" s="14"/>
      <c r="I30" s="14"/>
      <c r="J30" s="14"/>
      <c r="K30" s="14"/>
      <c r="L30" s="14"/>
    </row>
    <row r="31" spans="1:13" ht="12" customHeight="1" x14ac:dyDescent="0.35">
      <c r="A31" s="14"/>
      <c r="B31" s="14"/>
      <c r="C31" s="14"/>
      <c r="D31" s="14"/>
      <c r="E31" s="14"/>
      <c r="F31" s="14"/>
      <c r="G31" s="14"/>
      <c r="H31" s="14"/>
      <c r="I31" s="14"/>
      <c r="J31" s="14"/>
      <c r="K31" s="14"/>
      <c r="L31" s="14"/>
    </row>
    <row r="32" spans="1:13" ht="12" customHeight="1" x14ac:dyDescent="0.35">
      <c r="A32" s="14"/>
      <c r="B32" s="14"/>
      <c r="C32" s="14"/>
      <c r="D32" s="14"/>
      <c r="E32" s="14"/>
      <c r="F32" s="14"/>
      <c r="G32" s="14"/>
      <c r="H32" s="14"/>
      <c r="I32" s="14"/>
      <c r="J32" s="14"/>
      <c r="K32" s="14"/>
      <c r="L32" s="14"/>
    </row>
    <row r="33" spans="1:12" ht="12" customHeight="1" x14ac:dyDescent="0.35">
      <c r="A33" s="14"/>
      <c r="B33" s="14"/>
      <c r="C33" s="14"/>
      <c r="D33" s="14"/>
      <c r="E33" s="14"/>
      <c r="F33" s="14"/>
      <c r="G33" s="14"/>
      <c r="H33" s="14"/>
      <c r="I33" s="14"/>
      <c r="J33" s="14"/>
      <c r="K33" s="14"/>
      <c r="L33" s="14"/>
    </row>
    <row r="34" spans="1:12" ht="12" customHeight="1" x14ac:dyDescent="0.35">
      <c r="A34" s="14"/>
      <c r="B34" s="14"/>
      <c r="C34" s="14"/>
      <c r="D34" s="14"/>
      <c r="E34" s="14"/>
      <c r="F34" s="14"/>
      <c r="G34" s="14"/>
      <c r="H34" s="14"/>
      <c r="I34" s="14"/>
      <c r="J34" s="14"/>
      <c r="K34" s="14"/>
      <c r="L34" s="14"/>
    </row>
    <row r="35" spans="1:12" ht="12" customHeight="1" x14ac:dyDescent="0.35">
      <c r="A35" s="14"/>
      <c r="B35" s="14"/>
      <c r="C35" s="14"/>
      <c r="D35" s="14"/>
      <c r="E35" s="14"/>
      <c r="F35" s="14"/>
      <c r="G35" s="14"/>
      <c r="H35" s="14"/>
      <c r="I35" s="14"/>
      <c r="J35" s="14"/>
      <c r="K35" s="14"/>
      <c r="L35" s="14"/>
    </row>
    <row r="36" spans="1:12" ht="12" customHeight="1" x14ac:dyDescent="0.35">
      <c r="A36" s="14"/>
      <c r="B36" s="14"/>
      <c r="C36" s="14"/>
      <c r="D36" s="14"/>
      <c r="E36" s="14"/>
      <c r="F36" s="14"/>
      <c r="G36" s="14"/>
      <c r="H36" s="14"/>
      <c r="I36" s="14"/>
      <c r="J36" s="14"/>
      <c r="K36" s="14"/>
      <c r="L36" s="14"/>
    </row>
    <row r="37" spans="1:12" ht="12" customHeight="1" x14ac:dyDescent="0.35">
      <c r="A37" s="14"/>
      <c r="B37" s="14"/>
      <c r="C37" s="14"/>
      <c r="D37" s="14"/>
      <c r="E37" s="14"/>
      <c r="F37" s="14"/>
      <c r="G37" s="14"/>
      <c r="H37" s="14"/>
      <c r="I37" s="14"/>
      <c r="J37" s="14"/>
      <c r="K37" s="14"/>
      <c r="L37" s="14"/>
    </row>
    <row r="38" spans="1:12" ht="12" customHeight="1" x14ac:dyDescent="0.35">
      <c r="A38" s="14"/>
      <c r="B38" s="14"/>
      <c r="C38" s="14"/>
      <c r="D38" s="14"/>
      <c r="E38" s="14"/>
      <c r="F38" s="14"/>
      <c r="G38" s="14"/>
      <c r="H38" s="14"/>
      <c r="I38" s="14"/>
      <c r="J38" s="14"/>
      <c r="K38" s="14"/>
      <c r="L38" s="14"/>
    </row>
    <row r="39" spans="1:12" ht="12" customHeight="1" x14ac:dyDescent="0.35">
      <c r="A39" s="14"/>
      <c r="B39" s="14"/>
      <c r="C39" s="14"/>
      <c r="D39" s="14"/>
      <c r="E39" s="14"/>
      <c r="F39" s="14"/>
      <c r="G39" s="14"/>
      <c r="H39" s="14"/>
      <c r="I39" s="14"/>
      <c r="J39" s="14"/>
      <c r="K39" s="14"/>
      <c r="L39" s="14"/>
    </row>
    <row r="40" spans="1:12" ht="12" customHeight="1" x14ac:dyDescent="0.35">
      <c r="A40" s="14"/>
      <c r="B40" s="14"/>
      <c r="C40" s="14"/>
      <c r="D40" s="14"/>
      <c r="E40" s="14"/>
      <c r="F40" s="14"/>
      <c r="G40" s="14"/>
      <c r="H40" s="14"/>
      <c r="I40" s="14"/>
      <c r="J40" s="14"/>
      <c r="K40" s="14"/>
      <c r="L40" s="14"/>
    </row>
    <row r="41" spans="1:12" ht="12" customHeight="1" x14ac:dyDescent="0.35">
      <c r="A41" s="14"/>
      <c r="B41" s="14"/>
      <c r="C41" s="14"/>
      <c r="D41" s="14"/>
      <c r="E41" s="14"/>
      <c r="F41" s="14"/>
      <c r="G41" s="14"/>
      <c r="H41" s="14"/>
      <c r="I41" s="14"/>
      <c r="J41" s="14"/>
      <c r="K41" s="14"/>
      <c r="L41" s="14"/>
    </row>
    <row r="42" spans="1:12" ht="12" customHeight="1" x14ac:dyDescent="0.35">
      <c r="A42" s="14"/>
      <c r="B42" s="14"/>
      <c r="C42" s="14"/>
      <c r="D42" s="14"/>
      <c r="E42" s="14"/>
      <c r="F42" s="14"/>
      <c r="G42" s="14"/>
      <c r="H42" s="14"/>
      <c r="I42" s="14"/>
      <c r="J42" s="14"/>
      <c r="K42" s="14"/>
      <c r="L42" s="14"/>
    </row>
    <row r="43" spans="1:12" ht="12" customHeight="1" x14ac:dyDescent="0.35">
      <c r="A43" s="14"/>
      <c r="B43" s="14"/>
      <c r="C43" s="14"/>
      <c r="D43" s="14"/>
      <c r="E43" s="14"/>
      <c r="F43" s="14"/>
      <c r="G43" s="14"/>
      <c r="H43" s="14"/>
      <c r="I43" s="14"/>
      <c r="J43" s="14"/>
      <c r="K43" s="14"/>
      <c r="L43" s="14"/>
    </row>
    <row r="44" spans="1:12" ht="12" customHeight="1" x14ac:dyDescent="0.35">
      <c r="A44" s="14"/>
      <c r="B44" s="14"/>
      <c r="C44" s="14"/>
      <c r="D44" s="14"/>
      <c r="E44" s="14"/>
      <c r="F44" s="14"/>
      <c r="G44" s="14"/>
      <c r="H44" s="14"/>
      <c r="I44" s="14"/>
      <c r="J44" s="14"/>
      <c r="K44" s="14"/>
      <c r="L44" s="14"/>
    </row>
    <row r="45" spans="1:12" ht="12" customHeight="1" x14ac:dyDescent="0.35">
      <c r="A45" s="14"/>
      <c r="B45" s="14"/>
      <c r="C45" s="14"/>
      <c r="D45" s="14"/>
      <c r="E45" s="14"/>
      <c r="F45" s="14"/>
      <c r="G45" s="14"/>
      <c r="H45" s="14"/>
      <c r="I45" s="14"/>
      <c r="J45" s="14"/>
      <c r="K45" s="14"/>
      <c r="L45" s="14"/>
    </row>
    <row r="46" spans="1:12" ht="12" customHeight="1" x14ac:dyDescent="0.35">
      <c r="A46" s="14"/>
      <c r="B46" s="14"/>
      <c r="C46" s="14"/>
      <c r="D46" s="14"/>
      <c r="E46" s="14"/>
      <c r="F46" s="14"/>
      <c r="G46" s="14"/>
      <c r="H46" s="14"/>
      <c r="I46" s="14"/>
      <c r="J46" s="14"/>
      <c r="K46" s="14"/>
      <c r="L46" s="14"/>
    </row>
    <row r="47" spans="1:12" ht="12" customHeight="1" x14ac:dyDescent="0.35">
      <c r="A47" s="14"/>
      <c r="B47" s="14"/>
      <c r="C47" s="14"/>
      <c r="D47" s="14"/>
      <c r="E47" s="14"/>
      <c r="F47" s="14"/>
      <c r="G47" s="14"/>
      <c r="H47" s="14"/>
      <c r="I47" s="14"/>
      <c r="J47" s="14"/>
      <c r="K47" s="14"/>
      <c r="L47" s="14"/>
    </row>
    <row r="48" spans="1:12" ht="12" customHeight="1" x14ac:dyDescent="0.35">
      <c r="A48" s="14"/>
      <c r="B48" s="14"/>
      <c r="C48" s="14"/>
      <c r="D48" s="14"/>
      <c r="E48" s="14"/>
      <c r="F48" s="14"/>
      <c r="G48" s="14"/>
      <c r="H48" s="14"/>
      <c r="I48" s="14"/>
      <c r="J48" s="14"/>
      <c r="K48" s="14"/>
      <c r="L48" s="14"/>
    </row>
    <row r="49" spans="1:12" ht="12" customHeight="1" x14ac:dyDescent="0.35">
      <c r="A49" s="34"/>
      <c r="B49" s="34"/>
      <c r="C49" s="12"/>
      <c r="D49" s="12"/>
      <c r="E49" s="12"/>
      <c r="F49" s="12"/>
      <c r="G49" s="12"/>
      <c r="H49" s="12"/>
      <c r="I49" s="12"/>
      <c r="J49" s="12"/>
      <c r="K49" s="12"/>
      <c r="L49" s="12"/>
    </row>
    <row r="50" spans="1:12" ht="12" customHeight="1" x14ac:dyDescent="0.35">
      <c r="A50" s="34"/>
      <c r="B50" s="34"/>
      <c r="C50" s="12"/>
      <c r="D50" s="12"/>
      <c r="E50" s="12"/>
      <c r="F50" s="12"/>
      <c r="G50" s="12"/>
      <c r="H50" s="12"/>
      <c r="I50" s="12"/>
      <c r="J50" s="12"/>
      <c r="K50" s="12"/>
      <c r="L50" s="12"/>
    </row>
    <row r="51" spans="1:12" ht="12" customHeight="1" x14ac:dyDescent="0.35">
      <c r="A51" s="34"/>
      <c r="B51" s="34"/>
      <c r="C51" s="12"/>
      <c r="D51" s="12"/>
      <c r="E51" s="12"/>
      <c r="F51" s="12"/>
      <c r="G51" s="12"/>
      <c r="H51" s="12"/>
      <c r="I51" s="12"/>
      <c r="J51" s="12"/>
      <c r="K51" s="12"/>
      <c r="L51" s="12"/>
    </row>
    <row r="52" spans="1:12" ht="12" customHeight="1" x14ac:dyDescent="0.35">
      <c r="A52" s="34"/>
      <c r="B52" s="34"/>
      <c r="C52" s="12"/>
      <c r="D52" s="12"/>
      <c r="E52" s="12"/>
      <c r="F52" s="12"/>
      <c r="G52" s="12"/>
      <c r="H52" s="12"/>
      <c r="I52" s="12"/>
      <c r="J52" s="12"/>
      <c r="K52" s="12"/>
      <c r="L52" s="12"/>
    </row>
    <row r="53" spans="1:12" ht="12" customHeight="1" x14ac:dyDescent="0.35">
      <c r="A53" s="34"/>
      <c r="B53" s="34"/>
      <c r="C53" s="12"/>
      <c r="D53" s="12"/>
      <c r="E53" s="12"/>
      <c r="F53" s="12"/>
      <c r="G53" s="12"/>
      <c r="H53" s="12"/>
      <c r="I53" s="12"/>
      <c r="J53" s="12"/>
      <c r="K53" s="12"/>
      <c r="L53" s="12"/>
    </row>
    <row r="54" spans="1:12" ht="12" customHeight="1" x14ac:dyDescent="0.35">
      <c r="A54" s="34"/>
      <c r="B54" s="34"/>
      <c r="C54" s="12"/>
      <c r="D54" s="12"/>
      <c r="E54" s="12"/>
      <c r="F54" s="12"/>
      <c r="G54" s="12"/>
      <c r="H54" s="12"/>
      <c r="I54" s="12"/>
      <c r="J54" s="12"/>
      <c r="K54" s="12"/>
      <c r="L54" s="12"/>
    </row>
    <row r="55" spans="1:12" ht="12" customHeight="1" x14ac:dyDescent="0.35">
      <c r="A55" s="34"/>
      <c r="B55" s="34"/>
      <c r="C55" s="12"/>
      <c r="D55" s="12"/>
      <c r="E55" s="12"/>
      <c r="F55" s="12"/>
      <c r="G55" s="12"/>
      <c r="H55" s="12"/>
      <c r="I55" s="12"/>
      <c r="J55" s="12"/>
      <c r="K55" s="12"/>
      <c r="L55" s="12"/>
    </row>
  </sheetData>
  <pageMargins left="0.55118110236220497" right="0.55118110236220497" top="0.39370078740157499" bottom="0.55118110236220497" header="0" footer="0.31496062992126"/>
  <pageSetup paperSize="9" fitToHeight="0" orientation="landscape" r:id="rId1"/>
  <headerFooter scaleWithDoc="0" alignWithMargins="0">
    <oddFooter>&amp;R&amp;G&amp;L&amp;"Arial,Regular"&amp;8Page &amp;P     Tab:&amp;A     05 April 2021&amp;C&amp;"Arial,Regular"&amp;8&amp;F
Reliance Restricted</oddFooter>
  </headerFooter>
  <drawing r:id="rId2"/>
  <legacyDrawing r:id="rId3"/>
  <legacyDrawingHF r:id="rId4"/>
  <oleObjects>
    <mc:AlternateContent xmlns:mc="http://schemas.openxmlformats.org/markup-compatibility/2006">
      <mc:Choice Requires="x14">
        <oleObject progId="Document" shapeId="13313" r:id="rId5">
          <objectPr defaultSize="0" altText="nrNarrativeTextBox" r:id="rId6">
            <anchor moveWithCells="1">
              <from>
                <xdr:col>0</xdr:col>
                <xdr:colOff>80963</xdr:colOff>
                <xdr:row>29</xdr:row>
                <xdr:rowOff>33338</xdr:rowOff>
              </from>
              <to>
                <xdr:col>10</xdr:col>
                <xdr:colOff>71438</xdr:colOff>
                <xdr:row>33</xdr:row>
                <xdr:rowOff>0</xdr:rowOff>
              </to>
            </anchor>
          </objectPr>
        </oleObject>
      </mc:Choice>
      <mc:Fallback>
        <oleObject progId="Document" shapeId="13313" r:id="rId5"/>
      </mc:Fallback>
    </mc:AlternateContent>
  </oleObjec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CCA735-5A03-4F7D-859A-45EDB71677EF}">
  <sheetPr>
    <pageSetUpPr autoPageBreaks="0" fitToPage="1"/>
  </sheetPr>
  <dimension ref="A1:V50"/>
  <sheetViews>
    <sheetView showGridLines="0" topLeftCell="A2" zoomScaleNormal="90" workbookViewId="0">
      <selection activeCell="A33" sqref="A33"/>
    </sheetView>
  </sheetViews>
  <sheetFormatPr defaultColWidth="0" defaultRowHeight="12.75" x14ac:dyDescent="0.35"/>
  <cols>
    <col min="1" max="4" width="34.9140625" style="5" customWidth="1"/>
    <col min="5" max="5" width="5.9140625" style="5" hidden="1" customWidth="1"/>
    <col min="6" max="8" width="29.9140625" style="5" customWidth="1"/>
    <col min="9" max="9" width="5.6640625" style="5" customWidth="1"/>
    <col min="10" max="22" width="1.9140625" style="5" customWidth="1"/>
    <col min="23" max="16384" width="9.33203125" style="5" hidden="1"/>
  </cols>
  <sheetData>
    <row r="1" spans="1:21" hidden="1" x14ac:dyDescent="0.35">
      <c r="S1" s="5" t="s">
        <v>5</v>
      </c>
    </row>
    <row r="2" spans="1:21" s="43" customFormat="1" ht="17.649999999999999" x14ac:dyDescent="0.5">
      <c r="A2" s="87" t="s">
        <v>6</v>
      </c>
      <c r="B2" s="39"/>
      <c r="C2" s="39"/>
      <c r="D2" s="40"/>
      <c r="E2" s="40"/>
      <c r="F2" s="40"/>
      <c r="G2" s="40"/>
      <c r="H2" s="40"/>
      <c r="I2" s="40"/>
      <c r="J2" s="40"/>
      <c r="K2" s="40"/>
      <c r="L2" s="40"/>
      <c r="M2" s="40"/>
      <c r="N2" s="40"/>
      <c r="O2" s="40"/>
      <c r="P2" s="40"/>
      <c r="Q2" s="40"/>
      <c r="R2" s="40"/>
      <c r="S2" s="41"/>
      <c r="T2" s="41"/>
      <c r="U2" s="42"/>
    </row>
    <row r="3" spans="1:21" s="43" customFormat="1" x14ac:dyDescent="0.35">
      <c r="A3" s="44"/>
      <c r="B3" s="44"/>
      <c r="C3" s="44"/>
      <c r="D3" s="41"/>
      <c r="E3" s="45"/>
      <c r="F3" s="45"/>
      <c r="G3" s="45"/>
      <c r="H3" s="45"/>
      <c r="I3" s="41"/>
      <c r="J3" s="41"/>
      <c r="K3" s="41"/>
      <c r="L3" s="41"/>
      <c r="M3" s="41"/>
      <c r="N3" s="41"/>
      <c r="O3" s="41"/>
      <c r="P3" s="41"/>
      <c r="Q3" s="41"/>
      <c r="R3" s="41"/>
      <c r="S3" s="41"/>
      <c r="T3" s="41"/>
      <c r="U3" s="46"/>
    </row>
    <row r="4" spans="1:21" s="43" customFormat="1" x14ac:dyDescent="0.35">
      <c r="A4" s="44"/>
      <c r="B4" s="44"/>
      <c r="C4" s="44"/>
      <c r="D4" s="41"/>
      <c r="E4" s="45"/>
      <c r="F4" s="45"/>
      <c r="G4" s="45"/>
      <c r="H4" s="45"/>
      <c r="I4" s="41"/>
      <c r="J4" s="41"/>
      <c r="K4" s="41"/>
      <c r="L4" s="41"/>
      <c r="M4" s="41"/>
      <c r="N4" s="41"/>
      <c r="O4" s="41"/>
      <c r="P4" s="41"/>
      <c r="Q4" s="41"/>
      <c r="R4" s="41"/>
      <c r="S4" s="41"/>
      <c r="T4" s="41"/>
      <c r="U4" s="41"/>
    </row>
    <row r="5" spans="1:21" s="43" customFormat="1" ht="13.5" customHeight="1" x14ac:dyDescent="0.4">
      <c r="A5" s="88" t="s">
        <v>7</v>
      </c>
      <c r="B5" s="89" t="s">
        <v>8</v>
      </c>
      <c r="C5" s="89" t="s">
        <v>9</v>
      </c>
      <c r="D5" s="89" t="s">
        <v>10</v>
      </c>
      <c r="E5" s="90" t="s">
        <v>11</v>
      </c>
      <c r="F5" s="5"/>
      <c r="G5" s="45"/>
      <c r="H5" s="45"/>
      <c r="I5" s="47"/>
      <c r="J5" s="47"/>
      <c r="K5" s="47"/>
      <c r="L5" s="47"/>
      <c r="M5" s="47"/>
      <c r="N5" s="47"/>
      <c r="O5" s="41"/>
      <c r="P5" s="41"/>
      <c r="Q5" s="41"/>
      <c r="R5" s="41"/>
      <c r="S5" s="41"/>
      <c r="T5" s="41"/>
      <c r="U5" s="41"/>
    </row>
    <row r="6" spans="1:21" s="43" customFormat="1" ht="13.15" x14ac:dyDescent="0.4">
      <c r="A6" s="271"/>
      <c r="E6" s="91"/>
      <c r="F6" s="91"/>
      <c r="G6" s="91"/>
      <c r="H6" s="91"/>
      <c r="I6" s="91"/>
      <c r="J6" s="48"/>
      <c r="K6" s="48"/>
      <c r="L6" s="48"/>
      <c r="M6" s="48"/>
      <c r="N6" s="48"/>
      <c r="O6" s="40"/>
      <c r="P6" s="40"/>
      <c r="Q6" s="40"/>
      <c r="R6" s="40"/>
      <c r="S6" s="40"/>
      <c r="T6" s="40"/>
      <c r="U6" s="40"/>
    </row>
    <row r="7" spans="1:21" s="43" customFormat="1" x14ac:dyDescent="0.35">
      <c r="A7" s="271" t="s">
        <v>148</v>
      </c>
      <c r="B7" s="272"/>
      <c r="C7" s="271" t="s">
        <v>148</v>
      </c>
      <c r="D7" s="5" t="s">
        <v>148</v>
      </c>
      <c r="E7" s="16"/>
      <c r="F7" s="49"/>
      <c r="G7" s="45"/>
      <c r="H7" s="49"/>
      <c r="I7" s="47"/>
      <c r="J7" s="47"/>
      <c r="K7" s="47"/>
      <c r="L7" s="47"/>
      <c r="M7" s="47"/>
      <c r="N7" s="47"/>
      <c r="O7" s="41"/>
      <c r="P7" s="41"/>
      <c r="Q7" s="41"/>
      <c r="R7" s="41"/>
      <c r="S7" s="41"/>
      <c r="T7" s="41"/>
      <c r="U7" s="41"/>
    </row>
    <row r="8" spans="1:21" x14ac:dyDescent="0.35">
      <c r="A8" s="271" t="s">
        <v>3</v>
      </c>
      <c r="C8" s="271" t="s">
        <v>3</v>
      </c>
      <c r="D8" s="5" t="s">
        <v>149</v>
      </c>
    </row>
    <row r="9" spans="1:21" x14ac:dyDescent="0.35">
      <c r="A9" s="271" t="s">
        <v>6</v>
      </c>
      <c r="C9" s="271" t="s">
        <v>6</v>
      </c>
      <c r="D9" s="5" t="s">
        <v>6</v>
      </c>
    </row>
    <row r="10" spans="1:21" x14ac:dyDescent="0.35">
      <c r="A10" s="271" t="s">
        <v>12</v>
      </c>
      <c r="C10" s="271" t="s">
        <v>12</v>
      </c>
      <c r="D10" s="5" t="s">
        <v>12</v>
      </c>
    </row>
    <row r="11" spans="1:21" x14ac:dyDescent="0.35">
      <c r="A11" s="271" t="s">
        <v>123</v>
      </c>
      <c r="C11" s="271" t="s">
        <v>124</v>
      </c>
      <c r="D11" s="5" t="s">
        <v>150</v>
      </c>
    </row>
    <row r="12" spans="1:21" x14ac:dyDescent="0.35">
      <c r="C12" s="271" t="s">
        <v>125</v>
      </c>
      <c r="D12" s="5" t="s">
        <v>125</v>
      </c>
    </row>
    <row r="13" spans="1:21" x14ac:dyDescent="0.35">
      <c r="C13" s="271" t="s">
        <v>127</v>
      </c>
      <c r="D13" s="5" t="s">
        <v>127</v>
      </c>
    </row>
    <row r="14" spans="1:21" x14ac:dyDescent="0.35">
      <c r="C14" s="271" t="s">
        <v>128</v>
      </c>
      <c r="D14" s="5" t="s">
        <v>128</v>
      </c>
    </row>
    <row r="15" spans="1:21" x14ac:dyDescent="0.35">
      <c r="A15" s="271" t="s">
        <v>129</v>
      </c>
      <c r="C15" s="271" t="s">
        <v>130</v>
      </c>
      <c r="D15" s="5" t="s">
        <v>152</v>
      </c>
    </row>
    <row r="16" spans="1:21" x14ac:dyDescent="0.35">
      <c r="C16" s="271" t="s">
        <v>492</v>
      </c>
      <c r="D16" s="5" t="s">
        <v>153</v>
      </c>
    </row>
    <row r="17" spans="1:4" x14ac:dyDescent="0.35">
      <c r="C17" s="271" t="s">
        <v>491</v>
      </c>
      <c r="D17" s="5" t="s">
        <v>154</v>
      </c>
    </row>
    <row r="18" spans="1:4" x14ac:dyDescent="0.35">
      <c r="A18" s="271"/>
      <c r="B18" s="271" t="s">
        <v>133</v>
      </c>
      <c r="C18" s="271" t="s">
        <v>427</v>
      </c>
      <c r="D18" s="5" t="s">
        <v>640</v>
      </c>
    </row>
    <row r="19" spans="1:4" x14ac:dyDescent="0.35">
      <c r="B19" s="271"/>
      <c r="C19" s="271" t="s">
        <v>459</v>
      </c>
      <c r="D19" s="5" t="s">
        <v>641</v>
      </c>
    </row>
    <row r="20" spans="1:4" x14ac:dyDescent="0.35">
      <c r="A20" s="271" t="s">
        <v>131</v>
      </c>
      <c r="C20" s="271" t="s">
        <v>132</v>
      </c>
      <c r="D20" s="5" t="s">
        <v>155</v>
      </c>
    </row>
    <row r="21" spans="1:4" x14ac:dyDescent="0.35">
      <c r="A21" s="271"/>
      <c r="B21" s="271" t="s">
        <v>133</v>
      </c>
      <c r="C21" s="271" t="s">
        <v>493</v>
      </c>
      <c r="D21" s="5" t="s">
        <v>642</v>
      </c>
    </row>
    <row r="22" spans="1:4" x14ac:dyDescent="0.35">
      <c r="A22" s="271"/>
      <c r="B22" s="271"/>
      <c r="C22" s="271" t="s">
        <v>528</v>
      </c>
      <c r="D22" s="5" t="s">
        <v>643</v>
      </c>
    </row>
    <row r="23" spans="1:4" x14ac:dyDescent="0.35">
      <c r="B23" s="271"/>
      <c r="C23" s="271" t="s">
        <v>580</v>
      </c>
      <c r="D23" s="5" t="s">
        <v>644</v>
      </c>
    </row>
    <row r="24" spans="1:4" x14ac:dyDescent="0.35">
      <c r="A24" s="271"/>
      <c r="C24" s="271" t="s">
        <v>221</v>
      </c>
      <c r="D24" s="5" t="s">
        <v>645</v>
      </c>
    </row>
    <row r="25" spans="1:4" x14ac:dyDescent="0.35">
      <c r="A25" s="271"/>
      <c r="B25" s="271"/>
      <c r="C25" s="271" t="s">
        <v>260</v>
      </c>
      <c r="D25" s="5" t="s">
        <v>646</v>
      </c>
    </row>
    <row r="26" spans="1:4" x14ac:dyDescent="0.35">
      <c r="B26" s="271"/>
      <c r="C26" s="271" t="s">
        <v>276</v>
      </c>
      <c r="D26" s="5" t="s">
        <v>647</v>
      </c>
    </row>
    <row r="27" spans="1:4" x14ac:dyDescent="0.35">
      <c r="A27" s="271"/>
      <c r="C27" s="271" t="s">
        <v>193</v>
      </c>
      <c r="D27" s="5" t="s">
        <v>648</v>
      </c>
    </row>
    <row r="28" spans="1:4" x14ac:dyDescent="0.35">
      <c r="B28" s="271"/>
      <c r="C28" s="271" t="s">
        <v>189</v>
      </c>
      <c r="D28" s="5" t="s">
        <v>649</v>
      </c>
    </row>
    <row r="29" spans="1:4" x14ac:dyDescent="0.35">
      <c r="C29" s="271" t="s">
        <v>589</v>
      </c>
      <c r="D29" s="5" t="s">
        <v>650</v>
      </c>
    </row>
    <row r="30" spans="1:4" x14ac:dyDescent="0.35">
      <c r="A30" s="271"/>
      <c r="C30" s="271" t="s">
        <v>614</v>
      </c>
      <c r="D30" s="5" t="s">
        <v>651</v>
      </c>
    </row>
    <row r="31" spans="1:4" x14ac:dyDescent="0.35">
      <c r="B31" s="271" t="s">
        <v>618</v>
      </c>
      <c r="C31" s="271" t="s">
        <v>634</v>
      </c>
      <c r="D31" s="5" t="s">
        <v>652</v>
      </c>
    </row>
    <row r="32" spans="1:4" x14ac:dyDescent="0.35">
      <c r="A32" s="271"/>
      <c r="B32" s="271" t="s">
        <v>133</v>
      </c>
      <c r="C32" s="271"/>
      <c r="D32" s="5" t="s">
        <v>653</v>
      </c>
    </row>
    <row r="33" spans="1:4" x14ac:dyDescent="0.35">
      <c r="A33" s="271" t="s">
        <v>134</v>
      </c>
      <c r="B33" s="271"/>
      <c r="C33" s="271" t="s">
        <v>135</v>
      </c>
      <c r="D33" s="5" t="s">
        <v>156</v>
      </c>
    </row>
    <row r="34" spans="1:4" x14ac:dyDescent="0.35">
      <c r="B34" s="271" t="s">
        <v>133</v>
      </c>
      <c r="C34" s="271" t="s">
        <v>136</v>
      </c>
      <c r="D34" s="5" t="s">
        <v>157</v>
      </c>
    </row>
    <row r="35" spans="1:4" x14ac:dyDescent="0.35">
      <c r="A35" s="271"/>
      <c r="C35" s="271" t="s">
        <v>137</v>
      </c>
      <c r="D35" s="5" t="s">
        <v>158</v>
      </c>
    </row>
    <row r="36" spans="1:4" x14ac:dyDescent="0.35">
      <c r="A36" s="271" t="s">
        <v>138</v>
      </c>
      <c r="B36" s="271"/>
      <c r="C36" s="271" t="s">
        <v>139</v>
      </c>
      <c r="D36" s="5" t="s">
        <v>159</v>
      </c>
    </row>
    <row r="37" spans="1:4" x14ac:dyDescent="0.35">
      <c r="B37" s="271" t="s">
        <v>133</v>
      </c>
      <c r="C37" s="271" t="s">
        <v>329</v>
      </c>
      <c r="D37" s="5" t="s">
        <v>160</v>
      </c>
    </row>
    <row r="38" spans="1:4" x14ac:dyDescent="0.35">
      <c r="C38" s="271" t="s">
        <v>486</v>
      </c>
      <c r="D38" s="5" t="s">
        <v>557</v>
      </c>
    </row>
    <row r="39" spans="1:4" x14ac:dyDescent="0.35">
      <c r="C39" s="271" t="s">
        <v>357</v>
      </c>
      <c r="D39" s="5" t="s">
        <v>654</v>
      </c>
    </row>
    <row r="40" spans="1:4" x14ac:dyDescent="0.35">
      <c r="C40" s="271" t="s">
        <v>362</v>
      </c>
      <c r="D40" s="5" t="s">
        <v>655</v>
      </c>
    </row>
    <row r="41" spans="1:4" x14ac:dyDescent="0.35">
      <c r="C41" s="271" t="s">
        <v>529</v>
      </c>
      <c r="D41" s="5" t="s">
        <v>656</v>
      </c>
    </row>
    <row r="42" spans="1:4" x14ac:dyDescent="0.35">
      <c r="C42" s="271" t="s">
        <v>375</v>
      </c>
      <c r="D42" s="5" t="s">
        <v>657</v>
      </c>
    </row>
    <row r="43" spans="1:4" x14ac:dyDescent="0.35">
      <c r="C43" s="271" t="s">
        <v>579</v>
      </c>
      <c r="D43" s="5" t="s">
        <v>658</v>
      </c>
    </row>
    <row r="44" spans="1:4" x14ac:dyDescent="0.35">
      <c r="C44" s="271" t="s">
        <v>551</v>
      </c>
      <c r="D44" s="5" t="s">
        <v>659</v>
      </c>
    </row>
    <row r="45" spans="1:4" x14ac:dyDescent="0.35">
      <c r="A45" s="271" t="s">
        <v>140</v>
      </c>
      <c r="C45" s="271" t="s">
        <v>141</v>
      </c>
      <c r="D45" s="5" t="s">
        <v>161</v>
      </c>
    </row>
    <row r="46" spans="1:4" x14ac:dyDescent="0.35">
      <c r="B46" s="271" t="s">
        <v>133</v>
      </c>
      <c r="C46" s="271" t="s">
        <v>142</v>
      </c>
      <c r="D46" s="5" t="s">
        <v>162</v>
      </c>
    </row>
    <row r="47" spans="1:4" x14ac:dyDescent="0.35">
      <c r="C47" s="271" t="s">
        <v>143</v>
      </c>
      <c r="D47" s="5" t="s">
        <v>163</v>
      </c>
    </row>
    <row r="48" spans="1:4" x14ac:dyDescent="0.35">
      <c r="A48" s="271" t="s">
        <v>144</v>
      </c>
      <c r="C48" s="271" t="s">
        <v>145</v>
      </c>
      <c r="D48" s="5" t="s">
        <v>164</v>
      </c>
    </row>
    <row r="49" spans="2:4" x14ac:dyDescent="0.35">
      <c r="B49" s="271" t="s">
        <v>133</v>
      </c>
      <c r="C49" s="271" t="s">
        <v>146</v>
      </c>
      <c r="D49" s="5" t="s">
        <v>165</v>
      </c>
    </row>
    <row r="50" spans="2:4" x14ac:dyDescent="0.35">
      <c r="C50" s="271" t="s">
        <v>147</v>
      </c>
      <c r="D50" s="5" t="s">
        <v>166</v>
      </c>
    </row>
  </sheetData>
  <hyperlinks>
    <hyperlink ref="C7" location="'Cover'!A1" display="Cover" xr:uid="{D528E880-C0FA-4F7A-B334-644BCBC48957}"/>
    <hyperlink ref="A7" location="'Cover'!A1" display="Cover" xr:uid="{99137694-832A-4520-AB98-C9EFD0F3EA47}"/>
    <hyperlink ref="C8" location="'Trans_Letter'!A1" display="Transmittal Letter" xr:uid="{85913496-D7E6-42F7-97F5-F4B268393E55}"/>
    <hyperlink ref="A8" location="'Trans_Letter'!A1" display="Transmittal Letter" xr:uid="{F19A3956-3A59-40A2-8F40-5EA394283928}"/>
    <hyperlink ref="C9" location="'Index'!A1" display="Index" xr:uid="{A948C6C6-002D-4035-8A56-2C0C9EA7DE20}"/>
    <hyperlink ref="A9" location="'Index'!A1" display="Index" xr:uid="{9777435F-3FA0-432A-8523-D093FE449F32}"/>
    <hyperlink ref="C10" location="'Abbreviations'!A1" display="Abbreviations" xr:uid="{091DE108-4076-4094-8095-4781B4CFDEAE}"/>
    <hyperlink ref="A10" location="'Abbreviations'!A1" display="Abbreviations" xr:uid="{BAC616C6-0F01-4F8E-BC8F-A9D59F4BD8AC}"/>
    <hyperlink ref="C11" location="'Lead_Index'!A1" display="Lead Index" xr:uid="{87233C8F-B0A0-4135-96D7-D7B722C96AB7}"/>
    <hyperlink ref="A11" location="'Lead_Index'!A1" display="Section Lead - Lead Schedules" xr:uid="{52FAAFFE-6163-40C0-A048-1EA2C3F4115F}"/>
    <hyperlink ref="C12" location="'Lead PL'!A1" display="Lead PL" xr:uid="{68FAAC49-9EFC-4AB8-8729-9EB0B0FA3839}"/>
    <hyperlink ref="C13" location="'Lead CF'!A1" display="Lead CF" xr:uid="{DD49AF0A-BD50-45B2-BB7A-6D25482559B8}"/>
    <hyperlink ref="C14" location="'Lead BS'!A1" display="Lead BS" xr:uid="{0B0FB0C4-FB44-43B8-BBF8-AAC4C53B610A}"/>
    <hyperlink ref="C15" location="'Recon_Index'!A1" display="Recon Index" xr:uid="{C2CAF982-928A-470E-9E9F-2F5D864D9A74}"/>
    <hyperlink ref="A15" location="'Recon_Index'!A1" display="Section R - Key Reconciliations" xr:uid="{F9AA1FE4-9DAD-438A-95ED-F8B0230990AA}"/>
    <hyperlink ref="C16" location="'R1'!A1" display="Recon PL SFS vs TB - FY18 - FY20" xr:uid="{E7E42ED2-D517-4095-BAF1-1DDBA532571A}"/>
    <hyperlink ref="C17" location="'R2'!A1" display="Recon BS SFS vs TB - FY18 - FY20" xr:uid="{6A12F72F-4B3F-42B6-A41A-358A1CC623BA}"/>
    <hyperlink ref="C18" location="'R3'!A1" display="Conso runner" xr:uid="{C10DB349-411D-4F28-AF09-5BBA62A3797E}"/>
    <hyperlink ref="B18" location="'R3'!A1" display="Annual" xr:uid="{B9C6D102-BA50-4035-AE6D-CEACEBA9EC11}"/>
    <hyperlink ref="C19" location="'R4'!A1" display="Conso runner BS" xr:uid="{493C6860-BB5D-4048-9117-AB8523CFF450}"/>
    <hyperlink ref="C20" location="'PL_Index'!A1" display="Profit and Loss Index" xr:uid="{E355C7DC-F706-4DBA-B6DD-0CF8186D6BCE}"/>
    <hyperlink ref="A20" location="'PL_Index'!A1" display="Section PL - Profit and Loss Analysis" xr:uid="{ED5D99F4-4296-4A3B-8907-1C5A6FDC851D}"/>
    <hyperlink ref="C21" location="'PL1- Top 20 Customer'!A1" display="Top 20 customers" xr:uid="{11A2C82F-2A32-4269-B7DE-7E4EBAD402CD}"/>
    <hyperlink ref="B21" location="'PL1- Top 20 Customer'!A1" display="Annual" xr:uid="{583E855F-E213-4BE2-951C-FC3C311FD087}"/>
    <hyperlink ref="C22" location="'PL2- Net sales by product'!A1" display="Net sales by product" xr:uid="{201E4429-5AA4-498E-8D1E-9E2C6C5D4E8C}"/>
    <hyperlink ref="C23" location="'PL3-COGS'!A1" display="Cost of good sold" xr:uid="{A7D4A862-C80B-43B9-A4EC-1D5FDEFA2F7A}"/>
    <hyperlink ref="C24" location="'PL4-Personnel cost'!A1" display="Personnel costs" xr:uid="{753B1B72-4CE8-477F-AC1D-1952EA5E5DCC}"/>
    <hyperlink ref="C25" location="'PL5-Service cost'!A1" display="Services costs" xr:uid="{14D8AC0B-D230-42CA-B835-4622F8DC0473}"/>
    <hyperlink ref="C26" location="'PL6-Agents cost'!A1" display="Agents' costs" xr:uid="{6E659302-BB83-4DA7-8DD0-B88FACB61498}"/>
    <hyperlink ref="C27" location="'PL7-Rent &amp; Lease'!A1" display="Rent &amp; leasing" xr:uid="{31B958F6-4F67-4504-A5ED-C4AA5A5EA172}"/>
    <hyperlink ref="C28" location="'PL8-Other income exp'!A1" display="Other income/expenses" xr:uid="{1AF1D9DD-9D71-423F-80FF-491CD40FB5C5}"/>
    <hyperlink ref="C29" location="'PL9-G&amp;A'!A1" display="General &amp; administrative expenses" xr:uid="{57B0F7DE-1749-42E7-9F8B-51E0A2F246B2}"/>
    <hyperlink ref="C30" location="'PL10-churn analysis'!A1" display="Churn analysis" xr:uid="{2F4E9D21-CFBE-4D53-966B-A0C0F0DEF75C}"/>
    <hyperlink ref="C31" location="'PL11-Churn Bridge working'!A1" display="Customer Churn" xr:uid="{74FA61AA-3185-4B00-89AF-BA48DFD60919}"/>
    <hyperlink ref="B31" location="'PL11-Churn Bridge working'!A1" display="Subsection Name" xr:uid="{9948C7D5-65B5-4B22-9E27-D60F0463EE5F}"/>
    <hyperlink ref="B32" location="'PL12'!A1" display="Annual" xr:uid="{B35D3B51-A4FD-4DDC-A769-163ADF555AC2}"/>
    <hyperlink ref="C33" location="'CF_Index'!A1" display="Cash Flow Index" xr:uid="{C3058A8D-4384-40CC-89B2-7F139E55D2BE}"/>
    <hyperlink ref="A33" location="'CF_Index'!A1" display="Section CF - Cash Flow Analysis" xr:uid="{2101D94A-F086-4195-882F-9B80DFCF5315}"/>
    <hyperlink ref="C34" location="'CF1'!A1" display="Cash Flow 1" xr:uid="{63181AED-879C-4E66-A45C-256413DA6EF7}"/>
    <hyperlink ref="B34" location="'CF1'!A1" display="Annual" xr:uid="{F255CF52-DBF3-4F45-969F-6C34CFBBB777}"/>
    <hyperlink ref="C35" location="'CF2'!A1" display="Cash Flow 2" xr:uid="{A7958FE6-A76B-4D22-97EA-15AF9F0248F3}"/>
    <hyperlink ref="C36" location="'BS_Index'!A1" display="Balance Sheet Index" xr:uid="{B9FD90D6-FF10-4C32-A0BA-91902D795E3E}"/>
    <hyperlink ref="A36" location="'BS_Index'!A1" display="Section BS - Balance Sheet Analysis" xr:uid="{01AFF8CA-1BF9-4E5B-A8AC-FF14EC88C20E}"/>
    <hyperlink ref="C37" location="'BS1'!A1" display="Net debt" xr:uid="{566BDF1C-26E0-472E-9CFF-24C393F1F707}"/>
    <hyperlink ref="B37" location="'BS1'!A1" display="Annual" xr:uid="{90662179-4353-4B4D-83B9-6C94261F263A}"/>
    <hyperlink ref="C38" location="'BS2- FA rollforward'!A1" display="Fixed assets rollforward - Dec18 - Dec20A" xr:uid="{F53FEFB5-031C-4053-95AB-31593C8B5216}"/>
    <hyperlink ref="C39" location="'BS3-Inventory'!A1" display="Inventory" xr:uid="{85637D7E-0165-48EB-8FFC-4F33AFA6DF3F}"/>
    <hyperlink ref="C40" location="'BS4-Trade receivables'!A1" display="Trade receivables" xr:uid="{CF83CFB1-A172-4FAC-9A5A-6C206EBE0425}"/>
    <hyperlink ref="C41" location="'BS5-TR ageing'!A1" display="TR ageing" xr:uid="{B3AD6758-5B54-4B69-84C6-141EB671FC7F}"/>
    <hyperlink ref="C42" location="'BS6-Trade payable'!A1" display="Trade payables" xr:uid="{7E33A13F-A409-4E1A-BDB0-67FE43E512A4}"/>
    <hyperlink ref="C43" location="'BS7-Bad debt roll forward'!A1" display="Bad debt reserve roll forward" xr:uid="{4EC8B44F-176E-4DD1-BB5B-32DCFC176586}"/>
    <hyperlink ref="C44" location="'BS8-TP ageing'!A1" display="TP ageing" xr:uid="{BAA1F37A-4D44-4267-AD48-8A108DDFA017}"/>
    <hyperlink ref="C45" location="'WC_Index'!A1" display="Working Capital Index" xr:uid="{4D1E81B1-D0C1-42E8-B211-6BE5C25176C8}"/>
    <hyperlink ref="A45" location="'WC_Index'!A1" display="Section WC - Working Capital" xr:uid="{CECB6DE4-64D6-4037-9BBE-60FA3A9BD34C}"/>
    <hyperlink ref="C46" location="'WC1'!A1" display="Working Capital 1" xr:uid="{B586EE7C-296F-4BB7-A31F-089B9EF5CC55}"/>
    <hyperlink ref="B46" location="'WC1'!A1" display="Annual" xr:uid="{0F8D0C1F-A64A-421B-8039-E4A129B30AFE}"/>
    <hyperlink ref="C47" location="'WC2'!A1" display="Working Capital 2" xr:uid="{7D693AE2-D77E-47AB-9A5C-750D49A95936}"/>
    <hyperlink ref="C48" location="'FC_Index'!A1" display="Forecast Index" xr:uid="{5AD0EF61-703B-4B93-BB45-C7AC926AC60D}"/>
    <hyperlink ref="A48" location="'FC_Index'!A1" display="Section FC - Forecast" xr:uid="{574B5C6B-D9A6-4DCA-AD33-E3E881C86975}"/>
    <hyperlink ref="C49" location="'FC1'!A1" display="Forecast 1" xr:uid="{8C9D4760-D9DE-443D-9BA4-595859CFC2A2}"/>
    <hyperlink ref="B49" location="'FC1'!A1" display="Annual" xr:uid="{96C67DF2-7E70-4ACF-9775-E175A5E1240C}"/>
    <hyperlink ref="C50" location="'FC2'!A1" display="Forecast 2" xr:uid="{C1A35EF2-4555-4FF5-AB08-A95B0B6B25F3}"/>
  </hyperlinks>
  <pageMargins left="0.55118110236220497" right="0.55118110236220497" top="0.39370078740157499" bottom="0.55118110236220497" header="0" footer="0.31496062992126"/>
  <pageSetup paperSize="9" fitToHeight="0" orientation="landscape" r:id="rId1"/>
  <headerFooter scaleWithDoc="0" alignWithMargins="0">
    <oddFooter>&amp;R&amp;G&amp;L&amp;"Arial,Regular"&amp;8Page &amp;P     Tab:&amp;A     05 April 2021&amp;C&amp;"Arial,Regular"&amp;8&amp;F
Reliance Restricted</oddFooter>
  </headerFooter>
  <legacyDrawingHF r:id="rId2"/>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E8ABFD-8AED-425D-8F33-F9067FC9830E}">
  <sheetPr>
    <pageSetUpPr autoPageBreaks="0" fitToPage="1"/>
  </sheetPr>
  <dimension ref="A1:M55"/>
  <sheetViews>
    <sheetView showGridLines="0" zoomScaleNormal="100" workbookViewId="0"/>
  </sheetViews>
  <sheetFormatPr defaultColWidth="9" defaultRowHeight="12" customHeight="1" x14ac:dyDescent="0.35"/>
  <cols>
    <col min="1" max="1" width="19" style="4" customWidth="1"/>
    <col min="2" max="2" width="5.6640625" style="4" customWidth="1"/>
    <col min="3" max="10" width="11.4140625" style="4" customWidth="1"/>
    <col min="11" max="11" width="5.4140625" style="4" customWidth="1"/>
    <col min="12" max="12" width="11.4140625" style="4" customWidth="1"/>
    <col min="13" max="14" width="3.9140625" style="4" customWidth="1"/>
    <col min="15" max="16384" width="9" style="4"/>
  </cols>
  <sheetData>
    <row r="1" spans="1:13" ht="20.2" customHeight="1" x14ac:dyDescent="0.4">
      <c r="A1" s="19" t="s">
        <v>134</v>
      </c>
      <c r="B1" s="7"/>
      <c r="C1" s="7"/>
      <c r="D1" s="7"/>
      <c r="E1" s="7"/>
      <c r="F1" s="7"/>
      <c r="G1" s="7"/>
      <c r="H1" s="7"/>
      <c r="I1" s="7"/>
      <c r="J1" s="7"/>
      <c r="K1" s="7"/>
    </row>
    <row r="2" spans="1:13" ht="15" customHeight="1" x14ac:dyDescent="0.35">
      <c r="A2" s="20" t="s">
        <v>133</v>
      </c>
      <c r="B2" s="14"/>
      <c r="C2" s="11"/>
      <c r="D2" s="11"/>
      <c r="E2" s="11"/>
      <c r="F2" s="11"/>
      <c r="G2" s="11"/>
      <c r="H2" s="11"/>
      <c r="I2" s="11"/>
      <c r="J2" s="11"/>
      <c r="K2" s="11"/>
    </row>
    <row r="3" spans="1:13" ht="20.2" customHeight="1" x14ac:dyDescent="0.5">
      <c r="A3" s="86" t="s">
        <v>137</v>
      </c>
      <c r="B3" s="11"/>
      <c r="C3" s="11"/>
      <c r="D3" s="11"/>
      <c r="E3" s="11"/>
      <c r="F3" s="11"/>
      <c r="G3" s="11"/>
      <c r="H3" s="11"/>
      <c r="I3" s="11"/>
      <c r="J3" s="11"/>
      <c r="K3" s="11"/>
      <c r="L3" s="11"/>
    </row>
    <row r="4" spans="1:13" ht="20.2" customHeight="1" x14ac:dyDescent="0.5">
      <c r="A4" s="86"/>
      <c r="B4" s="11"/>
      <c r="C4" s="11"/>
      <c r="D4" s="11"/>
      <c r="E4" s="11"/>
      <c r="F4" s="11"/>
      <c r="G4" s="11"/>
      <c r="H4" s="11"/>
      <c r="I4" s="11"/>
      <c r="J4" s="11"/>
      <c r="K4" s="11"/>
      <c r="L4" s="11"/>
    </row>
    <row r="5" spans="1:13" ht="12.75" x14ac:dyDescent="0.35">
      <c r="A5" s="21"/>
      <c r="B5" s="21"/>
      <c r="C5" s="38" t="s">
        <v>126</v>
      </c>
      <c r="D5" s="38" t="s">
        <v>126</v>
      </c>
      <c r="E5" s="38" t="s">
        <v>126</v>
      </c>
      <c r="F5" s="38" t="s">
        <v>126</v>
      </c>
      <c r="G5" s="38" t="s">
        <v>126</v>
      </c>
      <c r="H5" s="38" t="s">
        <v>126</v>
      </c>
      <c r="I5" s="38" t="s">
        <v>126</v>
      </c>
      <c r="J5" s="38" t="s">
        <v>126</v>
      </c>
      <c r="K5" s="22"/>
      <c r="L5" s="12"/>
    </row>
    <row r="6" spans="1:13" ht="13.5" customHeight="1" x14ac:dyDescent="0.4">
      <c r="A6" s="94" t="s">
        <v>89</v>
      </c>
      <c r="B6" s="95" t="s">
        <v>16</v>
      </c>
      <c r="C6" s="93" t="s">
        <v>104</v>
      </c>
      <c r="D6" s="93" t="s">
        <v>106</v>
      </c>
      <c r="E6" s="93" t="s">
        <v>108</v>
      </c>
      <c r="F6" s="93" t="s">
        <v>109</v>
      </c>
      <c r="G6" s="93" t="s">
        <v>111</v>
      </c>
      <c r="H6" s="93" t="s">
        <v>113</v>
      </c>
      <c r="I6" s="93" t="s">
        <v>115</v>
      </c>
      <c r="J6" s="93" t="s">
        <v>117</v>
      </c>
      <c r="K6" s="12"/>
      <c r="L6" s="96" t="s">
        <v>17</v>
      </c>
    </row>
    <row r="7" spans="1:13" ht="12.75" x14ac:dyDescent="0.35">
      <c r="A7" s="24" t="s">
        <v>18</v>
      </c>
      <c r="B7" s="25"/>
      <c r="C7" s="98"/>
      <c r="D7" s="99"/>
      <c r="E7" s="99"/>
      <c r="F7" s="99"/>
      <c r="G7" s="99"/>
      <c r="H7" s="99"/>
      <c r="I7" s="99"/>
      <c r="J7" s="99"/>
      <c r="K7" s="26"/>
      <c r="L7" s="27"/>
    </row>
    <row r="8" spans="1:13" ht="12.75" x14ac:dyDescent="0.35">
      <c r="A8" s="28" t="s">
        <v>19</v>
      </c>
      <c r="B8" s="29"/>
      <c r="C8" s="100"/>
      <c r="D8" s="100"/>
      <c r="E8" s="100"/>
      <c r="F8" s="100"/>
      <c r="G8" s="100"/>
      <c r="H8" s="100"/>
      <c r="I8" s="100"/>
      <c r="J8" s="100"/>
      <c r="K8" s="26"/>
      <c r="L8" s="27"/>
    </row>
    <row r="9" spans="1:13" ht="12.75" x14ac:dyDescent="0.35">
      <c r="A9" s="28" t="s">
        <v>20</v>
      </c>
      <c r="B9" s="29"/>
      <c r="C9" s="100"/>
      <c r="D9" s="100"/>
      <c r="E9" s="100"/>
      <c r="F9" s="100"/>
      <c r="G9" s="100"/>
      <c r="H9" s="100"/>
      <c r="I9" s="100"/>
      <c r="J9" s="100"/>
      <c r="K9" s="26"/>
      <c r="L9" s="27"/>
    </row>
    <row r="10" spans="1:13" s="30" customFormat="1" ht="12.75" x14ac:dyDescent="0.35">
      <c r="A10" s="28" t="s">
        <v>21</v>
      </c>
      <c r="B10" s="29"/>
      <c r="C10" s="100"/>
      <c r="D10" s="100"/>
      <c r="E10" s="100"/>
      <c r="F10" s="100"/>
      <c r="G10" s="100"/>
      <c r="H10" s="100"/>
      <c r="I10" s="100"/>
      <c r="J10" s="100"/>
      <c r="K10" s="26"/>
      <c r="L10" s="27"/>
      <c r="M10" s="4"/>
    </row>
    <row r="11" spans="1:13" s="30" customFormat="1" ht="12.75" x14ac:dyDescent="0.35">
      <c r="A11" s="28" t="s">
        <v>22</v>
      </c>
      <c r="B11" s="29"/>
      <c r="C11" s="100"/>
      <c r="D11" s="100"/>
      <c r="E11" s="100"/>
      <c r="F11" s="100"/>
      <c r="G11" s="100"/>
      <c r="H11" s="100"/>
      <c r="I11" s="100"/>
      <c r="J11" s="100"/>
      <c r="K11" s="26"/>
      <c r="L11" s="27"/>
      <c r="M11" s="4"/>
    </row>
    <row r="12" spans="1:13" ht="12.75" x14ac:dyDescent="0.35">
      <c r="A12" s="28" t="s">
        <v>23</v>
      </c>
      <c r="B12" s="29"/>
      <c r="C12" s="100"/>
      <c r="D12" s="100"/>
      <c r="E12" s="100"/>
      <c r="F12" s="100"/>
      <c r="G12" s="100"/>
      <c r="H12" s="100"/>
      <c r="I12" s="100"/>
      <c r="J12" s="100"/>
      <c r="K12" s="26"/>
      <c r="L12" s="27"/>
    </row>
    <row r="13" spans="1:13" ht="12.75" x14ac:dyDescent="0.35">
      <c r="A13" s="28" t="s">
        <v>24</v>
      </c>
      <c r="B13" s="29"/>
      <c r="C13" s="100"/>
      <c r="D13" s="100"/>
      <c r="E13" s="100"/>
      <c r="F13" s="100"/>
      <c r="G13" s="100"/>
      <c r="H13" s="100"/>
      <c r="I13" s="100"/>
      <c r="J13" s="100"/>
      <c r="K13" s="26"/>
      <c r="L13" s="27"/>
    </row>
    <row r="14" spans="1:13" ht="12.75" x14ac:dyDescent="0.35">
      <c r="A14" s="28" t="s">
        <v>25</v>
      </c>
      <c r="B14" s="29"/>
      <c r="C14" s="100"/>
      <c r="D14" s="100"/>
      <c r="E14" s="100"/>
      <c r="F14" s="100"/>
      <c r="G14" s="100"/>
      <c r="H14" s="100"/>
      <c r="I14" s="100"/>
      <c r="J14" s="100"/>
      <c r="K14" s="26"/>
      <c r="L14" s="27"/>
    </row>
    <row r="15" spans="1:13" ht="12.75" x14ac:dyDescent="0.35">
      <c r="A15" s="28" t="s">
        <v>26</v>
      </c>
      <c r="B15" s="29"/>
      <c r="C15" s="100"/>
      <c r="D15" s="100"/>
      <c r="E15" s="100"/>
      <c r="F15" s="100"/>
      <c r="G15" s="100"/>
      <c r="H15" s="100"/>
      <c r="I15" s="100"/>
      <c r="J15" s="100"/>
      <c r="K15" s="26"/>
      <c r="L15" s="27"/>
    </row>
    <row r="16" spans="1:13" ht="12.75" x14ac:dyDescent="0.35">
      <c r="A16" s="28" t="s">
        <v>27</v>
      </c>
      <c r="B16" s="29"/>
      <c r="C16" s="100"/>
      <c r="D16" s="100"/>
      <c r="E16" s="100"/>
      <c r="F16" s="100"/>
      <c r="G16" s="100"/>
      <c r="H16" s="100"/>
      <c r="I16" s="100"/>
      <c r="J16" s="100"/>
      <c r="K16" s="12"/>
      <c r="L16" s="27"/>
    </row>
    <row r="17" spans="1:13" ht="12.75" x14ac:dyDescent="0.35">
      <c r="A17" s="28" t="s">
        <v>28</v>
      </c>
      <c r="B17" s="29"/>
      <c r="C17" s="100"/>
      <c r="D17" s="100"/>
      <c r="E17" s="100"/>
      <c r="F17" s="100"/>
      <c r="G17" s="100"/>
      <c r="H17" s="100"/>
      <c r="I17" s="100"/>
      <c r="J17" s="100"/>
      <c r="K17" s="26"/>
      <c r="L17" s="27"/>
    </row>
    <row r="18" spans="1:13" ht="12.75" x14ac:dyDescent="0.35">
      <c r="A18" s="28" t="s">
        <v>29</v>
      </c>
      <c r="B18" s="29"/>
      <c r="C18" s="100"/>
      <c r="D18" s="100"/>
      <c r="E18" s="100"/>
      <c r="F18" s="100"/>
      <c r="G18" s="100"/>
      <c r="H18" s="100"/>
      <c r="I18" s="100"/>
      <c r="J18" s="100"/>
      <c r="K18" s="26"/>
      <c r="L18" s="27"/>
    </row>
    <row r="19" spans="1:13" ht="12.75" x14ac:dyDescent="0.35">
      <c r="A19" s="28" t="s">
        <v>30</v>
      </c>
      <c r="B19" s="29"/>
      <c r="C19" s="100"/>
      <c r="D19" s="100"/>
      <c r="E19" s="100"/>
      <c r="F19" s="100"/>
      <c r="G19" s="100"/>
      <c r="H19" s="100"/>
      <c r="I19" s="100"/>
      <c r="J19" s="100"/>
      <c r="K19" s="26"/>
      <c r="L19" s="27"/>
    </row>
    <row r="20" spans="1:13" s="30" customFormat="1" ht="12.75" x14ac:dyDescent="0.35">
      <c r="A20" s="28" t="s">
        <v>31</v>
      </c>
      <c r="B20" s="29"/>
      <c r="C20" s="100"/>
      <c r="D20" s="100"/>
      <c r="E20" s="100"/>
      <c r="F20" s="100"/>
      <c r="G20" s="100"/>
      <c r="H20" s="100"/>
      <c r="I20" s="100"/>
      <c r="J20" s="100"/>
      <c r="K20" s="26"/>
      <c r="L20" s="27"/>
      <c r="M20" s="4"/>
    </row>
    <row r="21" spans="1:13" s="30" customFormat="1" ht="12.75" x14ac:dyDescent="0.35">
      <c r="A21" s="28" t="s">
        <v>32</v>
      </c>
      <c r="B21" s="29"/>
      <c r="C21" s="100"/>
      <c r="D21" s="100"/>
      <c r="E21" s="100"/>
      <c r="F21" s="100"/>
      <c r="G21" s="100"/>
      <c r="H21" s="100"/>
      <c r="I21" s="100"/>
      <c r="J21" s="100"/>
      <c r="K21" s="26"/>
      <c r="L21" s="27"/>
      <c r="M21" s="4"/>
    </row>
    <row r="22" spans="1:13" ht="12.75" x14ac:dyDescent="0.35">
      <c r="A22" s="28" t="s">
        <v>33</v>
      </c>
      <c r="B22" s="29"/>
      <c r="C22" s="100"/>
      <c r="D22" s="100"/>
      <c r="E22" s="100"/>
      <c r="F22" s="100"/>
      <c r="G22" s="100"/>
      <c r="H22" s="100"/>
      <c r="I22" s="100"/>
      <c r="J22" s="100"/>
      <c r="K22" s="26"/>
      <c r="L22" s="27"/>
    </row>
    <row r="23" spans="1:13" ht="12.75" x14ac:dyDescent="0.35">
      <c r="A23" s="28" t="s">
        <v>34</v>
      </c>
      <c r="B23" s="29"/>
      <c r="C23" s="100"/>
      <c r="D23" s="100"/>
      <c r="E23" s="100"/>
      <c r="F23" s="100"/>
      <c r="G23" s="100"/>
      <c r="H23" s="100"/>
      <c r="I23" s="100"/>
      <c r="J23" s="100"/>
      <c r="K23" s="26"/>
      <c r="L23" s="27"/>
    </row>
    <row r="24" spans="1:13" ht="12.75" x14ac:dyDescent="0.35">
      <c r="A24" s="28" t="s">
        <v>35</v>
      </c>
      <c r="B24" s="29"/>
      <c r="C24" s="100"/>
      <c r="D24" s="100"/>
      <c r="E24" s="100"/>
      <c r="F24" s="100"/>
      <c r="G24" s="100"/>
      <c r="H24" s="100"/>
      <c r="I24" s="100"/>
      <c r="J24" s="100"/>
      <c r="K24" s="26"/>
      <c r="L24" s="27"/>
    </row>
    <row r="25" spans="1:13" ht="12.75" x14ac:dyDescent="0.35">
      <c r="A25" s="28" t="s">
        <v>36</v>
      </c>
      <c r="B25" s="29"/>
      <c r="C25" s="100"/>
      <c r="D25" s="100"/>
      <c r="E25" s="100"/>
      <c r="F25" s="100"/>
      <c r="G25" s="100"/>
      <c r="H25" s="100"/>
      <c r="I25" s="100"/>
      <c r="J25" s="100"/>
      <c r="K25" s="26"/>
      <c r="L25" s="27"/>
    </row>
    <row r="26" spans="1:13" s="30" customFormat="1" ht="12.75" x14ac:dyDescent="0.35">
      <c r="A26" s="31" t="s">
        <v>37</v>
      </c>
      <c r="B26" s="32"/>
      <c r="C26" s="101" t="s">
        <v>38</v>
      </c>
      <c r="D26" s="101" t="s">
        <v>38</v>
      </c>
      <c r="E26" s="101" t="s">
        <v>38</v>
      </c>
      <c r="F26" s="101" t="s">
        <v>38</v>
      </c>
      <c r="G26" s="101" t="s">
        <v>38</v>
      </c>
      <c r="H26" s="101" t="s">
        <v>38</v>
      </c>
      <c r="I26" s="101" t="s">
        <v>38</v>
      </c>
      <c r="J26" s="101" t="s">
        <v>38</v>
      </c>
      <c r="K26" s="12" t="s">
        <v>38</v>
      </c>
      <c r="L26" s="33"/>
      <c r="M26" s="4"/>
    </row>
    <row r="27" spans="1:13" ht="13.5" customHeight="1" x14ac:dyDescent="0.35">
      <c r="A27" s="97" t="s">
        <v>39</v>
      </c>
      <c r="B27" s="21"/>
      <c r="C27" s="22"/>
      <c r="D27" s="22"/>
      <c r="E27" s="22"/>
      <c r="F27" s="22"/>
      <c r="G27" s="22"/>
      <c r="H27" s="22"/>
      <c r="I27" s="22"/>
      <c r="J27" s="22"/>
      <c r="K27" s="22"/>
      <c r="L27" s="12"/>
    </row>
    <row r="28" spans="1:13" ht="13.5" customHeight="1" x14ac:dyDescent="0.35">
      <c r="A28" s="97" t="str">
        <f>"Ref: "&amp;A3&amp;" - "&amp;A1</f>
        <v>Ref: Cash Flow 2 - Section CF - Cash Flow Analysis</v>
      </c>
      <c r="B28" s="34"/>
      <c r="C28" s="22"/>
      <c r="D28" s="22"/>
      <c r="E28" s="22"/>
      <c r="F28" s="22"/>
      <c r="G28" s="22"/>
      <c r="H28" s="22"/>
      <c r="I28" s="22"/>
      <c r="J28" s="22"/>
      <c r="K28" s="22"/>
      <c r="L28" s="12"/>
    </row>
    <row r="29" spans="1:13" ht="13.5" customHeight="1" x14ac:dyDescent="0.35">
      <c r="A29" s="14"/>
      <c r="B29" s="14"/>
      <c r="C29" s="14"/>
      <c r="D29" s="14"/>
      <c r="E29" s="14"/>
      <c r="F29" s="14"/>
      <c r="G29" s="14"/>
      <c r="H29" s="14"/>
      <c r="I29" s="14"/>
      <c r="J29" s="14"/>
      <c r="K29" s="14"/>
      <c r="L29" s="14"/>
    </row>
    <row r="30" spans="1:13" ht="13.5" customHeight="1" x14ac:dyDescent="0.35">
      <c r="A30" s="14"/>
      <c r="B30" s="14"/>
      <c r="C30" s="14"/>
      <c r="D30" s="14"/>
      <c r="E30" s="14"/>
      <c r="F30" s="14"/>
      <c r="G30" s="14"/>
      <c r="H30" s="14"/>
      <c r="I30" s="14"/>
      <c r="J30" s="14"/>
      <c r="K30" s="14"/>
      <c r="L30" s="14"/>
    </row>
    <row r="31" spans="1:13" ht="12" customHeight="1" x14ac:dyDescent="0.35">
      <c r="A31" s="14"/>
      <c r="B31" s="14"/>
      <c r="C31" s="14"/>
      <c r="D31" s="14"/>
      <c r="E31" s="14"/>
      <c r="F31" s="14"/>
      <c r="G31" s="14"/>
      <c r="H31" s="14"/>
      <c r="I31" s="14"/>
      <c r="J31" s="14"/>
      <c r="K31" s="14"/>
      <c r="L31" s="14"/>
    </row>
    <row r="32" spans="1:13" ht="12" customHeight="1" x14ac:dyDescent="0.35">
      <c r="A32" s="14"/>
      <c r="B32" s="14"/>
      <c r="C32" s="14"/>
      <c r="D32" s="14"/>
      <c r="E32" s="14"/>
      <c r="F32" s="14"/>
      <c r="G32" s="14"/>
      <c r="H32" s="14"/>
      <c r="I32" s="14"/>
      <c r="J32" s="14"/>
      <c r="K32" s="14"/>
      <c r="L32" s="14"/>
    </row>
    <row r="33" spans="1:12" ht="12" customHeight="1" x14ac:dyDescent="0.35">
      <c r="A33" s="14"/>
      <c r="B33" s="14"/>
      <c r="C33" s="14"/>
      <c r="D33" s="14"/>
      <c r="E33" s="14"/>
      <c r="F33" s="14"/>
      <c r="G33" s="14"/>
      <c r="H33" s="14"/>
      <c r="I33" s="14"/>
      <c r="J33" s="14"/>
      <c r="K33" s="14"/>
      <c r="L33" s="14"/>
    </row>
    <row r="34" spans="1:12" ht="12" customHeight="1" x14ac:dyDescent="0.35">
      <c r="A34" s="14"/>
      <c r="B34" s="14"/>
      <c r="C34" s="14"/>
      <c r="D34" s="14"/>
      <c r="E34" s="14"/>
      <c r="F34" s="14"/>
      <c r="G34" s="14"/>
      <c r="H34" s="14"/>
      <c r="I34" s="14"/>
      <c r="J34" s="14"/>
      <c r="K34" s="14"/>
      <c r="L34" s="14"/>
    </row>
    <row r="35" spans="1:12" ht="12" customHeight="1" x14ac:dyDescent="0.35">
      <c r="A35" s="14"/>
      <c r="B35" s="14"/>
      <c r="C35" s="14"/>
      <c r="D35" s="14"/>
      <c r="E35" s="14"/>
      <c r="F35" s="14"/>
      <c r="G35" s="14"/>
      <c r="H35" s="14"/>
      <c r="I35" s="14"/>
      <c r="J35" s="14"/>
      <c r="K35" s="14"/>
      <c r="L35" s="14"/>
    </row>
    <row r="36" spans="1:12" ht="12" customHeight="1" x14ac:dyDescent="0.35">
      <c r="A36" s="14"/>
      <c r="B36" s="14"/>
      <c r="C36" s="14"/>
      <c r="D36" s="14"/>
      <c r="E36" s="14"/>
      <c r="F36" s="14"/>
      <c r="G36" s="14"/>
      <c r="H36" s="14"/>
      <c r="I36" s="14"/>
      <c r="J36" s="14"/>
      <c r="K36" s="14"/>
      <c r="L36" s="14"/>
    </row>
    <row r="37" spans="1:12" ht="12" customHeight="1" x14ac:dyDescent="0.35">
      <c r="A37" s="14"/>
      <c r="B37" s="14"/>
      <c r="C37" s="14"/>
      <c r="D37" s="14"/>
      <c r="E37" s="14"/>
      <c r="F37" s="14"/>
      <c r="G37" s="14"/>
      <c r="H37" s="14"/>
      <c r="I37" s="14"/>
      <c r="J37" s="14"/>
      <c r="K37" s="14"/>
      <c r="L37" s="14"/>
    </row>
    <row r="38" spans="1:12" ht="12" customHeight="1" x14ac:dyDescent="0.35">
      <c r="A38" s="14"/>
      <c r="B38" s="14"/>
      <c r="C38" s="14"/>
      <c r="D38" s="14"/>
      <c r="E38" s="14"/>
      <c r="F38" s="14"/>
      <c r="G38" s="14"/>
      <c r="H38" s="14"/>
      <c r="I38" s="14"/>
      <c r="J38" s="14"/>
      <c r="K38" s="14"/>
      <c r="L38" s="14"/>
    </row>
    <row r="39" spans="1:12" ht="12" customHeight="1" x14ac:dyDescent="0.35">
      <c r="A39" s="14"/>
      <c r="B39" s="14"/>
      <c r="C39" s="14"/>
      <c r="D39" s="14"/>
      <c r="E39" s="14"/>
      <c r="F39" s="14"/>
      <c r="G39" s="14"/>
      <c r="H39" s="14"/>
      <c r="I39" s="14"/>
      <c r="J39" s="14"/>
      <c r="K39" s="14"/>
      <c r="L39" s="14"/>
    </row>
    <row r="40" spans="1:12" ht="12" customHeight="1" x14ac:dyDescent="0.35">
      <c r="A40" s="14"/>
      <c r="B40" s="14"/>
      <c r="C40" s="14"/>
      <c r="D40" s="14"/>
      <c r="E40" s="14"/>
      <c r="F40" s="14"/>
      <c r="G40" s="14"/>
      <c r="H40" s="14"/>
      <c r="I40" s="14"/>
      <c r="J40" s="14"/>
      <c r="K40" s="14"/>
      <c r="L40" s="14"/>
    </row>
    <row r="41" spans="1:12" ht="12" customHeight="1" x14ac:dyDescent="0.35">
      <c r="A41" s="14"/>
      <c r="B41" s="14"/>
      <c r="C41" s="14"/>
      <c r="D41" s="14"/>
      <c r="E41" s="14"/>
      <c r="F41" s="14"/>
      <c r="G41" s="14"/>
      <c r="H41" s="14"/>
      <c r="I41" s="14"/>
      <c r="J41" s="14"/>
      <c r="K41" s="14"/>
      <c r="L41" s="14"/>
    </row>
    <row r="42" spans="1:12" ht="12" customHeight="1" x14ac:dyDescent="0.35">
      <c r="A42" s="14"/>
      <c r="B42" s="14"/>
      <c r="C42" s="14"/>
      <c r="D42" s="14"/>
      <c r="E42" s="14"/>
      <c r="F42" s="14"/>
      <c r="G42" s="14"/>
      <c r="H42" s="14"/>
      <c r="I42" s="14"/>
      <c r="J42" s="14"/>
      <c r="K42" s="14"/>
      <c r="L42" s="14"/>
    </row>
    <row r="43" spans="1:12" ht="12" customHeight="1" x14ac:dyDescent="0.35">
      <c r="A43" s="14"/>
      <c r="B43" s="14"/>
      <c r="C43" s="14"/>
      <c r="D43" s="14"/>
      <c r="E43" s="14"/>
      <c r="F43" s="14"/>
      <c r="G43" s="14"/>
      <c r="H43" s="14"/>
      <c r="I43" s="14"/>
      <c r="J43" s="14"/>
      <c r="K43" s="14"/>
      <c r="L43" s="14"/>
    </row>
    <row r="44" spans="1:12" ht="12" customHeight="1" x14ac:dyDescent="0.35">
      <c r="A44" s="14"/>
      <c r="B44" s="14"/>
      <c r="C44" s="14"/>
      <c r="D44" s="14"/>
      <c r="E44" s="14"/>
      <c r="F44" s="14"/>
      <c r="G44" s="14"/>
      <c r="H44" s="14"/>
      <c r="I44" s="14"/>
      <c r="J44" s="14"/>
      <c r="K44" s="14"/>
      <c r="L44" s="14"/>
    </row>
    <row r="45" spans="1:12" ht="12" customHeight="1" x14ac:dyDescent="0.35">
      <c r="A45" s="14"/>
      <c r="B45" s="14"/>
      <c r="C45" s="14"/>
      <c r="D45" s="14"/>
      <c r="E45" s="14"/>
      <c r="F45" s="14"/>
      <c r="G45" s="14"/>
      <c r="H45" s="14"/>
      <c r="I45" s="14"/>
      <c r="J45" s="14"/>
      <c r="K45" s="14"/>
      <c r="L45" s="14"/>
    </row>
    <row r="46" spans="1:12" ht="12" customHeight="1" x14ac:dyDescent="0.35">
      <c r="A46" s="14"/>
      <c r="B46" s="14"/>
      <c r="C46" s="14"/>
      <c r="D46" s="14"/>
      <c r="E46" s="14"/>
      <c r="F46" s="14"/>
      <c r="G46" s="14"/>
      <c r="H46" s="14"/>
      <c r="I46" s="14"/>
      <c r="J46" s="14"/>
      <c r="K46" s="14"/>
      <c r="L46" s="14"/>
    </row>
    <row r="47" spans="1:12" ht="12" customHeight="1" x14ac:dyDescent="0.35">
      <c r="A47" s="14"/>
      <c r="B47" s="14"/>
      <c r="C47" s="14"/>
      <c r="D47" s="14"/>
      <c r="E47" s="14"/>
      <c r="F47" s="14"/>
      <c r="G47" s="14"/>
      <c r="H47" s="14"/>
      <c r="I47" s="14"/>
      <c r="J47" s="14"/>
      <c r="K47" s="14"/>
      <c r="L47" s="14"/>
    </row>
    <row r="48" spans="1:12" ht="12" customHeight="1" x14ac:dyDescent="0.35">
      <c r="A48" s="14"/>
      <c r="B48" s="14"/>
      <c r="C48" s="14"/>
      <c r="D48" s="14"/>
      <c r="E48" s="14"/>
      <c r="F48" s="14"/>
      <c r="G48" s="14"/>
      <c r="H48" s="14"/>
      <c r="I48" s="14"/>
      <c r="J48" s="14"/>
      <c r="K48" s="14"/>
      <c r="L48" s="14"/>
    </row>
    <row r="49" spans="1:12" ht="12" customHeight="1" x14ac:dyDescent="0.35">
      <c r="A49" s="34"/>
      <c r="B49" s="34"/>
      <c r="C49" s="12"/>
      <c r="D49" s="12"/>
      <c r="E49" s="12"/>
      <c r="F49" s="12"/>
      <c r="G49" s="12"/>
      <c r="H49" s="12"/>
      <c r="I49" s="12"/>
      <c r="J49" s="12"/>
      <c r="K49" s="12"/>
      <c r="L49" s="12"/>
    </row>
    <row r="50" spans="1:12" ht="12" customHeight="1" x14ac:dyDescent="0.35">
      <c r="A50" s="34"/>
      <c r="B50" s="34"/>
      <c r="C50" s="12"/>
      <c r="D50" s="12"/>
      <c r="E50" s="12"/>
      <c r="F50" s="12"/>
      <c r="G50" s="12"/>
      <c r="H50" s="12"/>
      <c r="I50" s="12"/>
      <c r="J50" s="12"/>
      <c r="K50" s="12"/>
      <c r="L50" s="12"/>
    </row>
    <row r="51" spans="1:12" ht="12" customHeight="1" x14ac:dyDescent="0.35">
      <c r="A51" s="34"/>
      <c r="B51" s="34"/>
      <c r="C51" s="12"/>
      <c r="D51" s="12"/>
      <c r="E51" s="12"/>
      <c r="F51" s="12"/>
      <c r="G51" s="12"/>
      <c r="H51" s="12"/>
      <c r="I51" s="12"/>
      <c r="J51" s="12"/>
      <c r="K51" s="12"/>
      <c r="L51" s="12"/>
    </row>
    <row r="52" spans="1:12" ht="12" customHeight="1" x14ac:dyDescent="0.35">
      <c r="A52" s="34"/>
      <c r="B52" s="34"/>
      <c r="C52" s="12"/>
      <c r="D52" s="12"/>
      <c r="E52" s="12"/>
      <c r="F52" s="12"/>
      <c r="G52" s="12"/>
      <c r="H52" s="12"/>
      <c r="I52" s="12"/>
      <c r="J52" s="12"/>
      <c r="K52" s="12"/>
      <c r="L52" s="12"/>
    </row>
    <row r="53" spans="1:12" ht="12" customHeight="1" x14ac:dyDescent="0.35">
      <c r="A53" s="34"/>
      <c r="B53" s="34"/>
      <c r="C53" s="12"/>
      <c r="D53" s="12"/>
      <c r="E53" s="12"/>
      <c r="F53" s="12"/>
      <c r="G53" s="12"/>
      <c r="H53" s="12"/>
      <c r="I53" s="12"/>
      <c r="J53" s="12"/>
      <c r="K53" s="12"/>
      <c r="L53" s="12"/>
    </row>
    <row r="54" spans="1:12" ht="12" customHeight="1" x14ac:dyDescent="0.35">
      <c r="A54" s="34"/>
      <c r="B54" s="34"/>
      <c r="C54" s="12"/>
      <c r="D54" s="12"/>
      <c r="E54" s="12"/>
      <c r="F54" s="12"/>
      <c r="G54" s="12"/>
      <c r="H54" s="12"/>
      <c r="I54" s="12"/>
      <c r="J54" s="12"/>
      <c r="K54" s="12"/>
      <c r="L54" s="12"/>
    </row>
    <row r="55" spans="1:12" ht="12" customHeight="1" x14ac:dyDescent="0.35">
      <c r="A55" s="34"/>
      <c r="B55" s="34"/>
      <c r="C55" s="12"/>
      <c r="D55" s="12"/>
      <c r="E55" s="12"/>
      <c r="F55" s="12"/>
      <c r="G55" s="12"/>
      <c r="H55" s="12"/>
      <c r="I55" s="12"/>
      <c r="J55" s="12"/>
      <c r="K55" s="12"/>
      <c r="L55" s="12"/>
    </row>
  </sheetData>
  <pageMargins left="0.55118110236220497" right="0.55118110236220497" top="0.39370078740157499" bottom="0.55118110236220497" header="0" footer="0.31496062992126"/>
  <pageSetup paperSize="9" fitToHeight="0" orientation="landscape" r:id="rId1"/>
  <headerFooter scaleWithDoc="0" alignWithMargins="0">
    <oddFooter>&amp;R&amp;G&amp;L&amp;"Arial,Regular"&amp;8Page &amp;P     Tab:&amp;A     05 April 2021&amp;C&amp;"Arial,Regular"&amp;8&amp;F
Reliance Restricted</oddFooter>
  </headerFooter>
  <drawing r:id="rId2"/>
  <legacyDrawing r:id="rId3"/>
  <legacyDrawingHF r:id="rId4"/>
  <oleObjects>
    <mc:AlternateContent xmlns:mc="http://schemas.openxmlformats.org/markup-compatibility/2006">
      <mc:Choice Requires="x14">
        <oleObject progId="Document" shapeId="14337" r:id="rId5">
          <objectPr defaultSize="0" altText="nrNarrativeTextBox" r:id="rId6">
            <anchor moveWithCells="1">
              <from>
                <xdr:col>0</xdr:col>
                <xdr:colOff>80963</xdr:colOff>
                <xdr:row>29</xdr:row>
                <xdr:rowOff>33338</xdr:rowOff>
              </from>
              <to>
                <xdr:col>10</xdr:col>
                <xdr:colOff>71438</xdr:colOff>
                <xdr:row>33</xdr:row>
                <xdr:rowOff>0</xdr:rowOff>
              </to>
            </anchor>
          </objectPr>
        </oleObject>
      </mc:Choice>
      <mc:Fallback>
        <oleObject progId="Document" shapeId="14337" r:id="rId5"/>
      </mc:Fallback>
    </mc:AlternateContent>
  </oleObjects>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F22410-703D-4BEF-BF1D-CC4DEAF51446}">
  <sheetPr>
    <tabColor rgb="FFFFFF00"/>
    <pageSetUpPr autoPageBreaks="0" fitToPage="1"/>
  </sheetPr>
  <dimension ref="A1:V18"/>
  <sheetViews>
    <sheetView showGridLines="0" topLeftCell="A2" zoomScaleNormal="90" workbookViewId="0">
      <selection activeCell="B3" sqref="B3"/>
    </sheetView>
  </sheetViews>
  <sheetFormatPr defaultColWidth="0" defaultRowHeight="12.75" x14ac:dyDescent="0.35"/>
  <cols>
    <col min="1" max="4" width="34.9140625" style="5" customWidth="1"/>
    <col min="5" max="5" width="5.9140625" style="5" hidden="1" customWidth="1"/>
    <col min="6" max="8" width="29.9140625" style="5" customWidth="1"/>
    <col min="9" max="9" width="5.6640625" style="5" customWidth="1"/>
    <col min="10" max="22" width="1.9140625" style="5" customWidth="1"/>
    <col min="23" max="16384" width="9.33203125" style="5" hidden="1"/>
  </cols>
  <sheetData>
    <row r="1" spans="1:21" hidden="1" x14ac:dyDescent="0.35">
      <c r="A1" s="5" t="s">
        <v>138</v>
      </c>
    </row>
    <row r="2" spans="1:21" s="43" customFormat="1" ht="17.649999999999999" x14ac:dyDescent="0.5">
      <c r="A2" s="87" t="s">
        <v>139</v>
      </c>
      <c r="B2" s="39"/>
      <c r="C2" s="39"/>
      <c r="D2" s="40"/>
      <c r="E2" s="40"/>
      <c r="F2" s="40"/>
      <c r="G2" s="40"/>
      <c r="H2" s="40"/>
      <c r="I2" s="40"/>
      <c r="J2" s="40"/>
      <c r="K2" s="40"/>
      <c r="L2" s="40"/>
      <c r="M2" s="40"/>
      <c r="N2" s="40"/>
      <c r="O2" s="40"/>
      <c r="P2" s="40"/>
      <c r="Q2" s="40"/>
      <c r="R2" s="40"/>
      <c r="S2" s="41"/>
      <c r="T2" s="41"/>
      <c r="U2" s="42"/>
    </row>
    <row r="3" spans="1:21" s="43" customFormat="1" x14ac:dyDescent="0.35">
      <c r="A3" s="44"/>
      <c r="B3" s="44"/>
      <c r="C3" s="44"/>
      <c r="D3" s="41"/>
      <c r="E3" s="45"/>
      <c r="F3" s="45"/>
      <c r="G3" s="45"/>
      <c r="H3" s="45"/>
      <c r="I3" s="41"/>
      <c r="J3" s="41"/>
      <c r="K3" s="41"/>
      <c r="L3" s="41"/>
      <c r="M3" s="41"/>
      <c r="N3" s="41"/>
      <c r="O3" s="41"/>
      <c r="P3" s="41"/>
      <c r="Q3" s="41"/>
      <c r="R3" s="41"/>
      <c r="S3" s="41"/>
      <c r="T3" s="41"/>
      <c r="U3" s="46"/>
    </row>
    <row r="4" spans="1:21" s="43" customFormat="1" x14ac:dyDescent="0.35">
      <c r="A4" s="44"/>
      <c r="B4" s="44"/>
      <c r="C4" s="44"/>
      <c r="D4" s="41"/>
      <c r="E4" s="45"/>
      <c r="F4" s="45"/>
      <c r="G4" s="45"/>
      <c r="H4" s="45"/>
      <c r="I4" s="41"/>
      <c r="J4" s="41"/>
      <c r="K4" s="41"/>
      <c r="L4" s="41"/>
      <c r="M4" s="41"/>
      <c r="N4" s="41"/>
      <c r="O4" s="41"/>
      <c r="P4" s="41"/>
      <c r="Q4" s="41"/>
      <c r="R4" s="41"/>
      <c r="S4" s="41"/>
      <c r="T4" s="41"/>
      <c r="U4" s="41"/>
    </row>
    <row r="5" spans="1:21" s="43" customFormat="1" ht="13.5" customHeight="1" x14ac:dyDescent="0.4">
      <c r="A5" s="88" t="s">
        <v>7</v>
      </c>
      <c r="B5" s="89" t="s">
        <v>8</v>
      </c>
      <c r="C5" s="89" t="s">
        <v>9</v>
      </c>
      <c r="D5" s="89" t="s">
        <v>10</v>
      </c>
      <c r="E5" s="90" t="s">
        <v>11</v>
      </c>
      <c r="F5" s="5"/>
      <c r="G5" s="45"/>
      <c r="H5" s="45"/>
      <c r="I5" s="47"/>
      <c r="J5" s="47"/>
      <c r="K5" s="47"/>
      <c r="L5" s="47"/>
      <c r="M5" s="47"/>
      <c r="N5" s="47"/>
      <c r="O5" s="41"/>
      <c r="P5" s="41"/>
      <c r="Q5" s="41"/>
      <c r="R5" s="41"/>
      <c r="S5" s="41"/>
      <c r="T5" s="41"/>
      <c r="U5" s="41"/>
    </row>
    <row r="6" spans="1:21" s="43" customFormat="1" ht="13.15" x14ac:dyDescent="0.4">
      <c r="A6" s="271"/>
      <c r="E6" s="91"/>
      <c r="F6" s="91"/>
      <c r="G6" s="91"/>
      <c r="H6" s="91"/>
      <c r="I6" s="91"/>
      <c r="J6" s="48"/>
      <c r="K6" s="48"/>
      <c r="L6" s="48"/>
      <c r="M6" s="48"/>
      <c r="N6" s="48"/>
      <c r="O6" s="40"/>
      <c r="P6" s="40"/>
      <c r="Q6" s="40"/>
      <c r="R6" s="40"/>
      <c r="S6" s="40"/>
      <c r="T6" s="40"/>
      <c r="U6" s="40"/>
    </row>
    <row r="7" spans="1:21" s="43" customFormat="1" x14ac:dyDescent="0.35">
      <c r="A7" s="5" t="s">
        <v>138</v>
      </c>
      <c r="B7" s="272" t="s">
        <v>151</v>
      </c>
      <c r="C7" s="5"/>
      <c r="D7" s="5"/>
      <c r="E7" s="16"/>
      <c r="F7" s="49"/>
      <c r="G7" s="45"/>
      <c r="H7" s="49"/>
      <c r="I7" s="47"/>
      <c r="J7" s="47"/>
      <c r="K7" s="47"/>
      <c r="L7" s="47"/>
      <c r="M7" s="47"/>
      <c r="N7" s="47"/>
      <c r="O7" s="41"/>
      <c r="P7" s="41"/>
      <c r="Q7" s="41"/>
      <c r="R7" s="41"/>
      <c r="S7" s="41"/>
      <c r="T7" s="41"/>
      <c r="U7" s="41"/>
    </row>
    <row r="8" spans="1:21" x14ac:dyDescent="0.35">
      <c r="B8" s="5" t="s">
        <v>133</v>
      </c>
      <c r="C8" s="271" t="s">
        <v>329</v>
      </c>
      <c r="D8" s="5" t="s">
        <v>160</v>
      </c>
    </row>
    <row r="9" spans="1:21" x14ac:dyDescent="0.35">
      <c r="C9" s="271" t="s">
        <v>486</v>
      </c>
      <c r="D9" s="5" t="s">
        <v>557</v>
      </c>
    </row>
    <row r="10" spans="1:21" x14ac:dyDescent="0.35">
      <c r="C10" s="271" t="s">
        <v>357</v>
      </c>
      <c r="D10" s="5" t="s">
        <v>654</v>
      </c>
    </row>
    <row r="11" spans="1:21" x14ac:dyDescent="0.35">
      <c r="C11" s="271" t="s">
        <v>362</v>
      </c>
      <c r="D11" s="5" t="s">
        <v>655</v>
      </c>
    </row>
    <row r="12" spans="1:21" x14ac:dyDescent="0.35">
      <c r="C12" s="271" t="s">
        <v>529</v>
      </c>
      <c r="D12" s="5" t="s">
        <v>656</v>
      </c>
    </row>
    <row r="13" spans="1:21" x14ac:dyDescent="0.35">
      <c r="C13" s="271" t="s">
        <v>375</v>
      </c>
      <c r="D13" s="5" t="s">
        <v>657</v>
      </c>
    </row>
    <row r="14" spans="1:21" x14ac:dyDescent="0.35">
      <c r="C14" s="271" t="s">
        <v>579</v>
      </c>
      <c r="D14" s="5" t="s">
        <v>658</v>
      </c>
    </row>
    <row r="15" spans="1:21" x14ac:dyDescent="0.35">
      <c r="C15" s="271" t="s">
        <v>551</v>
      </c>
      <c r="D15" s="5" t="s">
        <v>659</v>
      </c>
    </row>
    <row r="16" spans="1:21" x14ac:dyDescent="0.35">
      <c r="A16" s="193"/>
      <c r="B16" s="193"/>
      <c r="C16" s="193"/>
      <c r="D16" s="193"/>
    </row>
    <row r="17" spans="1:4" x14ac:dyDescent="0.35">
      <c r="A17" s="193"/>
      <c r="B17" s="193"/>
      <c r="C17" s="193"/>
      <c r="D17" s="193"/>
    </row>
    <row r="18" spans="1:4" x14ac:dyDescent="0.35">
      <c r="A18" s="193"/>
      <c r="B18" s="193"/>
      <c r="C18" s="193"/>
      <c r="D18" s="193"/>
    </row>
  </sheetData>
  <hyperlinks>
    <hyperlink ref="B7" location="'Index'!A1" display="&lt;Home&gt;" xr:uid="{DEFD5FBC-860A-48D5-8C1A-7DE8304BE5CC}"/>
    <hyperlink ref="C8" location="'BS1'!A1" display="Net debt" xr:uid="{B2230974-A910-4BCA-9A42-896087C5B189}"/>
    <hyperlink ref="C9" location="'BS2- FA rollforward'!A1" display="Fixed assets rollforward - Dec18 - Dec20A" xr:uid="{C5871BF6-D979-4D8F-9406-94665DE1C2AA}"/>
    <hyperlink ref="C10" location="'BS3-Inventory'!A1" display="Inventory" xr:uid="{D4127015-B477-41A0-8209-225E09353A03}"/>
    <hyperlink ref="C11" location="'BS4-Trade receivables'!A1" display="Trade receivables" xr:uid="{10FAE7A2-DB61-4646-8FB1-0264E424B13B}"/>
    <hyperlink ref="C12" location="'BS5-TR ageing'!A1" display="TR ageing" xr:uid="{C6A363C6-19CD-45B7-B7F6-13897D8C07CF}"/>
    <hyperlink ref="C13" location="'BS6-Trade payable'!A1" display="Trade payables" xr:uid="{65D9190D-CAC0-41A4-B7A2-0934F88ADB45}"/>
    <hyperlink ref="C14" location="'BS7-Bad debt roll forward'!A1" display="Bad debt reserve roll forward" xr:uid="{7402A7ED-9C90-4A20-AE6F-91204DAC4762}"/>
    <hyperlink ref="C15" location="'BS8-TP ageing'!A1" display="TP ageing" xr:uid="{BC06ECAB-9B11-4853-B2D5-733DE4227266}"/>
  </hyperlinks>
  <pageMargins left="0.55118110236220497" right="0.55118110236220497" top="0.39370078740157499" bottom="0.55118110236220497" header="0" footer="0.31496062992126"/>
  <pageSetup paperSize="9" fitToHeight="0" orientation="landscape" r:id="rId1"/>
  <headerFooter scaleWithDoc="0" alignWithMargins="0">
    <oddFooter>&amp;R&amp;G&amp;L&amp;"Arial,Regular"&amp;8Page &amp;P     Tab:&amp;A     05 April 2021&amp;C&amp;"Arial,Regular"&amp;8&amp;F
Reliance Restricted</oddFooter>
  </headerFooter>
  <legacyDrawingHF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3F1F79-352C-4430-97DD-35A1BAF5F03F}">
  <sheetPr>
    <pageSetUpPr autoPageBreaks="0" fitToPage="1"/>
  </sheetPr>
  <dimension ref="A1:H39"/>
  <sheetViews>
    <sheetView showGridLines="0" zoomScaleNormal="100" workbookViewId="0">
      <selection activeCell="D10" sqref="D10"/>
    </sheetView>
  </sheetViews>
  <sheetFormatPr defaultColWidth="9" defaultRowHeight="12" customHeight="1" x14ac:dyDescent="0.35"/>
  <cols>
    <col min="1" max="1" width="26" style="4" bestFit="1" customWidth="1"/>
    <col min="2" max="2" width="5.6640625" style="4" customWidth="1"/>
    <col min="3" max="5" width="11.4140625" style="4" customWidth="1"/>
    <col min="6" max="6" width="5.4140625" style="4" customWidth="1"/>
    <col min="7" max="7" width="11.4140625" style="4" customWidth="1"/>
    <col min="8" max="9" width="3.9140625" style="4" customWidth="1"/>
    <col min="10" max="16384" width="9" style="4"/>
  </cols>
  <sheetData>
    <row r="1" spans="1:8" ht="20.2" customHeight="1" x14ac:dyDescent="0.4">
      <c r="A1" s="19" t="s">
        <v>138</v>
      </c>
      <c r="B1" s="7"/>
      <c r="C1" s="7"/>
      <c r="D1" s="7"/>
      <c r="E1" s="7"/>
      <c r="F1" s="7"/>
    </row>
    <row r="2" spans="1:8" ht="15" customHeight="1" x14ac:dyDescent="0.35">
      <c r="A2" s="20" t="s">
        <v>133</v>
      </c>
      <c r="B2" s="14"/>
      <c r="C2" s="11"/>
      <c r="D2" s="11"/>
      <c r="E2" s="11"/>
      <c r="F2" s="11"/>
    </row>
    <row r="3" spans="1:8" ht="20.2" customHeight="1" x14ac:dyDescent="0.5">
      <c r="A3" s="86" t="s">
        <v>329</v>
      </c>
      <c r="B3" s="11"/>
      <c r="C3" s="11"/>
      <c r="D3" s="11"/>
      <c r="E3" s="11"/>
      <c r="F3" s="11"/>
      <c r="G3" s="11"/>
    </row>
    <row r="4" spans="1:8" ht="20.2" customHeight="1" x14ac:dyDescent="0.5">
      <c r="A4" s="86"/>
      <c r="B4" s="11"/>
      <c r="C4" s="11"/>
      <c r="D4" s="11"/>
      <c r="E4" s="11"/>
      <c r="F4" s="11"/>
      <c r="G4" s="11"/>
    </row>
    <row r="5" spans="1:8" ht="12.75" x14ac:dyDescent="0.35">
      <c r="A5" s="21"/>
      <c r="B5" s="21"/>
      <c r="C5" s="38" t="s">
        <v>126</v>
      </c>
      <c r="D5" s="38" t="s">
        <v>126</v>
      </c>
      <c r="E5" s="38" t="s">
        <v>126</v>
      </c>
      <c r="F5" s="22"/>
      <c r="G5" s="12"/>
    </row>
    <row r="6" spans="1:8" ht="13.5" customHeight="1" x14ac:dyDescent="0.4">
      <c r="A6" s="124" t="s">
        <v>89</v>
      </c>
      <c r="B6" s="125" t="s">
        <v>16</v>
      </c>
      <c r="C6" s="126" t="s">
        <v>105</v>
      </c>
      <c r="D6" s="126" t="s">
        <v>107</v>
      </c>
      <c r="E6" s="126" t="s">
        <v>460</v>
      </c>
      <c r="F6" s="12"/>
      <c r="G6" s="96" t="s">
        <v>17</v>
      </c>
    </row>
    <row r="7" spans="1:8" ht="12.75" x14ac:dyDescent="0.35">
      <c r="A7" s="106" t="s">
        <v>334</v>
      </c>
      <c r="B7" s="25"/>
      <c r="C7" s="98">
        <f>SUMIFS(ScratchPad_TB!I$15:I$165,ScratchPad_TB!$G$15:$G$165,'BS1'!$A7,ScratchPad_TB!$F$15:$F$165,'BS1'!$A$10)/1000</f>
        <v>4191.7368276508432</v>
      </c>
      <c r="D7" s="98">
        <f>SUMIFS(ScratchPad_TB!J$15:J$165,ScratchPad_TB!$G$15:$G$165,'BS1'!$A7,ScratchPad_TB!$F$15:$F$165,'BS1'!$A$10)/1000</f>
        <v>3008.7142593649455</v>
      </c>
      <c r="E7" s="98">
        <f>SUMIFS(ScratchPad_TB!K$15:K$165,ScratchPad_TB!$G$15:$G$165,'BS1'!$A7,ScratchPad_TB!$F$15:$F$165,'BS1'!$A$10)/1000</f>
        <v>5888.1702412340937</v>
      </c>
      <c r="F7" s="26"/>
      <c r="G7" s="27"/>
    </row>
    <row r="8" spans="1:8" ht="12.75" x14ac:dyDescent="0.35">
      <c r="A8" s="107" t="s">
        <v>332</v>
      </c>
      <c r="B8" s="29"/>
      <c r="C8" s="100">
        <f>SUMIFS(ScratchPad_TB!I$15:I$165,ScratchPad_TB!$G$15:$G$165,'BS1'!$A8,ScratchPad_TB!$F$15:$F$165,'BS1'!$A$10)/1000</f>
        <v>-400</v>
      </c>
      <c r="D8" s="100">
        <f>SUMIFS(ScratchPad_TB!J$15:J$165,ScratchPad_TB!$G$15:$G$165,'BS1'!$A8,ScratchPad_TB!$F$15:$F$165,'BS1'!$A$10)/1000</f>
        <v>-800</v>
      </c>
      <c r="E8" s="100">
        <f>SUMIFS(ScratchPad_TB!K$15:K$165,ScratchPad_TB!$G$15:$G$165,'BS1'!$A8,ScratchPad_TB!$F$15:$F$165,'BS1'!$A$10)/1000</f>
        <v>-1000</v>
      </c>
      <c r="F8" s="26"/>
      <c r="G8" s="27"/>
    </row>
    <row r="9" spans="1:8" ht="12.75" x14ac:dyDescent="0.35">
      <c r="A9" s="114" t="s">
        <v>330</v>
      </c>
      <c r="B9" s="112"/>
      <c r="C9" s="113">
        <f>SUMIFS(ScratchPad_TB!I$15:I$165,ScratchPad_TB!$G$15:$G$165,'BS1'!$A9,ScratchPad_TB!$F$15:$F$165,'BS1'!$A$10)/1000</f>
        <v>-5154.0812755178504</v>
      </c>
      <c r="D9" s="113">
        <f>SUMIFS(ScratchPad_TB!J$15:J$165,ScratchPad_TB!$G$15:$G$165,'BS1'!$A9,ScratchPad_TB!$F$15:$F$165,'BS1'!$A$10)/1000</f>
        <v>-4927.8568928624954</v>
      </c>
      <c r="E9" s="113">
        <f>SUMIFS(ScratchPad_TB!K$15:K$165,ScratchPad_TB!$G$15:$G$165,'BS1'!$A9,ScratchPad_TB!$F$15:$F$165,'BS1'!$A$10)/1000</f>
        <v>-3282.5109114285715</v>
      </c>
      <c r="F9" s="26"/>
      <c r="G9" s="27"/>
    </row>
    <row r="10" spans="1:8" s="30" customFormat="1" ht="13.15" x14ac:dyDescent="0.4">
      <c r="A10" s="174" t="s">
        <v>329</v>
      </c>
      <c r="B10" s="119"/>
      <c r="C10" s="120">
        <f>SUM(C7:C9)</f>
        <v>-1362.3444478670071</v>
      </c>
      <c r="D10" s="120">
        <f t="shared" ref="D10:E10" si="0">SUM(D7:D9)</f>
        <v>-2719.1426334975499</v>
      </c>
      <c r="E10" s="120">
        <f t="shared" si="0"/>
        <v>1605.6593298055222</v>
      </c>
      <c r="F10" s="26"/>
      <c r="G10" s="176"/>
      <c r="H10" s="4"/>
    </row>
    <row r="11" spans="1:8" ht="13.5" customHeight="1" x14ac:dyDescent="0.35">
      <c r="A11" s="97" t="s">
        <v>433</v>
      </c>
      <c r="B11" s="21"/>
      <c r="C11" s="22"/>
      <c r="D11" s="22"/>
      <c r="E11" s="22"/>
      <c r="F11" s="22"/>
      <c r="G11" s="12"/>
    </row>
    <row r="12" spans="1:8" ht="13.5" customHeight="1" x14ac:dyDescent="0.35">
      <c r="A12" s="97" t="str">
        <f>"Ref: "&amp;A3&amp;" - "&amp;A1</f>
        <v>Ref: Net debt - Section BS - Balance Sheet Analysis</v>
      </c>
      <c r="B12" s="34"/>
      <c r="C12" s="22"/>
      <c r="D12" s="22"/>
      <c r="E12" s="22"/>
      <c r="F12" s="22"/>
      <c r="G12" s="12"/>
    </row>
    <row r="13" spans="1:8" ht="13.5" customHeight="1" x14ac:dyDescent="0.35">
      <c r="A13" s="14"/>
      <c r="B13" s="14"/>
      <c r="C13" s="14"/>
      <c r="D13" s="14"/>
      <c r="E13" s="14"/>
      <c r="F13" s="14"/>
      <c r="G13" s="14"/>
    </row>
    <row r="14" spans="1:8" ht="13.5" customHeight="1" x14ac:dyDescent="0.35">
      <c r="A14" s="14"/>
      <c r="B14" s="14"/>
      <c r="C14" s="14"/>
      <c r="D14" s="14"/>
      <c r="E14" s="14"/>
      <c r="F14" s="14"/>
      <c r="G14" s="14"/>
    </row>
    <row r="15" spans="1:8" ht="12" customHeight="1" x14ac:dyDescent="0.35">
      <c r="A15" s="14"/>
      <c r="B15" s="14"/>
      <c r="C15" s="14"/>
      <c r="D15" s="14"/>
      <c r="E15" s="14"/>
      <c r="F15" s="14"/>
      <c r="G15" s="14"/>
    </row>
    <row r="16" spans="1:8" ht="12" customHeight="1" x14ac:dyDescent="0.35">
      <c r="A16" s="14"/>
      <c r="B16" s="14"/>
      <c r="C16" s="14"/>
      <c r="D16" s="14"/>
      <c r="E16" s="14"/>
      <c r="F16" s="14"/>
      <c r="G16" s="14"/>
    </row>
    <row r="17" spans="1:7" ht="12" customHeight="1" x14ac:dyDescent="0.35">
      <c r="A17" s="14" t="s">
        <v>566</v>
      </c>
      <c r="B17" s="14"/>
      <c r="C17" s="14"/>
      <c r="D17" s="14"/>
      <c r="E17" s="14"/>
      <c r="F17" s="14"/>
      <c r="G17" s="14"/>
    </row>
    <row r="18" spans="1:7" ht="12" customHeight="1" x14ac:dyDescent="0.35">
      <c r="A18" s="14" t="s">
        <v>518</v>
      </c>
      <c r="B18" s="14"/>
      <c r="C18" s="268">
        <f>'Lead BS'!C23</f>
        <v>1362.3444478670071</v>
      </c>
      <c r="D18" s="268">
        <f>'Lead BS'!D23</f>
        <v>2719.1426334975499</v>
      </c>
      <c r="E18" s="268">
        <f>'Lead BS'!E23</f>
        <v>-1605.6593298055227</v>
      </c>
      <c r="F18" s="14"/>
      <c r="G18" s="14"/>
    </row>
    <row r="19" spans="1:7" ht="12" customHeight="1" x14ac:dyDescent="0.35">
      <c r="A19" s="14" t="s">
        <v>431</v>
      </c>
      <c r="B19" s="14"/>
      <c r="C19" s="268">
        <f>C18+C10</f>
        <v>0</v>
      </c>
      <c r="D19" s="268">
        <f t="shared" ref="D19:E19" si="1">D18+D10</f>
        <v>0</v>
      </c>
      <c r="E19" s="268">
        <f t="shared" si="1"/>
        <v>0</v>
      </c>
      <c r="F19" s="14"/>
      <c r="G19" s="14"/>
    </row>
    <row r="20" spans="1:7" ht="12" customHeight="1" x14ac:dyDescent="0.35">
      <c r="A20" s="14"/>
      <c r="B20" s="14"/>
      <c r="C20" s="14"/>
      <c r="D20" s="14"/>
      <c r="E20" s="14"/>
      <c r="F20" s="14"/>
      <c r="G20" s="14"/>
    </row>
    <row r="21" spans="1:7" ht="12" customHeight="1" x14ac:dyDescent="0.35">
      <c r="A21" s="14"/>
      <c r="B21" s="14"/>
      <c r="C21" s="14"/>
      <c r="D21" s="14"/>
      <c r="E21" s="14"/>
      <c r="F21" s="14"/>
      <c r="G21" s="14"/>
    </row>
    <row r="22" spans="1:7" ht="12" customHeight="1" x14ac:dyDescent="0.35">
      <c r="A22" s="14"/>
      <c r="B22" s="14"/>
      <c r="C22" s="14"/>
      <c r="D22" s="14"/>
      <c r="E22" s="14"/>
      <c r="F22" s="14"/>
      <c r="G22" s="14"/>
    </row>
    <row r="23" spans="1:7" ht="12" customHeight="1" x14ac:dyDescent="0.35">
      <c r="A23" s="14"/>
      <c r="B23" s="14"/>
      <c r="C23" s="14"/>
      <c r="D23" s="14"/>
      <c r="E23" s="14"/>
      <c r="F23" s="14"/>
      <c r="G23" s="14"/>
    </row>
    <row r="24" spans="1:7" ht="12" customHeight="1" x14ac:dyDescent="0.35">
      <c r="A24" s="14"/>
      <c r="B24" s="14"/>
      <c r="C24" s="14"/>
      <c r="D24" s="14"/>
      <c r="E24" s="14"/>
      <c r="F24" s="14"/>
      <c r="G24" s="14"/>
    </row>
    <row r="25" spans="1:7" ht="12" customHeight="1" x14ac:dyDescent="0.35">
      <c r="A25" s="14"/>
      <c r="B25" s="14"/>
      <c r="C25" s="14"/>
      <c r="D25" s="14"/>
      <c r="E25" s="14"/>
      <c r="F25" s="14"/>
      <c r="G25" s="14"/>
    </row>
    <row r="26" spans="1:7" ht="12" customHeight="1" x14ac:dyDescent="0.35">
      <c r="A26" s="14"/>
      <c r="B26" s="14"/>
      <c r="C26" s="14"/>
      <c r="D26" s="14"/>
      <c r="E26" s="14"/>
      <c r="F26" s="14"/>
      <c r="G26" s="14"/>
    </row>
    <row r="27" spans="1:7" ht="12" customHeight="1" x14ac:dyDescent="0.35">
      <c r="A27" s="14"/>
      <c r="B27" s="14"/>
      <c r="C27" s="14"/>
      <c r="D27" s="14"/>
      <c r="E27" s="14"/>
      <c r="F27" s="14"/>
      <c r="G27" s="14"/>
    </row>
    <row r="28" spans="1:7" ht="12" customHeight="1" x14ac:dyDescent="0.35">
      <c r="A28" s="14"/>
      <c r="B28" s="14"/>
      <c r="C28" s="14"/>
      <c r="D28" s="14"/>
      <c r="E28" s="14"/>
      <c r="F28" s="14"/>
      <c r="G28" s="14"/>
    </row>
    <row r="29" spans="1:7" ht="12" customHeight="1" x14ac:dyDescent="0.35">
      <c r="A29" s="14"/>
      <c r="B29" s="14"/>
      <c r="C29" s="14"/>
      <c r="D29" s="14"/>
      <c r="E29" s="14"/>
      <c r="F29" s="14"/>
      <c r="G29" s="14"/>
    </row>
    <row r="30" spans="1:7" ht="12" customHeight="1" x14ac:dyDescent="0.35">
      <c r="A30" s="14"/>
      <c r="B30" s="14"/>
      <c r="C30" s="14"/>
      <c r="D30" s="14"/>
      <c r="E30" s="14"/>
      <c r="F30" s="14"/>
      <c r="G30" s="14"/>
    </row>
    <row r="31" spans="1:7" ht="12" customHeight="1" x14ac:dyDescent="0.35">
      <c r="A31" s="14"/>
      <c r="B31" s="14"/>
      <c r="C31" s="14"/>
      <c r="D31" s="14"/>
      <c r="E31" s="14"/>
      <c r="F31" s="14"/>
      <c r="G31" s="14"/>
    </row>
    <row r="32" spans="1:7" ht="12" customHeight="1" x14ac:dyDescent="0.35">
      <c r="A32" s="14"/>
      <c r="B32" s="14"/>
      <c r="C32" s="14"/>
      <c r="D32" s="14"/>
      <c r="E32" s="14"/>
      <c r="F32" s="14"/>
      <c r="G32" s="14"/>
    </row>
    <row r="33" spans="1:7" ht="12" customHeight="1" x14ac:dyDescent="0.35">
      <c r="A33" s="34"/>
      <c r="B33" s="34"/>
      <c r="C33" s="12"/>
      <c r="D33" s="12"/>
      <c r="E33" s="12"/>
      <c r="F33" s="12"/>
      <c r="G33" s="12"/>
    </row>
    <row r="34" spans="1:7" ht="12" customHeight="1" x14ac:dyDescent="0.35">
      <c r="A34" s="34"/>
      <c r="B34" s="34"/>
      <c r="C34" s="12"/>
      <c r="D34" s="12"/>
      <c r="E34" s="12"/>
      <c r="F34" s="12"/>
      <c r="G34" s="12"/>
    </row>
    <row r="35" spans="1:7" ht="12" customHeight="1" x14ac:dyDescent="0.35">
      <c r="A35" s="34"/>
      <c r="B35" s="34"/>
      <c r="C35" s="12"/>
      <c r="D35" s="12"/>
      <c r="E35" s="12"/>
      <c r="F35" s="12"/>
      <c r="G35" s="12"/>
    </row>
    <row r="36" spans="1:7" ht="12" customHeight="1" x14ac:dyDescent="0.35">
      <c r="A36" s="34"/>
      <c r="B36" s="34"/>
      <c r="C36" s="12"/>
      <c r="D36" s="12"/>
      <c r="E36" s="12"/>
      <c r="F36" s="12"/>
      <c r="G36" s="12"/>
    </row>
    <row r="37" spans="1:7" ht="12" customHeight="1" x14ac:dyDescent="0.35">
      <c r="A37" s="34"/>
      <c r="B37" s="34"/>
      <c r="C37" s="12"/>
      <c r="D37" s="12"/>
      <c r="E37" s="12"/>
      <c r="F37" s="12"/>
      <c r="G37" s="12"/>
    </row>
    <row r="38" spans="1:7" ht="12" customHeight="1" x14ac:dyDescent="0.35">
      <c r="A38" s="34"/>
      <c r="B38" s="34"/>
      <c r="C38" s="12"/>
      <c r="D38" s="12"/>
      <c r="E38" s="12"/>
      <c r="F38" s="12"/>
      <c r="G38" s="12"/>
    </row>
    <row r="39" spans="1:7" ht="12" customHeight="1" x14ac:dyDescent="0.35">
      <c r="A39" s="34"/>
      <c r="B39" s="34"/>
      <c r="C39" s="12"/>
      <c r="D39" s="12"/>
      <c r="E39" s="12"/>
      <c r="F39" s="12"/>
      <c r="G39" s="12"/>
    </row>
  </sheetData>
  <pageMargins left="0.55118110236220497" right="0.55118110236220497" top="0.39370078740157499" bottom="0.55118110236220497" header="0" footer="0.31496062992126"/>
  <pageSetup paperSize="9" fitToHeight="0" orientation="landscape" r:id="rId1"/>
  <headerFooter scaleWithDoc="0" alignWithMargins="0">
    <oddFooter>&amp;R&amp;G&amp;L&amp;"Arial,Regular"&amp;8Page &amp;P     Tab:&amp;A     05 April 2021&amp;C&amp;"Arial,Regular"&amp;8&amp;F
Reliance Restricted</oddFooter>
  </headerFooter>
  <legacyDrawingHF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B8E592-AEC3-47F9-817E-6236BC35CB5A}">
  <sheetPr>
    <pageSetUpPr autoPageBreaks="0" fitToPage="1"/>
  </sheetPr>
  <dimension ref="A1:N38"/>
  <sheetViews>
    <sheetView showGridLines="0" zoomScale="88" zoomScaleNormal="100" workbookViewId="0">
      <selection activeCell="J14" sqref="J14"/>
    </sheetView>
  </sheetViews>
  <sheetFormatPr defaultColWidth="9" defaultRowHeight="12" customHeight="1" x14ac:dyDescent="0.35"/>
  <cols>
    <col min="1" max="1" width="19" style="4" customWidth="1"/>
    <col min="2" max="2" width="5.6640625" style="4" customWidth="1"/>
    <col min="3" max="11" width="11.4140625" style="4" customWidth="1"/>
    <col min="12" max="12" width="5.4140625" style="4" customWidth="1"/>
    <col min="13" max="13" width="11.4140625" style="4" customWidth="1"/>
    <col min="14" max="15" width="3.9140625" style="4" customWidth="1"/>
    <col min="16" max="16384" width="9" style="4"/>
  </cols>
  <sheetData>
    <row r="1" spans="1:14" ht="20.2" customHeight="1" x14ac:dyDescent="0.4">
      <c r="A1" s="19" t="s">
        <v>138</v>
      </c>
      <c r="B1" s="7"/>
      <c r="C1" s="7"/>
      <c r="D1" s="7"/>
      <c r="E1" s="7"/>
      <c r="F1" s="7"/>
      <c r="G1" s="7"/>
      <c r="H1" s="7"/>
      <c r="I1" s="7"/>
      <c r="J1" s="7"/>
      <c r="K1" s="7"/>
      <c r="L1" s="7"/>
    </row>
    <row r="2" spans="1:14" ht="15" customHeight="1" x14ac:dyDescent="0.35">
      <c r="A2" s="20" t="s">
        <v>133</v>
      </c>
      <c r="B2" s="14"/>
      <c r="C2" s="11"/>
      <c r="D2" s="11"/>
      <c r="E2" s="11"/>
      <c r="F2" s="11"/>
      <c r="G2" s="11"/>
      <c r="H2" s="11"/>
      <c r="I2" s="11"/>
      <c r="J2" s="11"/>
      <c r="K2" s="11"/>
      <c r="L2" s="11"/>
    </row>
    <row r="3" spans="1:14" ht="20.2" customHeight="1" x14ac:dyDescent="0.5">
      <c r="A3" s="86" t="s">
        <v>486</v>
      </c>
      <c r="B3" s="11"/>
      <c r="C3" s="11"/>
      <c r="D3" s="11"/>
      <c r="E3" s="11"/>
      <c r="F3" s="11"/>
      <c r="G3" s="11"/>
      <c r="H3" s="11"/>
      <c r="I3" s="11"/>
      <c r="J3" s="11"/>
      <c r="K3" s="11"/>
      <c r="L3" s="11"/>
      <c r="M3" s="11"/>
    </row>
    <row r="4" spans="1:14" ht="20.2" customHeight="1" x14ac:dyDescent="0.5">
      <c r="A4" s="86"/>
      <c r="B4" s="11"/>
      <c r="C4" s="11"/>
      <c r="D4" s="11"/>
      <c r="E4" s="11"/>
      <c r="F4" s="11"/>
      <c r="G4" s="11"/>
      <c r="H4" s="11"/>
      <c r="I4" s="11"/>
      <c r="J4" s="11"/>
      <c r="K4" s="11"/>
      <c r="L4" s="11"/>
      <c r="M4" s="11"/>
    </row>
    <row r="5" spans="1:14" ht="12.75" x14ac:dyDescent="0.35">
      <c r="A5" s="21"/>
      <c r="B5" s="21"/>
      <c r="C5" s="38"/>
      <c r="D5" s="38" t="s">
        <v>126</v>
      </c>
      <c r="E5" s="38" t="s">
        <v>126</v>
      </c>
      <c r="F5" s="38"/>
      <c r="G5" s="38"/>
      <c r="H5" s="38"/>
      <c r="I5" s="38" t="s">
        <v>126</v>
      </c>
      <c r="J5" s="38" t="s">
        <v>126</v>
      </c>
      <c r="K5" s="38" t="s">
        <v>126</v>
      </c>
      <c r="L5" s="22"/>
      <c r="M5" s="12"/>
    </row>
    <row r="6" spans="1:14" ht="39.4" x14ac:dyDescent="0.4">
      <c r="A6" s="124" t="s">
        <v>89</v>
      </c>
      <c r="B6" s="125" t="s">
        <v>16</v>
      </c>
      <c r="C6" s="126" t="s">
        <v>105</v>
      </c>
      <c r="D6" s="126" t="s">
        <v>471</v>
      </c>
      <c r="E6" s="126" t="s">
        <v>481</v>
      </c>
      <c r="F6" s="126" t="s">
        <v>470</v>
      </c>
      <c r="G6" s="126" t="s">
        <v>107</v>
      </c>
      <c r="H6" s="126" t="s">
        <v>471</v>
      </c>
      <c r="I6" s="126" t="s">
        <v>481</v>
      </c>
      <c r="J6" s="126" t="s">
        <v>470</v>
      </c>
      <c r="K6" s="126" t="s">
        <v>460</v>
      </c>
      <c r="L6" s="12"/>
      <c r="M6" s="96" t="s">
        <v>17</v>
      </c>
    </row>
    <row r="7" spans="1:14" ht="12.75" x14ac:dyDescent="0.35">
      <c r="A7" s="106" t="s">
        <v>344</v>
      </c>
      <c r="B7" s="25"/>
      <c r="C7" s="98">
        <f>SUMIFS(ScratchPad_TB!$I$15:$I$165,ScratchPad_TB!$G$15:$G$165,'BS2- FA rollforward'!$A7)/1000</f>
        <v>1750</v>
      </c>
      <c r="D7" s="98">
        <f>('ScratchPad_FA RollF working'!D7)/1000</f>
        <v>0</v>
      </c>
      <c r="E7" s="98">
        <f>('ScratchPad_FA RollF working'!E7)/1000</f>
        <v>0</v>
      </c>
      <c r="F7" s="98">
        <f>('ScratchPad_FA RollF working'!F8)/1000</f>
        <v>-350</v>
      </c>
      <c r="G7" s="98">
        <f>SUM(C7:F7)</f>
        <v>1400</v>
      </c>
      <c r="H7" s="98">
        <f>('ScratchPad_FA RollF working'!H7)/1000</f>
        <v>0</v>
      </c>
      <c r="I7" s="98">
        <f>('ScratchPad_FA RollF working'!I7)/1000</f>
        <v>0</v>
      </c>
      <c r="J7" s="98">
        <f>('ScratchPad_FA RollF working'!J8)/1000</f>
        <v>-350</v>
      </c>
      <c r="K7" s="98">
        <f>SUM(G7:J7)</f>
        <v>1050</v>
      </c>
      <c r="L7" s="26"/>
      <c r="M7" s="27"/>
    </row>
    <row r="8" spans="1:14" ht="12.75" x14ac:dyDescent="0.35">
      <c r="A8" s="107" t="s">
        <v>483</v>
      </c>
      <c r="B8" s="29"/>
      <c r="C8" s="100">
        <f>SUMIFS(ScratchPad_TB!$I$15:$I$165,ScratchPad_TB!$G$15:$G$165,'BS2- FA rollforward'!$A8)/1000</f>
        <v>600</v>
      </c>
      <c r="D8" s="100">
        <f>('ScratchPad_FA RollF working'!D9)/1000</f>
        <v>0</v>
      </c>
      <c r="E8" s="100">
        <f>('ScratchPad_FA RollF working'!E9)/1000</f>
        <v>0</v>
      </c>
      <c r="F8" s="100">
        <f>('ScratchPad_FA RollF working'!F10)/1000</f>
        <v>-120</v>
      </c>
      <c r="G8" s="100">
        <f t="shared" ref="G8:G9" si="0">SUM(C8:F8)</f>
        <v>480</v>
      </c>
      <c r="H8" s="100">
        <f>('ScratchPad_FA RollF working'!H9)/1000</f>
        <v>0</v>
      </c>
      <c r="I8" s="100">
        <f>('ScratchPad_FA RollF working'!I9)/1000</f>
        <v>0</v>
      </c>
      <c r="J8" s="100">
        <f>('ScratchPad_FA RollF working'!J10)/1000</f>
        <v>-120</v>
      </c>
      <c r="K8" s="100">
        <f t="shared" ref="K8:K9" si="1">SUM(G8:J8)</f>
        <v>360</v>
      </c>
      <c r="L8" s="26"/>
      <c r="M8" s="27"/>
    </row>
    <row r="9" spans="1:14" ht="12.75" x14ac:dyDescent="0.35">
      <c r="A9" s="107" t="s">
        <v>410</v>
      </c>
      <c r="B9" s="29"/>
      <c r="C9" s="100">
        <f>SUMIFS(ScratchPad_TB!$I$15:$I$165,ScratchPad_TB!$G$15:$G$165,'BS2- FA rollforward'!$A9)/1000</f>
        <v>1200</v>
      </c>
      <c r="D9" s="100">
        <f>('ScratchPad_FA RollF working'!D11)/1000</f>
        <v>0</v>
      </c>
      <c r="E9" s="100">
        <f>('ScratchPad_FA RollF working'!E11)/1000</f>
        <v>0</v>
      </c>
      <c r="F9" s="100">
        <f>('ScratchPad_FA RollF working'!F11)/1000</f>
        <v>0</v>
      </c>
      <c r="G9" s="100">
        <f t="shared" si="0"/>
        <v>1200</v>
      </c>
      <c r="H9" s="100">
        <f>('ScratchPad_FA RollF working'!H11)/1000</f>
        <v>0</v>
      </c>
      <c r="I9" s="100">
        <f>('ScratchPad_FA RollF working'!I11)/1000</f>
        <v>0</v>
      </c>
      <c r="J9" s="100">
        <f>('ScratchPad_FA RollF working'!J11)/1000</f>
        <v>0</v>
      </c>
      <c r="K9" s="100">
        <f t="shared" si="1"/>
        <v>1200</v>
      </c>
      <c r="L9" s="26"/>
      <c r="M9" s="27"/>
    </row>
    <row r="10" spans="1:14" ht="13.15" x14ac:dyDescent="0.4">
      <c r="A10" s="174" t="s">
        <v>343</v>
      </c>
      <c r="B10" s="119"/>
      <c r="C10" s="120">
        <f>SUM(C7:C9)</f>
        <v>3550</v>
      </c>
      <c r="D10" s="120">
        <f t="shared" ref="D10:K10" si="2">SUM(D7:D9)</f>
        <v>0</v>
      </c>
      <c r="E10" s="120">
        <f t="shared" si="2"/>
        <v>0</v>
      </c>
      <c r="F10" s="120">
        <f t="shared" si="2"/>
        <v>-470</v>
      </c>
      <c r="G10" s="120">
        <f t="shared" si="2"/>
        <v>3080</v>
      </c>
      <c r="H10" s="120">
        <f t="shared" si="2"/>
        <v>0</v>
      </c>
      <c r="I10" s="120">
        <f t="shared" si="2"/>
        <v>0</v>
      </c>
      <c r="J10" s="120">
        <f t="shared" si="2"/>
        <v>-470</v>
      </c>
      <c r="K10" s="120">
        <f t="shared" si="2"/>
        <v>2610</v>
      </c>
      <c r="L10" s="26"/>
      <c r="M10" s="27"/>
    </row>
    <row r="11" spans="1:14" s="30" customFormat="1" ht="12.75" x14ac:dyDescent="0.35">
      <c r="A11" s="107" t="s">
        <v>351</v>
      </c>
      <c r="B11" s="29"/>
      <c r="C11" s="100">
        <f>SUMIFS(ScratchPad_TB!$I$15:$I$165,ScratchPad_TB!$G$15:$G$165,'BS2- FA rollforward'!$A11)/1000</f>
        <v>30</v>
      </c>
      <c r="D11" s="100">
        <f>('ScratchPad_FA RollF working'!D13)/1000</f>
        <v>0</v>
      </c>
      <c r="E11" s="100">
        <f>('ScratchPad_FA RollF working'!E13)/1000</f>
        <v>0</v>
      </c>
      <c r="F11" s="100">
        <f>('ScratchPad_FA RollF working'!F14)/1000</f>
        <v>-6</v>
      </c>
      <c r="G11" s="100">
        <f t="shared" ref="G11:G12" si="3">SUM(C11:F11)</f>
        <v>24</v>
      </c>
      <c r="H11" s="100">
        <f>('ScratchPad_FA RollF working'!H13)/1000</f>
        <v>48</v>
      </c>
      <c r="I11" s="100">
        <f>('ScratchPad_FA RollF working'!I13)/1000</f>
        <v>-48</v>
      </c>
      <c r="J11" s="100">
        <f>('ScratchPad_FA RollF working'!J14)/1000</f>
        <v>-6</v>
      </c>
      <c r="K11" s="100">
        <f t="shared" ref="K11:K12" si="4">SUM(G11:J11)</f>
        <v>18</v>
      </c>
      <c r="L11" s="26"/>
      <c r="M11" s="27"/>
      <c r="N11" s="4"/>
    </row>
    <row r="12" spans="1:14" s="30" customFormat="1" ht="12.75" x14ac:dyDescent="0.35">
      <c r="A12" s="107" t="s">
        <v>354</v>
      </c>
      <c r="B12" s="29"/>
      <c r="C12" s="100">
        <f>SUMIFS(ScratchPad_TB!$I$15:$I$165,ScratchPad_TB!$G$15:$G$165,'BS2- FA rollforward'!$A12)/1000</f>
        <v>126.12663000000001</v>
      </c>
      <c r="D12" s="100">
        <f>('ScratchPad_FA RollF working'!D15)/1000</f>
        <v>370.43391231000004</v>
      </c>
      <c r="E12" s="100">
        <f>('ScratchPad_FA RollF working'!E15)/1000</f>
        <v>-23.585679810000002</v>
      </c>
      <c r="F12" s="100">
        <f>('ScratchPad_FA RollF working'!F16)/1000</f>
        <v>-69.369646500000002</v>
      </c>
      <c r="G12" s="100">
        <f t="shared" si="3"/>
        <v>403.6052160000001</v>
      </c>
      <c r="H12" s="100">
        <f>('ScratchPad_FA RollF working'!H15)/1000</f>
        <v>521.38907083000004</v>
      </c>
      <c r="I12" s="100">
        <f>('ScratchPad_FA RollF working'!I15)/1000</f>
        <v>-292.46923737999998</v>
      </c>
      <c r="J12" s="100">
        <f>('ScratchPad_FA RollF working'!J16)/1000</f>
        <v>-45.78396669</v>
      </c>
      <c r="K12" s="100">
        <f t="shared" si="4"/>
        <v>586.74108276000015</v>
      </c>
      <c r="L12" s="26"/>
      <c r="M12" s="27"/>
      <c r="N12" s="4"/>
    </row>
    <row r="13" spans="1:14" ht="13.15" x14ac:dyDescent="0.4">
      <c r="A13" s="174" t="s">
        <v>350</v>
      </c>
      <c r="B13" s="119"/>
      <c r="C13" s="120">
        <f>SUM(C11:C12)</f>
        <v>156.12663000000001</v>
      </c>
      <c r="D13" s="120">
        <f t="shared" ref="D13:K13" si="5">SUM(D11:D12)</f>
        <v>370.43391231000004</v>
      </c>
      <c r="E13" s="120">
        <f t="shared" si="5"/>
        <v>-23.585679810000002</v>
      </c>
      <c r="F13" s="120">
        <f t="shared" si="5"/>
        <v>-75.369646500000002</v>
      </c>
      <c r="G13" s="120">
        <f t="shared" si="5"/>
        <v>427.6052160000001</v>
      </c>
      <c r="H13" s="120">
        <f t="shared" si="5"/>
        <v>569.38907083000004</v>
      </c>
      <c r="I13" s="120">
        <f t="shared" si="5"/>
        <v>-340.46923737999998</v>
      </c>
      <c r="J13" s="120">
        <f t="shared" si="5"/>
        <v>-51.78396669</v>
      </c>
      <c r="K13" s="120">
        <f t="shared" si="5"/>
        <v>604.74108276000015</v>
      </c>
      <c r="L13" s="26"/>
      <c r="M13" s="27"/>
    </row>
    <row r="14" spans="1:14" ht="13.15" x14ac:dyDescent="0.4">
      <c r="A14" s="173" t="s">
        <v>441</v>
      </c>
      <c r="B14" s="116"/>
      <c r="C14" s="117">
        <f t="shared" ref="C14:K14" si="6">SUM(C10,C13:C13)</f>
        <v>3706.1266300000002</v>
      </c>
      <c r="D14" s="117">
        <f t="shared" si="6"/>
        <v>370.43391231000004</v>
      </c>
      <c r="E14" s="117">
        <f t="shared" si="6"/>
        <v>-23.585679810000002</v>
      </c>
      <c r="F14" s="117">
        <f t="shared" si="6"/>
        <v>-545.36964650000004</v>
      </c>
      <c r="G14" s="117">
        <f t="shared" si="6"/>
        <v>3507.6052159999999</v>
      </c>
      <c r="H14" s="117">
        <f t="shared" si="6"/>
        <v>569.38907083000004</v>
      </c>
      <c r="I14" s="117">
        <f t="shared" si="6"/>
        <v>-340.46923737999998</v>
      </c>
      <c r="J14" s="117">
        <f t="shared" si="6"/>
        <v>-521.78396668999994</v>
      </c>
      <c r="K14" s="117">
        <f t="shared" si="6"/>
        <v>3214.7410827600002</v>
      </c>
      <c r="L14" s="26"/>
      <c r="M14" s="176"/>
    </row>
    <row r="15" spans="1:14" ht="13.5" customHeight="1" x14ac:dyDescent="0.35">
      <c r="A15" s="97" t="s">
        <v>433</v>
      </c>
      <c r="B15" s="21"/>
      <c r="C15" s="22"/>
      <c r="D15" s="22"/>
      <c r="E15" s="22"/>
      <c r="F15" s="22"/>
      <c r="G15" s="22"/>
      <c r="H15" s="22"/>
      <c r="I15" s="22"/>
      <c r="J15" s="22"/>
      <c r="K15" s="22"/>
      <c r="L15" s="22"/>
      <c r="M15" s="12"/>
    </row>
    <row r="16" spans="1:14" ht="13.5" customHeight="1" x14ac:dyDescent="0.35">
      <c r="A16" s="97" t="str">
        <f>"Ref: "&amp;A3&amp;" - "&amp;A1</f>
        <v>Ref: Fixed assets rollforward - Dec18 - Dec20A - Section BS - Balance Sheet Analysis</v>
      </c>
      <c r="B16" s="34"/>
      <c r="C16" s="22"/>
      <c r="D16" s="22"/>
      <c r="E16" s="22"/>
      <c r="F16" s="22"/>
      <c r="G16" s="22"/>
      <c r="H16" s="22"/>
      <c r="I16" s="22"/>
      <c r="J16" s="22"/>
      <c r="K16" s="22"/>
      <c r="L16" s="22"/>
      <c r="M16" s="12"/>
    </row>
    <row r="17" spans="1:13" ht="13.5" customHeight="1" x14ac:dyDescent="0.35">
      <c r="A17" s="14"/>
      <c r="B17" s="14"/>
      <c r="C17" s="14"/>
      <c r="D17" s="14"/>
      <c r="E17" s="14"/>
      <c r="F17" s="14"/>
      <c r="G17" s="14"/>
      <c r="H17" s="14"/>
      <c r="I17" s="14"/>
      <c r="J17" s="14"/>
      <c r="K17" s="14"/>
      <c r="L17" s="14"/>
      <c r="M17" s="14"/>
    </row>
    <row r="18" spans="1:13" ht="13.5" customHeight="1" x14ac:dyDescent="0.35">
      <c r="A18" s="14"/>
      <c r="B18" s="14"/>
      <c r="C18" s="14"/>
      <c r="D18" s="14"/>
      <c r="E18" s="14"/>
      <c r="F18" s="14"/>
      <c r="G18" s="14"/>
      <c r="H18" s="14"/>
      <c r="I18" s="14"/>
      <c r="J18" s="14"/>
      <c r="K18" s="14"/>
      <c r="L18" s="14"/>
      <c r="M18" s="14"/>
    </row>
    <row r="19" spans="1:13" ht="12" customHeight="1" x14ac:dyDescent="0.35">
      <c r="A19" s="14"/>
      <c r="B19" s="14"/>
      <c r="C19" s="14"/>
      <c r="D19" s="14"/>
      <c r="E19" s="14"/>
      <c r="F19" s="14"/>
      <c r="G19" s="14"/>
      <c r="H19" s="14"/>
      <c r="I19" s="14"/>
      <c r="J19" s="14"/>
      <c r="K19" s="14"/>
      <c r="L19" s="14"/>
      <c r="M19" s="14"/>
    </row>
    <row r="20" spans="1:13" ht="12" customHeight="1" x14ac:dyDescent="0.35">
      <c r="A20" s="14" t="s">
        <v>429</v>
      </c>
      <c r="B20" s="14"/>
      <c r="C20" s="14"/>
      <c r="D20" s="14"/>
      <c r="E20" s="14"/>
      <c r="F20" s="14"/>
      <c r="G20" s="14"/>
      <c r="H20" s="14"/>
      <c r="I20" s="14"/>
      <c r="J20" s="14"/>
      <c r="K20" s="14"/>
      <c r="L20" s="14"/>
      <c r="M20" s="14"/>
    </row>
    <row r="21" spans="1:13" ht="12" customHeight="1" x14ac:dyDescent="0.35">
      <c r="A21" s="14" t="s">
        <v>485</v>
      </c>
      <c r="B21" s="14"/>
      <c r="C21" s="268">
        <f>'R4'!H10</f>
        <v>3706.1266299999997</v>
      </c>
      <c r="D21" s="14"/>
      <c r="E21" s="14"/>
      <c r="F21" s="268">
        <f>'R3'!L20</f>
        <v>-521.78396669000006</v>
      </c>
      <c r="G21" s="268">
        <f>'R4'!N10</f>
        <v>3507.6052159999999</v>
      </c>
      <c r="H21" s="268"/>
      <c r="I21" s="268">
        <f>'R3'!Q20</f>
        <v>0</v>
      </c>
      <c r="J21" s="268">
        <f>'R3'!R20</f>
        <v>-181.31472930999999</v>
      </c>
      <c r="K21" s="268">
        <f>'R4'!T10</f>
        <v>3214.7410827600002</v>
      </c>
      <c r="L21" s="14"/>
      <c r="M21" s="14"/>
    </row>
    <row r="22" spans="1:13" ht="12" customHeight="1" x14ac:dyDescent="0.35">
      <c r="A22" s="14" t="s">
        <v>431</v>
      </c>
      <c r="B22" s="14"/>
      <c r="C22" s="268">
        <f>C21-C14</f>
        <v>0</v>
      </c>
      <c r="D22" s="268"/>
      <c r="E22" s="268"/>
      <c r="F22" s="268">
        <f>F21-F14</f>
        <v>23.585679809999988</v>
      </c>
      <c r="G22" s="268">
        <f>G21-G14</f>
        <v>0</v>
      </c>
      <c r="H22" s="268"/>
      <c r="I22" s="268"/>
      <c r="J22" s="268">
        <f>J21-J14</f>
        <v>340.46923737999998</v>
      </c>
      <c r="K22" s="268">
        <f>K21-K14</f>
        <v>0</v>
      </c>
      <c r="L22" s="14"/>
      <c r="M22" s="14"/>
    </row>
    <row r="23" spans="1:13" ht="12" customHeight="1" x14ac:dyDescent="0.35">
      <c r="A23" s="14"/>
      <c r="B23" s="14"/>
      <c r="C23" s="14"/>
      <c r="D23" s="14"/>
      <c r="E23" s="14"/>
      <c r="F23" s="14"/>
      <c r="G23" s="14"/>
      <c r="H23" s="14"/>
      <c r="I23" s="14"/>
      <c r="J23" s="14"/>
      <c r="K23" s="14"/>
      <c r="L23" s="14"/>
      <c r="M23" s="14"/>
    </row>
    <row r="24" spans="1:13" ht="12" customHeight="1" x14ac:dyDescent="0.35">
      <c r="A24" s="14"/>
      <c r="B24" s="14"/>
      <c r="C24" s="14"/>
      <c r="D24" s="14"/>
      <c r="E24" s="14"/>
      <c r="F24" s="14"/>
      <c r="G24" s="14"/>
      <c r="H24" s="14"/>
      <c r="I24" s="14"/>
      <c r="J24" s="14"/>
      <c r="K24" s="14"/>
      <c r="L24" s="14"/>
      <c r="M24" s="14"/>
    </row>
    <row r="25" spans="1:13" ht="12" customHeight="1" x14ac:dyDescent="0.35">
      <c r="A25" s="14"/>
      <c r="B25" s="14"/>
      <c r="C25" s="14"/>
      <c r="D25" s="14"/>
      <c r="E25" s="14"/>
      <c r="F25" s="14"/>
      <c r="G25" s="14"/>
      <c r="H25" s="14"/>
      <c r="I25" s="14"/>
      <c r="J25" s="14"/>
      <c r="K25" s="14"/>
      <c r="L25" s="14"/>
      <c r="M25" s="14"/>
    </row>
    <row r="26" spans="1:13" ht="12" customHeight="1" x14ac:dyDescent="0.35">
      <c r="A26" s="14"/>
      <c r="B26" s="14"/>
      <c r="C26" s="14"/>
      <c r="D26" s="14"/>
      <c r="E26" s="14"/>
      <c r="F26" s="14"/>
      <c r="G26" s="14"/>
      <c r="H26" s="14"/>
      <c r="I26" s="14"/>
      <c r="J26" s="14"/>
      <c r="K26" s="14"/>
      <c r="L26" s="14"/>
      <c r="M26" s="14"/>
    </row>
    <row r="27" spans="1:13" ht="12" customHeight="1" x14ac:dyDescent="0.35">
      <c r="A27" s="14"/>
      <c r="B27" s="14"/>
      <c r="C27" s="14"/>
      <c r="D27" s="14"/>
      <c r="E27" s="14"/>
      <c r="F27" s="14"/>
      <c r="G27" s="14"/>
      <c r="H27" s="14"/>
      <c r="I27" s="14"/>
      <c r="J27" s="14"/>
      <c r="K27" s="14"/>
      <c r="L27" s="14"/>
      <c r="M27" s="14"/>
    </row>
    <row r="28" spans="1:13" ht="12" customHeight="1" x14ac:dyDescent="0.35">
      <c r="A28" s="14"/>
      <c r="B28" s="14"/>
      <c r="C28" s="14"/>
      <c r="D28" s="14"/>
      <c r="E28" s="14"/>
      <c r="F28" s="14"/>
      <c r="G28" s="14"/>
      <c r="H28" s="14"/>
      <c r="I28" s="14"/>
      <c r="J28" s="14"/>
      <c r="K28" s="14"/>
      <c r="L28" s="14"/>
      <c r="M28" s="14"/>
    </row>
    <row r="29" spans="1:13" ht="12" customHeight="1" x14ac:dyDescent="0.35">
      <c r="A29" s="14"/>
      <c r="B29" s="14"/>
      <c r="C29" s="14"/>
      <c r="D29" s="14"/>
      <c r="E29" s="14"/>
      <c r="F29" s="14"/>
      <c r="G29" s="14"/>
      <c r="H29" s="14"/>
      <c r="I29" s="14"/>
      <c r="J29" s="14"/>
      <c r="K29" s="14"/>
      <c r="L29" s="14"/>
      <c r="M29" s="14"/>
    </row>
    <row r="30" spans="1:13" ht="12" customHeight="1" x14ac:dyDescent="0.35">
      <c r="A30" s="14"/>
      <c r="B30" s="14"/>
      <c r="C30" s="14"/>
      <c r="D30" s="14"/>
      <c r="E30" s="14"/>
      <c r="F30" s="14"/>
      <c r="G30" s="14"/>
      <c r="H30" s="14"/>
      <c r="I30" s="14"/>
      <c r="J30" s="14"/>
      <c r="K30" s="14"/>
      <c r="L30" s="14"/>
      <c r="M30" s="14"/>
    </row>
    <row r="31" spans="1:13" ht="12" customHeight="1" x14ac:dyDescent="0.35">
      <c r="A31" s="14"/>
      <c r="B31" s="14"/>
      <c r="C31" s="14"/>
      <c r="D31" s="14"/>
      <c r="E31" s="14"/>
      <c r="F31" s="14"/>
      <c r="G31" s="14"/>
      <c r="H31" s="14"/>
      <c r="I31" s="14"/>
      <c r="J31" s="14"/>
      <c r="K31" s="14"/>
      <c r="L31" s="14"/>
      <c r="M31" s="14"/>
    </row>
    <row r="32" spans="1:13" ht="12" customHeight="1" x14ac:dyDescent="0.35">
      <c r="A32" s="34"/>
      <c r="B32" s="34"/>
      <c r="C32" s="12"/>
      <c r="D32" s="12"/>
      <c r="E32" s="12"/>
      <c r="F32" s="12"/>
      <c r="G32" s="12"/>
      <c r="H32" s="12"/>
      <c r="I32" s="12"/>
      <c r="J32" s="12"/>
      <c r="K32" s="12"/>
      <c r="L32" s="12"/>
      <c r="M32" s="12"/>
    </row>
    <row r="33" spans="1:13" ht="12" customHeight="1" x14ac:dyDescent="0.35">
      <c r="A33" s="34"/>
      <c r="B33" s="34"/>
      <c r="C33" s="12"/>
      <c r="D33" s="12"/>
      <c r="E33" s="12"/>
      <c r="F33" s="12"/>
      <c r="G33" s="12"/>
      <c r="H33" s="12"/>
      <c r="I33" s="12"/>
      <c r="J33" s="12"/>
      <c r="K33" s="12"/>
      <c r="L33" s="12"/>
      <c r="M33" s="12"/>
    </row>
    <row r="34" spans="1:13" ht="12" customHeight="1" x14ac:dyDescent="0.35">
      <c r="A34" s="34"/>
      <c r="B34" s="34"/>
      <c r="C34" s="12"/>
      <c r="D34" s="12"/>
      <c r="E34" s="12"/>
      <c r="F34" s="12"/>
      <c r="G34" s="12"/>
      <c r="H34" s="12"/>
      <c r="I34" s="12"/>
      <c r="J34" s="12"/>
      <c r="K34" s="12"/>
      <c r="L34" s="12"/>
      <c r="M34" s="12"/>
    </row>
    <row r="35" spans="1:13" ht="12" customHeight="1" x14ac:dyDescent="0.35">
      <c r="A35" s="34"/>
      <c r="B35" s="34"/>
      <c r="C35" s="12"/>
      <c r="D35" s="12"/>
      <c r="E35" s="12"/>
      <c r="F35" s="12"/>
      <c r="G35" s="12"/>
      <c r="H35" s="12"/>
      <c r="I35" s="12"/>
      <c r="J35" s="12"/>
      <c r="K35" s="12"/>
      <c r="L35" s="12"/>
      <c r="M35" s="12"/>
    </row>
    <row r="36" spans="1:13" ht="12" customHeight="1" x14ac:dyDescent="0.35">
      <c r="A36" s="34"/>
      <c r="B36" s="34"/>
      <c r="C36" s="12"/>
      <c r="D36" s="12"/>
      <c r="E36" s="12"/>
      <c r="F36" s="12"/>
      <c r="G36" s="12"/>
      <c r="H36" s="12"/>
      <c r="I36" s="12"/>
      <c r="J36" s="12"/>
      <c r="K36" s="12"/>
      <c r="L36" s="12"/>
      <c r="M36" s="12"/>
    </row>
    <row r="37" spans="1:13" ht="12" customHeight="1" x14ac:dyDescent="0.35">
      <c r="A37" s="34"/>
      <c r="B37" s="34"/>
      <c r="C37" s="12"/>
      <c r="D37" s="12"/>
      <c r="E37" s="12"/>
      <c r="F37" s="12"/>
      <c r="G37" s="12"/>
      <c r="H37" s="12"/>
      <c r="I37" s="12"/>
      <c r="J37" s="12"/>
      <c r="K37" s="12"/>
      <c r="L37" s="12"/>
      <c r="M37" s="12"/>
    </row>
    <row r="38" spans="1:13" ht="12" customHeight="1" x14ac:dyDescent="0.35">
      <c r="A38" s="34"/>
      <c r="B38" s="34"/>
      <c r="C38" s="12"/>
      <c r="D38" s="12"/>
      <c r="E38" s="12"/>
      <c r="F38" s="12"/>
      <c r="G38" s="12"/>
      <c r="H38" s="12"/>
      <c r="I38" s="12"/>
      <c r="J38" s="12"/>
      <c r="K38" s="12"/>
      <c r="L38" s="12"/>
      <c r="M38" s="12"/>
    </row>
  </sheetData>
  <pageMargins left="0.55118110236220497" right="0.55118110236220497" top="0.39370078740157499" bottom="0.55118110236220497" header="0" footer="0.31496062992126"/>
  <pageSetup paperSize="9" fitToHeight="0" orientation="landscape" r:id="rId1"/>
  <headerFooter scaleWithDoc="0" alignWithMargins="0">
    <oddFooter>&amp;R&amp;G&amp;L&amp;"Arial,Regular"&amp;8Page &amp;P     Tab:&amp;A     05 April 2021&amp;C&amp;"Arial,Regular"&amp;8&amp;F
Reliance Restricted</oddFooter>
  </headerFooter>
  <legacyDrawingHF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B60FE6-D0A5-4E19-92C3-978CB8FDCE90}">
  <sheetPr>
    <pageSetUpPr autoPageBreaks="0" fitToPage="1"/>
  </sheetPr>
  <dimension ref="A1:I39"/>
  <sheetViews>
    <sheetView showGridLines="0" zoomScaleNormal="100" workbookViewId="0">
      <selection activeCell="A10" sqref="A10"/>
    </sheetView>
  </sheetViews>
  <sheetFormatPr defaultColWidth="9" defaultRowHeight="12" customHeight="1" x14ac:dyDescent="0.35"/>
  <cols>
    <col min="1" max="1" width="29" style="4" customWidth="1"/>
    <col min="2" max="4" width="11.4140625" style="4" customWidth="1"/>
    <col min="5" max="5" width="0.9140625" style="4" customWidth="1"/>
    <col min="6" max="7" width="14.6640625" style="4" bestFit="1" customWidth="1"/>
    <col min="8" max="8" width="5.4140625" style="4" customWidth="1"/>
    <col min="9" max="9" width="11.4140625" style="4" customWidth="1"/>
    <col min="10" max="11" width="3.9140625" style="4" customWidth="1"/>
    <col min="12" max="16384" width="9" style="4"/>
  </cols>
  <sheetData>
    <row r="1" spans="1:9" ht="20.2" customHeight="1" x14ac:dyDescent="0.4">
      <c r="A1" s="19" t="s">
        <v>138</v>
      </c>
      <c r="B1" s="7"/>
      <c r="C1" s="7"/>
      <c r="D1" s="7"/>
      <c r="E1" s="7"/>
      <c r="F1" s="7"/>
      <c r="G1" s="7"/>
      <c r="H1" s="7"/>
    </row>
    <row r="2" spans="1:9" ht="15" customHeight="1" x14ac:dyDescent="0.35">
      <c r="A2" s="20" t="s">
        <v>133</v>
      </c>
      <c r="B2" s="11"/>
      <c r="C2" s="11"/>
      <c r="D2" s="11"/>
      <c r="E2" s="11"/>
      <c r="F2" s="11"/>
      <c r="G2" s="11"/>
      <c r="H2" s="11"/>
    </row>
    <row r="3" spans="1:9" ht="20.2" customHeight="1" x14ac:dyDescent="0.5">
      <c r="A3" s="86" t="s">
        <v>357</v>
      </c>
      <c r="B3" s="11"/>
      <c r="C3" s="11"/>
      <c r="D3" s="11"/>
      <c r="E3" s="11"/>
      <c r="F3" s="11"/>
      <c r="G3" s="11"/>
      <c r="H3" s="11"/>
      <c r="I3" s="11"/>
    </row>
    <row r="4" spans="1:9" ht="20.2" customHeight="1" x14ac:dyDescent="0.5">
      <c r="A4" s="86"/>
      <c r="B4" s="11"/>
      <c r="C4" s="11"/>
      <c r="D4" s="11"/>
      <c r="E4" s="11"/>
      <c r="F4" s="11"/>
      <c r="G4" s="11"/>
      <c r="H4" s="11"/>
      <c r="I4" s="11"/>
    </row>
    <row r="5" spans="1:9" ht="12.75" x14ac:dyDescent="0.35">
      <c r="A5" s="297"/>
      <c r="B5" s="298" t="s">
        <v>126</v>
      </c>
      <c r="C5" s="298" t="s">
        <v>126</v>
      </c>
      <c r="D5" s="298" t="s">
        <v>126</v>
      </c>
      <c r="E5" s="300"/>
      <c r="F5" s="310" t="s">
        <v>436</v>
      </c>
      <c r="G5" s="310"/>
      <c r="H5" s="22"/>
      <c r="I5" s="12"/>
    </row>
    <row r="6" spans="1:9" ht="27.75" customHeight="1" x14ac:dyDescent="0.4">
      <c r="A6" s="197" t="s">
        <v>89</v>
      </c>
      <c r="B6" s="198" t="s">
        <v>105</v>
      </c>
      <c r="C6" s="198" t="s">
        <v>107</v>
      </c>
      <c r="D6" s="198" t="s">
        <v>460</v>
      </c>
      <c r="E6" s="201"/>
      <c r="F6" s="309" t="s">
        <v>593</v>
      </c>
      <c r="G6" s="309" t="s">
        <v>592</v>
      </c>
      <c r="H6" s="12"/>
      <c r="I6" s="96" t="s">
        <v>17</v>
      </c>
    </row>
    <row r="7" spans="1:9" ht="12.75" x14ac:dyDescent="0.35">
      <c r="A7" s="106" t="s">
        <v>358</v>
      </c>
      <c r="B7" s="98">
        <f>SUMIFS(ScratchPad_TB!I$15:I$165,ScratchPad_TB!$G$15:$G$165,$A7,ScratchPad_TB!$F$15:$F$165,$A$9)/1000</f>
        <v>1589.541090410959</v>
      </c>
      <c r="C7" s="99">
        <f>SUMIFS(ScratchPad_TB!J$15:J$165,ScratchPad_TB!$G$15:$G$165,$A7,ScratchPad_TB!$F$15:$F$165,$A$9)/1000</f>
        <v>1455.034112153425</v>
      </c>
      <c r="D7" s="99">
        <f>SUMIFS(ScratchPad_TB!K$15:K$165,ScratchPad_TB!$G$15:$G$165,$A7,ScratchPad_TB!$F$15:$F$165,$A$9)/1000</f>
        <v>1487.9759651112331</v>
      </c>
      <c r="E7" s="209"/>
      <c r="F7" s="210">
        <f>C7-B7</f>
        <v>-134.506978257534</v>
      </c>
      <c r="G7" s="210">
        <f>D7-C7</f>
        <v>32.941852957808123</v>
      </c>
      <c r="H7" s="26"/>
      <c r="I7" s="27"/>
    </row>
    <row r="8" spans="1:9" ht="12.75" x14ac:dyDescent="0.35">
      <c r="A8" s="107" t="s">
        <v>360</v>
      </c>
      <c r="B8" s="100">
        <f>SUMIFS(ScratchPad_TB!I$15:I$165,ScratchPad_TB!$G$15:$G$165,$A8,ScratchPad_TB!$F$15:$F$165,$A$9)/1000</f>
        <v>-47.686232712328767</v>
      </c>
      <c r="C8" s="100">
        <f>SUMIFS(ScratchPad_TB!J$15:J$165,ScratchPad_TB!$G$15:$G$165,$A8,ScratchPad_TB!$F$15:$F$165,$A$9)/1000</f>
        <v>-87.3020467292055</v>
      </c>
      <c r="D8" s="100">
        <f>SUMIFS(ScratchPad_TB!K$15:K$165,ScratchPad_TB!$G$15:$G$165,$A8,ScratchPad_TB!$F$15:$F$165,$A$9)/1000</f>
        <v>-119.03807720889864</v>
      </c>
      <c r="E8" s="209"/>
      <c r="F8" s="211">
        <f t="shared" ref="F8:G9" si="0">C8-B8</f>
        <v>-39.615814016876733</v>
      </c>
      <c r="G8" s="211">
        <f t="shared" si="0"/>
        <v>-31.736030479693142</v>
      </c>
      <c r="H8" s="26"/>
      <c r="I8" s="27"/>
    </row>
    <row r="9" spans="1:9" ht="13.15" x14ac:dyDescent="0.35">
      <c r="A9" s="115" t="s">
        <v>357</v>
      </c>
      <c r="B9" s="117">
        <f>SUM(B7:B8)</f>
        <v>1541.8548576986302</v>
      </c>
      <c r="C9" s="117">
        <f t="shared" ref="C9:D9" si="1">SUM(C7:C8)</f>
        <v>1367.7320654242194</v>
      </c>
      <c r="D9" s="117">
        <f t="shared" si="1"/>
        <v>1368.9378879023345</v>
      </c>
      <c r="E9" s="213"/>
      <c r="F9" s="215">
        <f t="shared" si="0"/>
        <v>-174.12279227441081</v>
      </c>
      <c r="G9" s="215">
        <f t="shared" si="0"/>
        <v>1.2058224781151239</v>
      </c>
      <c r="H9" s="12"/>
      <c r="I9" s="27"/>
    </row>
    <row r="10" spans="1:9" ht="12.75" x14ac:dyDescent="0.35">
      <c r="A10" s="204" t="s">
        <v>594</v>
      </c>
      <c r="B10" s="302">
        <f>B9/'Lead PL'!C9</f>
        <v>7.3945389318265872E-2</v>
      </c>
      <c r="C10" s="302">
        <f>C9/'Lead PL'!D9</f>
        <v>6.6971701945081535E-2</v>
      </c>
      <c r="D10" s="302">
        <f>D9/'Lead PL'!E9</f>
        <v>6.4041623242506507E-2</v>
      </c>
      <c r="E10" s="294"/>
      <c r="F10" s="199"/>
      <c r="G10" s="199"/>
      <c r="H10" s="26"/>
      <c r="I10" s="176"/>
    </row>
    <row r="11" spans="1:9" ht="13.5" customHeight="1" x14ac:dyDescent="0.35">
      <c r="A11" s="97" t="s">
        <v>582</v>
      </c>
      <c r="B11" s="22"/>
      <c r="C11" s="22"/>
      <c r="D11" s="22"/>
      <c r="E11" s="152"/>
      <c r="F11" s="22"/>
      <c r="G11" s="22"/>
      <c r="H11" s="22"/>
      <c r="I11" s="12"/>
    </row>
    <row r="12" spans="1:9" ht="13.5" customHeight="1" x14ac:dyDescent="0.35">
      <c r="A12" s="97" t="str">
        <f>"Ref: "&amp;A3&amp;" - "&amp;A1</f>
        <v>Ref: Inventory - Section BS - Balance Sheet Analysis</v>
      </c>
      <c r="B12" s="22"/>
      <c r="C12" s="22"/>
      <c r="D12" s="22"/>
      <c r="E12" s="152"/>
      <c r="F12" s="22"/>
      <c r="G12" s="22"/>
      <c r="H12" s="22"/>
      <c r="I12" s="12"/>
    </row>
    <row r="13" spans="1:9" ht="13.5" customHeight="1" x14ac:dyDescent="0.35">
      <c r="A13" s="14"/>
      <c r="B13" s="14"/>
      <c r="C13" s="14"/>
      <c r="D13" s="14"/>
      <c r="E13" s="200"/>
      <c r="F13" s="14"/>
      <c r="G13" s="14"/>
      <c r="H13" s="14"/>
      <c r="I13" s="14"/>
    </row>
    <row r="14" spans="1:9" ht="13.5" customHeight="1" x14ac:dyDescent="0.35">
      <c r="A14" s="14"/>
      <c r="B14" s="14"/>
      <c r="C14" s="14"/>
      <c r="D14" s="14"/>
      <c r="E14" s="200"/>
      <c r="F14" s="14"/>
      <c r="G14" s="14"/>
      <c r="H14" s="14"/>
      <c r="I14" s="14"/>
    </row>
    <row r="15" spans="1:9" ht="12" customHeight="1" x14ac:dyDescent="0.35">
      <c r="A15" s="14"/>
      <c r="B15" s="14"/>
      <c r="C15" s="14"/>
      <c r="D15" s="14"/>
      <c r="E15" s="200"/>
      <c r="F15" s="14"/>
      <c r="G15" s="14"/>
      <c r="H15" s="14"/>
      <c r="I15" s="14"/>
    </row>
    <row r="16" spans="1:9" ht="12" customHeight="1" x14ac:dyDescent="0.35">
      <c r="A16" s="14"/>
      <c r="B16" s="14"/>
      <c r="C16" s="14"/>
      <c r="D16" s="14"/>
      <c r="E16" s="200"/>
      <c r="F16" s="14"/>
      <c r="G16" s="14"/>
      <c r="H16" s="14"/>
      <c r="I16" s="14"/>
    </row>
    <row r="17" spans="1:9" ht="12" customHeight="1" x14ac:dyDescent="0.35">
      <c r="A17" s="14"/>
      <c r="B17" s="14"/>
      <c r="C17" s="14"/>
      <c r="D17" s="14"/>
      <c r="E17" s="200"/>
      <c r="F17" s="14"/>
      <c r="G17" s="14"/>
      <c r="H17" s="14"/>
      <c r="I17" s="14"/>
    </row>
    <row r="18" spans="1:9" ht="12" customHeight="1" x14ac:dyDescent="0.35">
      <c r="A18" s="14" t="s">
        <v>429</v>
      </c>
      <c r="B18" s="14"/>
      <c r="C18" s="14"/>
      <c r="D18" s="14"/>
      <c r="E18" s="200"/>
      <c r="F18" s="14"/>
      <c r="G18" s="14"/>
      <c r="H18" s="14"/>
      <c r="I18" s="14"/>
    </row>
    <row r="19" spans="1:9" ht="12" customHeight="1" x14ac:dyDescent="0.35">
      <c r="A19" s="14" t="s">
        <v>430</v>
      </c>
      <c r="B19" s="268">
        <f>'Lead BS'!C11</f>
        <v>1541.8548576986302</v>
      </c>
      <c r="C19" s="268">
        <f>'Lead BS'!D11</f>
        <v>1367.7320654242194</v>
      </c>
      <c r="D19" s="268">
        <f>'Lead BS'!E11</f>
        <v>1368.9378879023343</v>
      </c>
      <c r="E19" s="200"/>
      <c r="F19" s="14"/>
      <c r="G19" s="14"/>
      <c r="H19" s="14"/>
      <c r="I19" s="14"/>
    </row>
    <row r="20" spans="1:9" ht="12" customHeight="1" x14ac:dyDescent="0.35">
      <c r="A20" s="14" t="s">
        <v>431</v>
      </c>
      <c r="B20" s="268">
        <f>B19-B9</f>
        <v>0</v>
      </c>
      <c r="C20" s="268">
        <f t="shared" ref="C20:D20" si="2">C19-C9</f>
        <v>0</v>
      </c>
      <c r="D20" s="268">
        <f t="shared" si="2"/>
        <v>0</v>
      </c>
      <c r="E20" s="200"/>
      <c r="F20" s="14"/>
      <c r="G20" s="14"/>
      <c r="H20" s="14"/>
      <c r="I20" s="14"/>
    </row>
    <row r="21" spans="1:9" ht="12" customHeight="1" x14ac:dyDescent="0.35">
      <c r="A21" s="14"/>
      <c r="B21" s="14"/>
      <c r="C21" s="14"/>
      <c r="D21" s="14"/>
      <c r="E21" s="200"/>
      <c r="F21" s="14"/>
      <c r="G21" s="14"/>
      <c r="H21" s="14"/>
      <c r="I21" s="14"/>
    </row>
    <row r="22" spans="1:9" ht="12" customHeight="1" x14ac:dyDescent="0.35">
      <c r="A22" s="14"/>
      <c r="B22" s="14"/>
      <c r="C22" s="14"/>
      <c r="D22" s="14"/>
      <c r="E22" s="200"/>
      <c r="F22" s="14"/>
      <c r="G22" s="14"/>
      <c r="H22" s="14"/>
      <c r="I22" s="14"/>
    </row>
    <row r="23" spans="1:9" ht="12" customHeight="1" x14ac:dyDescent="0.35">
      <c r="A23" s="14"/>
      <c r="B23" s="14"/>
      <c r="C23" s="14"/>
      <c r="D23" s="14"/>
      <c r="E23" s="200"/>
      <c r="F23" s="14"/>
      <c r="G23" s="14"/>
      <c r="H23" s="14"/>
      <c r="I23" s="14"/>
    </row>
    <row r="24" spans="1:9" ht="12" customHeight="1" x14ac:dyDescent="0.35">
      <c r="A24" s="14"/>
      <c r="B24" s="14"/>
      <c r="C24" s="14"/>
      <c r="D24" s="14"/>
      <c r="E24" s="200"/>
      <c r="F24" s="14"/>
      <c r="G24" s="14"/>
      <c r="H24" s="14"/>
      <c r="I24" s="14"/>
    </row>
    <row r="25" spans="1:9" ht="12" customHeight="1" x14ac:dyDescent="0.35">
      <c r="A25" s="14"/>
      <c r="B25" s="14"/>
      <c r="C25" s="14"/>
      <c r="D25" s="14"/>
      <c r="E25" s="200"/>
      <c r="F25" s="14"/>
      <c r="G25" s="14"/>
      <c r="H25" s="14"/>
      <c r="I25" s="14"/>
    </row>
    <row r="26" spans="1:9" ht="12" customHeight="1" x14ac:dyDescent="0.35">
      <c r="A26" s="14"/>
      <c r="B26" s="14"/>
      <c r="C26" s="14"/>
      <c r="D26" s="14"/>
      <c r="E26" s="200"/>
      <c r="F26" s="14"/>
      <c r="G26" s="14"/>
      <c r="H26" s="14"/>
      <c r="I26" s="14"/>
    </row>
    <row r="27" spans="1:9" ht="12" customHeight="1" x14ac:dyDescent="0.35">
      <c r="A27" s="14"/>
      <c r="B27" s="14"/>
      <c r="C27" s="14"/>
      <c r="D27" s="14"/>
      <c r="E27" s="200"/>
      <c r="F27" s="14"/>
      <c r="G27" s="14"/>
      <c r="H27" s="14"/>
      <c r="I27" s="14"/>
    </row>
    <row r="28" spans="1:9" ht="12" customHeight="1" x14ac:dyDescent="0.35">
      <c r="A28" s="14"/>
      <c r="B28" s="14"/>
      <c r="C28" s="14"/>
      <c r="D28" s="14"/>
      <c r="E28" s="200"/>
      <c r="F28" s="14"/>
      <c r="G28" s="14"/>
      <c r="H28" s="14"/>
      <c r="I28" s="14"/>
    </row>
    <row r="29" spans="1:9" ht="12" customHeight="1" x14ac:dyDescent="0.35">
      <c r="A29" s="14"/>
      <c r="B29" s="14"/>
      <c r="C29" s="14"/>
      <c r="D29" s="14"/>
      <c r="E29" s="200"/>
      <c r="F29" s="14"/>
      <c r="G29" s="14"/>
      <c r="H29" s="14"/>
      <c r="I29" s="14"/>
    </row>
    <row r="30" spans="1:9" ht="12" customHeight="1" x14ac:dyDescent="0.35">
      <c r="A30" s="14"/>
      <c r="B30" s="14"/>
      <c r="C30" s="14"/>
      <c r="D30" s="14"/>
      <c r="E30" s="200"/>
      <c r="F30" s="14"/>
      <c r="G30" s="14"/>
      <c r="H30" s="14"/>
      <c r="I30" s="14"/>
    </row>
    <row r="31" spans="1:9" ht="12" customHeight="1" x14ac:dyDescent="0.35">
      <c r="A31" s="14"/>
      <c r="B31" s="14"/>
      <c r="C31" s="14"/>
      <c r="D31" s="14"/>
      <c r="E31" s="200"/>
      <c r="F31" s="14"/>
      <c r="G31" s="14"/>
      <c r="H31" s="14"/>
      <c r="I31" s="14"/>
    </row>
    <row r="32" spans="1:9" ht="12" customHeight="1" x14ac:dyDescent="0.35">
      <c r="A32" s="14"/>
      <c r="B32" s="14"/>
      <c r="C32" s="14"/>
      <c r="D32" s="14"/>
      <c r="E32" s="200"/>
      <c r="F32" s="14"/>
      <c r="G32" s="14"/>
      <c r="H32" s="14"/>
      <c r="I32" s="14"/>
    </row>
    <row r="33" spans="1:9" ht="12" customHeight="1" x14ac:dyDescent="0.35">
      <c r="A33" s="34"/>
      <c r="B33" s="12"/>
      <c r="C33" s="12"/>
      <c r="D33" s="12"/>
      <c r="E33" s="155"/>
      <c r="F33" s="12"/>
      <c r="G33" s="12"/>
      <c r="H33" s="12"/>
      <c r="I33" s="12"/>
    </row>
    <row r="34" spans="1:9" ht="12" customHeight="1" x14ac:dyDescent="0.35">
      <c r="A34" s="34"/>
      <c r="B34" s="12"/>
      <c r="C34" s="12"/>
      <c r="D34" s="12"/>
      <c r="E34" s="155"/>
      <c r="F34" s="12"/>
      <c r="G34" s="12"/>
      <c r="H34" s="12"/>
      <c r="I34" s="12"/>
    </row>
    <row r="35" spans="1:9" ht="12" customHeight="1" x14ac:dyDescent="0.35">
      <c r="A35" s="34"/>
      <c r="B35" s="12"/>
      <c r="C35" s="12"/>
      <c r="D35" s="12"/>
      <c r="E35" s="155"/>
      <c r="F35" s="12"/>
      <c r="G35" s="12"/>
      <c r="H35" s="12"/>
      <c r="I35" s="12"/>
    </row>
    <row r="36" spans="1:9" ht="12" customHeight="1" x14ac:dyDescent="0.35">
      <c r="A36" s="34"/>
      <c r="B36" s="12"/>
      <c r="C36" s="12"/>
      <c r="D36" s="12"/>
      <c r="E36" s="155"/>
      <c r="F36" s="12"/>
      <c r="G36" s="12"/>
      <c r="H36" s="12"/>
      <c r="I36" s="12"/>
    </row>
    <row r="37" spans="1:9" ht="12" customHeight="1" x14ac:dyDescent="0.35">
      <c r="A37" s="34"/>
      <c r="B37" s="12"/>
      <c r="C37" s="12"/>
      <c r="D37" s="12"/>
      <c r="E37" s="155"/>
      <c r="F37" s="12"/>
      <c r="G37" s="12"/>
      <c r="H37" s="12"/>
      <c r="I37" s="12"/>
    </row>
    <row r="38" spans="1:9" ht="12" customHeight="1" x14ac:dyDescent="0.35">
      <c r="A38" s="34"/>
      <c r="B38" s="12"/>
      <c r="C38" s="12"/>
      <c r="D38" s="12"/>
      <c r="E38" s="155"/>
      <c r="F38" s="12"/>
      <c r="G38" s="12"/>
      <c r="H38" s="12"/>
      <c r="I38" s="12"/>
    </row>
    <row r="39" spans="1:9" ht="12" customHeight="1" x14ac:dyDescent="0.35">
      <c r="A39" s="34"/>
      <c r="B39" s="12"/>
      <c r="C39" s="12"/>
      <c r="D39" s="12"/>
      <c r="E39" s="155"/>
      <c r="F39" s="12"/>
      <c r="G39" s="12"/>
      <c r="H39" s="12"/>
      <c r="I39" s="12"/>
    </row>
  </sheetData>
  <pageMargins left="0.55118110236220497" right="0.55118110236220497" top="0.39370078740157499" bottom="0.55118110236220497" header="0" footer="0.31496062992126"/>
  <pageSetup paperSize="9" fitToHeight="0" orientation="landscape" r:id="rId1"/>
  <headerFooter scaleWithDoc="0" alignWithMargins="0">
    <oddFooter>&amp;R&amp;G&amp;L&amp;"Arial,Regular"&amp;8Page &amp;P     Tab:&amp;A     05 April 2021&amp;C&amp;"Arial,Regular"&amp;8&amp;F
Reliance Restricted</oddFooter>
  </headerFooter>
  <legacyDrawingHF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415147-FA85-493E-8A4D-D57F7E1356FE}">
  <sheetPr>
    <pageSetUpPr autoPageBreaks="0" fitToPage="1"/>
  </sheetPr>
  <dimension ref="A1:J47"/>
  <sheetViews>
    <sheetView showGridLines="0" zoomScaleNormal="100" workbookViewId="0">
      <selection activeCell="F5" sqref="F5:G6"/>
    </sheetView>
  </sheetViews>
  <sheetFormatPr defaultColWidth="9" defaultRowHeight="12" customHeight="1" x14ac:dyDescent="0.35"/>
  <cols>
    <col min="1" max="1" width="29" style="4" customWidth="1"/>
    <col min="2" max="4" width="11.4140625" style="4" customWidth="1"/>
    <col min="5" max="5" width="0.9140625" style="4" customWidth="1"/>
    <col min="6" max="7" width="14.6640625" style="4" bestFit="1" customWidth="1"/>
    <col min="8" max="8" width="5.4140625" style="4" customWidth="1"/>
    <col min="9" max="9" width="11.4140625" style="4" customWidth="1"/>
    <col min="10" max="11" width="3.9140625" style="4" customWidth="1"/>
    <col min="12" max="16384" width="9" style="4"/>
  </cols>
  <sheetData>
    <row r="1" spans="1:10" ht="20.2" customHeight="1" x14ac:dyDescent="0.4">
      <c r="A1" s="19" t="s">
        <v>138</v>
      </c>
      <c r="B1" s="7"/>
      <c r="C1" s="7"/>
      <c r="D1" s="7"/>
      <c r="E1" s="7"/>
      <c r="F1" s="7"/>
      <c r="G1" s="7"/>
      <c r="H1" s="7"/>
    </row>
    <row r="2" spans="1:10" ht="15" customHeight="1" x14ac:dyDescent="0.35">
      <c r="A2" s="20" t="s">
        <v>133</v>
      </c>
      <c r="B2" s="11"/>
      <c r="C2" s="11"/>
      <c r="D2" s="11"/>
      <c r="E2" s="11"/>
      <c r="F2" s="11"/>
      <c r="G2" s="11"/>
      <c r="H2" s="11"/>
    </row>
    <row r="3" spans="1:10" ht="20.2" customHeight="1" x14ac:dyDescent="0.5">
      <c r="A3" s="86" t="s">
        <v>362</v>
      </c>
      <c r="B3" s="11"/>
      <c r="C3" s="11"/>
      <c r="D3" s="11"/>
      <c r="E3" s="11"/>
      <c r="F3" s="11"/>
      <c r="G3" s="11"/>
      <c r="H3" s="11"/>
      <c r="I3" s="11"/>
    </row>
    <row r="4" spans="1:10" ht="20.2" customHeight="1" x14ac:dyDescent="0.5">
      <c r="A4" s="86"/>
      <c r="B4" s="11"/>
      <c r="C4" s="11"/>
      <c r="D4" s="11"/>
      <c r="E4" s="11"/>
      <c r="F4" s="11"/>
      <c r="G4" s="11"/>
      <c r="H4" s="11"/>
      <c r="I4" s="11"/>
    </row>
    <row r="5" spans="1:10" ht="12.75" x14ac:dyDescent="0.35">
      <c r="A5" s="297"/>
      <c r="B5" s="298" t="s">
        <v>126</v>
      </c>
      <c r="C5" s="298" t="s">
        <v>126</v>
      </c>
      <c r="D5" s="298" t="s">
        <v>126</v>
      </c>
      <c r="E5" s="300"/>
      <c r="F5" s="310" t="s">
        <v>436</v>
      </c>
      <c r="G5" s="310"/>
      <c r="H5" s="22"/>
      <c r="I5" s="12"/>
    </row>
    <row r="6" spans="1:10" ht="27" customHeight="1" x14ac:dyDescent="0.4">
      <c r="A6" s="197" t="s">
        <v>89</v>
      </c>
      <c r="B6" s="198" t="s">
        <v>105</v>
      </c>
      <c r="C6" s="198" t="s">
        <v>107</v>
      </c>
      <c r="D6" s="198" t="s">
        <v>460</v>
      </c>
      <c r="E6" s="201"/>
      <c r="F6" s="309" t="s">
        <v>593</v>
      </c>
      <c r="G6" s="309" t="s">
        <v>592</v>
      </c>
      <c r="H6" s="12"/>
      <c r="I6" s="96" t="s">
        <v>17</v>
      </c>
    </row>
    <row r="7" spans="1:10" ht="12.75" x14ac:dyDescent="0.35">
      <c r="A7" s="106" t="s">
        <v>363</v>
      </c>
      <c r="B7" s="98">
        <f>SUMIFS(ScratchPad_TB!I$15:I$165,ScratchPad_TB!$G$15:$G$165,$A7,ScratchPad_TB!$F$15:$F$165,$A$15)/1000</f>
        <v>2038.6243561643835</v>
      </c>
      <c r="C7" s="99">
        <f>SUMIFS(ScratchPad_TB!J$15:J$165,ScratchPad_TB!$G$15:$G$165,$A7,ScratchPad_TB!$F$15:$F$165,$A$15)/1000</f>
        <v>5573.0800734246577</v>
      </c>
      <c r="D7" s="99">
        <f>SUMIFS(ScratchPad_TB!K$15:K$165,ScratchPad_TB!$G$15:$G$165,$A7,ScratchPad_TB!$F$15:$F$165,$A$15)/1000</f>
        <v>2467.7315135342469</v>
      </c>
      <c r="E7" s="209"/>
      <c r="F7" s="211">
        <f>C7-B7</f>
        <v>3534.4557172602745</v>
      </c>
      <c r="G7" s="211">
        <f>D7-C7</f>
        <v>-3105.3485598904108</v>
      </c>
      <c r="H7" s="26"/>
      <c r="I7" s="27"/>
    </row>
    <row r="8" spans="1:10" ht="12.75" x14ac:dyDescent="0.35">
      <c r="A8" s="107" t="s">
        <v>366</v>
      </c>
      <c r="B8" s="100">
        <f>SUMIFS(ScratchPad_TB!I$15:I$165,ScratchPad_TB!$G$15:$G$165,$A8,ScratchPad_TB!$F$15:$F$165,$A$15)/1000</f>
        <v>420.42210000000006</v>
      </c>
      <c r="C8" s="100">
        <f>SUMIFS(ScratchPad_TB!J$15:J$165,ScratchPad_TB!$G$15:$G$165,$A8,ScratchPad_TB!$F$15:$F$165,$A$15)/1000</f>
        <v>411.69569839999997</v>
      </c>
      <c r="D8" s="100">
        <f>SUMIFS(ScratchPad_TB!K$15:K$165,ScratchPad_TB!$G$15:$G$165,$A8,ScratchPad_TB!$F$15:$F$165,$A$15)/1000</f>
        <v>431.04065656000006</v>
      </c>
      <c r="E8" s="209"/>
      <c r="F8" s="211">
        <f t="shared" ref="F8:F15" si="0">C8-B8</f>
        <v>-8.7264016000000879</v>
      </c>
      <c r="G8" s="211">
        <f t="shared" ref="G8:G15" si="1">D8-C8</f>
        <v>19.34495816000009</v>
      </c>
      <c r="H8" s="26"/>
      <c r="I8" s="27"/>
    </row>
    <row r="9" spans="1:10" ht="12.75" x14ac:dyDescent="0.35">
      <c r="A9" s="107" t="s">
        <v>369</v>
      </c>
      <c r="B9" s="100">
        <f>SUMIFS(ScratchPad_TB!I$15:I$165,ScratchPad_TB!$G$15:$G$165,$A9,ScratchPad_TB!$F$15:$F$165,$A$15)/1000</f>
        <v>-218.16883999999999</v>
      </c>
      <c r="C9" s="100">
        <f>SUMIFS(ScratchPad_TB!J$15:J$165,ScratchPad_TB!$G$15:$G$165,$A9,ScratchPad_TB!$F$15:$F$165,$A$15)/1000</f>
        <v>-372.84711936000002</v>
      </c>
      <c r="D9" s="100">
        <f>SUMIFS(ScratchPad_TB!K$15:K$165,ScratchPad_TB!$G$15:$G$165,$A9,ScratchPad_TB!$F$15:$F$165,$A$15)/1000</f>
        <v>-365.26338198400009</v>
      </c>
      <c r="E9" s="209"/>
      <c r="F9" s="211">
        <f t="shared" si="0"/>
        <v>-154.67827936000003</v>
      </c>
      <c r="G9" s="211">
        <f t="shared" si="1"/>
        <v>7.5837373759999309</v>
      </c>
      <c r="H9" s="26"/>
      <c r="I9" s="27"/>
    </row>
    <row r="10" spans="1:10" s="30" customFormat="1" ht="12.75" x14ac:dyDescent="0.35">
      <c r="A10" s="107" t="s">
        <v>371</v>
      </c>
      <c r="B10" s="100">
        <f>SUMIFS(ScratchPad_TB!I$15:I$165,ScratchPad_TB!$G$15:$G$165,$A10,ScratchPad_TB!$F$15:$F$165,$A$15)/1000</f>
        <v>0</v>
      </c>
      <c r="C10" s="100">
        <f>SUMIFS(ScratchPad_TB!J$15:J$165,ScratchPad_TB!$G$15:$G$165,$A10,ScratchPad_TB!$F$15:$F$165,$A$15)/1000</f>
        <v>-85</v>
      </c>
      <c r="D10" s="100">
        <f>SUMIFS(ScratchPad_TB!K$15:K$165,ScratchPad_TB!$G$15:$G$165,$A10,ScratchPad_TB!$F$15:$F$165,$A$15)/1000</f>
        <v>0</v>
      </c>
      <c r="E10" s="209"/>
      <c r="F10" s="211">
        <f t="shared" si="0"/>
        <v>-85</v>
      </c>
      <c r="G10" s="211">
        <f t="shared" si="1"/>
        <v>85</v>
      </c>
      <c r="H10" s="26"/>
      <c r="I10" s="27"/>
      <c r="J10" s="4"/>
    </row>
    <row r="11" spans="1:10" s="30" customFormat="1" ht="12.75" x14ac:dyDescent="0.35">
      <c r="A11" s="107" t="s">
        <v>373</v>
      </c>
      <c r="B11" s="100">
        <f>SUMIFS(ScratchPad_TB!I$15:I$165,ScratchPad_TB!$G$15:$G$165,$A11,ScratchPad_TB!$F$15:$F$165,$A$15)/1000</f>
        <v>-2</v>
      </c>
      <c r="C11" s="100">
        <f>SUMIFS(ScratchPad_TB!J$15:J$165,ScratchPad_TB!$G$15:$G$165,$A11,ScratchPad_TB!$F$15:$F$165,$A$15)/1000</f>
        <v>-3.5</v>
      </c>
      <c r="D11" s="100">
        <f>SUMIFS(ScratchPad_TB!K$15:K$165,ScratchPad_TB!$G$15:$G$165,$A11,ScratchPad_TB!$F$15:$F$165,$A$15)/1000</f>
        <v>-1.6</v>
      </c>
      <c r="E11" s="209"/>
      <c r="F11" s="211">
        <f t="shared" si="0"/>
        <v>-1.5</v>
      </c>
      <c r="G11" s="211">
        <f t="shared" si="1"/>
        <v>1.9</v>
      </c>
      <c r="H11" s="26"/>
      <c r="I11" s="27"/>
      <c r="J11" s="4"/>
    </row>
    <row r="12" spans="1:10" ht="12.75" x14ac:dyDescent="0.35">
      <c r="A12" s="114" t="s">
        <v>412</v>
      </c>
      <c r="B12" s="113">
        <f>SUMIFS(ScratchPad_TB!I$15:I$165,ScratchPad_TB!$G$15:$G$165,$A12,ScratchPad_TB!$F$15:$F$165,$A$15)/1000</f>
        <v>25</v>
      </c>
      <c r="C12" s="113">
        <f>SUMIFS(ScratchPad_TB!J$15:J$165,ScratchPad_TB!$G$15:$G$165,$A12,ScratchPad_TB!$F$15:$F$165,$A$15)/1000</f>
        <v>50</v>
      </c>
      <c r="D12" s="113">
        <f>SUMIFS(ScratchPad_TB!K$15:K$165,ScratchPad_TB!$G$15:$G$165,$A12,ScratchPad_TB!$F$15:$F$165,$A$15)/1000</f>
        <v>25</v>
      </c>
      <c r="E12" s="209"/>
      <c r="F12" s="212">
        <f t="shared" si="0"/>
        <v>25</v>
      </c>
      <c r="G12" s="212">
        <f t="shared" si="1"/>
        <v>-25</v>
      </c>
      <c r="H12" s="26"/>
      <c r="I12" s="27"/>
    </row>
    <row r="13" spans="1:10" ht="14.25" customHeight="1" x14ac:dyDescent="0.35">
      <c r="A13" s="118" t="s">
        <v>591</v>
      </c>
      <c r="B13" s="120">
        <f>SUM(B7:B12)</f>
        <v>2263.8776161643837</v>
      </c>
      <c r="C13" s="120">
        <f t="shared" ref="C13:D13" si="2">SUM(C7:C12)</f>
        <v>5573.4286524646577</v>
      </c>
      <c r="D13" s="120">
        <f t="shared" si="2"/>
        <v>2556.9087881102469</v>
      </c>
      <c r="E13" s="213"/>
      <c r="F13" s="214">
        <f t="shared" si="0"/>
        <v>3309.5510363002741</v>
      </c>
      <c r="G13" s="214">
        <f t="shared" si="1"/>
        <v>-3016.5198643544109</v>
      </c>
      <c r="H13" s="26"/>
      <c r="I13" s="27"/>
    </row>
    <row r="14" spans="1:10" ht="12.75" x14ac:dyDescent="0.35">
      <c r="A14" s="107" t="s">
        <v>412</v>
      </c>
      <c r="B14" s="100">
        <f>-SUMIFS(ScratchPad_TB!I$15:I$165,ScratchPad_TB!$G$15:$G$165,$A14,ScratchPad_TB!$F$15:$F$165,$A$15,ScratchPad_TB!$E$15:$E$165,"IC")/1000</f>
        <v>-25</v>
      </c>
      <c r="C14" s="100">
        <f>-SUMIFS(ScratchPad_TB!J$15:J$165,ScratchPad_TB!$G$15:$G$165,$A14,ScratchPad_TB!$F$15:$F$165,$A$15,ScratchPad_TB!$E$15:$E$165,"IC")/1000</f>
        <v>-50</v>
      </c>
      <c r="D14" s="100">
        <f>-SUMIFS(ScratchPad_TB!K$15:K$165,ScratchPad_TB!$G$15:$G$165,$A14,ScratchPad_TB!$F$15:$F$165,$A$15,ScratchPad_TB!$E$15:$E$165,"IC")/1000</f>
        <v>-25</v>
      </c>
      <c r="E14" s="209"/>
      <c r="F14" s="211">
        <f t="shared" si="0"/>
        <v>-25</v>
      </c>
      <c r="G14" s="211">
        <f t="shared" si="1"/>
        <v>25</v>
      </c>
      <c r="H14" s="26"/>
      <c r="I14" s="27"/>
    </row>
    <row r="15" spans="1:10" ht="13.15" x14ac:dyDescent="0.35">
      <c r="A15" s="115" t="s">
        <v>362</v>
      </c>
      <c r="B15" s="117">
        <f>SUM(B13:B14)</f>
        <v>2238.8776161643837</v>
      </c>
      <c r="C15" s="117">
        <f t="shared" ref="C15:D15" si="3">SUM(C13:C14)</f>
        <v>5523.4286524646577</v>
      </c>
      <c r="D15" s="117">
        <f t="shared" si="3"/>
        <v>2531.9087881102469</v>
      </c>
      <c r="E15" s="213"/>
      <c r="F15" s="215">
        <f t="shared" si="0"/>
        <v>3284.5510363002741</v>
      </c>
      <c r="G15" s="215">
        <f t="shared" si="1"/>
        <v>-2991.5198643544109</v>
      </c>
      <c r="H15" s="12"/>
      <c r="I15" s="27"/>
    </row>
    <row r="16" spans="1:10" ht="12.75" x14ac:dyDescent="0.35">
      <c r="A16" s="139" t="s">
        <v>451</v>
      </c>
      <c r="B16" s="141">
        <f>B13/'Lead PL'!C9*365</f>
        <v>39.629027637729699</v>
      </c>
      <c r="C16" s="141">
        <f>C13/'Lead PL'!D9*365</f>
        <v>99.610614071099533</v>
      </c>
      <c r="D16" s="141">
        <f>D13/'Lead PL'!E9*365</f>
        <v>43.660297237044453</v>
      </c>
      <c r="E16" s="209"/>
      <c r="F16" s="281"/>
      <c r="G16" s="281"/>
      <c r="H16" s="12"/>
      <c r="I16" s="27"/>
    </row>
    <row r="17" spans="1:9" ht="12.75" x14ac:dyDescent="0.35">
      <c r="A17" s="139" t="s">
        <v>597</v>
      </c>
      <c r="B17" s="141">
        <f>B15/'Lead PL'!C9*365</f>
        <v>39.191404294546601</v>
      </c>
      <c r="C17" s="141">
        <f>C15/'Lead PL'!D9*365</f>
        <v>98.716993462651899</v>
      </c>
      <c r="D17" s="141">
        <f>D15/'Lead PL'!E9*365</f>
        <v>43.23341168054683</v>
      </c>
      <c r="E17" s="209"/>
      <c r="F17" s="281"/>
      <c r="G17" s="281"/>
      <c r="H17" s="12"/>
      <c r="I17" s="27"/>
    </row>
    <row r="18" spans="1:9" ht="12.75" x14ac:dyDescent="0.35">
      <c r="A18" s="205" t="s">
        <v>594</v>
      </c>
      <c r="B18" s="303">
        <f>B15/'Lead PL'!C9</f>
        <v>0.10737371039601808</v>
      </c>
      <c r="C18" s="303">
        <f>C15/'Lead PL'!D9</f>
        <v>0.2704575163360326</v>
      </c>
      <c r="D18" s="303">
        <f>D15/'Lead PL'!E9</f>
        <v>0.11844770323437487</v>
      </c>
      <c r="E18" s="294"/>
      <c r="F18" s="156"/>
      <c r="G18" s="156"/>
      <c r="H18" s="26"/>
      <c r="I18" s="176"/>
    </row>
    <row r="19" spans="1:9" ht="13.5" customHeight="1" x14ac:dyDescent="0.35">
      <c r="A19" s="97" t="s">
        <v>582</v>
      </c>
      <c r="B19" s="22"/>
      <c r="C19" s="22"/>
      <c r="D19" s="22"/>
      <c r="E19" s="152"/>
      <c r="F19" s="22"/>
      <c r="G19" s="22"/>
      <c r="H19" s="22"/>
      <c r="I19" s="12"/>
    </row>
    <row r="20" spans="1:9" ht="13.5" customHeight="1" x14ac:dyDescent="0.35">
      <c r="A20" s="97" t="str">
        <f>"Ref: "&amp;A3&amp;" - "&amp;A1</f>
        <v>Ref: Trade receivables - Section BS - Balance Sheet Analysis</v>
      </c>
      <c r="B20" s="22"/>
      <c r="C20" s="22"/>
      <c r="D20" s="22"/>
      <c r="E20" s="152"/>
      <c r="F20" s="22"/>
      <c r="G20" s="22"/>
      <c r="H20" s="22"/>
      <c r="I20" s="12"/>
    </row>
    <row r="21" spans="1:9" ht="13.5" customHeight="1" x14ac:dyDescent="0.35">
      <c r="A21" s="14"/>
      <c r="B21" s="14"/>
      <c r="C21" s="14"/>
      <c r="D21" s="14"/>
      <c r="E21" s="200"/>
      <c r="F21" s="14"/>
      <c r="G21" s="14"/>
      <c r="H21" s="14"/>
      <c r="I21" s="14"/>
    </row>
    <row r="22" spans="1:9" ht="13.5" customHeight="1" x14ac:dyDescent="0.35">
      <c r="A22" s="14"/>
      <c r="B22" s="14"/>
      <c r="C22" s="14"/>
      <c r="D22" s="14"/>
      <c r="E22" s="200"/>
      <c r="F22" s="14"/>
      <c r="G22" s="14"/>
      <c r="H22" s="14"/>
      <c r="I22" s="14"/>
    </row>
    <row r="23" spans="1:9" ht="12" customHeight="1" x14ac:dyDescent="0.35">
      <c r="A23" s="14"/>
      <c r="B23" s="14"/>
      <c r="C23" s="14"/>
      <c r="D23" s="14"/>
      <c r="E23" s="200"/>
      <c r="F23" s="14"/>
      <c r="G23" s="14"/>
      <c r="H23" s="14"/>
      <c r="I23" s="14"/>
    </row>
    <row r="24" spans="1:9" ht="12" customHeight="1" x14ac:dyDescent="0.35">
      <c r="A24" s="14"/>
      <c r="B24" s="14"/>
      <c r="C24" s="14"/>
      <c r="D24" s="14"/>
      <c r="E24" s="200"/>
      <c r="F24" s="14"/>
      <c r="G24" s="14"/>
      <c r="H24" s="14"/>
      <c r="I24" s="14"/>
    </row>
    <row r="25" spans="1:9" ht="12" customHeight="1" x14ac:dyDescent="0.35">
      <c r="A25" s="14"/>
      <c r="B25" s="14"/>
      <c r="C25" s="14"/>
      <c r="D25" s="14"/>
      <c r="E25" s="200"/>
      <c r="F25" s="14"/>
      <c r="G25" s="14"/>
      <c r="H25" s="14"/>
      <c r="I25" s="14"/>
    </row>
    <row r="26" spans="1:9" ht="12" customHeight="1" x14ac:dyDescent="0.35">
      <c r="A26" s="14" t="s">
        <v>429</v>
      </c>
      <c r="B26" s="14"/>
      <c r="C26" s="14"/>
      <c r="D26" s="14"/>
      <c r="E26" s="200"/>
      <c r="F26" s="14"/>
      <c r="G26" s="14"/>
      <c r="H26" s="14"/>
      <c r="I26" s="14"/>
    </row>
    <row r="27" spans="1:9" ht="12" customHeight="1" x14ac:dyDescent="0.35">
      <c r="A27" s="14" t="s">
        <v>430</v>
      </c>
      <c r="B27" s="268">
        <f>'Lead BS'!C12</f>
        <v>2238.8776161643837</v>
      </c>
      <c r="C27" s="268">
        <f>'Lead BS'!D12</f>
        <v>5523.4286524646577</v>
      </c>
      <c r="D27" s="268">
        <f>'Lead BS'!E12</f>
        <v>2531.9087881102469</v>
      </c>
      <c r="E27" s="200"/>
      <c r="F27" s="14"/>
      <c r="G27" s="14"/>
      <c r="H27" s="14"/>
      <c r="I27" s="14"/>
    </row>
    <row r="28" spans="1:9" ht="12" customHeight="1" x14ac:dyDescent="0.35">
      <c r="A28" s="14" t="s">
        <v>431</v>
      </c>
      <c r="B28" s="268">
        <f>B27-B15</f>
        <v>0</v>
      </c>
      <c r="C28" s="268">
        <f t="shared" ref="C28:D28" si="4">C27-C15</f>
        <v>0</v>
      </c>
      <c r="D28" s="268">
        <f t="shared" si="4"/>
        <v>0</v>
      </c>
      <c r="E28" s="200"/>
      <c r="F28" s="14"/>
      <c r="G28" s="14"/>
      <c r="H28" s="14"/>
      <c r="I28" s="14"/>
    </row>
    <row r="29" spans="1:9" ht="12" customHeight="1" x14ac:dyDescent="0.35">
      <c r="A29" s="14"/>
      <c r="B29" s="14"/>
      <c r="C29" s="14"/>
      <c r="D29" s="14"/>
      <c r="E29" s="200"/>
      <c r="F29" s="14"/>
      <c r="G29" s="14"/>
      <c r="H29" s="14"/>
      <c r="I29" s="14"/>
    </row>
    <row r="30" spans="1:9" ht="12" customHeight="1" x14ac:dyDescent="0.35">
      <c r="A30" s="14"/>
      <c r="B30" s="14"/>
      <c r="C30" s="14"/>
      <c r="D30" s="14"/>
      <c r="E30" s="200"/>
      <c r="F30" s="14"/>
      <c r="G30" s="14"/>
      <c r="H30" s="14"/>
      <c r="I30" s="14"/>
    </row>
    <row r="31" spans="1:9" ht="12" customHeight="1" x14ac:dyDescent="0.35">
      <c r="A31" s="14"/>
      <c r="B31" s="14"/>
      <c r="C31" s="14"/>
      <c r="D31" s="14"/>
      <c r="E31" s="200"/>
      <c r="F31" s="14"/>
      <c r="G31" s="14"/>
      <c r="H31" s="14"/>
      <c r="I31" s="14"/>
    </row>
    <row r="32" spans="1:9" ht="12" customHeight="1" x14ac:dyDescent="0.35">
      <c r="A32" s="14"/>
      <c r="B32" s="14"/>
      <c r="C32" s="14"/>
      <c r="D32" s="14"/>
      <c r="E32" s="200"/>
      <c r="F32" s="14"/>
      <c r="G32" s="14"/>
      <c r="H32" s="14"/>
      <c r="I32" s="14"/>
    </row>
    <row r="33" spans="1:9" ht="12" customHeight="1" x14ac:dyDescent="0.35">
      <c r="A33" s="14"/>
      <c r="B33" s="14"/>
      <c r="C33" s="14"/>
      <c r="D33" s="14"/>
      <c r="E33" s="200"/>
      <c r="F33" s="14"/>
      <c r="G33" s="14"/>
      <c r="H33" s="14"/>
      <c r="I33" s="14"/>
    </row>
    <row r="34" spans="1:9" ht="12" customHeight="1" x14ac:dyDescent="0.35">
      <c r="A34" s="14"/>
      <c r="B34" s="14"/>
      <c r="C34" s="14"/>
      <c r="D34" s="14"/>
      <c r="E34" s="200"/>
      <c r="F34" s="14"/>
      <c r="G34" s="14"/>
      <c r="H34" s="14"/>
      <c r="I34" s="14"/>
    </row>
    <row r="35" spans="1:9" ht="12" customHeight="1" x14ac:dyDescent="0.35">
      <c r="A35" s="14"/>
      <c r="B35" s="14"/>
      <c r="C35" s="14"/>
      <c r="D35" s="14"/>
      <c r="E35" s="200"/>
      <c r="F35" s="14"/>
      <c r="G35" s="14"/>
      <c r="H35" s="14"/>
      <c r="I35" s="14"/>
    </row>
    <row r="36" spans="1:9" ht="12" customHeight="1" x14ac:dyDescent="0.35">
      <c r="A36" s="14"/>
      <c r="B36" s="14"/>
      <c r="C36" s="14"/>
      <c r="D36" s="14"/>
      <c r="E36" s="200"/>
      <c r="F36" s="14"/>
      <c r="G36" s="14"/>
      <c r="H36" s="14"/>
      <c r="I36" s="14"/>
    </row>
    <row r="37" spans="1:9" ht="12" customHeight="1" x14ac:dyDescent="0.35">
      <c r="A37" s="14"/>
      <c r="B37" s="14"/>
      <c r="C37" s="14"/>
      <c r="D37" s="14"/>
      <c r="E37" s="200"/>
      <c r="F37" s="14"/>
      <c r="G37" s="14"/>
      <c r="H37" s="14"/>
      <c r="I37" s="14"/>
    </row>
    <row r="38" spans="1:9" ht="12" customHeight="1" x14ac:dyDescent="0.35">
      <c r="A38" s="14"/>
      <c r="B38" s="14"/>
      <c r="C38" s="14"/>
      <c r="D38" s="14"/>
      <c r="E38" s="200"/>
      <c r="F38" s="14"/>
      <c r="G38" s="14"/>
      <c r="H38" s="14"/>
      <c r="I38" s="14"/>
    </row>
    <row r="39" spans="1:9" ht="12" customHeight="1" x14ac:dyDescent="0.35">
      <c r="A39" s="14"/>
      <c r="B39" s="14"/>
      <c r="C39" s="14"/>
      <c r="D39" s="14"/>
      <c r="E39" s="200"/>
      <c r="F39" s="14"/>
      <c r="G39" s="14"/>
      <c r="H39" s="14"/>
      <c r="I39" s="14"/>
    </row>
    <row r="40" spans="1:9" ht="12" customHeight="1" x14ac:dyDescent="0.35">
      <c r="A40" s="14"/>
      <c r="B40" s="14"/>
      <c r="C40" s="14"/>
      <c r="D40" s="14"/>
      <c r="E40" s="200"/>
      <c r="F40" s="14"/>
      <c r="G40" s="14"/>
      <c r="H40" s="14"/>
      <c r="I40" s="14"/>
    </row>
    <row r="41" spans="1:9" ht="12" customHeight="1" x14ac:dyDescent="0.35">
      <c r="A41" s="34"/>
      <c r="B41" s="12"/>
      <c r="C41" s="12"/>
      <c r="D41" s="12"/>
      <c r="E41" s="155"/>
      <c r="F41" s="12"/>
      <c r="G41" s="12"/>
      <c r="H41" s="12"/>
      <c r="I41" s="12"/>
    </row>
    <row r="42" spans="1:9" ht="12" customHeight="1" x14ac:dyDescent="0.35">
      <c r="A42" s="34"/>
      <c r="B42" s="12"/>
      <c r="C42" s="12"/>
      <c r="D42" s="12"/>
      <c r="E42" s="155"/>
      <c r="F42" s="12"/>
      <c r="G42" s="12"/>
      <c r="H42" s="12"/>
      <c r="I42" s="12"/>
    </row>
    <row r="43" spans="1:9" ht="12" customHeight="1" x14ac:dyDescent="0.35">
      <c r="A43" s="34"/>
      <c r="B43" s="12"/>
      <c r="C43" s="12"/>
      <c r="D43" s="12"/>
      <c r="E43" s="155"/>
      <c r="F43" s="12"/>
      <c r="G43" s="12"/>
      <c r="H43" s="12"/>
      <c r="I43" s="12"/>
    </row>
    <row r="44" spans="1:9" ht="12" customHeight="1" x14ac:dyDescent="0.35">
      <c r="A44" s="34"/>
      <c r="B44" s="12"/>
      <c r="C44" s="12"/>
      <c r="D44" s="12"/>
      <c r="E44" s="155"/>
      <c r="F44" s="12"/>
      <c r="G44" s="12"/>
      <c r="H44" s="12"/>
      <c r="I44" s="12"/>
    </row>
    <row r="45" spans="1:9" ht="12" customHeight="1" x14ac:dyDescent="0.35">
      <c r="A45" s="34"/>
      <c r="B45" s="12"/>
      <c r="C45" s="12"/>
      <c r="D45" s="12"/>
      <c r="E45" s="155"/>
      <c r="F45" s="12"/>
      <c r="G45" s="12"/>
      <c r="H45" s="12"/>
      <c r="I45" s="12"/>
    </row>
    <row r="46" spans="1:9" ht="12" customHeight="1" x14ac:dyDescent="0.35">
      <c r="A46" s="34"/>
      <c r="B46" s="12"/>
      <c r="C46" s="12"/>
      <c r="D46" s="12"/>
      <c r="E46" s="155"/>
      <c r="F46" s="12"/>
      <c r="G46" s="12"/>
      <c r="H46" s="12"/>
      <c r="I46" s="12"/>
    </row>
    <row r="47" spans="1:9" ht="12" customHeight="1" x14ac:dyDescent="0.35">
      <c r="A47" s="34"/>
      <c r="B47" s="12"/>
      <c r="C47" s="12"/>
      <c r="D47" s="12"/>
      <c r="E47" s="155"/>
      <c r="F47" s="12"/>
      <c r="G47" s="12"/>
      <c r="H47" s="12"/>
      <c r="I47" s="12"/>
    </row>
  </sheetData>
  <pageMargins left="0.55118110236220497" right="0.55118110236220497" top="0.39370078740157499" bottom="0.55118110236220497" header="0" footer="0.31496062992126"/>
  <pageSetup paperSize="9" fitToHeight="0" orientation="landscape" r:id="rId1"/>
  <headerFooter scaleWithDoc="0" alignWithMargins="0">
    <oddFooter>&amp;R&amp;G&amp;L&amp;"Arial,Regular"&amp;8Page &amp;P     Tab:&amp;A     05 April 2021&amp;C&amp;"Arial,Regular"&amp;8&amp;F
Reliance Restricted</oddFooter>
  </headerFooter>
  <legacyDrawingHF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DBEE98-4918-44AF-AF09-4A77CB65BC5C}">
  <sheetPr>
    <pageSetUpPr autoPageBreaks="0" fitToPage="1"/>
  </sheetPr>
  <dimension ref="A1:W75"/>
  <sheetViews>
    <sheetView showGridLines="0" zoomScale="90" zoomScaleNormal="90" workbookViewId="0">
      <selection activeCell="G19" sqref="G19"/>
    </sheetView>
  </sheetViews>
  <sheetFormatPr defaultColWidth="9" defaultRowHeight="12" customHeight="1" outlineLevelCol="1" x14ac:dyDescent="0.35"/>
  <cols>
    <col min="1" max="1" width="26.08203125" style="4" customWidth="1"/>
    <col min="2" max="2" width="5.6640625" style="4" customWidth="1" outlineLevel="1"/>
    <col min="3" max="23" width="11.4140625" style="4" customWidth="1"/>
    <col min="24" max="16384" width="9" style="4"/>
  </cols>
  <sheetData>
    <row r="1" spans="1:13" ht="20.2" customHeight="1" x14ac:dyDescent="0.4">
      <c r="A1" s="19" t="s">
        <v>138</v>
      </c>
      <c r="B1" s="7"/>
      <c r="C1" s="7"/>
      <c r="D1" s="7"/>
      <c r="E1" s="7"/>
      <c r="F1" s="7"/>
      <c r="G1" s="7"/>
      <c r="H1" s="7"/>
      <c r="I1" s="7"/>
      <c r="J1" s="7"/>
      <c r="K1" s="7"/>
    </row>
    <row r="2" spans="1:13" ht="15" customHeight="1" x14ac:dyDescent="0.35">
      <c r="A2" s="20" t="s">
        <v>133</v>
      </c>
      <c r="B2" s="14"/>
      <c r="C2" s="11"/>
      <c r="D2" s="11"/>
      <c r="E2" s="11"/>
      <c r="F2" s="11"/>
      <c r="G2" s="11"/>
      <c r="H2" s="11"/>
      <c r="I2" s="11"/>
      <c r="J2" s="11"/>
      <c r="K2" s="11"/>
    </row>
    <row r="3" spans="1:13" ht="20.2" customHeight="1" x14ac:dyDescent="0.5">
      <c r="A3" s="86" t="s">
        <v>529</v>
      </c>
      <c r="B3" s="11"/>
      <c r="C3" s="11"/>
      <c r="D3" s="11"/>
      <c r="E3" s="11"/>
      <c r="F3" s="11"/>
      <c r="G3" s="11"/>
      <c r="H3" s="11"/>
      <c r="I3" s="11"/>
      <c r="J3" s="11"/>
      <c r="K3" s="11"/>
      <c r="L3" s="11"/>
    </row>
    <row r="4" spans="1:13" ht="20.2" customHeight="1" x14ac:dyDescent="0.5">
      <c r="A4" s="86"/>
      <c r="B4" s="11"/>
      <c r="C4" s="11"/>
      <c r="D4" s="11"/>
      <c r="E4" s="11"/>
      <c r="F4" s="11"/>
      <c r="G4" s="11"/>
      <c r="H4" s="11"/>
      <c r="I4" s="11"/>
      <c r="J4" s="11"/>
      <c r="K4" s="11"/>
      <c r="L4" s="11"/>
    </row>
    <row r="5" spans="1:13" ht="13.15" x14ac:dyDescent="0.35">
      <c r="A5" s="297"/>
      <c r="B5" s="297"/>
      <c r="C5" s="298" t="s">
        <v>126</v>
      </c>
      <c r="D5" s="298" t="s">
        <v>126</v>
      </c>
      <c r="E5" s="298" t="s">
        <v>126</v>
      </c>
      <c r="F5" s="191" t="s">
        <v>571</v>
      </c>
      <c r="G5" s="191"/>
      <c r="H5" s="191"/>
      <c r="I5" s="38" t="s">
        <v>126</v>
      </c>
      <c r="K5" s="22"/>
      <c r="L5" s="12"/>
      <c r="M5" s="195" t="s">
        <v>529</v>
      </c>
    </row>
    <row r="6" spans="1:13" ht="13.5" customHeight="1" x14ac:dyDescent="0.4">
      <c r="A6" s="124" t="s">
        <v>89</v>
      </c>
      <c r="B6" s="125" t="s">
        <v>16</v>
      </c>
      <c r="C6" s="126" t="s">
        <v>105</v>
      </c>
      <c r="D6" s="126" t="s">
        <v>107</v>
      </c>
      <c r="E6" s="126" t="s">
        <v>460</v>
      </c>
      <c r="F6" s="192" t="s">
        <v>105</v>
      </c>
      <c r="G6" s="192" t="s">
        <v>107</v>
      </c>
      <c r="H6" s="192" t="s">
        <v>460</v>
      </c>
      <c r="I6" s="278"/>
      <c r="J6" s="278"/>
      <c r="K6" s="155"/>
      <c r="L6" s="183"/>
    </row>
    <row r="7" spans="1:13" ht="12.75" x14ac:dyDescent="0.35">
      <c r="A7" s="24" t="s">
        <v>530</v>
      </c>
      <c r="B7" s="25"/>
      <c r="C7" s="98">
        <f>C75</f>
        <v>0</v>
      </c>
      <c r="D7" s="99">
        <f>J75</f>
        <v>0</v>
      </c>
      <c r="E7" s="99">
        <f>Q75</f>
        <v>0</v>
      </c>
      <c r="F7" s="187">
        <f>IFERROR(C7/C$15,0)</f>
        <v>0</v>
      </c>
      <c r="G7" s="188">
        <f t="shared" ref="G7:G15" si="0">IFERROR(D7/D$15,0)</f>
        <v>0</v>
      </c>
      <c r="H7" s="188">
        <f t="shared" ref="H7:H15" si="1">IFERROR(E7/E$15,0)</f>
        <v>0</v>
      </c>
      <c r="I7" s="138"/>
      <c r="J7" s="138"/>
      <c r="K7" s="184"/>
      <c r="L7" s="185"/>
    </row>
    <row r="8" spans="1:13" ht="12.75" x14ac:dyDescent="0.35">
      <c r="A8" s="28" t="s">
        <v>531</v>
      </c>
      <c r="B8" s="29"/>
      <c r="C8" s="100">
        <f>D75</f>
        <v>0</v>
      </c>
      <c r="D8" s="100">
        <f>K75</f>
        <v>0</v>
      </c>
      <c r="E8" s="100">
        <f>R75</f>
        <v>0</v>
      </c>
      <c r="F8" s="146">
        <f t="shared" ref="F8:F15" si="2">IFERROR(C8/C$15,0)</f>
        <v>0</v>
      </c>
      <c r="G8" s="146">
        <f t="shared" si="0"/>
        <v>0</v>
      </c>
      <c r="H8" s="146">
        <f t="shared" si="1"/>
        <v>0</v>
      </c>
      <c r="I8" s="138"/>
      <c r="J8" s="138"/>
      <c r="K8" s="184"/>
      <c r="L8" s="185"/>
    </row>
    <row r="9" spans="1:13" ht="12.75" x14ac:dyDescent="0.35">
      <c r="A9" s="28" t="s">
        <v>532</v>
      </c>
      <c r="B9" s="29"/>
      <c r="C9" s="100">
        <f>E75</f>
        <v>0</v>
      </c>
      <c r="D9" s="100">
        <f>L75</f>
        <v>0</v>
      </c>
      <c r="E9" s="100">
        <f>S75</f>
        <v>0</v>
      </c>
      <c r="F9" s="146">
        <f t="shared" si="2"/>
        <v>0</v>
      </c>
      <c r="G9" s="146">
        <f t="shared" si="0"/>
        <v>0</v>
      </c>
      <c r="H9" s="146">
        <f t="shared" si="1"/>
        <v>0</v>
      </c>
      <c r="I9" s="138"/>
      <c r="J9" s="138"/>
      <c r="K9" s="184"/>
      <c r="L9" s="185"/>
    </row>
    <row r="10" spans="1:13" s="30" customFormat="1" ht="12.75" x14ac:dyDescent="0.35">
      <c r="A10" s="28" t="s">
        <v>533</v>
      </c>
      <c r="B10" s="29"/>
      <c r="C10" s="100">
        <f>F75</f>
        <v>0</v>
      </c>
      <c r="D10" s="100">
        <f>M75</f>
        <v>0</v>
      </c>
      <c r="E10" s="100">
        <f>T75</f>
        <v>0</v>
      </c>
      <c r="F10" s="146">
        <f t="shared" si="2"/>
        <v>0</v>
      </c>
      <c r="G10" s="146">
        <f t="shared" si="0"/>
        <v>0</v>
      </c>
      <c r="H10" s="146">
        <f t="shared" si="1"/>
        <v>0</v>
      </c>
      <c r="I10" s="138"/>
      <c r="J10" s="138"/>
      <c r="K10" s="184"/>
      <c r="L10" s="185"/>
      <c r="M10" s="4"/>
    </row>
    <row r="11" spans="1:13" s="30" customFormat="1" ht="12.75" x14ac:dyDescent="0.35">
      <c r="A11" s="28" t="s">
        <v>534</v>
      </c>
      <c r="B11" s="29"/>
      <c r="C11" s="100">
        <f>G75</f>
        <v>0</v>
      </c>
      <c r="D11" s="100">
        <f>N75</f>
        <v>0</v>
      </c>
      <c r="E11" s="100">
        <f>U75</f>
        <v>0</v>
      </c>
      <c r="F11" s="146">
        <f t="shared" si="2"/>
        <v>0</v>
      </c>
      <c r="G11" s="146">
        <f t="shared" si="0"/>
        <v>0</v>
      </c>
      <c r="H11" s="146">
        <f t="shared" si="1"/>
        <v>0</v>
      </c>
      <c r="I11" s="138"/>
      <c r="J11" s="138"/>
      <c r="K11" s="184"/>
      <c r="L11" s="185"/>
      <c r="M11" s="4"/>
    </row>
    <row r="12" spans="1:13" ht="12.75" x14ac:dyDescent="0.35">
      <c r="A12" s="114" t="s">
        <v>535</v>
      </c>
      <c r="B12" s="112"/>
      <c r="C12" s="113">
        <f>H75</f>
        <v>0</v>
      </c>
      <c r="D12" s="113">
        <f>O75</f>
        <v>0</v>
      </c>
      <c r="E12" s="113">
        <f>V75</f>
        <v>0</v>
      </c>
      <c r="F12" s="158">
        <f t="shared" si="2"/>
        <v>0</v>
      </c>
      <c r="G12" s="158">
        <f t="shared" si="0"/>
        <v>0</v>
      </c>
      <c r="H12" s="158">
        <f t="shared" si="1"/>
        <v>0</v>
      </c>
      <c r="I12" s="138"/>
      <c r="J12" s="138"/>
      <c r="K12" s="184"/>
      <c r="L12" s="185"/>
    </row>
    <row r="13" spans="1:13" ht="13.15" x14ac:dyDescent="0.4">
      <c r="A13" s="118" t="s">
        <v>536</v>
      </c>
      <c r="B13" s="119"/>
      <c r="C13" s="120">
        <f>SUM(C7:C12)</f>
        <v>0</v>
      </c>
      <c r="D13" s="120">
        <f t="shared" ref="D13:E13" si="3">SUM(D7:D12)</f>
        <v>0</v>
      </c>
      <c r="E13" s="120">
        <f t="shared" si="3"/>
        <v>0</v>
      </c>
      <c r="F13" s="189">
        <f t="shared" si="2"/>
        <v>0</v>
      </c>
      <c r="G13" s="189">
        <f t="shared" si="0"/>
        <v>0</v>
      </c>
      <c r="H13" s="189">
        <f t="shared" si="1"/>
        <v>0</v>
      </c>
      <c r="I13" s="138"/>
      <c r="J13" s="138"/>
      <c r="K13" s="184"/>
      <c r="L13" s="185"/>
    </row>
    <row r="14" spans="1:13" ht="12.75" x14ac:dyDescent="0.35">
      <c r="A14" s="163" t="s">
        <v>554</v>
      </c>
      <c r="B14" s="164"/>
      <c r="C14" s="165">
        <f>C15-C13</f>
        <v>2238.8776161643837</v>
      </c>
      <c r="D14" s="165">
        <f t="shared" ref="D14:E14" si="4">D15-D13</f>
        <v>5523.4286524646577</v>
      </c>
      <c r="E14" s="165">
        <f t="shared" si="4"/>
        <v>2531.9087881102469</v>
      </c>
      <c r="F14" s="189">
        <f t="shared" si="2"/>
        <v>1</v>
      </c>
      <c r="G14" s="189">
        <f t="shared" si="0"/>
        <v>1</v>
      </c>
      <c r="H14" s="189">
        <f t="shared" si="1"/>
        <v>1</v>
      </c>
      <c r="I14" s="138"/>
      <c r="J14" s="138"/>
      <c r="K14" s="184"/>
      <c r="L14" s="185"/>
    </row>
    <row r="15" spans="1:13" ht="13.5" customHeight="1" x14ac:dyDescent="0.4">
      <c r="A15" s="118" t="s">
        <v>556</v>
      </c>
      <c r="B15" s="119"/>
      <c r="C15" s="120">
        <f>'Lead BS'!C12</f>
        <v>2238.8776161643837</v>
      </c>
      <c r="D15" s="120">
        <f>'Lead BS'!D12</f>
        <v>5523.4286524646577</v>
      </c>
      <c r="E15" s="120">
        <f>'Lead BS'!E12</f>
        <v>2531.9087881102469</v>
      </c>
      <c r="F15" s="159">
        <f t="shared" si="2"/>
        <v>1</v>
      </c>
      <c r="G15" s="159">
        <f t="shared" si="0"/>
        <v>1</v>
      </c>
      <c r="H15" s="159">
        <f t="shared" si="1"/>
        <v>1</v>
      </c>
      <c r="I15" s="138"/>
      <c r="J15" s="138"/>
      <c r="K15" s="184"/>
      <c r="L15" s="185"/>
    </row>
    <row r="16" spans="1:13" ht="12.75" x14ac:dyDescent="0.35">
      <c r="A16" s="139" t="s">
        <v>451</v>
      </c>
      <c r="B16" s="194"/>
      <c r="C16" s="141">
        <f>'BS4-Trade receivables'!B16</f>
        <v>39.629027637729699</v>
      </c>
      <c r="D16" s="141">
        <f>'BS4-Trade receivables'!C16</f>
        <v>99.610614071099533</v>
      </c>
      <c r="E16" s="141">
        <f>'BS4-Trade receivables'!D16</f>
        <v>43.660297237044453</v>
      </c>
      <c r="F16" s="279"/>
      <c r="G16" s="279"/>
      <c r="H16" s="279"/>
      <c r="I16" s="138"/>
      <c r="J16" s="138"/>
      <c r="K16" s="184"/>
      <c r="L16" s="185"/>
    </row>
    <row r="17" spans="1:12" ht="12.75" x14ac:dyDescent="0.35">
      <c r="A17" s="139" t="s">
        <v>597</v>
      </c>
      <c r="B17" s="194"/>
      <c r="C17" s="141">
        <f>'BS4-Trade receivables'!B17</f>
        <v>39.191404294546601</v>
      </c>
      <c r="D17" s="141">
        <f>'BS4-Trade receivables'!C17</f>
        <v>98.716993462651899</v>
      </c>
      <c r="E17" s="141">
        <f>'BS4-Trade receivables'!D17</f>
        <v>43.23341168054683</v>
      </c>
      <c r="F17" s="279"/>
      <c r="G17" s="279"/>
      <c r="H17" s="279"/>
      <c r="I17" s="138"/>
      <c r="J17" s="138"/>
      <c r="K17" s="184"/>
      <c r="L17" s="185"/>
    </row>
    <row r="18" spans="1:12" ht="13.15" x14ac:dyDescent="0.4">
      <c r="A18" s="311" t="s">
        <v>550</v>
      </c>
      <c r="B18" s="312"/>
      <c r="C18" s="313">
        <f>C13/'Lead PL'!C9</f>
        <v>0</v>
      </c>
      <c r="D18" s="313">
        <f>D13/'Lead PL'!D9</f>
        <v>0</v>
      </c>
      <c r="E18" s="313">
        <f>E13/'Lead PL'!E9</f>
        <v>0</v>
      </c>
      <c r="F18" s="314"/>
      <c r="G18" s="314"/>
      <c r="H18" s="314"/>
      <c r="I18" s="138"/>
      <c r="J18" s="138"/>
      <c r="K18" s="184"/>
      <c r="L18" s="185"/>
    </row>
    <row r="19" spans="1:12" ht="13.5" customHeight="1" x14ac:dyDescent="0.35">
      <c r="A19" s="97" t="s">
        <v>517</v>
      </c>
      <c r="B19" s="21"/>
      <c r="C19" s="22"/>
      <c r="D19" s="22"/>
      <c r="E19" s="22"/>
      <c r="F19" s="22"/>
      <c r="G19" s="22"/>
      <c r="H19" s="22"/>
      <c r="I19" s="152"/>
      <c r="J19" s="152"/>
      <c r="K19" s="152"/>
      <c r="L19" s="155"/>
    </row>
    <row r="20" spans="1:12" ht="13.5" customHeight="1" x14ac:dyDescent="0.35">
      <c r="A20" s="97" t="str">
        <f>"Ref: "&amp;A3&amp;" - "&amp;A1</f>
        <v>Ref: TR ageing - Section BS - Balance Sheet Analysis</v>
      </c>
      <c r="B20" s="34"/>
      <c r="C20" s="22"/>
      <c r="D20" s="22"/>
      <c r="E20" s="22"/>
      <c r="F20" s="22"/>
      <c r="G20" s="22"/>
      <c r="H20" s="22"/>
      <c r="I20" s="22"/>
      <c r="J20" s="22"/>
      <c r="K20" s="22"/>
      <c r="L20" s="12"/>
    </row>
    <row r="21" spans="1:12" ht="13.5" customHeight="1" x14ac:dyDescent="0.35">
      <c r="A21" s="14"/>
      <c r="B21" s="14"/>
      <c r="C21" s="14"/>
      <c r="D21" s="14"/>
      <c r="E21" s="14"/>
      <c r="F21" s="14"/>
      <c r="G21" s="14"/>
      <c r="H21" s="14"/>
      <c r="I21" s="14"/>
      <c r="J21" s="14"/>
      <c r="K21" s="14"/>
      <c r="L21" s="14"/>
    </row>
    <row r="22" spans="1:12" ht="13.5" customHeight="1" x14ac:dyDescent="0.35">
      <c r="A22" s="14"/>
      <c r="B22" s="14"/>
      <c r="C22" s="14"/>
      <c r="D22" s="14"/>
      <c r="E22" s="14"/>
      <c r="F22" s="14"/>
      <c r="G22" s="14"/>
      <c r="H22" s="14"/>
      <c r="I22" s="14"/>
      <c r="J22" s="14"/>
      <c r="K22" s="14"/>
      <c r="L22" s="14"/>
    </row>
    <row r="23" spans="1:12" ht="12" customHeight="1" x14ac:dyDescent="0.35">
      <c r="A23" s="14"/>
      <c r="B23" s="14"/>
      <c r="C23" s="14"/>
      <c r="D23" s="14"/>
      <c r="E23" s="14"/>
      <c r="F23" s="14"/>
      <c r="G23" s="14"/>
      <c r="H23" s="14"/>
      <c r="I23" s="14"/>
      <c r="J23" s="14"/>
      <c r="K23" s="14"/>
      <c r="L23" s="14"/>
    </row>
    <row r="24" spans="1:12" ht="12" customHeight="1" x14ac:dyDescent="0.35">
      <c r="A24" s="14"/>
      <c r="B24" s="14"/>
      <c r="C24" s="14"/>
      <c r="D24" s="14"/>
      <c r="E24" s="14"/>
      <c r="F24" s="14"/>
      <c r="G24" s="14"/>
      <c r="H24" s="14"/>
      <c r="I24" s="14"/>
      <c r="J24" s="14"/>
      <c r="K24" s="14"/>
      <c r="L24" s="14"/>
    </row>
    <row r="25" spans="1:12" ht="12" customHeight="1" x14ac:dyDescent="0.35">
      <c r="A25" s="14"/>
      <c r="B25" s="14"/>
      <c r="C25" s="14"/>
      <c r="D25" s="14"/>
      <c r="E25" s="14"/>
      <c r="F25" s="14"/>
      <c r="G25" s="14"/>
      <c r="H25" s="14"/>
      <c r="I25" s="14"/>
      <c r="J25" s="14"/>
      <c r="K25" s="14"/>
      <c r="L25" s="14"/>
    </row>
    <row r="26" spans="1:12" ht="12" customHeight="1" x14ac:dyDescent="0.35">
      <c r="A26" s="14"/>
      <c r="B26" s="14"/>
      <c r="C26" s="14"/>
      <c r="D26" s="14"/>
      <c r="E26" s="14"/>
      <c r="F26" s="14"/>
      <c r="G26" s="14"/>
      <c r="H26" s="14"/>
      <c r="I26" s="14"/>
      <c r="J26" s="14"/>
      <c r="K26" s="14"/>
      <c r="L26" s="14"/>
    </row>
    <row r="27" spans="1:12" ht="12" customHeight="1" x14ac:dyDescent="0.35">
      <c r="A27" s="14"/>
      <c r="B27" s="14"/>
      <c r="C27" s="14"/>
      <c r="D27" s="14"/>
      <c r="E27" s="14"/>
      <c r="F27" s="14"/>
      <c r="G27" s="14"/>
      <c r="H27" s="14"/>
      <c r="I27" s="14"/>
      <c r="J27" s="14"/>
      <c r="K27" s="14"/>
      <c r="L27" s="14"/>
    </row>
    <row r="28" spans="1:12" ht="12" customHeight="1" x14ac:dyDescent="0.35">
      <c r="A28" s="14"/>
      <c r="B28" s="14"/>
      <c r="C28" s="14"/>
      <c r="D28" s="14"/>
      <c r="E28" s="14"/>
      <c r="F28" s="14"/>
      <c r="G28" s="14"/>
      <c r="H28" s="14"/>
      <c r="I28" s="14"/>
      <c r="J28" s="14"/>
      <c r="K28" s="14"/>
      <c r="L28" s="14"/>
    </row>
    <row r="29" spans="1:12" ht="12" customHeight="1" x14ac:dyDescent="0.35">
      <c r="A29" s="14"/>
      <c r="B29" s="14"/>
      <c r="C29" s="14"/>
      <c r="D29" s="14"/>
      <c r="E29" s="14"/>
      <c r="F29" s="14"/>
      <c r="G29" s="14"/>
      <c r="H29" s="14"/>
      <c r="I29" s="14"/>
      <c r="J29" s="14"/>
      <c r="K29" s="14"/>
      <c r="L29" s="14"/>
    </row>
    <row r="30" spans="1:12" ht="12" customHeight="1" x14ac:dyDescent="0.35">
      <c r="A30" s="14"/>
      <c r="B30" s="14"/>
      <c r="C30" s="14"/>
      <c r="D30" s="14"/>
      <c r="E30" s="14"/>
      <c r="F30" s="14"/>
      <c r="G30" s="14"/>
      <c r="H30" s="14"/>
      <c r="I30" s="14"/>
      <c r="J30" s="14"/>
      <c r="K30" s="14"/>
      <c r="L30" s="14"/>
    </row>
    <row r="31" spans="1:12" ht="12" customHeight="1" x14ac:dyDescent="0.35">
      <c r="A31" s="14"/>
      <c r="B31" s="14"/>
      <c r="C31" s="14"/>
      <c r="D31" s="14"/>
      <c r="E31" s="14"/>
      <c r="F31" s="14"/>
      <c r="G31" s="14"/>
      <c r="H31" s="14"/>
      <c r="I31" s="14"/>
      <c r="J31" s="14"/>
      <c r="K31" s="14"/>
      <c r="L31" s="14"/>
    </row>
    <row r="32" spans="1:12" ht="12" customHeight="1" x14ac:dyDescent="0.35">
      <c r="A32" s="14"/>
      <c r="B32" s="14"/>
      <c r="C32" s="14"/>
      <c r="D32" s="14"/>
      <c r="E32" s="14"/>
      <c r="F32" s="14"/>
      <c r="G32" s="14"/>
      <c r="H32" s="14"/>
      <c r="I32" s="14"/>
      <c r="J32" s="14"/>
      <c r="K32" s="14"/>
      <c r="L32" s="14"/>
    </row>
    <row r="33" spans="1:23" ht="12" customHeight="1" x14ac:dyDescent="0.35">
      <c r="A33" s="14"/>
      <c r="B33" s="14"/>
      <c r="C33" s="14"/>
      <c r="D33" s="14"/>
      <c r="E33" s="14"/>
      <c r="F33" s="14"/>
      <c r="G33" s="14"/>
      <c r="H33" s="14"/>
      <c r="I33" s="14"/>
      <c r="J33" s="14"/>
      <c r="K33" s="14"/>
      <c r="L33" s="14"/>
    </row>
    <row r="34" spans="1:23" ht="12" customHeight="1" x14ac:dyDescent="0.35">
      <c r="A34" s="14"/>
      <c r="B34" s="14"/>
      <c r="C34" s="14"/>
      <c r="D34" s="14"/>
      <c r="E34" s="14"/>
      <c r="F34" s="14"/>
      <c r="G34" s="14"/>
      <c r="H34" s="14"/>
      <c r="I34" s="14"/>
      <c r="J34" s="14"/>
      <c r="K34" s="14"/>
      <c r="L34" s="14"/>
    </row>
    <row r="35" spans="1:23" ht="12" customHeight="1" x14ac:dyDescent="0.35">
      <c r="A35" s="14"/>
      <c r="B35" s="14"/>
      <c r="C35" s="14"/>
      <c r="D35" s="14"/>
      <c r="E35" s="14"/>
      <c r="F35" s="14"/>
      <c r="G35" s="14"/>
      <c r="H35" s="14"/>
      <c r="I35" s="14"/>
      <c r="J35" s="14"/>
      <c r="K35" s="14"/>
      <c r="L35" s="14"/>
    </row>
    <row r="36" spans="1:23" ht="12" customHeight="1" x14ac:dyDescent="0.35">
      <c r="A36" s="14"/>
      <c r="B36" s="14"/>
      <c r="C36" s="14"/>
      <c r="D36" s="14"/>
      <c r="E36" s="14"/>
      <c r="F36" s="14"/>
      <c r="G36" s="14"/>
      <c r="H36" s="14"/>
      <c r="I36" s="14"/>
      <c r="J36" s="14"/>
      <c r="K36" s="14"/>
      <c r="L36" s="14"/>
    </row>
    <row r="37" spans="1:23" ht="12" customHeight="1" x14ac:dyDescent="0.35">
      <c r="A37" s="14"/>
      <c r="B37" s="14"/>
      <c r="C37" s="14"/>
      <c r="D37" s="14"/>
      <c r="E37" s="14"/>
      <c r="F37" s="14"/>
      <c r="G37" s="14"/>
      <c r="H37" s="14"/>
      <c r="I37" s="14"/>
      <c r="J37" s="14"/>
      <c r="K37" s="14"/>
      <c r="L37" s="14"/>
    </row>
    <row r="38" spans="1:23" ht="12" customHeight="1" x14ac:dyDescent="0.35">
      <c r="A38" s="14"/>
      <c r="B38" s="14"/>
      <c r="C38" s="14"/>
      <c r="D38" s="14"/>
      <c r="E38" s="14"/>
      <c r="F38" s="14"/>
      <c r="G38" s="14"/>
      <c r="H38" s="14"/>
      <c r="I38" s="14"/>
      <c r="J38" s="14"/>
      <c r="K38" s="14"/>
      <c r="L38" s="14"/>
    </row>
    <row r="39" spans="1:23" ht="12" customHeight="1" x14ac:dyDescent="0.35">
      <c r="A39" s="14"/>
      <c r="B39" s="14"/>
      <c r="C39" s="14"/>
      <c r="D39" s="14"/>
      <c r="E39" s="14"/>
      <c r="F39" s="14"/>
      <c r="G39" s="14"/>
      <c r="H39" s="14"/>
      <c r="I39" s="14"/>
      <c r="J39" s="14"/>
      <c r="K39" s="14"/>
      <c r="L39" s="14"/>
    </row>
    <row r="40" spans="1:23" ht="12" customHeight="1" x14ac:dyDescent="0.35">
      <c r="A40" s="14"/>
      <c r="B40" s="14"/>
      <c r="C40" s="14"/>
      <c r="D40" s="14"/>
      <c r="E40" s="14"/>
      <c r="F40" s="14"/>
      <c r="G40" s="14"/>
      <c r="H40" s="14"/>
      <c r="I40" s="14"/>
      <c r="J40" s="14"/>
      <c r="K40" s="14"/>
      <c r="L40" s="14"/>
    </row>
    <row r="41" spans="1:23" ht="39.4" x14ac:dyDescent="0.4">
      <c r="A41" s="275" t="s">
        <v>89</v>
      </c>
      <c r="B41" s="276" t="s">
        <v>16</v>
      </c>
      <c r="C41" s="277" t="s">
        <v>530</v>
      </c>
      <c r="D41" s="277" t="s">
        <v>531</v>
      </c>
      <c r="E41" s="277" t="s">
        <v>532</v>
      </c>
      <c r="F41" s="277" t="s">
        <v>533</v>
      </c>
      <c r="G41" s="277" t="s">
        <v>534</v>
      </c>
      <c r="H41" s="277" t="s">
        <v>535</v>
      </c>
      <c r="I41" s="277" t="s">
        <v>105</v>
      </c>
      <c r="J41" s="277" t="s">
        <v>530</v>
      </c>
      <c r="K41" s="277" t="s">
        <v>531</v>
      </c>
      <c r="L41" s="277" t="s">
        <v>532</v>
      </c>
      <c r="M41" s="277" t="s">
        <v>533</v>
      </c>
      <c r="N41" s="277" t="s">
        <v>534</v>
      </c>
      <c r="O41" s="277" t="s">
        <v>535</v>
      </c>
      <c r="P41" s="277" t="s">
        <v>107</v>
      </c>
      <c r="Q41" s="277" t="s">
        <v>530</v>
      </c>
      <c r="R41" s="277" t="s">
        <v>531</v>
      </c>
      <c r="S41" s="277" t="s">
        <v>532</v>
      </c>
      <c r="T41" s="277" t="s">
        <v>533</v>
      </c>
      <c r="U41" s="277" t="s">
        <v>534</v>
      </c>
      <c r="V41" s="277" t="s">
        <v>535</v>
      </c>
      <c r="W41" s="277" t="s">
        <v>460</v>
      </c>
    </row>
    <row r="42" spans="1:23" ht="12" customHeight="1" x14ac:dyDescent="0.35">
      <c r="A42" s="34" t="s">
        <v>494</v>
      </c>
      <c r="B42" s="34"/>
      <c r="C42" s="12"/>
      <c r="D42" s="12"/>
      <c r="E42" s="12"/>
      <c r="F42" s="12"/>
      <c r="G42" s="12"/>
      <c r="H42" s="12"/>
      <c r="I42" s="177">
        <f>SUM(C42:H42)</f>
        <v>0</v>
      </c>
      <c r="J42" s="12"/>
      <c r="K42" s="12"/>
      <c r="L42" s="12"/>
      <c r="P42" s="177">
        <f>SUM(J42:O42)</f>
        <v>0</v>
      </c>
      <c r="W42" s="177">
        <f>SUM(Q42:V42)</f>
        <v>0</v>
      </c>
    </row>
    <row r="43" spans="1:23" ht="12" customHeight="1" x14ac:dyDescent="0.35">
      <c r="A43" s="34" t="s">
        <v>495</v>
      </c>
      <c r="B43" s="34"/>
      <c r="C43" s="12"/>
      <c r="D43" s="12"/>
      <c r="E43" s="12"/>
      <c r="F43" s="12"/>
      <c r="G43" s="12"/>
      <c r="H43" s="12"/>
      <c r="I43" s="177">
        <f t="shared" ref="I43:I74" si="5">SUM(C43:H43)</f>
        <v>0</v>
      </c>
      <c r="J43" s="12"/>
      <c r="K43" s="12"/>
      <c r="L43" s="12"/>
      <c r="P43" s="177">
        <f t="shared" ref="P43:P74" si="6">SUM(J43:O43)</f>
        <v>0</v>
      </c>
      <c r="W43" s="177">
        <f t="shared" ref="W43:W74" si="7">SUM(Q43:V43)</f>
        <v>0</v>
      </c>
    </row>
    <row r="44" spans="1:23" ht="12" customHeight="1" x14ac:dyDescent="0.35">
      <c r="A44" s="34" t="s">
        <v>496</v>
      </c>
      <c r="B44" s="34"/>
      <c r="C44" s="12"/>
      <c r="D44" s="12"/>
      <c r="E44" s="12"/>
      <c r="F44" s="12"/>
      <c r="G44" s="12"/>
      <c r="H44" s="12"/>
      <c r="I44" s="177">
        <f t="shared" si="5"/>
        <v>0</v>
      </c>
      <c r="J44" s="12"/>
      <c r="K44" s="12"/>
      <c r="L44" s="12"/>
      <c r="P44" s="177">
        <f t="shared" si="6"/>
        <v>0</v>
      </c>
      <c r="W44" s="177">
        <f t="shared" si="7"/>
        <v>0</v>
      </c>
    </row>
    <row r="45" spans="1:23" ht="12" customHeight="1" x14ac:dyDescent="0.35">
      <c r="A45" s="34" t="s">
        <v>497</v>
      </c>
      <c r="B45" s="34"/>
      <c r="C45" s="12"/>
      <c r="D45" s="12"/>
      <c r="E45" s="12"/>
      <c r="F45" s="12"/>
      <c r="G45" s="12"/>
      <c r="H45" s="12"/>
      <c r="I45" s="177">
        <f t="shared" si="5"/>
        <v>0</v>
      </c>
      <c r="J45" s="12"/>
      <c r="K45" s="12"/>
      <c r="L45" s="12"/>
      <c r="P45" s="177">
        <f t="shared" si="6"/>
        <v>0</v>
      </c>
      <c r="W45" s="177">
        <f t="shared" si="7"/>
        <v>0</v>
      </c>
    </row>
    <row r="46" spans="1:23" ht="12" customHeight="1" x14ac:dyDescent="0.35">
      <c r="A46" s="34" t="s">
        <v>498</v>
      </c>
      <c r="B46" s="34"/>
      <c r="C46" s="12"/>
      <c r="D46" s="12"/>
      <c r="E46" s="12"/>
      <c r="F46" s="12"/>
      <c r="G46" s="12"/>
      <c r="H46" s="12"/>
      <c r="I46" s="177">
        <f t="shared" si="5"/>
        <v>0</v>
      </c>
      <c r="J46" s="12"/>
      <c r="K46" s="12"/>
      <c r="L46" s="12"/>
      <c r="P46" s="177">
        <f t="shared" si="6"/>
        <v>0</v>
      </c>
      <c r="W46" s="177">
        <f t="shared" si="7"/>
        <v>0</v>
      </c>
    </row>
    <row r="47" spans="1:23" ht="12" customHeight="1" x14ac:dyDescent="0.35">
      <c r="A47" s="34" t="s">
        <v>499</v>
      </c>
      <c r="B47" s="34"/>
      <c r="C47" s="12"/>
      <c r="D47" s="12"/>
      <c r="E47" s="12"/>
      <c r="F47" s="12"/>
      <c r="G47" s="12"/>
      <c r="H47" s="12"/>
      <c r="I47" s="177">
        <f t="shared" si="5"/>
        <v>0</v>
      </c>
      <c r="J47" s="12"/>
      <c r="K47" s="12"/>
      <c r="L47" s="12"/>
      <c r="P47" s="177">
        <f t="shared" si="6"/>
        <v>0</v>
      </c>
      <c r="W47" s="177">
        <f t="shared" si="7"/>
        <v>0</v>
      </c>
    </row>
    <row r="48" spans="1:23" ht="12" customHeight="1" x14ac:dyDescent="0.35">
      <c r="A48" s="34" t="s">
        <v>500</v>
      </c>
      <c r="B48" s="34"/>
      <c r="I48" s="177">
        <f t="shared" si="5"/>
        <v>0</v>
      </c>
      <c r="P48" s="177">
        <f t="shared" si="6"/>
        <v>0</v>
      </c>
      <c r="W48" s="177">
        <f t="shared" si="7"/>
        <v>0</v>
      </c>
    </row>
    <row r="49" spans="1:23" ht="12" customHeight="1" x14ac:dyDescent="0.35">
      <c r="A49" s="34" t="s">
        <v>501</v>
      </c>
      <c r="B49" s="34"/>
      <c r="I49" s="177">
        <f t="shared" si="5"/>
        <v>0</v>
      </c>
      <c r="P49" s="177">
        <f t="shared" si="6"/>
        <v>0</v>
      </c>
      <c r="W49" s="177">
        <f t="shared" si="7"/>
        <v>0</v>
      </c>
    </row>
    <row r="50" spans="1:23" ht="12" customHeight="1" x14ac:dyDescent="0.35">
      <c r="A50" s="34" t="s">
        <v>502</v>
      </c>
      <c r="B50" s="34"/>
      <c r="I50" s="177">
        <f t="shared" si="5"/>
        <v>0</v>
      </c>
      <c r="P50" s="177">
        <f t="shared" si="6"/>
        <v>0</v>
      </c>
      <c r="W50" s="177">
        <f t="shared" si="7"/>
        <v>0</v>
      </c>
    </row>
    <row r="51" spans="1:23" ht="12" customHeight="1" x14ac:dyDescent="0.35">
      <c r="A51" s="34" t="s">
        <v>503</v>
      </c>
      <c r="B51" s="34"/>
      <c r="I51" s="177">
        <f t="shared" si="5"/>
        <v>0</v>
      </c>
      <c r="P51" s="177">
        <f t="shared" si="6"/>
        <v>0</v>
      </c>
      <c r="W51" s="177">
        <f t="shared" si="7"/>
        <v>0</v>
      </c>
    </row>
    <row r="52" spans="1:23" ht="12" customHeight="1" x14ac:dyDescent="0.35">
      <c r="A52" s="34" t="s">
        <v>504</v>
      </c>
      <c r="B52" s="34"/>
      <c r="I52" s="177">
        <f t="shared" si="5"/>
        <v>0</v>
      </c>
      <c r="P52" s="177">
        <f t="shared" si="6"/>
        <v>0</v>
      </c>
      <c r="W52" s="177">
        <f t="shared" si="7"/>
        <v>0</v>
      </c>
    </row>
    <row r="53" spans="1:23" ht="12" customHeight="1" x14ac:dyDescent="0.35">
      <c r="A53" s="34" t="s">
        <v>505</v>
      </c>
      <c r="B53" s="34"/>
      <c r="I53" s="177">
        <f t="shared" si="5"/>
        <v>0</v>
      </c>
      <c r="P53" s="177">
        <f t="shared" si="6"/>
        <v>0</v>
      </c>
      <c r="W53" s="177">
        <f t="shared" si="7"/>
        <v>0</v>
      </c>
    </row>
    <row r="54" spans="1:23" ht="12" customHeight="1" x14ac:dyDescent="0.35">
      <c r="A54" s="34" t="s">
        <v>506</v>
      </c>
      <c r="B54" s="34"/>
      <c r="I54" s="177">
        <f t="shared" si="5"/>
        <v>0</v>
      </c>
      <c r="P54" s="177">
        <f t="shared" si="6"/>
        <v>0</v>
      </c>
      <c r="W54" s="177">
        <f t="shared" si="7"/>
        <v>0</v>
      </c>
    </row>
    <row r="55" spans="1:23" ht="12" customHeight="1" x14ac:dyDescent="0.35">
      <c r="A55" s="34" t="s">
        <v>507</v>
      </c>
      <c r="B55" s="34"/>
      <c r="I55" s="177">
        <f t="shared" si="5"/>
        <v>0</v>
      </c>
      <c r="P55" s="177">
        <f t="shared" si="6"/>
        <v>0</v>
      </c>
      <c r="W55" s="177">
        <f t="shared" si="7"/>
        <v>0</v>
      </c>
    </row>
    <row r="56" spans="1:23" ht="12" customHeight="1" x14ac:dyDescent="0.35">
      <c r="A56" s="34" t="s">
        <v>508</v>
      </c>
      <c r="B56" s="34"/>
      <c r="I56" s="177">
        <f t="shared" si="5"/>
        <v>0</v>
      </c>
      <c r="P56" s="177">
        <f t="shared" si="6"/>
        <v>0</v>
      </c>
      <c r="W56" s="177">
        <f t="shared" si="7"/>
        <v>0</v>
      </c>
    </row>
    <row r="57" spans="1:23" ht="12" customHeight="1" x14ac:dyDescent="0.35">
      <c r="A57" s="34" t="s">
        <v>509</v>
      </c>
      <c r="B57" s="34"/>
      <c r="I57" s="177">
        <f t="shared" si="5"/>
        <v>0</v>
      </c>
      <c r="P57" s="177">
        <f t="shared" si="6"/>
        <v>0</v>
      </c>
      <c r="W57" s="177">
        <f t="shared" si="7"/>
        <v>0</v>
      </c>
    </row>
    <row r="58" spans="1:23" ht="12" customHeight="1" x14ac:dyDescent="0.35">
      <c r="A58" s="34" t="s">
        <v>510</v>
      </c>
      <c r="B58" s="34"/>
      <c r="I58" s="177">
        <f t="shared" si="5"/>
        <v>0</v>
      </c>
      <c r="P58" s="177">
        <f t="shared" si="6"/>
        <v>0</v>
      </c>
      <c r="W58" s="177">
        <f t="shared" si="7"/>
        <v>0</v>
      </c>
    </row>
    <row r="59" spans="1:23" ht="12" customHeight="1" x14ac:dyDescent="0.35">
      <c r="A59" s="34" t="s">
        <v>511</v>
      </c>
      <c r="B59" s="34"/>
      <c r="I59" s="177">
        <f t="shared" si="5"/>
        <v>0</v>
      </c>
      <c r="P59" s="177">
        <f t="shared" si="6"/>
        <v>0</v>
      </c>
      <c r="W59" s="177">
        <f t="shared" si="7"/>
        <v>0</v>
      </c>
    </row>
    <row r="60" spans="1:23" ht="12" customHeight="1" x14ac:dyDescent="0.35">
      <c r="A60" s="34" t="s">
        <v>512</v>
      </c>
      <c r="B60" s="34"/>
      <c r="I60" s="177">
        <f t="shared" si="5"/>
        <v>0</v>
      </c>
      <c r="P60" s="177">
        <f t="shared" si="6"/>
        <v>0</v>
      </c>
      <c r="W60" s="177">
        <f t="shared" si="7"/>
        <v>0</v>
      </c>
    </row>
    <row r="61" spans="1:23" ht="12" customHeight="1" x14ac:dyDescent="0.35">
      <c r="A61" s="34" t="s">
        <v>513</v>
      </c>
      <c r="B61" s="34"/>
      <c r="I61" s="177">
        <f t="shared" si="5"/>
        <v>0</v>
      </c>
      <c r="P61" s="177">
        <f t="shared" si="6"/>
        <v>0</v>
      </c>
      <c r="W61" s="177">
        <f t="shared" si="7"/>
        <v>0</v>
      </c>
    </row>
    <row r="62" spans="1:23" ht="12" customHeight="1" x14ac:dyDescent="0.35">
      <c r="A62" s="34" t="s">
        <v>537</v>
      </c>
      <c r="B62" s="34"/>
      <c r="I62" s="177">
        <f t="shared" si="5"/>
        <v>0</v>
      </c>
      <c r="P62" s="177">
        <f t="shared" si="6"/>
        <v>0</v>
      </c>
      <c r="W62" s="177">
        <f t="shared" si="7"/>
        <v>0</v>
      </c>
    </row>
    <row r="63" spans="1:23" ht="12" customHeight="1" x14ac:dyDescent="0.35">
      <c r="A63" s="34" t="s">
        <v>538</v>
      </c>
      <c r="B63" s="34"/>
      <c r="I63" s="177">
        <f t="shared" si="5"/>
        <v>0</v>
      </c>
      <c r="P63" s="177">
        <f t="shared" si="6"/>
        <v>0</v>
      </c>
      <c r="W63" s="177">
        <f t="shared" si="7"/>
        <v>0</v>
      </c>
    </row>
    <row r="64" spans="1:23" ht="12" customHeight="1" x14ac:dyDescent="0.35">
      <c r="A64" s="34" t="s">
        <v>539</v>
      </c>
      <c r="B64" s="34"/>
      <c r="I64" s="177">
        <f t="shared" si="5"/>
        <v>0</v>
      </c>
      <c r="P64" s="177">
        <f t="shared" si="6"/>
        <v>0</v>
      </c>
      <c r="W64" s="177">
        <f t="shared" si="7"/>
        <v>0</v>
      </c>
    </row>
    <row r="65" spans="1:23" ht="12" customHeight="1" x14ac:dyDescent="0.35">
      <c r="A65" s="34" t="s">
        <v>540</v>
      </c>
      <c r="B65" s="34"/>
      <c r="I65" s="177">
        <f t="shared" si="5"/>
        <v>0</v>
      </c>
      <c r="P65" s="177">
        <f t="shared" si="6"/>
        <v>0</v>
      </c>
      <c r="W65" s="177">
        <f t="shared" si="7"/>
        <v>0</v>
      </c>
    </row>
    <row r="66" spans="1:23" ht="12" customHeight="1" x14ac:dyDescent="0.35">
      <c r="A66" s="34" t="s">
        <v>541</v>
      </c>
      <c r="B66" s="34"/>
      <c r="I66" s="177">
        <f t="shared" si="5"/>
        <v>0</v>
      </c>
      <c r="P66" s="177">
        <f t="shared" si="6"/>
        <v>0</v>
      </c>
      <c r="W66" s="177">
        <f t="shared" si="7"/>
        <v>0</v>
      </c>
    </row>
    <row r="67" spans="1:23" ht="12" customHeight="1" x14ac:dyDescent="0.35">
      <c r="A67" s="34" t="s">
        <v>542</v>
      </c>
      <c r="B67" s="34"/>
      <c r="I67" s="177">
        <f t="shared" si="5"/>
        <v>0</v>
      </c>
      <c r="P67" s="177">
        <f t="shared" si="6"/>
        <v>0</v>
      </c>
      <c r="W67" s="177">
        <f t="shared" si="7"/>
        <v>0</v>
      </c>
    </row>
    <row r="68" spans="1:23" ht="12" customHeight="1" x14ac:dyDescent="0.35">
      <c r="A68" s="34" t="s">
        <v>543</v>
      </c>
      <c r="B68" s="34"/>
      <c r="I68" s="177">
        <f t="shared" si="5"/>
        <v>0</v>
      </c>
      <c r="P68" s="177">
        <f t="shared" si="6"/>
        <v>0</v>
      </c>
      <c r="W68" s="177">
        <f t="shared" si="7"/>
        <v>0</v>
      </c>
    </row>
    <row r="69" spans="1:23" ht="12" customHeight="1" x14ac:dyDescent="0.35">
      <c r="A69" s="34" t="s">
        <v>544</v>
      </c>
      <c r="B69" s="34"/>
      <c r="I69" s="177">
        <f t="shared" si="5"/>
        <v>0</v>
      </c>
      <c r="P69" s="177">
        <f t="shared" si="6"/>
        <v>0</v>
      </c>
      <c r="W69" s="177">
        <f t="shared" si="7"/>
        <v>0</v>
      </c>
    </row>
    <row r="70" spans="1:23" ht="12" customHeight="1" x14ac:dyDescent="0.35">
      <c r="A70" s="34" t="s">
        <v>545</v>
      </c>
      <c r="B70" s="34"/>
      <c r="I70" s="177">
        <f t="shared" si="5"/>
        <v>0</v>
      </c>
      <c r="P70" s="177">
        <f t="shared" si="6"/>
        <v>0</v>
      </c>
      <c r="W70" s="177">
        <f t="shared" si="7"/>
        <v>0</v>
      </c>
    </row>
    <row r="71" spans="1:23" ht="12" customHeight="1" x14ac:dyDescent="0.35">
      <c r="A71" s="34" t="s">
        <v>546</v>
      </c>
      <c r="B71" s="34"/>
      <c r="I71" s="177">
        <f t="shared" si="5"/>
        <v>0</v>
      </c>
      <c r="P71" s="177">
        <f t="shared" si="6"/>
        <v>0</v>
      </c>
      <c r="W71" s="177">
        <f t="shared" si="7"/>
        <v>0</v>
      </c>
    </row>
    <row r="72" spans="1:23" ht="12" customHeight="1" x14ac:dyDescent="0.35">
      <c r="A72" s="34" t="s">
        <v>547</v>
      </c>
      <c r="B72" s="34"/>
      <c r="I72" s="177">
        <f t="shared" si="5"/>
        <v>0</v>
      </c>
      <c r="P72" s="177">
        <f t="shared" si="6"/>
        <v>0</v>
      </c>
      <c r="W72" s="177">
        <f t="shared" si="7"/>
        <v>0</v>
      </c>
    </row>
    <row r="73" spans="1:23" ht="12" customHeight="1" x14ac:dyDescent="0.35">
      <c r="A73" s="34" t="s">
        <v>548</v>
      </c>
      <c r="B73" s="34"/>
      <c r="I73" s="177">
        <f t="shared" si="5"/>
        <v>0</v>
      </c>
      <c r="P73" s="177">
        <f t="shared" si="6"/>
        <v>0</v>
      </c>
      <c r="W73" s="177">
        <f t="shared" si="7"/>
        <v>0</v>
      </c>
    </row>
    <row r="74" spans="1:23" ht="12" customHeight="1" x14ac:dyDescent="0.35">
      <c r="A74" s="178" t="s">
        <v>549</v>
      </c>
      <c r="B74" s="178"/>
      <c r="C74" s="179"/>
      <c r="D74" s="179"/>
      <c r="E74" s="179"/>
      <c r="F74" s="179"/>
      <c r="G74" s="179"/>
      <c r="H74" s="179"/>
      <c r="I74" s="180">
        <f t="shared" si="5"/>
        <v>0</v>
      </c>
      <c r="J74" s="179"/>
      <c r="K74" s="179"/>
      <c r="L74" s="179"/>
      <c r="M74" s="179"/>
      <c r="N74" s="179"/>
      <c r="O74" s="179"/>
      <c r="P74" s="180">
        <f t="shared" si="6"/>
        <v>0</v>
      </c>
      <c r="Q74" s="179"/>
      <c r="R74" s="179"/>
      <c r="S74" s="179"/>
      <c r="T74" s="179"/>
      <c r="U74" s="179"/>
      <c r="V74" s="179"/>
      <c r="W74" s="180">
        <f t="shared" si="7"/>
        <v>0</v>
      </c>
    </row>
    <row r="75" spans="1:23" ht="12" customHeight="1" x14ac:dyDescent="0.4">
      <c r="A75" s="181" t="s">
        <v>536</v>
      </c>
      <c r="B75" s="181"/>
      <c r="C75" s="182">
        <f t="shared" ref="C75:H75" si="8">SUM(C42:C74)</f>
        <v>0</v>
      </c>
      <c r="D75" s="182">
        <f t="shared" si="8"/>
        <v>0</v>
      </c>
      <c r="E75" s="182">
        <f t="shared" si="8"/>
        <v>0</v>
      </c>
      <c r="F75" s="182">
        <f t="shared" si="8"/>
        <v>0</v>
      </c>
      <c r="G75" s="182">
        <f t="shared" si="8"/>
        <v>0</v>
      </c>
      <c r="H75" s="182">
        <f t="shared" si="8"/>
        <v>0</v>
      </c>
      <c r="I75" s="182">
        <f>SUM(I42:I74)</f>
        <v>0</v>
      </c>
      <c r="J75" s="182">
        <f t="shared" ref="J75:W75" si="9">SUM(J42:J74)</f>
        <v>0</v>
      </c>
      <c r="K75" s="182">
        <f t="shared" si="9"/>
        <v>0</v>
      </c>
      <c r="L75" s="182">
        <f t="shared" si="9"/>
        <v>0</v>
      </c>
      <c r="M75" s="182">
        <f t="shared" si="9"/>
        <v>0</v>
      </c>
      <c r="N75" s="182">
        <f t="shared" si="9"/>
        <v>0</v>
      </c>
      <c r="O75" s="182">
        <f t="shared" si="9"/>
        <v>0</v>
      </c>
      <c r="P75" s="182">
        <f t="shared" si="9"/>
        <v>0</v>
      </c>
      <c r="Q75" s="182">
        <f t="shared" si="9"/>
        <v>0</v>
      </c>
      <c r="R75" s="182">
        <f t="shared" si="9"/>
        <v>0</v>
      </c>
      <c r="S75" s="182">
        <f t="shared" si="9"/>
        <v>0</v>
      </c>
      <c r="T75" s="182">
        <f t="shared" si="9"/>
        <v>0</v>
      </c>
      <c r="U75" s="182">
        <f t="shared" si="9"/>
        <v>0</v>
      </c>
      <c r="V75" s="182">
        <f t="shared" si="9"/>
        <v>0</v>
      </c>
      <c r="W75" s="182">
        <f t="shared" si="9"/>
        <v>0</v>
      </c>
    </row>
  </sheetData>
  <pageMargins left="0.55118110236220497" right="0.55118110236220497" top="0.39370078740157499" bottom="0.55118110236220497" header="0" footer="0.31496062992126"/>
  <pageSetup paperSize="9" fitToHeight="0" orientation="landscape" r:id="rId1"/>
  <headerFooter scaleWithDoc="0" alignWithMargins="0">
    <oddFooter>&amp;R&amp;G&amp;L&amp;"Arial,Regular"&amp;8Page &amp;P     Tab:&amp;A     05 April 2021&amp;C&amp;"Arial,Regular"&amp;8&amp;F
Reliance Restricted</oddFooter>
  </headerFooter>
  <drawing r:id="rId2"/>
  <legacyDrawingHF r:id="rId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39D105-4008-48F1-81BD-4FD205EAC773}">
  <sheetPr>
    <pageSetUpPr autoPageBreaks="0" fitToPage="1"/>
  </sheetPr>
  <dimension ref="A1:J45"/>
  <sheetViews>
    <sheetView showGridLines="0" zoomScaleNormal="100" workbookViewId="0">
      <selection activeCell="F5" sqref="F5:G6"/>
    </sheetView>
  </sheetViews>
  <sheetFormatPr defaultColWidth="9" defaultRowHeight="12" customHeight="1" x14ac:dyDescent="0.35"/>
  <cols>
    <col min="1" max="1" width="29" style="4" customWidth="1"/>
    <col min="2" max="4" width="11.4140625" style="4" customWidth="1"/>
    <col min="5" max="5" width="0.9140625" style="4" customWidth="1"/>
    <col min="6" max="7" width="14.6640625" style="4" bestFit="1" customWidth="1"/>
    <col min="8" max="8" width="5.4140625" style="4" customWidth="1"/>
    <col min="9" max="9" width="11.4140625" style="4" customWidth="1"/>
    <col min="10" max="11" width="3.9140625" style="4" customWidth="1"/>
    <col min="12" max="16384" width="9" style="4"/>
  </cols>
  <sheetData>
    <row r="1" spans="1:10" ht="20.2" customHeight="1" x14ac:dyDescent="0.4">
      <c r="A1" s="19" t="s">
        <v>138</v>
      </c>
      <c r="B1" s="7"/>
      <c r="C1" s="7"/>
      <c r="D1" s="7"/>
      <c r="E1" s="7"/>
      <c r="F1" s="7"/>
      <c r="G1" s="7"/>
      <c r="H1" s="7"/>
    </row>
    <row r="2" spans="1:10" ht="15" customHeight="1" x14ac:dyDescent="0.35">
      <c r="A2" s="20" t="s">
        <v>133</v>
      </c>
      <c r="B2" s="11"/>
      <c r="C2" s="11"/>
      <c r="D2" s="11"/>
      <c r="E2" s="11"/>
      <c r="F2" s="11"/>
      <c r="G2" s="11"/>
      <c r="H2" s="11"/>
    </row>
    <row r="3" spans="1:10" ht="20.2" customHeight="1" x14ac:dyDescent="0.5">
      <c r="A3" s="86" t="s">
        <v>375</v>
      </c>
      <c r="B3" s="11"/>
      <c r="C3" s="11"/>
      <c r="D3" s="11"/>
      <c r="E3" s="11"/>
      <c r="F3" s="11"/>
      <c r="G3" s="11"/>
      <c r="H3" s="11"/>
      <c r="I3" s="11"/>
    </row>
    <row r="4" spans="1:10" ht="20.2" customHeight="1" x14ac:dyDescent="0.5">
      <c r="A4" s="86"/>
      <c r="B4" s="11"/>
      <c r="C4" s="11"/>
      <c r="D4" s="11"/>
      <c r="E4" s="11"/>
      <c r="F4" s="11"/>
      <c r="G4" s="11"/>
      <c r="H4" s="11"/>
      <c r="I4" s="11"/>
    </row>
    <row r="5" spans="1:10" ht="12.75" x14ac:dyDescent="0.35">
      <c r="A5" s="297"/>
      <c r="B5" s="298" t="s">
        <v>126</v>
      </c>
      <c r="C5" s="298" t="s">
        <v>126</v>
      </c>
      <c r="D5" s="298" t="s">
        <v>126</v>
      </c>
      <c r="E5" s="300"/>
      <c r="F5" s="310" t="s">
        <v>436</v>
      </c>
      <c r="G5" s="310"/>
      <c r="H5" s="22"/>
      <c r="I5" s="12"/>
    </row>
    <row r="6" spans="1:10" ht="24.75" customHeight="1" x14ac:dyDescent="0.4">
      <c r="A6" s="197" t="s">
        <v>89</v>
      </c>
      <c r="B6" s="198" t="s">
        <v>105</v>
      </c>
      <c r="C6" s="198" t="s">
        <v>107</v>
      </c>
      <c r="D6" s="198" t="s">
        <v>460</v>
      </c>
      <c r="E6" s="201"/>
      <c r="F6" s="309" t="s">
        <v>593</v>
      </c>
      <c r="G6" s="309" t="s">
        <v>592</v>
      </c>
      <c r="H6" s="12"/>
      <c r="I6" s="96" t="s">
        <v>17</v>
      </c>
    </row>
    <row r="7" spans="1:10" ht="12.75" x14ac:dyDescent="0.35">
      <c r="A7" s="106" t="s">
        <v>376</v>
      </c>
      <c r="B7" s="98">
        <f>SUMIFS(ScratchPad_TB!I$15:I$165,ScratchPad_TB!$G$15:$G$165,$A7,ScratchPad_TB!$F$15:$F$165,$A$13)/1000</f>
        <v>-3064.5457103659228</v>
      </c>
      <c r="C7" s="99">
        <f>SUMIFS(ScratchPad_TB!J$15:J$165,ScratchPad_TB!$G$15:$G$165,$A7,ScratchPad_TB!$F$15:$F$165,$A$13)/1000</f>
        <v>-3750.2481358224354</v>
      </c>
      <c r="D7" s="99">
        <f>SUMIFS(ScratchPad_TB!K$15:K$165,ScratchPad_TB!$G$15:$G$165,$A7,ScratchPad_TB!$F$15:$F$165,$A$13)/1000</f>
        <v>-2789.9734012803124</v>
      </c>
      <c r="E7" s="209"/>
      <c r="F7" s="211">
        <f>C7-B7</f>
        <v>-685.70242545651263</v>
      </c>
      <c r="G7" s="211">
        <f>D7-C7</f>
        <v>960.27473454212304</v>
      </c>
      <c r="H7" s="26"/>
      <c r="I7" s="27"/>
    </row>
    <row r="8" spans="1:10" ht="12.75" x14ac:dyDescent="0.35">
      <c r="A8" s="107" t="s">
        <v>378</v>
      </c>
      <c r="B8" s="100">
        <f>SUMIFS(ScratchPad_TB!I$15:I$165,ScratchPad_TB!$G$15:$G$165,$A8,ScratchPad_TB!$F$15:$F$165,$A$13)/1000</f>
        <v>2.5</v>
      </c>
      <c r="C8" s="100">
        <f>SUMIFS(ScratchPad_TB!J$15:J$165,ScratchPad_TB!$G$15:$G$165,$A8,ScratchPad_TB!$F$15:$F$165,$A$13)/1000</f>
        <v>1.8</v>
      </c>
      <c r="D8" s="100">
        <f>SUMIFS(ScratchPad_TB!K$15:K$165,ScratchPad_TB!$G$15:$G$165,$A8,ScratchPad_TB!$F$15:$F$165,$A$13)/1000</f>
        <v>3.2</v>
      </c>
      <c r="E8" s="209"/>
      <c r="F8" s="211">
        <f t="shared" ref="F8:G13" si="0">C8-B8</f>
        <v>-0.7</v>
      </c>
      <c r="G8" s="211">
        <f t="shared" si="0"/>
        <v>1.4000000000000001</v>
      </c>
      <c r="H8" s="26"/>
      <c r="I8" s="27"/>
    </row>
    <row r="9" spans="1:10" ht="12.75" x14ac:dyDescent="0.35">
      <c r="A9" s="107" t="s">
        <v>380</v>
      </c>
      <c r="B9" s="100">
        <f>SUMIFS(ScratchPad_TB!I$15:I$165,ScratchPad_TB!$G$15:$G$165,$A9,ScratchPad_TB!$F$15:$F$165,$A$13)/1000</f>
        <v>-122.25657603150687</v>
      </c>
      <c r="C9" s="100">
        <f>SUMIFS(ScratchPad_TB!J$15:J$165,ScratchPad_TB!$G$15:$G$165,$A9,ScratchPad_TB!$F$15:$F$165,$A$13)/1000</f>
        <v>-225.09842826253148</v>
      </c>
      <c r="D9" s="100">
        <f>SUMIFS(ScratchPad_TB!K$15:K$165,ScratchPad_TB!$G$15:$G$165,$A9,ScratchPad_TB!$F$15:$F$165,$A$13)/1000</f>
        <v>-111.12114349636822</v>
      </c>
      <c r="E9" s="209"/>
      <c r="F9" s="211">
        <f t="shared" si="0"/>
        <v>-102.84185223102462</v>
      </c>
      <c r="G9" s="211">
        <f t="shared" si="0"/>
        <v>113.97728476616327</v>
      </c>
      <c r="H9" s="26"/>
      <c r="I9" s="27"/>
    </row>
    <row r="10" spans="1:10" s="30" customFormat="1" ht="12.75" x14ac:dyDescent="0.35">
      <c r="A10" s="107" t="s">
        <v>382</v>
      </c>
      <c r="B10" s="100">
        <f>SUMIFS(ScratchPad_TB!I$15:I$165,ScratchPad_TB!$G$15:$G$165,$A10,ScratchPad_TB!$F$15:$F$165,$A$13)/1000</f>
        <v>-25</v>
      </c>
      <c r="C10" s="100">
        <f>SUMIFS(ScratchPad_TB!J$15:J$165,ScratchPad_TB!$G$15:$G$165,$A10,ScratchPad_TB!$F$15:$F$165,$A$13)/1000</f>
        <v>-50</v>
      </c>
      <c r="D10" s="100">
        <f>SUMIFS(ScratchPad_TB!K$15:K$165,ScratchPad_TB!$G$15:$G$165,$A10,ScratchPad_TB!$F$15:$F$165,$A$13)/1000</f>
        <v>-25</v>
      </c>
      <c r="E10" s="209"/>
      <c r="F10" s="211">
        <f t="shared" si="0"/>
        <v>-25</v>
      </c>
      <c r="G10" s="211">
        <f t="shared" si="0"/>
        <v>25</v>
      </c>
      <c r="H10" s="26"/>
      <c r="I10" s="27"/>
      <c r="J10" s="4"/>
    </row>
    <row r="11" spans="1:10" ht="13.15" x14ac:dyDescent="0.35">
      <c r="A11" s="118" t="s">
        <v>595</v>
      </c>
      <c r="B11" s="120">
        <f>SUM(B7:B10)</f>
        <v>-3209.3022863974297</v>
      </c>
      <c r="C11" s="120">
        <f>SUM(C7:C10)</f>
        <v>-4023.5465640849666</v>
      </c>
      <c r="D11" s="120">
        <f>SUM(D7:D10)</f>
        <v>-2922.894544776681</v>
      </c>
      <c r="E11" s="213"/>
      <c r="F11" s="214">
        <f t="shared" si="0"/>
        <v>-814.24427768753685</v>
      </c>
      <c r="G11" s="214">
        <f t="shared" si="0"/>
        <v>1100.6520193082856</v>
      </c>
      <c r="H11" s="26"/>
      <c r="I11" s="27"/>
    </row>
    <row r="12" spans="1:10" ht="12.75" x14ac:dyDescent="0.35">
      <c r="A12" s="107" t="s">
        <v>382</v>
      </c>
      <c r="B12" s="100">
        <f>-SUMIFS(ScratchPad_TB!I$15:I$165,ScratchPad_TB!$G$15:$G$165,$A12,ScratchPad_TB!$F$15:$F$165,$A$13,ScratchPad_TB!$E$15:$E$165,"IC")/1000</f>
        <v>25</v>
      </c>
      <c r="C12" s="100">
        <f>-SUMIFS(ScratchPad_TB!J$15:J$165,ScratchPad_TB!$G$15:$G$165,$A12,ScratchPad_TB!$F$15:$F$165,$A$13,ScratchPad_TB!$E$15:$E$165,"IC")/1000</f>
        <v>50</v>
      </c>
      <c r="D12" s="100">
        <f>-SUMIFS(ScratchPad_TB!K$15:K$165,ScratchPad_TB!$G$15:$G$165,$A12,ScratchPad_TB!$F$15:$F$165,$A$13,ScratchPad_TB!$E$15:$E$165,"IC")/1000</f>
        <v>25</v>
      </c>
      <c r="E12" s="209"/>
      <c r="F12" s="211">
        <f t="shared" si="0"/>
        <v>25</v>
      </c>
      <c r="G12" s="211">
        <f t="shared" si="0"/>
        <v>-25</v>
      </c>
      <c r="H12" s="26"/>
      <c r="I12" s="27"/>
    </row>
    <row r="13" spans="1:10" ht="13.15" x14ac:dyDescent="0.35">
      <c r="A13" s="115" t="s">
        <v>375</v>
      </c>
      <c r="B13" s="117">
        <f>SUM(B11:B12)</f>
        <v>-3184.3022863974297</v>
      </c>
      <c r="C13" s="117">
        <f t="shared" ref="C13:D13" si="1">SUM(C11:C12)</f>
        <v>-3973.5465640849666</v>
      </c>
      <c r="D13" s="117">
        <f t="shared" si="1"/>
        <v>-2897.894544776681</v>
      </c>
      <c r="E13" s="213"/>
      <c r="F13" s="215">
        <f t="shared" si="0"/>
        <v>-789.24427768753685</v>
      </c>
      <c r="G13" s="215">
        <f t="shared" si="0"/>
        <v>1075.6520193082856</v>
      </c>
      <c r="H13" s="12"/>
      <c r="I13" s="27"/>
    </row>
    <row r="14" spans="1:10" ht="12.75" x14ac:dyDescent="0.35">
      <c r="A14" s="139" t="s">
        <v>452</v>
      </c>
      <c r="B14" s="141">
        <f>B11/'Lead PL'!C9*365</f>
        <v>-56.178623834336285</v>
      </c>
      <c r="C14" s="141">
        <f>C11/'Lead PL'!D9*365</f>
        <v>-71.910482574300374</v>
      </c>
      <c r="D14" s="141">
        <f>D11/'Lead PL'!E9*365</f>
        <v>-49.909658573234658</v>
      </c>
      <c r="E14" s="213"/>
      <c r="F14" s="216"/>
      <c r="G14" s="216"/>
      <c r="H14" s="155"/>
      <c r="I14" s="27"/>
    </row>
    <row r="15" spans="1:10" ht="12.75" x14ac:dyDescent="0.35">
      <c r="A15" s="139" t="s">
        <v>596</v>
      </c>
      <c r="B15" s="141">
        <f>B13/'Lead PL'!C9*365</f>
        <v>-55.74100049115318</v>
      </c>
      <c r="C15" s="141">
        <f>C13/'Lead PL'!D9*365</f>
        <v>-71.016861965852726</v>
      </c>
      <c r="D15" s="141">
        <f>D13/'Lead PL'!E9*365</f>
        <v>-49.482773016737028</v>
      </c>
      <c r="E15" s="213"/>
      <c r="F15" s="216"/>
      <c r="G15" s="216"/>
      <c r="H15" s="155"/>
      <c r="I15" s="27"/>
    </row>
    <row r="16" spans="1:10" ht="12.75" x14ac:dyDescent="0.35">
      <c r="A16" s="205" t="s">
        <v>594</v>
      </c>
      <c r="B16" s="303">
        <f>B13/'Lead PL'!C9</f>
        <v>-0.15271506983877584</v>
      </c>
      <c r="C16" s="303">
        <f>C13/'Lead PL'!D9</f>
        <v>-0.19456674511192529</v>
      </c>
      <c r="D16" s="303">
        <f>D13/'Lead PL'!E9</f>
        <v>-0.13556924114174529</v>
      </c>
      <c r="E16" s="294"/>
      <c r="F16" s="156"/>
      <c r="G16" s="156"/>
      <c r="H16" s="26"/>
      <c r="I16" s="176"/>
    </row>
    <row r="17" spans="1:9" ht="13.5" customHeight="1" x14ac:dyDescent="0.35">
      <c r="A17" s="97" t="s">
        <v>582</v>
      </c>
      <c r="B17" s="22"/>
      <c r="C17" s="22"/>
      <c r="D17" s="22"/>
      <c r="E17" s="152"/>
      <c r="F17" s="22"/>
      <c r="G17" s="22"/>
      <c r="H17" s="22"/>
      <c r="I17" s="12"/>
    </row>
    <row r="18" spans="1:9" ht="13.5" customHeight="1" x14ac:dyDescent="0.35">
      <c r="A18" s="97" t="str">
        <f>"Ref: "&amp;A3&amp;" - "&amp;A1</f>
        <v>Ref: Trade payables - Section BS - Balance Sheet Analysis</v>
      </c>
      <c r="B18" s="22"/>
      <c r="C18" s="22"/>
      <c r="D18" s="22"/>
      <c r="E18" s="152"/>
      <c r="F18" s="22"/>
      <c r="G18" s="22"/>
      <c r="H18" s="22"/>
      <c r="I18" s="12"/>
    </row>
    <row r="19" spans="1:9" ht="13.5" customHeight="1" x14ac:dyDescent="0.35">
      <c r="A19" s="14"/>
      <c r="B19" s="14"/>
      <c r="C19" s="14"/>
      <c r="D19" s="14"/>
      <c r="E19" s="200"/>
      <c r="F19" s="14"/>
      <c r="G19" s="14"/>
      <c r="H19" s="14"/>
      <c r="I19" s="14"/>
    </row>
    <row r="20" spans="1:9" ht="13.5" customHeight="1" x14ac:dyDescent="0.35">
      <c r="A20" s="14"/>
      <c r="B20" s="14"/>
      <c r="C20" s="14"/>
      <c r="D20" s="14"/>
      <c r="E20" s="200"/>
      <c r="F20" s="14"/>
      <c r="G20" s="14"/>
      <c r="H20" s="14"/>
      <c r="I20" s="14"/>
    </row>
    <row r="21" spans="1:9" ht="12" customHeight="1" x14ac:dyDescent="0.35">
      <c r="A21" s="14"/>
      <c r="B21" s="14"/>
      <c r="C21" s="14"/>
      <c r="D21" s="14"/>
      <c r="E21" s="200"/>
      <c r="F21" s="14"/>
      <c r="G21" s="14"/>
      <c r="H21" s="14"/>
      <c r="I21" s="14"/>
    </row>
    <row r="22" spans="1:9" ht="12" customHeight="1" x14ac:dyDescent="0.35">
      <c r="A22" s="14"/>
      <c r="B22" s="14"/>
      <c r="C22" s="14"/>
      <c r="D22" s="14"/>
      <c r="E22" s="200"/>
      <c r="F22" s="14"/>
      <c r="G22" s="14"/>
      <c r="H22" s="14"/>
      <c r="I22" s="14"/>
    </row>
    <row r="23" spans="1:9" ht="12" customHeight="1" x14ac:dyDescent="0.35">
      <c r="A23" s="14"/>
      <c r="B23" s="14"/>
      <c r="C23" s="14"/>
      <c r="D23" s="14"/>
      <c r="E23" s="200"/>
      <c r="F23" s="14"/>
      <c r="G23" s="14"/>
      <c r="H23" s="14"/>
      <c r="I23" s="14"/>
    </row>
    <row r="24" spans="1:9" ht="12" customHeight="1" x14ac:dyDescent="0.35">
      <c r="A24" s="14" t="s">
        <v>429</v>
      </c>
      <c r="B24" s="14"/>
      <c r="C24" s="14"/>
      <c r="D24" s="14"/>
      <c r="E24" s="200"/>
      <c r="F24" s="14"/>
      <c r="G24" s="14"/>
      <c r="H24" s="14"/>
      <c r="I24" s="14"/>
    </row>
    <row r="25" spans="1:9" ht="12" customHeight="1" x14ac:dyDescent="0.35">
      <c r="A25" s="14" t="s">
        <v>430</v>
      </c>
      <c r="B25" s="268">
        <f>'Lead BS'!C13</f>
        <v>-3184.3022863974297</v>
      </c>
      <c r="C25" s="268">
        <f>'Lead BS'!D13</f>
        <v>-3973.5465640849666</v>
      </c>
      <c r="D25" s="268">
        <f>'Lead BS'!E13</f>
        <v>-2897.8945447766805</v>
      </c>
      <c r="E25" s="200"/>
      <c r="F25" s="14"/>
      <c r="G25" s="14"/>
      <c r="H25" s="14"/>
      <c r="I25" s="14"/>
    </row>
    <row r="26" spans="1:9" ht="12" customHeight="1" x14ac:dyDescent="0.35">
      <c r="A26" s="14" t="s">
        <v>431</v>
      </c>
      <c r="B26" s="268">
        <f>B25-B13</f>
        <v>0</v>
      </c>
      <c r="C26" s="268">
        <f t="shared" ref="C26:D26" si="2">C25-C13</f>
        <v>0</v>
      </c>
      <c r="D26" s="268">
        <f t="shared" si="2"/>
        <v>0</v>
      </c>
      <c r="E26" s="200"/>
      <c r="F26" s="14"/>
      <c r="G26" s="14"/>
      <c r="H26" s="14"/>
      <c r="I26" s="14"/>
    </row>
    <row r="27" spans="1:9" ht="12" customHeight="1" x14ac:dyDescent="0.35">
      <c r="A27" s="14"/>
      <c r="B27" s="14"/>
      <c r="C27" s="14"/>
      <c r="D27" s="14"/>
      <c r="E27" s="200"/>
      <c r="F27" s="14"/>
      <c r="G27" s="14"/>
      <c r="H27" s="14"/>
      <c r="I27" s="14"/>
    </row>
    <row r="28" spans="1:9" ht="12" customHeight="1" x14ac:dyDescent="0.35">
      <c r="A28" s="14"/>
      <c r="B28" s="14"/>
      <c r="C28" s="14"/>
      <c r="D28" s="14"/>
      <c r="E28" s="200"/>
      <c r="F28" s="14"/>
      <c r="G28" s="14"/>
      <c r="H28" s="14"/>
      <c r="I28" s="14"/>
    </row>
    <row r="29" spans="1:9" ht="12" customHeight="1" x14ac:dyDescent="0.35">
      <c r="A29" s="14"/>
      <c r="B29" s="14"/>
      <c r="C29" s="14"/>
      <c r="D29" s="14"/>
      <c r="E29" s="200"/>
      <c r="F29" s="14"/>
      <c r="G29" s="14"/>
      <c r="H29" s="14"/>
      <c r="I29" s="14"/>
    </row>
    <row r="30" spans="1:9" ht="12" customHeight="1" x14ac:dyDescent="0.35">
      <c r="A30" s="14"/>
      <c r="B30" s="14"/>
      <c r="C30" s="14"/>
      <c r="D30" s="14"/>
      <c r="E30" s="200"/>
      <c r="F30" s="14"/>
      <c r="G30" s="14"/>
      <c r="H30" s="14"/>
      <c r="I30" s="14"/>
    </row>
    <row r="31" spans="1:9" ht="12" customHeight="1" x14ac:dyDescent="0.35">
      <c r="A31" s="14"/>
      <c r="B31" s="14"/>
      <c r="C31" s="14"/>
      <c r="D31" s="14"/>
      <c r="E31" s="200"/>
      <c r="F31" s="14"/>
      <c r="G31" s="14"/>
      <c r="H31" s="14"/>
      <c r="I31" s="14"/>
    </row>
    <row r="32" spans="1:9" ht="12" customHeight="1" x14ac:dyDescent="0.35">
      <c r="A32" s="14"/>
      <c r="B32" s="14"/>
      <c r="C32" s="14"/>
      <c r="D32" s="14"/>
      <c r="E32" s="200"/>
      <c r="F32" s="14"/>
      <c r="G32" s="14"/>
      <c r="H32" s="14"/>
      <c r="I32" s="14"/>
    </row>
    <row r="33" spans="1:9" ht="12" customHeight="1" x14ac:dyDescent="0.35">
      <c r="A33" s="14"/>
      <c r="B33" s="14"/>
      <c r="C33" s="14"/>
      <c r="D33" s="14"/>
      <c r="E33" s="200"/>
      <c r="F33" s="14"/>
      <c r="G33" s="14"/>
      <c r="H33" s="14"/>
      <c r="I33" s="14"/>
    </row>
    <row r="34" spans="1:9" ht="12" customHeight="1" x14ac:dyDescent="0.35">
      <c r="A34" s="14"/>
      <c r="B34" s="14"/>
      <c r="C34" s="14"/>
      <c r="D34" s="14"/>
      <c r="E34" s="200"/>
      <c r="F34" s="14"/>
      <c r="G34" s="14"/>
      <c r="H34" s="14"/>
      <c r="I34" s="14"/>
    </row>
    <row r="35" spans="1:9" ht="12" customHeight="1" x14ac:dyDescent="0.35">
      <c r="A35" s="14"/>
      <c r="B35" s="14"/>
      <c r="C35" s="14"/>
      <c r="D35" s="14"/>
      <c r="E35" s="200"/>
      <c r="F35" s="14"/>
      <c r="G35" s="14"/>
      <c r="H35" s="14"/>
      <c r="I35" s="14"/>
    </row>
    <row r="36" spans="1:9" ht="12" customHeight="1" x14ac:dyDescent="0.35">
      <c r="A36" s="14"/>
      <c r="B36" s="14"/>
      <c r="C36" s="14"/>
      <c r="D36" s="14"/>
      <c r="E36" s="200"/>
      <c r="F36" s="14"/>
      <c r="G36" s="14"/>
      <c r="H36" s="14"/>
      <c r="I36" s="14"/>
    </row>
    <row r="37" spans="1:9" ht="12" customHeight="1" x14ac:dyDescent="0.35">
      <c r="A37" s="14"/>
      <c r="B37" s="14"/>
      <c r="C37" s="14"/>
      <c r="D37" s="14"/>
      <c r="E37" s="200"/>
      <c r="F37" s="14"/>
      <c r="G37" s="14"/>
      <c r="H37" s="14"/>
      <c r="I37" s="14"/>
    </row>
    <row r="38" spans="1:9" ht="12" customHeight="1" x14ac:dyDescent="0.35">
      <c r="A38" s="14"/>
      <c r="B38" s="14"/>
      <c r="C38" s="14"/>
      <c r="D38" s="14"/>
      <c r="E38" s="200"/>
      <c r="F38" s="14"/>
      <c r="G38" s="14"/>
      <c r="H38" s="14"/>
      <c r="I38" s="14"/>
    </row>
    <row r="39" spans="1:9" ht="12" customHeight="1" x14ac:dyDescent="0.35">
      <c r="A39" s="34"/>
      <c r="B39" s="12"/>
      <c r="C39" s="12"/>
      <c r="D39" s="12"/>
      <c r="E39" s="155"/>
      <c r="F39" s="12"/>
      <c r="G39" s="12"/>
      <c r="H39" s="12"/>
      <c r="I39" s="12"/>
    </row>
    <row r="40" spans="1:9" ht="12" customHeight="1" x14ac:dyDescent="0.35">
      <c r="A40" s="34"/>
      <c r="B40" s="12"/>
      <c r="C40" s="12"/>
      <c r="D40" s="12"/>
      <c r="E40" s="155"/>
      <c r="F40" s="12"/>
      <c r="G40" s="12"/>
      <c r="H40" s="12"/>
      <c r="I40" s="12"/>
    </row>
    <row r="41" spans="1:9" ht="12" customHeight="1" x14ac:dyDescent="0.35">
      <c r="A41" s="34"/>
      <c r="B41" s="12"/>
      <c r="C41" s="12"/>
      <c r="D41" s="12"/>
      <c r="E41" s="155"/>
      <c r="F41" s="12"/>
      <c r="G41" s="12"/>
      <c r="H41" s="12"/>
      <c r="I41" s="12"/>
    </row>
    <row r="42" spans="1:9" ht="12" customHeight="1" x14ac:dyDescent="0.35">
      <c r="A42" s="34"/>
      <c r="B42" s="12"/>
      <c r="C42" s="12"/>
      <c r="D42" s="12"/>
      <c r="E42" s="155"/>
      <c r="F42" s="12"/>
      <c r="G42" s="12"/>
      <c r="H42" s="12"/>
      <c r="I42" s="12"/>
    </row>
    <row r="43" spans="1:9" ht="12" customHeight="1" x14ac:dyDescent="0.35">
      <c r="A43" s="34"/>
      <c r="B43" s="12"/>
      <c r="C43" s="12"/>
      <c r="D43" s="12"/>
      <c r="E43" s="155"/>
      <c r="F43" s="12"/>
      <c r="G43" s="12"/>
      <c r="H43" s="12"/>
      <c r="I43" s="12"/>
    </row>
    <row r="44" spans="1:9" ht="12" customHeight="1" x14ac:dyDescent="0.35">
      <c r="A44" s="34"/>
      <c r="B44" s="12"/>
      <c r="C44" s="12"/>
      <c r="D44" s="12"/>
      <c r="E44" s="155"/>
      <c r="F44" s="12"/>
      <c r="G44" s="12"/>
      <c r="H44" s="12"/>
      <c r="I44" s="12"/>
    </row>
    <row r="45" spans="1:9" ht="12" customHeight="1" x14ac:dyDescent="0.35">
      <c r="A45" s="34"/>
      <c r="B45" s="12"/>
      <c r="C45" s="12"/>
      <c r="D45" s="12"/>
      <c r="E45" s="155"/>
      <c r="F45" s="12"/>
      <c r="G45" s="12"/>
      <c r="H45" s="12"/>
      <c r="I45" s="12"/>
    </row>
  </sheetData>
  <pageMargins left="0.55118110236220497" right="0.55118110236220497" top="0.39370078740157499" bottom="0.55118110236220497" header="0" footer="0.31496062992126"/>
  <pageSetup paperSize="9" fitToHeight="0" orientation="landscape" r:id="rId1"/>
  <headerFooter scaleWithDoc="0" alignWithMargins="0">
    <oddFooter>&amp;R&amp;G&amp;L&amp;"Arial,Regular"&amp;8Page &amp;P     Tab:&amp;A     05 April 2021&amp;C&amp;"Arial,Regular"&amp;8&amp;F
Reliance Restricted</oddFooter>
  </headerFooter>
  <legacyDrawingHF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85F8CE-9E27-49EB-9D82-633FFC64E8C6}">
  <sheetPr>
    <pageSetUpPr autoPageBreaks="0" fitToPage="1"/>
  </sheetPr>
  <dimension ref="A1:G41"/>
  <sheetViews>
    <sheetView showGridLines="0" zoomScaleNormal="100" workbookViewId="0">
      <selection activeCell="H17" sqref="H17"/>
    </sheetView>
  </sheetViews>
  <sheetFormatPr defaultColWidth="9" defaultRowHeight="12" customHeight="1" x14ac:dyDescent="0.35"/>
  <cols>
    <col min="1" max="1" width="26" style="4" bestFit="1" customWidth="1"/>
    <col min="2" max="2" width="5.6640625" style="4" customWidth="1"/>
    <col min="3" max="5" width="11.4140625" style="4" customWidth="1"/>
    <col min="6" max="6" width="5.4140625" style="4" customWidth="1"/>
    <col min="7" max="7" width="11.4140625" style="4" customWidth="1"/>
    <col min="8" max="9" width="3.9140625" style="4" customWidth="1"/>
    <col min="10" max="16384" width="9" style="4"/>
  </cols>
  <sheetData>
    <row r="1" spans="1:7" ht="20.2" customHeight="1" x14ac:dyDescent="0.4">
      <c r="A1" s="19" t="s">
        <v>138</v>
      </c>
      <c r="B1" s="7"/>
      <c r="C1" s="7"/>
      <c r="D1" s="7"/>
      <c r="E1" s="7"/>
      <c r="F1" s="7"/>
    </row>
    <row r="2" spans="1:7" ht="15" customHeight="1" x14ac:dyDescent="0.35">
      <c r="A2" s="20" t="s">
        <v>133</v>
      </c>
      <c r="B2" s="14"/>
      <c r="C2" s="11"/>
      <c r="D2" s="11"/>
      <c r="E2" s="11"/>
      <c r="F2" s="11"/>
    </row>
    <row r="3" spans="1:7" ht="20.2" customHeight="1" x14ac:dyDescent="0.5">
      <c r="A3" s="86" t="s">
        <v>579</v>
      </c>
      <c r="B3" s="11"/>
      <c r="C3" s="11"/>
      <c r="D3" s="11"/>
      <c r="E3" s="11"/>
      <c r="F3" s="11"/>
      <c r="G3" s="11"/>
    </row>
    <row r="4" spans="1:7" ht="20.2" customHeight="1" x14ac:dyDescent="0.5">
      <c r="A4" s="86"/>
      <c r="B4" s="11"/>
      <c r="C4" s="11"/>
      <c r="D4" s="11"/>
      <c r="E4" s="11"/>
      <c r="F4" s="11"/>
      <c r="G4" s="11"/>
    </row>
    <row r="5" spans="1:7" ht="12.75" x14ac:dyDescent="0.35">
      <c r="A5" s="21"/>
      <c r="B5" s="21"/>
      <c r="C5" s="38" t="s">
        <v>126</v>
      </c>
      <c r="D5" s="38" t="s">
        <v>126</v>
      </c>
      <c r="E5" s="38" t="s">
        <v>126</v>
      </c>
      <c r="F5" s="22"/>
      <c r="G5" s="12"/>
    </row>
    <row r="6" spans="1:7" ht="13.5" customHeight="1" x14ac:dyDescent="0.4">
      <c r="A6" s="124" t="s">
        <v>89</v>
      </c>
      <c r="B6" s="125" t="s">
        <v>16</v>
      </c>
      <c r="C6" s="126" t="s">
        <v>105</v>
      </c>
      <c r="D6" s="126" t="s">
        <v>107</v>
      </c>
      <c r="E6" s="126" t="s">
        <v>460</v>
      </c>
      <c r="F6" s="12"/>
      <c r="G6" s="96" t="s">
        <v>17</v>
      </c>
    </row>
    <row r="7" spans="1:7" ht="12.75" x14ac:dyDescent="0.35">
      <c r="A7" s="106" t="s">
        <v>573</v>
      </c>
      <c r="B7" s="25"/>
      <c r="C7" s="98"/>
      <c r="D7" s="98">
        <f>C12</f>
        <v>0</v>
      </c>
      <c r="E7" s="98">
        <f>D12</f>
        <v>0</v>
      </c>
      <c r="F7" s="26"/>
      <c r="G7" s="27"/>
    </row>
    <row r="8" spans="1:7" ht="12.75" x14ac:dyDescent="0.35">
      <c r="A8" s="107" t="s">
        <v>574</v>
      </c>
      <c r="B8" s="29"/>
      <c r="C8" s="168"/>
      <c r="D8" s="168"/>
      <c r="E8" s="168"/>
      <c r="F8" s="26"/>
      <c r="G8" s="27"/>
    </row>
    <row r="9" spans="1:7" ht="12.75" x14ac:dyDescent="0.35">
      <c r="A9" s="107" t="s">
        <v>575</v>
      </c>
      <c r="B9" s="29"/>
      <c r="C9" s="168"/>
      <c r="D9" s="168"/>
      <c r="E9" s="168"/>
      <c r="F9" s="26"/>
      <c r="G9" s="27"/>
    </row>
    <row r="10" spans="1:7" ht="12.75" x14ac:dyDescent="0.35">
      <c r="A10" s="107" t="s">
        <v>576</v>
      </c>
      <c r="B10" s="29"/>
      <c r="C10" s="168"/>
      <c r="D10" s="168"/>
      <c r="E10" s="168"/>
      <c r="F10" s="26"/>
      <c r="G10" s="27"/>
    </row>
    <row r="11" spans="1:7" ht="12.75" x14ac:dyDescent="0.35">
      <c r="A11" s="114" t="s">
        <v>577</v>
      </c>
      <c r="B11" s="112"/>
      <c r="C11" s="217"/>
      <c r="D11" s="217"/>
      <c r="E11" s="217"/>
      <c r="F11" s="26"/>
      <c r="G11" s="27"/>
    </row>
    <row r="12" spans="1:7" ht="13.15" x14ac:dyDescent="0.4">
      <c r="A12" s="173" t="s">
        <v>578</v>
      </c>
      <c r="B12" s="116"/>
      <c r="C12" s="117">
        <f>SUM(C7:C11)</f>
        <v>0</v>
      </c>
      <c r="D12" s="117">
        <f>SUM(D7:D11)</f>
        <v>0</v>
      </c>
      <c r="E12" s="117">
        <f>SUM(E7:E11)</f>
        <v>0</v>
      </c>
      <c r="F12" s="26"/>
      <c r="G12" s="176"/>
    </row>
    <row r="13" spans="1:7" ht="13.5" customHeight="1" x14ac:dyDescent="0.35">
      <c r="A13" s="97" t="s">
        <v>433</v>
      </c>
      <c r="B13" s="21"/>
      <c r="C13" s="22"/>
      <c r="D13" s="22"/>
      <c r="E13" s="22"/>
      <c r="F13" s="22"/>
      <c r="G13" s="12"/>
    </row>
    <row r="14" spans="1:7" ht="13.5" customHeight="1" x14ac:dyDescent="0.35">
      <c r="A14" s="97" t="str">
        <f>"Ref: "&amp;A3&amp;" - "&amp;A1</f>
        <v>Ref: Bad debt reserve roll forward - Section BS - Balance Sheet Analysis</v>
      </c>
      <c r="B14" s="34"/>
      <c r="C14" s="22"/>
      <c r="D14" s="22"/>
      <c r="E14" s="22"/>
      <c r="F14" s="22"/>
      <c r="G14" s="12"/>
    </row>
    <row r="15" spans="1:7" ht="13.5" customHeight="1" x14ac:dyDescent="0.35">
      <c r="A15" s="14"/>
      <c r="B15" s="14"/>
      <c r="C15" s="14"/>
      <c r="D15" s="14"/>
      <c r="E15" s="14"/>
      <c r="F15" s="14"/>
      <c r="G15" s="14"/>
    </row>
    <row r="16" spans="1:7" ht="13.5" customHeight="1" x14ac:dyDescent="0.35">
      <c r="A16" s="14"/>
      <c r="B16" s="14"/>
      <c r="C16" s="14"/>
      <c r="D16" s="14"/>
      <c r="E16" s="14"/>
      <c r="F16" s="14"/>
      <c r="G16" s="14"/>
    </row>
    <row r="17" spans="1:7" ht="12" customHeight="1" x14ac:dyDescent="0.35">
      <c r="A17" s="14"/>
      <c r="B17" s="14"/>
      <c r="C17" s="14"/>
      <c r="D17" s="14"/>
      <c r="E17" s="14"/>
      <c r="F17" s="14"/>
      <c r="G17" s="14"/>
    </row>
    <row r="18" spans="1:7" ht="12" customHeight="1" x14ac:dyDescent="0.35">
      <c r="A18" s="14"/>
      <c r="B18" s="14"/>
      <c r="C18" s="14"/>
      <c r="D18" s="14"/>
      <c r="E18" s="14"/>
      <c r="F18" s="14"/>
      <c r="G18" s="14"/>
    </row>
    <row r="19" spans="1:7" ht="12" customHeight="1" x14ac:dyDescent="0.35">
      <c r="A19" s="14" t="s">
        <v>566</v>
      </c>
      <c r="B19" s="14"/>
      <c r="C19" s="14"/>
      <c r="D19" s="14"/>
      <c r="E19" s="14"/>
      <c r="F19" s="14"/>
      <c r="G19" s="14"/>
    </row>
    <row r="20" spans="1:7" ht="12" customHeight="1" x14ac:dyDescent="0.35">
      <c r="A20" s="14" t="s">
        <v>518</v>
      </c>
      <c r="B20" s="14"/>
      <c r="C20" s="268"/>
      <c r="D20" s="268"/>
      <c r="E20" s="268"/>
      <c r="F20" s="14"/>
      <c r="G20" s="14"/>
    </row>
    <row r="21" spans="1:7" ht="12" customHeight="1" x14ac:dyDescent="0.35">
      <c r="A21" s="14" t="s">
        <v>431</v>
      </c>
      <c r="B21" s="14"/>
      <c r="C21" s="268"/>
      <c r="D21" s="268"/>
      <c r="E21" s="268"/>
      <c r="F21" s="14"/>
      <c r="G21" s="14"/>
    </row>
    <row r="22" spans="1:7" ht="12" customHeight="1" x14ac:dyDescent="0.35">
      <c r="A22" s="14"/>
      <c r="B22" s="14"/>
      <c r="C22" s="14"/>
      <c r="D22" s="14"/>
      <c r="E22" s="14"/>
      <c r="F22" s="14"/>
      <c r="G22" s="14"/>
    </row>
    <row r="23" spans="1:7" ht="12" customHeight="1" x14ac:dyDescent="0.35">
      <c r="A23" s="14"/>
      <c r="B23" s="14"/>
      <c r="C23" s="14"/>
      <c r="D23" s="14"/>
      <c r="E23" s="14"/>
      <c r="F23" s="14"/>
      <c r="G23" s="14"/>
    </row>
    <row r="24" spans="1:7" ht="12" customHeight="1" x14ac:dyDescent="0.35">
      <c r="A24" s="14"/>
      <c r="B24" s="14"/>
      <c r="C24" s="14"/>
      <c r="D24" s="14"/>
      <c r="E24" s="14"/>
      <c r="F24" s="14"/>
      <c r="G24" s="14"/>
    </row>
    <row r="25" spans="1:7" ht="12" customHeight="1" x14ac:dyDescent="0.35">
      <c r="A25" s="14"/>
      <c r="B25" s="14"/>
      <c r="C25" s="14"/>
      <c r="D25" s="14"/>
      <c r="E25" s="14"/>
      <c r="F25" s="14"/>
      <c r="G25" s="14"/>
    </row>
    <row r="26" spans="1:7" ht="12" customHeight="1" x14ac:dyDescent="0.35">
      <c r="A26" s="14"/>
      <c r="B26" s="14"/>
      <c r="C26" s="14"/>
      <c r="D26" s="14"/>
      <c r="E26" s="14"/>
      <c r="F26" s="14"/>
      <c r="G26" s="14"/>
    </row>
    <row r="27" spans="1:7" ht="12" customHeight="1" x14ac:dyDescent="0.35">
      <c r="A27" s="14"/>
      <c r="B27" s="14"/>
      <c r="C27" s="14"/>
      <c r="D27" s="14"/>
      <c r="E27" s="14"/>
      <c r="F27" s="14"/>
      <c r="G27" s="14"/>
    </row>
    <row r="28" spans="1:7" ht="12" customHeight="1" x14ac:dyDescent="0.35">
      <c r="A28" s="14"/>
      <c r="B28" s="14"/>
      <c r="C28" s="14"/>
      <c r="D28" s="14"/>
      <c r="E28" s="14"/>
      <c r="F28" s="14"/>
      <c r="G28" s="14"/>
    </row>
    <row r="29" spans="1:7" ht="12" customHeight="1" x14ac:dyDescent="0.35">
      <c r="A29" s="14"/>
      <c r="B29" s="14"/>
      <c r="C29" s="14"/>
      <c r="D29" s="14"/>
      <c r="E29" s="14"/>
      <c r="F29" s="14"/>
      <c r="G29" s="14"/>
    </row>
    <row r="30" spans="1:7" ht="12" customHeight="1" x14ac:dyDescent="0.35">
      <c r="A30" s="14"/>
      <c r="B30" s="14"/>
      <c r="C30" s="14"/>
      <c r="D30" s="14"/>
      <c r="E30" s="14"/>
      <c r="F30" s="14"/>
      <c r="G30" s="14"/>
    </row>
    <row r="31" spans="1:7" ht="12" customHeight="1" x14ac:dyDescent="0.35">
      <c r="A31" s="14"/>
      <c r="B31" s="14"/>
      <c r="C31" s="14"/>
      <c r="D31" s="14"/>
      <c r="E31" s="14"/>
      <c r="F31" s="14"/>
      <c r="G31" s="14"/>
    </row>
    <row r="32" spans="1:7" ht="12" customHeight="1" x14ac:dyDescent="0.35">
      <c r="A32" s="14"/>
      <c r="B32" s="14"/>
      <c r="C32" s="14"/>
      <c r="D32" s="14"/>
      <c r="E32" s="14"/>
      <c r="F32" s="14"/>
      <c r="G32" s="14"/>
    </row>
    <row r="33" spans="1:7" ht="12" customHeight="1" x14ac:dyDescent="0.35">
      <c r="A33" s="14"/>
      <c r="B33" s="14"/>
      <c r="C33" s="14"/>
      <c r="D33" s="14"/>
      <c r="E33" s="14"/>
      <c r="F33" s="14"/>
      <c r="G33" s="14"/>
    </row>
    <row r="34" spans="1:7" ht="12" customHeight="1" x14ac:dyDescent="0.35">
      <c r="A34" s="14"/>
      <c r="B34" s="14"/>
      <c r="C34" s="14"/>
      <c r="D34" s="14"/>
      <c r="E34" s="14"/>
      <c r="F34" s="14"/>
      <c r="G34" s="14"/>
    </row>
    <row r="35" spans="1:7" ht="12" customHeight="1" x14ac:dyDescent="0.35">
      <c r="A35" s="34"/>
      <c r="B35" s="34"/>
      <c r="C35" s="12"/>
      <c r="D35" s="12"/>
      <c r="E35" s="12"/>
      <c r="F35" s="12"/>
      <c r="G35" s="12"/>
    </row>
    <row r="36" spans="1:7" ht="12" customHeight="1" x14ac:dyDescent="0.35">
      <c r="A36" s="34"/>
      <c r="B36" s="34"/>
      <c r="C36" s="12"/>
      <c r="D36" s="12"/>
      <c r="E36" s="12"/>
      <c r="F36" s="12"/>
      <c r="G36" s="12"/>
    </row>
    <row r="37" spans="1:7" ht="12" customHeight="1" x14ac:dyDescent="0.35">
      <c r="A37" s="34"/>
      <c r="B37" s="34"/>
      <c r="C37" s="12"/>
      <c r="D37" s="12"/>
      <c r="E37" s="12"/>
      <c r="F37" s="12"/>
      <c r="G37" s="12"/>
    </row>
    <row r="38" spans="1:7" ht="12" customHeight="1" x14ac:dyDescent="0.35">
      <c r="A38" s="34"/>
      <c r="B38" s="34"/>
      <c r="C38" s="12"/>
      <c r="D38" s="12"/>
      <c r="E38" s="12"/>
      <c r="F38" s="12"/>
      <c r="G38" s="12"/>
    </row>
    <row r="39" spans="1:7" ht="12" customHeight="1" x14ac:dyDescent="0.35">
      <c r="A39" s="34"/>
      <c r="B39" s="34"/>
      <c r="C39" s="12"/>
      <c r="D39" s="12"/>
      <c r="E39" s="12"/>
      <c r="F39" s="12"/>
      <c r="G39" s="12"/>
    </row>
    <row r="40" spans="1:7" ht="12" customHeight="1" x14ac:dyDescent="0.35">
      <c r="A40" s="34"/>
      <c r="B40" s="34"/>
      <c r="C40" s="12"/>
      <c r="D40" s="12"/>
      <c r="E40" s="12"/>
      <c r="F40" s="12"/>
      <c r="G40" s="12"/>
    </row>
    <row r="41" spans="1:7" ht="12" customHeight="1" x14ac:dyDescent="0.35">
      <c r="A41" s="34"/>
      <c r="B41" s="34"/>
      <c r="C41" s="12"/>
      <c r="D41" s="12"/>
      <c r="E41" s="12"/>
      <c r="F41" s="12"/>
      <c r="G41" s="12"/>
    </row>
  </sheetData>
  <pageMargins left="0.55118110236220497" right="0.55118110236220497" top="0.39370078740157499" bottom="0.55118110236220497" header="0" footer="0.31496062992126"/>
  <pageSetup paperSize="9" fitToHeight="0" orientation="landscape" r:id="rId1"/>
  <headerFooter scaleWithDoc="0" alignWithMargins="0">
    <oddFooter>&amp;R&amp;G&amp;L&amp;"Arial,Regular"&amp;8Page &amp;P     Tab:&amp;A     05 April 2021&amp;C&amp;"Arial,Regular"&amp;8&amp;F
Reliance Restricted</oddFooter>
  </headerFooter>
  <drawing r:id="rId2"/>
  <legacyDrawingHF r:id="rId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099BBC-FB1E-4109-A503-CABFE8BB4883}">
  <sheetPr>
    <pageSetUpPr autoPageBreaks="0" fitToPage="1"/>
  </sheetPr>
  <dimension ref="A1:W74"/>
  <sheetViews>
    <sheetView showGridLines="0" zoomScale="90" zoomScaleNormal="90" workbookViewId="0">
      <selection activeCell="F5" sqref="F5"/>
    </sheetView>
  </sheetViews>
  <sheetFormatPr defaultColWidth="9" defaultRowHeight="12" customHeight="1" x14ac:dyDescent="0.35"/>
  <cols>
    <col min="1" max="1" width="26.08203125" style="4" customWidth="1"/>
    <col min="2" max="2" width="5.6640625" style="4" customWidth="1"/>
    <col min="3" max="23" width="11.4140625" style="4" customWidth="1"/>
    <col min="24" max="16384" width="9" style="4"/>
  </cols>
  <sheetData>
    <row r="1" spans="1:13" ht="20.2" customHeight="1" x14ac:dyDescent="0.4">
      <c r="A1" s="19" t="s">
        <v>138</v>
      </c>
      <c r="B1" s="7"/>
      <c r="C1" s="7"/>
      <c r="D1" s="7"/>
      <c r="E1" s="7"/>
      <c r="F1" s="7"/>
      <c r="G1" s="7"/>
      <c r="H1" s="7"/>
      <c r="I1" s="7"/>
      <c r="J1" s="7"/>
      <c r="K1" s="7"/>
    </row>
    <row r="2" spans="1:13" ht="15" customHeight="1" x14ac:dyDescent="0.35">
      <c r="A2" s="20" t="s">
        <v>133</v>
      </c>
      <c r="B2" s="14"/>
      <c r="C2" s="11"/>
      <c r="D2" s="11"/>
      <c r="E2" s="11"/>
      <c r="F2" s="11"/>
      <c r="G2" s="11"/>
      <c r="H2" s="11"/>
      <c r="I2" s="11"/>
      <c r="J2" s="11"/>
      <c r="K2" s="11"/>
    </row>
    <row r="3" spans="1:13" ht="20.2" customHeight="1" x14ac:dyDescent="0.5">
      <c r="A3" s="86" t="s">
        <v>551</v>
      </c>
      <c r="B3" s="11"/>
      <c r="C3" s="11"/>
      <c r="D3" s="11"/>
      <c r="E3" s="11"/>
      <c r="F3" s="11"/>
      <c r="G3" s="11"/>
      <c r="H3" s="11"/>
      <c r="I3" s="11"/>
      <c r="J3" s="11"/>
      <c r="K3" s="11"/>
      <c r="L3" s="11"/>
    </row>
    <row r="4" spans="1:13" ht="20.2" customHeight="1" x14ac:dyDescent="0.5">
      <c r="A4" s="86"/>
      <c r="B4" s="11"/>
      <c r="C4" s="11"/>
      <c r="D4" s="11"/>
      <c r="E4" s="11"/>
      <c r="F4" s="11"/>
      <c r="G4" s="11"/>
      <c r="H4" s="11"/>
      <c r="I4" s="11"/>
      <c r="J4" s="11"/>
      <c r="K4" s="11"/>
      <c r="L4" s="11"/>
      <c r="M4" s="196" t="s">
        <v>551</v>
      </c>
    </row>
    <row r="5" spans="1:13" ht="12.75" x14ac:dyDescent="0.35">
      <c r="A5" s="297"/>
      <c r="B5" s="297"/>
      <c r="C5" s="298" t="s">
        <v>126</v>
      </c>
      <c r="D5" s="298" t="s">
        <v>126</v>
      </c>
      <c r="E5" s="298" t="s">
        <v>126</v>
      </c>
      <c r="F5" s="191" t="s">
        <v>572</v>
      </c>
      <c r="G5" s="191"/>
      <c r="H5" s="191"/>
      <c r="I5" s="38" t="s">
        <v>126</v>
      </c>
      <c r="J5" s="38" t="s">
        <v>126</v>
      </c>
      <c r="K5" s="22"/>
      <c r="L5" s="12"/>
    </row>
    <row r="6" spans="1:13" ht="13.5" customHeight="1" x14ac:dyDescent="0.4">
      <c r="A6" s="124" t="s">
        <v>89</v>
      </c>
      <c r="B6" s="125" t="s">
        <v>16</v>
      </c>
      <c r="C6" s="126" t="s">
        <v>105</v>
      </c>
      <c r="D6" s="126" t="s">
        <v>107</v>
      </c>
      <c r="E6" s="126" t="s">
        <v>460</v>
      </c>
      <c r="F6" s="192" t="s">
        <v>105</v>
      </c>
      <c r="G6" s="192" t="s">
        <v>107</v>
      </c>
      <c r="H6" s="192" t="s">
        <v>460</v>
      </c>
      <c r="I6" s="278"/>
      <c r="J6" s="278"/>
      <c r="K6" s="155"/>
      <c r="L6" s="183"/>
    </row>
    <row r="7" spans="1:13" ht="12.75" x14ac:dyDescent="0.35">
      <c r="A7" s="24" t="s">
        <v>530</v>
      </c>
      <c r="B7" s="25"/>
      <c r="C7" s="98">
        <f>C74</f>
        <v>0</v>
      </c>
      <c r="D7" s="99">
        <f>J74</f>
        <v>0</v>
      </c>
      <c r="E7" s="99">
        <f>Q74</f>
        <v>0</v>
      </c>
      <c r="F7" s="187">
        <f>IFERROR(C7/C$15,0)</f>
        <v>0</v>
      </c>
      <c r="G7" s="188">
        <f t="shared" ref="G7:G15" si="0">IFERROR(D7/D$15,0)</f>
        <v>0</v>
      </c>
      <c r="H7" s="188">
        <f t="shared" ref="H7:H15" si="1">IFERROR(E7/E$15,0)</f>
        <v>0</v>
      </c>
      <c r="I7" s="138"/>
      <c r="J7" s="138"/>
      <c r="K7" s="184"/>
      <c r="L7" s="185"/>
    </row>
    <row r="8" spans="1:13" ht="12.75" x14ac:dyDescent="0.35">
      <c r="A8" s="28" t="s">
        <v>531</v>
      </c>
      <c r="B8" s="29"/>
      <c r="C8" s="100">
        <f>D74</f>
        <v>0</v>
      </c>
      <c r="D8" s="100">
        <f>K74</f>
        <v>0</v>
      </c>
      <c r="E8" s="100">
        <f>R74</f>
        <v>0</v>
      </c>
      <c r="F8" s="146">
        <f t="shared" ref="F8:F15" si="2">IFERROR(C8/C$15,0)</f>
        <v>0</v>
      </c>
      <c r="G8" s="146">
        <f t="shared" si="0"/>
        <v>0</v>
      </c>
      <c r="H8" s="146">
        <f t="shared" si="1"/>
        <v>0</v>
      </c>
      <c r="I8" s="138"/>
      <c r="J8" s="138"/>
      <c r="K8" s="184"/>
      <c r="L8" s="185"/>
    </row>
    <row r="9" spans="1:13" ht="12.75" x14ac:dyDescent="0.35">
      <c r="A9" s="28" t="s">
        <v>532</v>
      </c>
      <c r="B9" s="29"/>
      <c r="C9" s="100">
        <f>E74</f>
        <v>0</v>
      </c>
      <c r="D9" s="100">
        <f>L74</f>
        <v>0</v>
      </c>
      <c r="E9" s="100">
        <f>S74</f>
        <v>0</v>
      </c>
      <c r="F9" s="146">
        <f t="shared" si="2"/>
        <v>0</v>
      </c>
      <c r="G9" s="146">
        <f t="shared" si="0"/>
        <v>0</v>
      </c>
      <c r="H9" s="146">
        <f t="shared" si="1"/>
        <v>0</v>
      </c>
      <c r="I9" s="138"/>
      <c r="J9" s="138"/>
      <c r="K9" s="184"/>
      <c r="L9" s="185"/>
    </row>
    <row r="10" spans="1:13" s="30" customFormat="1" ht="12.75" x14ac:dyDescent="0.35">
      <c r="A10" s="28" t="s">
        <v>533</v>
      </c>
      <c r="B10" s="29"/>
      <c r="C10" s="100">
        <f>F74</f>
        <v>0</v>
      </c>
      <c r="D10" s="100">
        <f>M74</f>
        <v>0</v>
      </c>
      <c r="E10" s="100">
        <f>T74</f>
        <v>0</v>
      </c>
      <c r="F10" s="146">
        <f t="shared" si="2"/>
        <v>0</v>
      </c>
      <c r="G10" s="146">
        <f t="shared" si="0"/>
        <v>0</v>
      </c>
      <c r="H10" s="146">
        <f t="shared" si="1"/>
        <v>0</v>
      </c>
      <c r="I10" s="138"/>
      <c r="J10" s="138"/>
      <c r="K10" s="184"/>
      <c r="L10" s="185"/>
      <c r="M10" s="4"/>
    </row>
    <row r="11" spans="1:13" s="30" customFormat="1" ht="12.75" x14ac:dyDescent="0.35">
      <c r="A11" s="28" t="s">
        <v>534</v>
      </c>
      <c r="B11" s="29"/>
      <c r="C11" s="100">
        <f>G74</f>
        <v>0</v>
      </c>
      <c r="D11" s="100">
        <f>N74</f>
        <v>0</v>
      </c>
      <c r="E11" s="100">
        <f>U74</f>
        <v>0</v>
      </c>
      <c r="F11" s="146">
        <f t="shared" si="2"/>
        <v>0</v>
      </c>
      <c r="G11" s="146">
        <f t="shared" si="0"/>
        <v>0</v>
      </c>
      <c r="H11" s="146">
        <f t="shared" si="1"/>
        <v>0</v>
      </c>
      <c r="I11" s="138"/>
      <c r="J11" s="138"/>
      <c r="K11" s="184"/>
      <c r="L11" s="185"/>
      <c r="M11" s="4"/>
    </row>
    <row r="12" spans="1:13" ht="12.75" x14ac:dyDescent="0.35">
      <c r="A12" s="114" t="s">
        <v>535</v>
      </c>
      <c r="B12" s="112"/>
      <c r="C12" s="113">
        <f>H74</f>
        <v>0</v>
      </c>
      <c r="D12" s="113">
        <f>O74</f>
        <v>0</v>
      </c>
      <c r="E12" s="113">
        <f>V74</f>
        <v>0</v>
      </c>
      <c r="F12" s="158">
        <f t="shared" si="2"/>
        <v>0</v>
      </c>
      <c r="G12" s="158">
        <f t="shared" si="0"/>
        <v>0</v>
      </c>
      <c r="H12" s="158">
        <f t="shared" si="1"/>
        <v>0</v>
      </c>
      <c r="I12" s="138"/>
      <c r="J12" s="138"/>
      <c r="K12" s="184"/>
      <c r="L12" s="185"/>
    </row>
    <row r="13" spans="1:13" ht="13.15" x14ac:dyDescent="0.4">
      <c r="A13" s="118" t="s">
        <v>552</v>
      </c>
      <c r="B13" s="119"/>
      <c r="C13" s="120">
        <f>SUM(C7:C12)</f>
        <v>0</v>
      </c>
      <c r="D13" s="120">
        <f t="shared" ref="D13:E13" si="3">SUM(D7:D12)</f>
        <v>0</v>
      </c>
      <c r="E13" s="120">
        <f t="shared" si="3"/>
        <v>0</v>
      </c>
      <c r="F13" s="189">
        <f t="shared" si="2"/>
        <v>0</v>
      </c>
      <c r="G13" s="189">
        <f t="shared" si="0"/>
        <v>0</v>
      </c>
      <c r="H13" s="189">
        <f t="shared" si="1"/>
        <v>0</v>
      </c>
      <c r="I13" s="138"/>
      <c r="J13" s="138"/>
      <c r="K13" s="184"/>
      <c r="L13" s="185"/>
    </row>
    <row r="14" spans="1:13" ht="12.75" x14ac:dyDescent="0.35">
      <c r="A14" s="163" t="s">
        <v>554</v>
      </c>
      <c r="B14" s="164"/>
      <c r="C14" s="165">
        <f>C15-C13</f>
        <v>3184.3022863974297</v>
      </c>
      <c r="D14" s="165">
        <f t="shared" ref="D14:E14" si="4">D15-D13</f>
        <v>3973.5465640849666</v>
      </c>
      <c r="E14" s="165">
        <f t="shared" si="4"/>
        <v>2897.8945447766805</v>
      </c>
      <c r="F14" s="189">
        <f t="shared" si="2"/>
        <v>1</v>
      </c>
      <c r="G14" s="189">
        <f t="shared" si="0"/>
        <v>1</v>
      </c>
      <c r="H14" s="189">
        <f t="shared" si="1"/>
        <v>1</v>
      </c>
      <c r="I14" s="138"/>
      <c r="J14" s="138"/>
      <c r="K14" s="184"/>
      <c r="L14" s="185"/>
    </row>
    <row r="15" spans="1:13" ht="13.15" x14ac:dyDescent="0.4">
      <c r="A15" s="118" t="s">
        <v>555</v>
      </c>
      <c r="B15" s="119"/>
      <c r="C15" s="120">
        <f>-'Lead BS'!C13</f>
        <v>3184.3022863974297</v>
      </c>
      <c r="D15" s="120">
        <f>-'Lead BS'!D13</f>
        <v>3973.5465640849666</v>
      </c>
      <c r="E15" s="120">
        <f>-'Lead BS'!E13</f>
        <v>2897.8945447766805</v>
      </c>
      <c r="F15" s="189">
        <f t="shared" si="2"/>
        <v>1</v>
      </c>
      <c r="G15" s="189">
        <f t="shared" si="0"/>
        <v>1</v>
      </c>
      <c r="H15" s="189">
        <f t="shared" si="1"/>
        <v>1</v>
      </c>
      <c r="I15" s="138"/>
      <c r="J15" s="138"/>
      <c r="K15" s="184"/>
      <c r="L15" s="185"/>
    </row>
    <row r="16" spans="1:13" ht="13.15" x14ac:dyDescent="0.4">
      <c r="A16" s="139" t="s">
        <v>452</v>
      </c>
      <c r="B16" s="186"/>
      <c r="C16" s="141">
        <f>C15/-'Lead BS'!C63*365</f>
        <v>77.096298416200469</v>
      </c>
      <c r="D16" s="141">
        <f>D15/-'Lead BS'!D63*365</f>
        <v>98.878362977005452</v>
      </c>
      <c r="E16" s="141">
        <f>E15/-'Lead BS'!E63*365</f>
        <v>69.975106247563829</v>
      </c>
      <c r="F16" s="279"/>
      <c r="G16" s="279"/>
      <c r="H16" s="279"/>
      <c r="I16" s="138"/>
      <c r="J16" s="138"/>
      <c r="K16" s="184"/>
      <c r="L16" s="185"/>
    </row>
    <row r="17" spans="1:12" ht="13.15" x14ac:dyDescent="0.4">
      <c r="A17" s="205" t="s">
        <v>553</v>
      </c>
      <c r="B17" s="304"/>
      <c r="C17" s="305">
        <f>C13/'Lead PL'!C9</f>
        <v>0</v>
      </c>
      <c r="D17" s="305">
        <f>D13/'Lead PL'!D9</f>
        <v>0</v>
      </c>
      <c r="E17" s="305">
        <f>E13/'Lead PL'!E9</f>
        <v>0</v>
      </c>
      <c r="F17" s="295"/>
      <c r="G17" s="295"/>
      <c r="H17" s="295"/>
      <c r="I17" s="138"/>
      <c r="J17" s="138"/>
      <c r="K17" s="184"/>
      <c r="L17" s="185"/>
    </row>
    <row r="18" spans="1:12" ht="13.5" customHeight="1" x14ac:dyDescent="0.35">
      <c r="A18" s="97" t="s">
        <v>517</v>
      </c>
      <c r="B18" s="21"/>
      <c r="C18" s="22"/>
      <c r="D18" s="22"/>
      <c r="E18" s="22"/>
      <c r="F18" s="22"/>
      <c r="G18" s="22"/>
      <c r="H18" s="22"/>
      <c r="I18" s="152"/>
      <c r="J18" s="152"/>
      <c r="K18" s="152"/>
      <c r="L18" s="155"/>
    </row>
    <row r="19" spans="1:12" ht="13.5" customHeight="1" x14ac:dyDescent="0.35">
      <c r="A19" s="97" t="str">
        <f>"Ref: "&amp;A3&amp;" - "&amp;A1</f>
        <v>Ref: TP ageing - Section BS - Balance Sheet Analysis</v>
      </c>
      <c r="B19" s="34"/>
      <c r="C19" s="22"/>
      <c r="D19" s="22"/>
      <c r="E19" s="22"/>
      <c r="F19" s="22"/>
      <c r="G19" s="22"/>
      <c r="H19" s="22"/>
      <c r="I19" s="22"/>
      <c r="J19" s="22"/>
      <c r="K19" s="22"/>
      <c r="L19" s="12"/>
    </row>
    <row r="20" spans="1:12" ht="13.5" customHeight="1" x14ac:dyDescent="0.35">
      <c r="A20" s="14"/>
      <c r="B20" s="14"/>
      <c r="C20" s="14"/>
      <c r="D20" s="14"/>
      <c r="E20" s="14"/>
      <c r="F20" s="14"/>
      <c r="G20" s="14"/>
      <c r="H20" s="14"/>
      <c r="I20" s="14"/>
      <c r="J20" s="14"/>
      <c r="K20" s="14"/>
      <c r="L20" s="14"/>
    </row>
    <row r="21" spans="1:12" ht="13.5" customHeight="1" x14ac:dyDescent="0.35">
      <c r="A21" s="14"/>
      <c r="B21" s="14"/>
      <c r="C21" s="14"/>
      <c r="D21" s="14"/>
      <c r="E21" s="14"/>
      <c r="F21" s="14"/>
      <c r="G21" s="14"/>
      <c r="H21" s="14"/>
      <c r="I21" s="14"/>
      <c r="J21" s="14"/>
      <c r="K21" s="14"/>
      <c r="L21" s="14"/>
    </row>
    <row r="22" spans="1:12" ht="12" customHeight="1" x14ac:dyDescent="0.35">
      <c r="A22" s="14"/>
      <c r="B22" s="14"/>
      <c r="C22" s="14"/>
      <c r="D22" s="14"/>
      <c r="E22" s="14"/>
      <c r="F22" s="14"/>
      <c r="G22" s="14"/>
      <c r="H22" s="14"/>
      <c r="I22" s="14"/>
      <c r="J22" s="14"/>
      <c r="K22" s="14"/>
      <c r="L22" s="14"/>
    </row>
    <row r="23" spans="1:12" ht="12" customHeight="1" x14ac:dyDescent="0.35">
      <c r="A23" s="14"/>
      <c r="B23" s="14"/>
      <c r="C23" s="14"/>
      <c r="D23" s="14"/>
      <c r="E23" s="14"/>
      <c r="F23" s="14"/>
      <c r="G23" s="14"/>
      <c r="H23" s="14"/>
      <c r="I23" s="14"/>
      <c r="J23" s="14"/>
      <c r="K23" s="14"/>
      <c r="L23" s="14"/>
    </row>
    <row r="24" spans="1:12" ht="12" customHeight="1" x14ac:dyDescent="0.35">
      <c r="A24" s="14"/>
      <c r="B24" s="14"/>
      <c r="C24" s="14"/>
      <c r="D24" s="14"/>
      <c r="E24" s="14"/>
      <c r="F24" s="14"/>
      <c r="G24" s="14"/>
      <c r="H24" s="14"/>
      <c r="I24" s="14"/>
      <c r="J24" s="14"/>
      <c r="K24" s="14"/>
      <c r="L24" s="14"/>
    </row>
    <row r="25" spans="1:12" ht="12" customHeight="1" x14ac:dyDescent="0.35">
      <c r="A25" s="14"/>
      <c r="B25" s="14"/>
      <c r="C25" s="14"/>
      <c r="D25" s="14"/>
      <c r="E25" s="14"/>
      <c r="F25" s="14"/>
      <c r="G25" s="14"/>
      <c r="H25" s="14"/>
      <c r="I25" s="14"/>
      <c r="J25" s="14"/>
      <c r="K25" s="14"/>
      <c r="L25" s="14"/>
    </row>
    <row r="26" spans="1:12" ht="12" customHeight="1" x14ac:dyDescent="0.35">
      <c r="A26" s="14"/>
      <c r="B26" s="14"/>
      <c r="C26" s="14"/>
      <c r="D26" s="14"/>
      <c r="E26" s="14"/>
      <c r="F26" s="14"/>
      <c r="G26" s="14"/>
      <c r="H26" s="14"/>
      <c r="I26" s="14"/>
      <c r="J26" s="14"/>
      <c r="K26" s="14"/>
      <c r="L26" s="14"/>
    </row>
    <row r="27" spans="1:12" ht="12" customHeight="1" x14ac:dyDescent="0.35">
      <c r="A27" s="14"/>
      <c r="B27" s="14"/>
      <c r="C27" s="14"/>
      <c r="D27" s="14"/>
      <c r="E27" s="14"/>
      <c r="F27" s="14"/>
      <c r="G27" s="14"/>
      <c r="H27" s="14"/>
      <c r="I27" s="14"/>
      <c r="J27" s="14"/>
      <c r="K27" s="14"/>
      <c r="L27" s="14"/>
    </row>
    <row r="28" spans="1:12" ht="12" customHeight="1" x14ac:dyDescent="0.35">
      <c r="A28" s="14"/>
      <c r="B28" s="14"/>
      <c r="C28" s="14"/>
      <c r="D28" s="14"/>
      <c r="E28" s="14"/>
      <c r="F28" s="14"/>
      <c r="G28" s="14"/>
      <c r="H28" s="14"/>
      <c r="I28" s="14"/>
      <c r="J28" s="14"/>
      <c r="K28" s="14"/>
      <c r="L28" s="14"/>
    </row>
    <row r="29" spans="1:12" ht="12" customHeight="1" x14ac:dyDescent="0.35">
      <c r="A29" s="14"/>
      <c r="B29" s="14"/>
      <c r="C29" s="14"/>
      <c r="D29" s="14"/>
      <c r="E29" s="14"/>
      <c r="F29" s="14"/>
      <c r="G29" s="14"/>
      <c r="H29" s="14"/>
      <c r="I29" s="14"/>
      <c r="J29" s="14"/>
      <c r="K29" s="14"/>
      <c r="L29" s="14"/>
    </row>
    <row r="30" spans="1:12" ht="12" customHeight="1" x14ac:dyDescent="0.35">
      <c r="A30" s="14"/>
      <c r="B30" s="14"/>
      <c r="C30" s="14"/>
      <c r="D30" s="14"/>
      <c r="E30" s="14"/>
      <c r="F30" s="14"/>
      <c r="G30" s="14"/>
      <c r="H30" s="14"/>
      <c r="I30" s="14"/>
      <c r="J30" s="14"/>
      <c r="K30" s="14"/>
      <c r="L30" s="14"/>
    </row>
    <row r="31" spans="1:12" ht="12" customHeight="1" x14ac:dyDescent="0.35">
      <c r="A31" s="14"/>
      <c r="B31" s="14"/>
      <c r="C31" s="14"/>
      <c r="D31" s="14"/>
      <c r="E31" s="14"/>
      <c r="F31" s="14"/>
      <c r="G31" s="14"/>
      <c r="H31" s="14"/>
      <c r="I31" s="14"/>
      <c r="J31" s="14"/>
      <c r="K31" s="14"/>
      <c r="L31" s="14"/>
    </row>
    <row r="32" spans="1:12" ht="12" customHeight="1" x14ac:dyDescent="0.35">
      <c r="A32" s="14"/>
      <c r="B32" s="14"/>
      <c r="C32" s="14"/>
      <c r="D32" s="14"/>
      <c r="E32" s="14"/>
      <c r="F32" s="14"/>
      <c r="G32" s="14"/>
      <c r="H32" s="14"/>
      <c r="I32" s="14"/>
      <c r="J32" s="14"/>
      <c r="K32" s="14"/>
      <c r="L32" s="14"/>
    </row>
    <row r="33" spans="1:23" ht="12" customHeight="1" x14ac:dyDescent="0.35">
      <c r="A33" s="14"/>
      <c r="B33" s="14"/>
      <c r="C33" s="14"/>
      <c r="D33" s="14"/>
      <c r="E33" s="14"/>
      <c r="F33" s="14"/>
      <c r="G33" s="14"/>
      <c r="H33" s="14"/>
      <c r="I33" s="14"/>
      <c r="J33" s="14"/>
      <c r="K33" s="14"/>
      <c r="L33" s="14"/>
    </row>
    <row r="34" spans="1:23" ht="12" customHeight="1" x14ac:dyDescent="0.35">
      <c r="A34" s="14"/>
      <c r="B34" s="14"/>
      <c r="C34" s="14"/>
      <c r="D34" s="14"/>
      <c r="E34" s="14"/>
      <c r="F34" s="14"/>
      <c r="G34" s="14"/>
      <c r="H34" s="14"/>
      <c r="I34" s="14"/>
      <c r="J34" s="14"/>
      <c r="K34" s="14"/>
      <c r="L34" s="14"/>
    </row>
    <row r="35" spans="1:23" ht="12" customHeight="1" x14ac:dyDescent="0.35">
      <c r="A35" s="14"/>
      <c r="B35" s="14"/>
      <c r="C35" s="14"/>
      <c r="D35" s="14"/>
      <c r="E35" s="14"/>
      <c r="F35" s="14"/>
      <c r="G35" s="14"/>
      <c r="H35" s="14"/>
      <c r="I35" s="14"/>
      <c r="J35" s="14"/>
      <c r="K35" s="14"/>
      <c r="L35" s="14"/>
    </row>
    <row r="36" spans="1:23" ht="12" customHeight="1" x14ac:dyDescent="0.35">
      <c r="A36" s="14"/>
      <c r="B36" s="14"/>
      <c r="C36" s="14"/>
      <c r="D36" s="14"/>
      <c r="E36" s="14"/>
      <c r="F36" s="14"/>
      <c r="G36" s="14"/>
      <c r="H36" s="14"/>
      <c r="I36" s="14"/>
      <c r="J36" s="14"/>
      <c r="K36" s="14"/>
      <c r="L36" s="14"/>
    </row>
    <row r="37" spans="1:23" ht="12" customHeight="1" x14ac:dyDescent="0.35">
      <c r="A37" s="14"/>
      <c r="B37" s="14"/>
      <c r="C37" s="14"/>
      <c r="D37" s="14"/>
      <c r="E37" s="14"/>
      <c r="F37" s="14"/>
      <c r="G37" s="14"/>
      <c r="H37" s="14"/>
      <c r="I37" s="14"/>
      <c r="J37" s="14"/>
      <c r="K37" s="14"/>
      <c r="L37" s="14"/>
    </row>
    <row r="38" spans="1:23" ht="12" customHeight="1" x14ac:dyDescent="0.35">
      <c r="A38" s="14"/>
      <c r="B38" s="14"/>
      <c r="C38" s="14"/>
      <c r="D38" s="14"/>
      <c r="E38" s="14"/>
      <c r="F38" s="14"/>
      <c r="G38" s="14"/>
      <c r="H38" s="14"/>
      <c r="I38" s="14"/>
      <c r="J38" s="14"/>
      <c r="K38" s="14"/>
      <c r="L38" s="14"/>
    </row>
    <row r="39" spans="1:23" ht="12" customHeight="1" x14ac:dyDescent="0.35">
      <c r="A39" s="14"/>
      <c r="B39" s="14"/>
      <c r="C39" s="14"/>
      <c r="D39" s="14"/>
      <c r="E39" s="14"/>
      <c r="F39" s="14"/>
      <c r="G39" s="14"/>
      <c r="H39" s="14"/>
      <c r="I39" s="14"/>
      <c r="J39" s="14"/>
      <c r="K39" s="14"/>
      <c r="L39" s="14"/>
    </row>
    <row r="40" spans="1:23" ht="39.4" x14ac:dyDescent="0.4">
      <c r="A40" s="306" t="s">
        <v>89</v>
      </c>
      <c r="B40" s="307" t="s">
        <v>16</v>
      </c>
      <c r="C40" s="308" t="s">
        <v>530</v>
      </c>
      <c r="D40" s="308" t="s">
        <v>531</v>
      </c>
      <c r="E40" s="308" t="s">
        <v>532</v>
      </c>
      <c r="F40" s="308" t="s">
        <v>533</v>
      </c>
      <c r="G40" s="308" t="s">
        <v>534</v>
      </c>
      <c r="H40" s="308" t="s">
        <v>535</v>
      </c>
      <c r="I40" s="308" t="s">
        <v>105</v>
      </c>
      <c r="J40" s="308" t="s">
        <v>530</v>
      </c>
      <c r="K40" s="308" t="s">
        <v>531</v>
      </c>
      <c r="L40" s="308" t="s">
        <v>532</v>
      </c>
      <c r="M40" s="308" t="s">
        <v>533</v>
      </c>
      <c r="N40" s="308" t="s">
        <v>534</v>
      </c>
      <c r="O40" s="308" t="s">
        <v>535</v>
      </c>
      <c r="P40" s="308" t="s">
        <v>107</v>
      </c>
      <c r="Q40" s="308" t="s">
        <v>530</v>
      </c>
      <c r="R40" s="308" t="s">
        <v>531</v>
      </c>
      <c r="S40" s="308" t="s">
        <v>532</v>
      </c>
      <c r="T40" s="308" t="s">
        <v>533</v>
      </c>
      <c r="U40" s="308" t="s">
        <v>534</v>
      </c>
      <c r="V40" s="308" t="s">
        <v>535</v>
      </c>
      <c r="W40" s="308" t="s">
        <v>460</v>
      </c>
    </row>
    <row r="41" spans="1:23" ht="12" customHeight="1" x14ac:dyDescent="0.35">
      <c r="A41" s="34" t="s">
        <v>494</v>
      </c>
      <c r="B41" s="34"/>
      <c r="C41" s="12"/>
      <c r="D41" s="12"/>
      <c r="E41" s="12"/>
      <c r="F41" s="12"/>
      <c r="G41" s="12"/>
      <c r="H41" s="12"/>
      <c r="I41" s="177">
        <f>SUM(C41:H41)</f>
        <v>0</v>
      </c>
      <c r="J41" s="12"/>
      <c r="K41" s="12"/>
      <c r="L41" s="12"/>
      <c r="P41" s="177">
        <f>SUM(J41:O41)</f>
        <v>0</v>
      </c>
      <c r="W41" s="177">
        <f>SUM(Q41:V41)</f>
        <v>0</v>
      </c>
    </row>
    <row r="42" spans="1:23" ht="12" customHeight="1" x14ac:dyDescent="0.35">
      <c r="A42" s="34" t="s">
        <v>495</v>
      </c>
      <c r="B42" s="34"/>
      <c r="C42" s="12"/>
      <c r="D42" s="12"/>
      <c r="E42" s="12"/>
      <c r="F42" s="12"/>
      <c r="G42" s="12"/>
      <c r="H42" s="12"/>
      <c r="I42" s="177">
        <f t="shared" ref="I42:I73" si="5">SUM(C42:H42)</f>
        <v>0</v>
      </c>
      <c r="J42" s="12"/>
      <c r="K42" s="12"/>
      <c r="L42" s="12"/>
      <c r="P42" s="177">
        <f t="shared" ref="P42:P73" si="6">SUM(J42:O42)</f>
        <v>0</v>
      </c>
      <c r="W42" s="177">
        <f t="shared" ref="W42:W73" si="7">SUM(Q42:V42)</f>
        <v>0</v>
      </c>
    </row>
    <row r="43" spans="1:23" ht="12" customHeight="1" x14ac:dyDescent="0.35">
      <c r="A43" s="34" t="s">
        <v>496</v>
      </c>
      <c r="B43" s="34"/>
      <c r="C43" s="12"/>
      <c r="D43" s="12"/>
      <c r="E43" s="12"/>
      <c r="F43" s="12"/>
      <c r="G43" s="12"/>
      <c r="H43" s="12"/>
      <c r="I43" s="177">
        <f t="shared" si="5"/>
        <v>0</v>
      </c>
      <c r="J43" s="12"/>
      <c r="K43" s="12"/>
      <c r="L43" s="12"/>
      <c r="P43" s="177">
        <f t="shared" si="6"/>
        <v>0</v>
      </c>
      <c r="W43" s="177">
        <f t="shared" si="7"/>
        <v>0</v>
      </c>
    </row>
    <row r="44" spans="1:23" ht="12" customHeight="1" x14ac:dyDescent="0.35">
      <c r="A44" s="34" t="s">
        <v>497</v>
      </c>
      <c r="B44" s="34"/>
      <c r="C44" s="12"/>
      <c r="D44" s="12"/>
      <c r="E44" s="12"/>
      <c r="F44" s="12"/>
      <c r="G44" s="12"/>
      <c r="H44" s="12"/>
      <c r="I44" s="177">
        <f t="shared" si="5"/>
        <v>0</v>
      </c>
      <c r="J44" s="12"/>
      <c r="K44" s="12"/>
      <c r="L44" s="12"/>
      <c r="P44" s="177">
        <f t="shared" si="6"/>
        <v>0</v>
      </c>
      <c r="W44" s="177">
        <f t="shared" si="7"/>
        <v>0</v>
      </c>
    </row>
    <row r="45" spans="1:23" ht="12" customHeight="1" x14ac:dyDescent="0.35">
      <c r="A45" s="34" t="s">
        <v>498</v>
      </c>
      <c r="B45" s="34"/>
      <c r="C45" s="12"/>
      <c r="D45" s="12"/>
      <c r="E45" s="12"/>
      <c r="F45" s="12"/>
      <c r="G45" s="12"/>
      <c r="H45" s="12"/>
      <c r="I45" s="177">
        <f t="shared" si="5"/>
        <v>0</v>
      </c>
      <c r="J45" s="12"/>
      <c r="K45" s="12"/>
      <c r="L45" s="12"/>
      <c r="P45" s="177">
        <f t="shared" si="6"/>
        <v>0</v>
      </c>
      <c r="W45" s="177">
        <f t="shared" si="7"/>
        <v>0</v>
      </c>
    </row>
    <row r="46" spans="1:23" ht="12" customHeight="1" x14ac:dyDescent="0.35">
      <c r="A46" s="34" t="s">
        <v>499</v>
      </c>
      <c r="B46" s="34"/>
      <c r="C46" s="12"/>
      <c r="D46" s="12"/>
      <c r="E46" s="12"/>
      <c r="F46" s="12"/>
      <c r="G46" s="12"/>
      <c r="H46" s="12"/>
      <c r="I46" s="177">
        <f t="shared" si="5"/>
        <v>0</v>
      </c>
      <c r="J46" s="12"/>
      <c r="K46" s="12"/>
      <c r="L46" s="12"/>
      <c r="P46" s="177">
        <f t="shared" si="6"/>
        <v>0</v>
      </c>
      <c r="W46" s="177">
        <f t="shared" si="7"/>
        <v>0</v>
      </c>
    </row>
    <row r="47" spans="1:23" ht="12" customHeight="1" x14ac:dyDescent="0.35">
      <c r="A47" s="34" t="s">
        <v>500</v>
      </c>
      <c r="B47" s="34"/>
      <c r="I47" s="177">
        <f t="shared" si="5"/>
        <v>0</v>
      </c>
      <c r="P47" s="177">
        <f t="shared" si="6"/>
        <v>0</v>
      </c>
      <c r="W47" s="177">
        <f t="shared" si="7"/>
        <v>0</v>
      </c>
    </row>
    <row r="48" spans="1:23" ht="12" customHeight="1" x14ac:dyDescent="0.35">
      <c r="A48" s="34" t="s">
        <v>501</v>
      </c>
      <c r="B48" s="34"/>
      <c r="I48" s="177">
        <f t="shared" si="5"/>
        <v>0</v>
      </c>
      <c r="P48" s="177">
        <f t="shared" si="6"/>
        <v>0</v>
      </c>
      <c r="W48" s="177">
        <f t="shared" si="7"/>
        <v>0</v>
      </c>
    </row>
    <row r="49" spans="1:23" ht="12" customHeight="1" x14ac:dyDescent="0.35">
      <c r="A49" s="34" t="s">
        <v>502</v>
      </c>
      <c r="B49" s="34"/>
      <c r="I49" s="177">
        <f t="shared" si="5"/>
        <v>0</v>
      </c>
      <c r="P49" s="177">
        <f t="shared" si="6"/>
        <v>0</v>
      </c>
      <c r="W49" s="177">
        <f t="shared" si="7"/>
        <v>0</v>
      </c>
    </row>
    <row r="50" spans="1:23" ht="12" customHeight="1" x14ac:dyDescent="0.35">
      <c r="A50" s="34" t="s">
        <v>503</v>
      </c>
      <c r="B50" s="34"/>
      <c r="I50" s="177">
        <f t="shared" si="5"/>
        <v>0</v>
      </c>
      <c r="P50" s="177">
        <f t="shared" si="6"/>
        <v>0</v>
      </c>
      <c r="W50" s="177">
        <f t="shared" si="7"/>
        <v>0</v>
      </c>
    </row>
    <row r="51" spans="1:23" ht="12" customHeight="1" x14ac:dyDescent="0.35">
      <c r="A51" s="34" t="s">
        <v>504</v>
      </c>
      <c r="B51" s="34"/>
      <c r="I51" s="177">
        <f t="shared" si="5"/>
        <v>0</v>
      </c>
      <c r="P51" s="177">
        <f t="shared" si="6"/>
        <v>0</v>
      </c>
      <c r="W51" s="177">
        <f t="shared" si="7"/>
        <v>0</v>
      </c>
    </row>
    <row r="52" spans="1:23" ht="12" customHeight="1" x14ac:dyDescent="0.35">
      <c r="A52" s="34" t="s">
        <v>505</v>
      </c>
      <c r="B52" s="34"/>
      <c r="I52" s="177">
        <f t="shared" si="5"/>
        <v>0</v>
      </c>
      <c r="P52" s="177">
        <f t="shared" si="6"/>
        <v>0</v>
      </c>
      <c r="W52" s="177">
        <f t="shared" si="7"/>
        <v>0</v>
      </c>
    </row>
    <row r="53" spans="1:23" ht="12" customHeight="1" x14ac:dyDescent="0.35">
      <c r="A53" s="34" t="s">
        <v>506</v>
      </c>
      <c r="B53" s="34"/>
      <c r="I53" s="177">
        <f t="shared" si="5"/>
        <v>0</v>
      </c>
      <c r="P53" s="177">
        <f t="shared" si="6"/>
        <v>0</v>
      </c>
      <c r="W53" s="177">
        <f t="shared" si="7"/>
        <v>0</v>
      </c>
    </row>
    <row r="54" spans="1:23" ht="12" customHeight="1" x14ac:dyDescent="0.35">
      <c r="A54" s="34" t="s">
        <v>507</v>
      </c>
      <c r="B54" s="34"/>
      <c r="I54" s="177">
        <f t="shared" si="5"/>
        <v>0</v>
      </c>
      <c r="P54" s="177">
        <f t="shared" si="6"/>
        <v>0</v>
      </c>
      <c r="W54" s="177">
        <f t="shared" si="7"/>
        <v>0</v>
      </c>
    </row>
    <row r="55" spans="1:23" ht="12" customHeight="1" x14ac:dyDescent="0.35">
      <c r="A55" s="34" t="s">
        <v>508</v>
      </c>
      <c r="B55" s="34"/>
      <c r="I55" s="177">
        <f t="shared" si="5"/>
        <v>0</v>
      </c>
      <c r="P55" s="177">
        <f t="shared" si="6"/>
        <v>0</v>
      </c>
      <c r="W55" s="177">
        <f t="shared" si="7"/>
        <v>0</v>
      </c>
    </row>
    <row r="56" spans="1:23" ht="12" customHeight="1" x14ac:dyDescent="0.35">
      <c r="A56" s="34" t="s">
        <v>509</v>
      </c>
      <c r="B56" s="34"/>
      <c r="I56" s="177">
        <f t="shared" si="5"/>
        <v>0</v>
      </c>
      <c r="P56" s="177">
        <f t="shared" si="6"/>
        <v>0</v>
      </c>
      <c r="W56" s="177">
        <f t="shared" si="7"/>
        <v>0</v>
      </c>
    </row>
    <row r="57" spans="1:23" ht="12" customHeight="1" x14ac:dyDescent="0.35">
      <c r="A57" s="34" t="s">
        <v>510</v>
      </c>
      <c r="B57" s="34"/>
      <c r="I57" s="177">
        <f t="shared" si="5"/>
        <v>0</v>
      </c>
      <c r="P57" s="177">
        <f t="shared" si="6"/>
        <v>0</v>
      </c>
      <c r="W57" s="177">
        <f t="shared" si="7"/>
        <v>0</v>
      </c>
    </row>
    <row r="58" spans="1:23" ht="12" customHeight="1" x14ac:dyDescent="0.35">
      <c r="A58" s="34" t="s">
        <v>511</v>
      </c>
      <c r="B58" s="34"/>
      <c r="I58" s="177">
        <f t="shared" si="5"/>
        <v>0</v>
      </c>
      <c r="P58" s="177">
        <f t="shared" si="6"/>
        <v>0</v>
      </c>
      <c r="W58" s="177">
        <f t="shared" si="7"/>
        <v>0</v>
      </c>
    </row>
    <row r="59" spans="1:23" ht="12" customHeight="1" x14ac:dyDescent="0.35">
      <c r="A59" s="34" t="s">
        <v>512</v>
      </c>
      <c r="B59" s="34"/>
      <c r="I59" s="177">
        <f t="shared" si="5"/>
        <v>0</v>
      </c>
      <c r="P59" s="177">
        <f t="shared" si="6"/>
        <v>0</v>
      </c>
      <c r="W59" s="177">
        <f t="shared" si="7"/>
        <v>0</v>
      </c>
    </row>
    <row r="60" spans="1:23" ht="12" customHeight="1" x14ac:dyDescent="0.35">
      <c r="A60" s="34" t="s">
        <v>513</v>
      </c>
      <c r="B60" s="34"/>
      <c r="I60" s="177">
        <f t="shared" si="5"/>
        <v>0</v>
      </c>
      <c r="P60" s="177">
        <f t="shared" si="6"/>
        <v>0</v>
      </c>
      <c r="W60" s="177">
        <f t="shared" si="7"/>
        <v>0</v>
      </c>
    </row>
    <row r="61" spans="1:23" ht="12" customHeight="1" x14ac:dyDescent="0.35">
      <c r="A61" s="34" t="s">
        <v>537</v>
      </c>
      <c r="B61" s="34"/>
      <c r="I61" s="177">
        <f t="shared" si="5"/>
        <v>0</v>
      </c>
      <c r="P61" s="177">
        <f t="shared" si="6"/>
        <v>0</v>
      </c>
      <c r="W61" s="177">
        <f t="shared" si="7"/>
        <v>0</v>
      </c>
    </row>
    <row r="62" spans="1:23" ht="12" customHeight="1" x14ac:dyDescent="0.35">
      <c r="A62" s="34" t="s">
        <v>538</v>
      </c>
      <c r="B62" s="34"/>
      <c r="I62" s="177">
        <f t="shared" si="5"/>
        <v>0</v>
      </c>
      <c r="P62" s="177">
        <f t="shared" si="6"/>
        <v>0</v>
      </c>
      <c r="W62" s="177">
        <f t="shared" si="7"/>
        <v>0</v>
      </c>
    </row>
    <row r="63" spans="1:23" ht="12" customHeight="1" x14ac:dyDescent="0.35">
      <c r="A63" s="34" t="s">
        <v>539</v>
      </c>
      <c r="B63" s="34"/>
      <c r="I63" s="177">
        <f t="shared" si="5"/>
        <v>0</v>
      </c>
      <c r="P63" s="177">
        <f t="shared" si="6"/>
        <v>0</v>
      </c>
      <c r="W63" s="177">
        <f t="shared" si="7"/>
        <v>0</v>
      </c>
    </row>
    <row r="64" spans="1:23" ht="12" customHeight="1" x14ac:dyDescent="0.35">
      <c r="A64" s="34" t="s">
        <v>540</v>
      </c>
      <c r="B64" s="34"/>
      <c r="I64" s="177">
        <f t="shared" si="5"/>
        <v>0</v>
      </c>
      <c r="P64" s="177">
        <f t="shared" si="6"/>
        <v>0</v>
      </c>
      <c r="W64" s="177">
        <f t="shared" si="7"/>
        <v>0</v>
      </c>
    </row>
    <row r="65" spans="1:23" ht="12" customHeight="1" x14ac:dyDescent="0.35">
      <c r="A65" s="34" t="s">
        <v>541</v>
      </c>
      <c r="B65" s="34"/>
      <c r="I65" s="177">
        <f t="shared" si="5"/>
        <v>0</v>
      </c>
      <c r="P65" s="177">
        <f t="shared" si="6"/>
        <v>0</v>
      </c>
      <c r="W65" s="177">
        <f t="shared" si="7"/>
        <v>0</v>
      </c>
    </row>
    <row r="66" spans="1:23" ht="12" customHeight="1" x14ac:dyDescent="0.35">
      <c r="A66" s="34" t="s">
        <v>542</v>
      </c>
      <c r="B66" s="34"/>
      <c r="I66" s="177">
        <f t="shared" si="5"/>
        <v>0</v>
      </c>
      <c r="P66" s="177">
        <f t="shared" si="6"/>
        <v>0</v>
      </c>
      <c r="W66" s="177">
        <f t="shared" si="7"/>
        <v>0</v>
      </c>
    </row>
    <row r="67" spans="1:23" ht="12" customHeight="1" x14ac:dyDescent="0.35">
      <c r="A67" s="34" t="s">
        <v>543</v>
      </c>
      <c r="B67" s="34"/>
      <c r="I67" s="177">
        <f t="shared" si="5"/>
        <v>0</v>
      </c>
      <c r="P67" s="177">
        <f t="shared" si="6"/>
        <v>0</v>
      </c>
      <c r="W67" s="177">
        <f t="shared" si="7"/>
        <v>0</v>
      </c>
    </row>
    <row r="68" spans="1:23" ht="12" customHeight="1" x14ac:dyDescent="0.35">
      <c r="A68" s="34" t="s">
        <v>544</v>
      </c>
      <c r="B68" s="34"/>
      <c r="I68" s="177">
        <f t="shared" si="5"/>
        <v>0</v>
      </c>
      <c r="P68" s="177">
        <f t="shared" si="6"/>
        <v>0</v>
      </c>
      <c r="W68" s="177">
        <f t="shared" si="7"/>
        <v>0</v>
      </c>
    </row>
    <row r="69" spans="1:23" ht="12" customHeight="1" x14ac:dyDescent="0.35">
      <c r="A69" s="34" t="s">
        <v>545</v>
      </c>
      <c r="B69" s="34"/>
      <c r="I69" s="177">
        <f t="shared" si="5"/>
        <v>0</v>
      </c>
      <c r="P69" s="177">
        <f t="shared" si="6"/>
        <v>0</v>
      </c>
      <c r="W69" s="177">
        <f t="shared" si="7"/>
        <v>0</v>
      </c>
    </row>
    <row r="70" spans="1:23" ht="12" customHeight="1" x14ac:dyDescent="0.35">
      <c r="A70" s="34" t="s">
        <v>546</v>
      </c>
      <c r="B70" s="34"/>
      <c r="I70" s="177">
        <f t="shared" si="5"/>
        <v>0</v>
      </c>
      <c r="P70" s="177">
        <f t="shared" si="6"/>
        <v>0</v>
      </c>
      <c r="W70" s="177">
        <f t="shared" si="7"/>
        <v>0</v>
      </c>
    </row>
    <row r="71" spans="1:23" ht="12" customHeight="1" x14ac:dyDescent="0.35">
      <c r="A71" s="34" t="s">
        <v>547</v>
      </c>
      <c r="B71" s="34"/>
      <c r="I71" s="177">
        <f t="shared" si="5"/>
        <v>0</v>
      </c>
      <c r="P71" s="177">
        <f t="shared" si="6"/>
        <v>0</v>
      </c>
      <c r="W71" s="177">
        <f t="shared" si="7"/>
        <v>0</v>
      </c>
    </row>
    <row r="72" spans="1:23" ht="12" customHeight="1" x14ac:dyDescent="0.35">
      <c r="A72" s="34" t="s">
        <v>548</v>
      </c>
      <c r="B72" s="34"/>
      <c r="I72" s="177">
        <f t="shared" si="5"/>
        <v>0</v>
      </c>
      <c r="P72" s="177">
        <f t="shared" si="6"/>
        <v>0</v>
      </c>
      <c r="W72" s="177">
        <f t="shared" si="7"/>
        <v>0</v>
      </c>
    </row>
    <row r="73" spans="1:23" ht="12" customHeight="1" x14ac:dyDescent="0.35">
      <c r="A73" s="178" t="s">
        <v>549</v>
      </c>
      <c r="B73" s="178"/>
      <c r="C73" s="179"/>
      <c r="D73" s="179"/>
      <c r="E73" s="179"/>
      <c r="F73" s="179"/>
      <c r="G73" s="179"/>
      <c r="H73" s="179"/>
      <c r="I73" s="180">
        <f t="shared" si="5"/>
        <v>0</v>
      </c>
      <c r="J73" s="179"/>
      <c r="K73" s="179"/>
      <c r="L73" s="179"/>
      <c r="M73" s="179"/>
      <c r="N73" s="179"/>
      <c r="O73" s="179"/>
      <c r="P73" s="180">
        <f t="shared" si="6"/>
        <v>0</v>
      </c>
      <c r="Q73" s="179"/>
      <c r="R73" s="179"/>
      <c r="S73" s="179"/>
      <c r="T73" s="179"/>
      <c r="U73" s="179"/>
      <c r="V73" s="179"/>
      <c r="W73" s="180">
        <f t="shared" si="7"/>
        <v>0</v>
      </c>
    </row>
    <row r="74" spans="1:23" ht="12" customHeight="1" x14ac:dyDescent="0.4">
      <c r="A74" s="181" t="s">
        <v>552</v>
      </c>
      <c r="B74" s="181"/>
      <c r="C74" s="182">
        <f t="shared" ref="C74:H74" si="8">SUM(C41:C73)</f>
        <v>0</v>
      </c>
      <c r="D74" s="182">
        <f t="shared" si="8"/>
        <v>0</v>
      </c>
      <c r="E74" s="182">
        <f t="shared" si="8"/>
        <v>0</v>
      </c>
      <c r="F74" s="182">
        <f t="shared" si="8"/>
        <v>0</v>
      </c>
      <c r="G74" s="182">
        <f t="shared" si="8"/>
        <v>0</v>
      </c>
      <c r="H74" s="182">
        <f t="shared" si="8"/>
        <v>0</v>
      </c>
      <c r="I74" s="182">
        <f>SUM(I41:I73)</f>
        <v>0</v>
      </c>
      <c r="J74" s="182">
        <f t="shared" ref="J74:W74" si="9">SUM(J41:J73)</f>
        <v>0</v>
      </c>
      <c r="K74" s="182">
        <f t="shared" si="9"/>
        <v>0</v>
      </c>
      <c r="L74" s="182">
        <f t="shared" si="9"/>
        <v>0</v>
      </c>
      <c r="M74" s="182">
        <f t="shared" si="9"/>
        <v>0</v>
      </c>
      <c r="N74" s="182">
        <f t="shared" si="9"/>
        <v>0</v>
      </c>
      <c r="O74" s="182">
        <f t="shared" si="9"/>
        <v>0</v>
      </c>
      <c r="P74" s="182">
        <f t="shared" si="9"/>
        <v>0</v>
      </c>
      <c r="Q74" s="182">
        <f t="shared" si="9"/>
        <v>0</v>
      </c>
      <c r="R74" s="182">
        <f t="shared" si="9"/>
        <v>0</v>
      </c>
      <c r="S74" s="182">
        <f t="shared" si="9"/>
        <v>0</v>
      </c>
      <c r="T74" s="182">
        <f t="shared" si="9"/>
        <v>0</v>
      </c>
      <c r="U74" s="182">
        <f t="shared" si="9"/>
        <v>0</v>
      </c>
      <c r="V74" s="182">
        <f t="shared" si="9"/>
        <v>0</v>
      </c>
      <c r="W74" s="182">
        <f t="shared" si="9"/>
        <v>0</v>
      </c>
    </row>
  </sheetData>
  <pageMargins left="0.55118110236220497" right="0.55118110236220497" top="0.39370078740157499" bottom="0.55118110236220497" header="0" footer="0.31496062992126"/>
  <pageSetup paperSize="9" fitToHeight="0" orientation="landscape" r:id="rId1"/>
  <headerFooter scaleWithDoc="0" alignWithMargins="0">
    <oddFooter>&amp;R&amp;G&amp;L&amp;"Arial,Regular"&amp;8Page &amp;P     Tab:&amp;A     05 April 2021&amp;C&amp;"Arial,Regular"&amp;8&amp;F
Reliance Restricted</oddFooter>
  </headerFooter>
  <drawing r:id="rId2"/>
  <legacyDrawingHF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BA2744-5012-47E2-97A2-F10D1213079B}">
  <sheetPr>
    <pageSetUpPr autoPageBreaks="0" fitToPage="1"/>
  </sheetPr>
  <dimension ref="A1:S5"/>
  <sheetViews>
    <sheetView showGridLines="0" zoomScaleNormal="100" workbookViewId="0"/>
  </sheetViews>
  <sheetFormatPr defaultColWidth="0" defaultRowHeight="12.75" x14ac:dyDescent="0.35"/>
  <cols>
    <col min="1" max="1" width="30.9140625" style="17" customWidth="1"/>
    <col min="2" max="2" width="35.9140625" style="17" customWidth="1"/>
    <col min="3" max="3" width="5.9140625" style="5" customWidth="1"/>
    <col min="4" max="4" width="30.9140625" style="18" customWidth="1"/>
    <col min="5" max="5" width="35.9140625" style="18" customWidth="1"/>
    <col min="6" max="6" width="40.9140625" style="5" customWidth="1"/>
    <col min="7" max="18" width="1.9140625" style="5" customWidth="1"/>
    <col min="19" max="19" width="7" style="5" customWidth="1"/>
    <col min="20" max="16384" width="11.6640625" style="4" hidden="1"/>
  </cols>
  <sheetData>
    <row r="1" spans="1:19" ht="25.5" customHeight="1" x14ac:dyDescent="0.5">
      <c r="A1" s="86" t="s">
        <v>12</v>
      </c>
      <c r="B1" s="8"/>
      <c r="C1" s="8"/>
      <c r="D1" s="8"/>
      <c r="E1" s="8"/>
      <c r="F1" s="8"/>
      <c r="G1" s="8"/>
      <c r="H1" s="8"/>
      <c r="I1" s="8"/>
      <c r="J1" s="8"/>
      <c r="K1" s="8"/>
      <c r="L1" s="8"/>
      <c r="M1" s="8"/>
      <c r="N1" s="8"/>
      <c r="O1" s="8"/>
      <c r="P1" s="8"/>
      <c r="Q1" s="8"/>
      <c r="R1" s="15"/>
      <c r="S1" s="8"/>
    </row>
    <row r="2" spans="1:19" ht="12.75" customHeight="1" x14ac:dyDescent="0.4">
      <c r="A2" s="8"/>
      <c r="B2" s="7"/>
      <c r="C2" s="7"/>
      <c r="D2" s="7"/>
      <c r="E2" s="7"/>
      <c r="F2" s="7"/>
      <c r="G2" s="7"/>
      <c r="H2" s="7"/>
      <c r="I2" s="7"/>
      <c r="J2" s="7"/>
      <c r="K2" s="7"/>
      <c r="L2" s="7"/>
      <c r="M2" s="7"/>
      <c r="N2" s="7"/>
      <c r="O2" s="7"/>
      <c r="P2" s="8"/>
      <c r="Q2" s="8"/>
      <c r="R2" s="9"/>
      <c r="S2" s="8"/>
    </row>
    <row r="3" spans="1:19" ht="12.75" customHeight="1" x14ac:dyDescent="0.35">
      <c r="A3" s="11"/>
      <c r="B3" s="11"/>
      <c r="C3" s="11"/>
      <c r="D3" s="11"/>
      <c r="E3" s="11"/>
      <c r="F3" s="11"/>
      <c r="G3" s="11"/>
      <c r="H3" s="11"/>
      <c r="I3" s="11"/>
      <c r="J3" s="11"/>
      <c r="K3" s="11"/>
      <c r="L3" s="11"/>
      <c r="M3" s="11"/>
      <c r="N3" s="11"/>
      <c r="O3" s="11"/>
      <c r="P3" s="11"/>
      <c r="Q3" s="11"/>
      <c r="R3" s="11"/>
      <c r="S3" s="11"/>
    </row>
    <row r="4" spans="1:19" ht="13.5" customHeight="1" x14ac:dyDescent="0.4">
      <c r="A4" s="92" t="s">
        <v>13</v>
      </c>
      <c r="B4" s="93"/>
      <c r="C4" s="93"/>
      <c r="D4" s="92" t="s">
        <v>13</v>
      </c>
      <c r="E4" s="93"/>
      <c r="F4" s="11"/>
      <c r="G4" s="11"/>
      <c r="H4" s="11"/>
      <c r="I4" s="11"/>
      <c r="J4" s="11"/>
      <c r="K4" s="11"/>
      <c r="L4" s="11"/>
      <c r="M4" s="11"/>
      <c r="N4" s="11"/>
      <c r="O4" s="11"/>
      <c r="P4" s="11"/>
      <c r="Q4" s="11"/>
      <c r="R4" s="11"/>
      <c r="S4" s="11"/>
    </row>
    <row r="5" spans="1:19" x14ac:dyDescent="0.35">
      <c r="A5" s="16"/>
    </row>
  </sheetData>
  <pageMargins left="0.55118110236220497" right="0.55118110236220497" top="0.39370078740157499" bottom="0.55118110236220497" header="0" footer="0.31496062992126"/>
  <pageSetup paperSize="9" fitToHeight="0" orientation="landscape" r:id="rId1"/>
  <headerFooter scaleWithDoc="0" alignWithMargins="0">
    <oddFooter>&amp;R&amp;G&amp;L&amp;"Arial,Regular"&amp;8Page &amp;P     Tab:&amp;A     05 April 2021&amp;C&amp;"Arial,Regular"&amp;8&amp;F
Reliance Restricted</oddFooter>
  </headerFooter>
  <legacyDrawingHF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5554DD-A793-4C16-B90C-91555BB75584}">
  <sheetPr>
    <pageSetUpPr autoPageBreaks="0" fitToPage="1"/>
  </sheetPr>
  <dimension ref="A1:M41"/>
  <sheetViews>
    <sheetView showGridLines="0" topLeftCell="A2" zoomScaleNormal="100" workbookViewId="0">
      <selection activeCell="C33" sqref="C33"/>
    </sheetView>
  </sheetViews>
  <sheetFormatPr defaultColWidth="9" defaultRowHeight="12" customHeight="1" x14ac:dyDescent="0.35"/>
  <cols>
    <col min="1" max="1" width="29" style="4" customWidth="1"/>
    <col min="2" max="4" width="11.4140625" style="4" customWidth="1"/>
    <col min="5" max="5" width="0.9140625" style="4" customWidth="1"/>
    <col min="6" max="7" width="14.6640625" style="4" bestFit="1" customWidth="1"/>
    <col min="8" max="8" width="5.4140625" style="4" customWidth="1"/>
    <col min="9" max="9" width="11.4140625" style="4" customWidth="1"/>
    <col min="10" max="11" width="3.9140625" style="4" customWidth="1"/>
    <col min="12" max="16384" width="9" style="4"/>
  </cols>
  <sheetData>
    <row r="1" spans="1:13" ht="20.2" customHeight="1" x14ac:dyDescent="0.4">
      <c r="A1" s="19" t="s">
        <v>138</v>
      </c>
      <c r="B1" s="7"/>
      <c r="C1" s="7"/>
      <c r="D1" s="7"/>
      <c r="E1" s="7"/>
      <c r="F1" s="7"/>
      <c r="G1" s="7"/>
      <c r="H1" s="7"/>
    </row>
    <row r="2" spans="1:13" ht="15" customHeight="1" x14ac:dyDescent="0.35">
      <c r="A2" s="20" t="s">
        <v>133</v>
      </c>
      <c r="B2" s="11"/>
      <c r="C2" s="11"/>
      <c r="D2" s="11"/>
      <c r="E2" s="11"/>
      <c r="F2" s="11"/>
      <c r="G2" s="11"/>
      <c r="H2" s="11"/>
    </row>
    <row r="3" spans="1:13" ht="20.2" customHeight="1" x14ac:dyDescent="0.5">
      <c r="A3" s="86" t="s">
        <v>312</v>
      </c>
      <c r="B3" s="11"/>
      <c r="C3" s="11"/>
      <c r="D3" s="11"/>
      <c r="E3" s="11"/>
      <c r="F3" s="11"/>
      <c r="G3" s="11"/>
      <c r="H3" s="11"/>
      <c r="I3" s="11"/>
    </row>
    <row r="4" spans="1:13" ht="20.2" customHeight="1" x14ac:dyDescent="0.5">
      <c r="A4" s="86"/>
      <c r="B4" s="11"/>
      <c r="C4" s="11"/>
      <c r="D4" s="11"/>
      <c r="E4" s="11"/>
      <c r="F4" s="11"/>
      <c r="G4" s="11"/>
      <c r="H4" s="11"/>
      <c r="I4" s="11"/>
    </row>
    <row r="5" spans="1:13" ht="12.75" x14ac:dyDescent="0.35">
      <c r="A5" s="297"/>
      <c r="B5" s="298" t="s">
        <v>126</v>
      </c>
      <c r="C5" s="298" t="s">
        <v>126</v>
      </c>
      <c r="D5" s="298" t="s">
        <v>126</v>
      </c>
      <c r="E5" s="300"/>
      <c r="F5" s="310" t="s">
        <v>436</v>
      </c>
      <c r="G5" s="310"/>
      <c r="H5" s="22"/>
      <c r="I5" s="12"/>
    </row>
    <row r="6" spans="1:13" ht="26.25" customHeight="1" x14ac:dyDescent="0.4">
      <c r="A6" s="197" t="s">
        <v>89</v>
      </c>
      <c r="B6" s="198" t="s">
        <v>105</v>
      </c>
      <c r="C6" s="198" t="s">
        <v>107</v>
      </c>
      <c r="D6" s="198" t="s">
        <v>460</v>
      </c>
      <c r="E6" s="201"/>
      <c r="F6" s="309" t="s">
        <v>593</v>
      </c>
      <c r="G6" s="309" t="s">
        <v>592</v>
      </c>
      <c r="H6" s="12"/>
      <c r="I6" s="96" t="s">
        <v>17</v>
      </c>
    </row>
    <row r="7" spans="1:13" ht="12.75" x14ac:dyDescent="0.35">
      <c r="A7" s="106" t="s">
        <v>313</v>
      </c>
      <c r="B7" s="98">
        <f>SUMIFS(ScratchPad_TB!I$15:I$165,ScratchPad_TB!$G$15:$G$165,$A7,ScratchPad_TB!$F$15:$F$165,$A$12)/1000</f>
        <v>48</v>
      </c>
      <c r="C7" s="98">
        <f>SUMIFS(ScratchPad_TB!J$15:J$165,ScratchPad_TB!$G$15:$G$165,$A7,ScratchPad_TB!$F$15:$F$165,$A$12)/1000</f>
        <v>26</v>
      </c>
      <c r="D7" s="98">
        <f>SUMIFS(ScratchPad_TB!K$15:K$165,ScratchPad_TB!$G$15:$G$165,$A7,ScratchPad_TB!$F$15:$F$165,$A$12)/1000</f>
        <v>57</v>
      </c>
      <c r="E7" s="209"/>
      <c r="F7" s="211">
        <f>C7-B7</f>
        <v>-22</v>
      </c>
      <c r="G7" s="211">
        <f>D7-C7</f>
        <v>31</v>
      </c>
      <c r="H7" s="26"/>
      <c r="I7" s="27"/>
    </row>
    <row r="8" spans="1:13" ht="12.75" x14ac:dyDescent="0.35">
      <c r="A8" s="107" t="s">
        <v>315</v>
      </c>
      <c r="B8" s="168">
        <f>SUMIFS(ScratchPad_TB!I$15:I$165,ScratchPad_TB!$G$15:$G$165,$A8,ScratchPad_TB!$F$15:$F$165,$A$12)/1000</f>
        <v>292.62043835106812</v>
      </c>
      <c r="C8" s="100">
        <f>SUMIFS(ScratchPad_TB!J$15:J$165,ScratchPad_TB!$G$15:$G$165,$A8,ScratchPad_TB!$F$15:$F$165,$A$12)/1000</f>
        <v>260.70075734224179</v>
      </c>
      <c r="D8" s="100">
        <f>SUMIFS(ScratchPad_TB!K$15:K$165,ScratchPad_TB!$G$15:$G$165,$A8,ScratchPad_TB!$F$15:$F$165,$A$12)/1000</f>
        <v>388.27950292574553</v>
      </c>
      <c r="E8" s="209"/>
      <c r="F8" s="211">
        <f>C8-B8</f>
        <v>-31.919681008826331</v>
      </c>
      <c r="G8" s="211">
        <f>D8-C8</f>
        <v>127.57874558350375</v>
      </c>
      <c r="H8" s="26"/>
      <c r="I8" s="27"/>
    </row>
    <row r="9" spans="1:13" ht="12.75" x14ac:dyDescent="0.35">
      <c r="A9" s="107" t="s">
        <v>384</v>
      </c>
      <c r="B9" s="168">
        <f>SUMIFS(ScratchPad_TB!I$15:I$165,ScratchPad_TB!$G$15:$G$165,$A9,ScratchPad_TB!$F$15:$F$165,$A$12)/1000</f>
        <v>385.38692499999996</v>
      </c>
      <c r="C9" s="100">
        <f>SUMIFS(ScratchPad_TB!J$15:J$165,ScratchPad_TB!$G$15:$G$165,$A9,ScratchPad_TB!$F$15:$F$165,$A$12)/1000</f>
        <v>377.38772353333331</v>
      </c>
      <c r="D9" s="100">
        <f>SUMIFS(ScratchPad_TB!K$15:K$165,ScratchPad_TB!$G$15:$G$165,$A9,ScratchPad_TB!$F$15:$F$165,$A$12)/1000</f>
        <v>395.12060184666672</v>
      </c>
      <c r="E9" s="209"/>
      <c r="F9" s="211">
        <f t="shared" ref="F9:G12" si="0">C9-B9</f>
        <v>-7.9992014666666478</v>
      </c>
      <c r="G9" s="211">
        <f t="shared" si="0"/>
        <v>17.732878313333401</v>
      </c>
      <c r="H9" s="26"/>
      <c r="I9" s="27"/>
      <c r="M9" s="30"/>
    </row>
    <row r="10" spans="1:13" ht="12.75" x14ac:dyDescent="0.35">
      <c r="A10" s="107" t="s">
        <v>386</v>
      </c>
      <c r="B10" s="100">
        <f>SUMIFS(ScratchPad_TB!I$15:I$165,ScratchPad_TB!$G$15:$G$165,$A10,ScratchPad_TB!$F$15:$F$165,$A$12)/1000</f>
        <v>28</v>
      </c>
      <c r="C10" s="100">
        <f>SUMIFS(ScratchPad_TB!J$15:J$165,ScratchPad_TB!$G$15:$G$165,$A10,ScratchPad_TB!$F$15:$F$165,$A$12)/1000</f>
        <v>16.8</v>
      </c>
      <c r="D10" s="100">
        <f>SUMIFS(ScratchPad_TB!K$15:K$165,ScratchPad_TB!$G$15:$G$165,$A10,ScratchPad_TB!$F$15:$F$165,$A$12)/1000</f>
        <v>4</v>
      </c>
      <c r="E10" s="209"/>
      <c r="F10" s="211">
        <f t="shared" si="0"/>
        <v>-11.2</v>
      </c>
      <c r="G10" s="211">
        <f t="shared" si="0"/>
        <v>-12.8</v>
      </c>
      <c r="H10" s="26"/>
      <c r="I10" s="27"/>
    </row>
    <row r="11" spans="1:13" s="30" customFormat="1" ht="12.75" x14ac:dyDescent="0.35">
      <c r="A11" s="107" t="s">
        <v>388</v>
      </c>
      <c r="B11" s="100">
        <f>SUMIFS(ScratchPad_TB!I$15:I$165,ScratchPad_TB!$G$15:$G$165,$A11,ScratchPad_TB!$F$15:$F$165,$A$12)/1000</f>
        <v>53</v>
      </c>
      <c r="C11" s="100">
        <f>SUMIFS(ScratchPad_TB!J$15:J$165,ScratchPad_TB!$G$15:$G$165,$A11,ScratchPad_TB!$F$15:$F$165,$A$12)/1000</f>
        <v>69</v>
      </c>
      <c r="D11" s="100">
        <f>SUMIFS(ScratchPad_TB!K$15:K$165,ScratchPad_TB!$G$15:$G$165,$A11,ScratchPad_TB!$F$15:$F$165,$A$12)/1000</f>
        <v>56.5</v>
      </c>
      <c r="E11" s="209"/>
      <c r="F11" s="211">
        <f t="shared" si="0"/>
        <v>16</v>
      </c>
      <c r="G11" s="211">
        <f t="shared" si="0"/>
        <v>-12.5</v>
      </c>
      <c r="H11" s="26"/>
      <c r="I11" s="27"/>
      <c r="J11" s="4"/>
      <c r="M11"/>
    </row>
    <row r="12" spans="1:13" ht="13.15" x14ac:dyDescent="0.35">
      <c r="A12" s="115" t="s">
        <v>312</v>
      </c>
      <c r="B12" s="117">
        <f>SUM(B7:B11)</f>
        <v>807.00736335106808</v>
      </c>
      <c r="C12" s="117">
        <f>SUM(C7:C11)</f>
        <v>749.88848087557506</v>
      </c>
      <c r="D12" s="117">
        <f>SUM(D7:D11)</f>
        <v>900.90010477241231</v>
      </c>
      <c r="E12" s="213"/>
      <c r="F12" s="215">
        <f t="shared" si="0"/>
        <v>-57.118882475493024</v>
      </c>
      <c r="G12" s="215">
        <f t="shared" si="0"/>
        <v>151.01162389683725</v>
      </c>
      <c r="H12" s="12"/>
      <c r="I12" s="27"/>
      <c r="M12"/>
    </row>
    <row r="13" spans="1:13" ht="13.5" customHeight="1" x14ac:dyDescent="0.35">
      <c r="A13" s="97" t="s">
        <v>582</v>
      </c>
      <c r="B13" s="22"/>
      <c r="C13" s="22"/>
      <c r="D13" s="22"/>
      <c r="E13" s="152"/>
      <c r="F13" s="22"/>
      <c r="G13" s="22"/>
      <c r="H13" s="22"/>
      <c r="I13" s="12"/>
    </row>
    <row r="14" spans="1:13" ht="13.5" customHeight="1" x14ac:dyDescent="0.35">
      <c r="A14" s="97" t="str">
        <f>"Ref: "&amp;A3&amp;" - "&amp;A1</f>
        <v>Ref: Other assets - Section BS - Balance Sheet Analysis</v>
      </c>
      <c r="B14" s="22"/>
      <c r="C14" s="22"/>
      <c r="D14" s="22"/>
      <c r="E14" s="152"/>
      <c r="F14" s="22"/>
      <c r="G14" s="22"/>
      <c r="H14" s="22"/>
      <c r="I14" s="12"/>
    </row>
    <row r="15" spans="1:13" ht="13.5" customHeight="1" x14ac:dyDescent="0.35">
      <c r="A15" s="14"/>
      <c r="B15" s="14"/>
      <c r="C15" s="14"/>
      <c r="D15" s="14"/>
      <c r="E15" s="200"/>
      <c r="F15" s="14"/>
      <c r="G15" s="14"/>
      <c r="H15" s="14"/>
      <c r="I15" s="14"/>
    </row>
    <row r="16" spans="1:13" ht="13.5" customHeight="1" x14ac:dyDescent="0.35">
      <c r="A16" s="14"/>
      <c r="B16" s="14"/>
      <c r="C16" s="14"/>
      <c r="D16" s="14"/>
      <c r="E16" s="200"/>
      <c r="F16" s="14"/>
      <c r="G16" s="14"/>
      <c r="H16" s="14"/>
      <c r="I16" s="14"/>
    </row>
    <row r="17" spans="1:9" ht="12" customHeight="1" x14ac:dyDescent="0.35">
      <c r="A17" s="14"/>
      <c r="B17" s="14"/>
      <c r="C17" s="14"/>
      <c r="D17" s="14"/>
      <c r="E17" s="200"/>
      <c r="F17" s="14"/>
      <c r="G17" s="14"/>
      <c r="H17" s="14"/>
      <c r="I17" s="14"/>
    </row>
    <row r="18" spans="1:9" ht="12" customHeight="1" x14ac:dyDescent="0.35">
      <c r="A18" s="14"/>
      <c r="B18" s="14"/>
      <c r="C18" s="14"/>
      <c r="D18" s="14"/>
      <c r="E18" s="200"/>
      <c r="F18" s="14"/>
      <c r="G18" s="14"/>
      <c r="H18" s="14"/>
      <c r="I18" s="14"/>
    </row>
    <row r="19" spans="1:9" ht="12" customHeight="1" x14ac:dyDescent="0.35">
      <c r="A19" s="14"/>
      <c r="B19" s="14"/>
      <c r="C19" s="14"/>
      <c r="D19" s="14"/>
      <c r="E19" s="200"/>
      <c r="F19" s="14"/>
      <c r="G19" s="14"/>
      <c r="H19" s="14"/>
      <c r="I19" s="14"/>
    </row>
    <row r="20" spans="1:9" ht="12" customHeight="1" x14ac:dyDescent="0.35">
      <c r="A20" s="14" t="s">
        <v>429</v>
      </c>
      <c r="B20" s="14"/>
      <c r="C20" s="14"/>
      <c r="D20" s="14"/>
      <c r="E20" s="200"/>
      <c r="F20" s="14"/>
      <c r="G20" s="14"/>
      <c r="H20" s="14"/>
      <c r="I20" s="14"/>
    </row>
    <row r="21" spans="1:9" ht="12" customHeight="1" x14ac:dyDescent="0.35">
      <c r="A21" s="14" t="s">
        <v>430</v>
      </c>
      <c r="B21" s="268">
        <f>'Lead BS'!C15</f>
        <v>807.00736335106808</v>
      </c>
      <c r="C21" s="268">
        <f>'Lead BS'!D15</f>
        <v>749.88848087557506</v>
      </c>
      <c r="D21" s="268">
        <f>'Lead BS'!E15</f>
        <v>900.90010477241219</v>
      </c>
      <c r="E21" s="200"/>
      <c r="F21" s="14"/>
      <c r="G21" s="14"/>
      <c r="H21" s="14"/>
      <c r="I21" s="14"/>
    </row>
    <row r="22" spans="1:9" ht="12" customHeight="1" x14ac:dyDescent="0.35">
      <c r="A22" s="14" t="s">
        <v>431</v>
      </c>
      <c r="B22" s="268">
        <f>B21-B12</f>
        <v>0</v>
      </c>
      <c r="C22" s="268">
        <f>C21-C12</f>
        <v>0</v>
      </c>
      <c r="D22" s="268">
        <f>D21-D12</f>
        <v>0</v>
      </c>
      <c r="E22" s="200"/>
      <c r="F22" s="14"/>
      <c r="G22" s="14"/>
      <c r="H22" s="14"/>
      <c r="I22" s="14"/>
    </row>
    <row r="23" spans="1:9" ht="12" customHeight="1" x14ac:dyDescent="0.35">
      <c r="A23" s="14"/>
      <c r="B23" s="14"/>
      <c r="C23" s="14"/>
      <c r="D23" s="14"/>
      <c r="E23" s="200"/>
      <c r="F23" s="14"/>
      <c r="G23" s="14"/>
      <c r="H23" s="14"/>
      <c r="I23" s="14"/>
    </row>
    <row r="24" spans="1:9" ht="12" customHeight="1" x14ac:dyDescent="0.35">
      <c r="A24" s="14"/>
      <c r="B24" s="14"/>
      <c r="C24" s="14"/>
      <c r="D24" s="14"/>
      <c r="E24" s="200"/>
      <c r="F24" s="14"/>
      <c r="G24" s="14"/>
      <c r="H24" s="14"/>
      <c r="I24" s="14"/>
    </row>
    <row r="25" spans="1:9" ht="12" customHeight="1" x14ac:dyDescent="0.35">
      <c r="A25" s="14"/>
      <c r="B25" s="14"/>
      <c r="C25" s="14"/>
      <c r="D25" s="14"/>
      <c r="E25" s="200"/>
      <c r="F25" s="14"/>
      <c r="G25" s="14"/>
      <c r="H25" s="14"/>
      <c r="I25" s="14"/>
    </row>
    <row r="26" spans="1:9" ht="12" customHeight="1" x14ac:dyDescent="0.35">
      <c r="A26" s="14"/>
      <c r="B26" s="14"/>
      <c r="C26" s="14"/>
      <c r="D26" s="14"/>
      <c r="E26" s="200"/>
      <c r="F26" s="14"/>
      <c r="G26" s="14"/>
      <c r="H26" s="14"/>
      <c r="I26" s="14"/>
    </row>
    <row r="27" spans="1:9" ht="12" customHeight="1" x14ac:dyDescent="0.35">
      <c r="A27" s="14"/>
      <c r="B27" s="14"/>
      <c r="C27" s="14"/>
      <c r="D27" s="14"/>
      <c r="E27" s="200"/>
      <c r="F27" s="14"/>
      <c r="G27" s="14"/>
      <c r="H27" s="14"/>
      <c r="I27" s="14"/>
    </row>
    <row r="28" spans="1:9" ht="12" customHeight="1" x14ac:dyDescent="0.35">
      <c r="A28" s="14"/>
      <c r="B28" s="14"/>
      <c r="C28" s="14"/>
      <c r="D28" s="14"/>
      <c r="E28" s="200"/>
      <c r="F28" s="14"/>
      <c r="G28" s="14"/>
      <c r="H28" s="14"/>
      <c r="I28" s="14"/>
    </row>
    <row r="29" spans="1:9" ht="12" customHeight="1" x14ac:dyDescent="0.35">
      <c r="A29" s="14"/>
      <c r="B29" s="14"/>
      <c r="C29" s="14"/>
      <c r="D29" s="14"/>
      <c r="E29" s="200"/>
      <c r="F29" s="14"/>
      <c r="G29" s="14"/>
      <c r="H29" s="14"/>
      <c r="I29" s="14"/>
    </row>
    <row r="30" spans="1:9" ht="12" customHeight="1" x14ac:dyDescent="0.35">
      <c r="A30" s="14"/>
      <c r="B30" s="14"/>
      <c r="C30" s="14"/>
      <c r="D30" s="14"/>
      <c r="E30" s="200"/>
      <c r="F30" s="14"/>
      <c r="G30" s="14"/>
      <c r="H30" s="14"/>
      <c r="I30" s="14"/>
    </row>
    <row r="31" spans="1:9" ht="12" customHeight="1" x14ac:dyDescent="0.35">
      <c r="A31" s="14"/>
      <c r="B31" s="14"/>
      <c r="C31" s="14"/>
      <c r="D31" s="14"/>
      <c r="E31" s="200"/>
      <c r="F31" s="14"/>
      <c r="G31" s="14"/>
      <c r="H31" s="14"/>
      <c r="I31" s="14"/>
    </row>
    <row r="32" spans="1:9" ht="12" customHeight="1" x14ac:dyDescent="0.35">
      <c r="A32" s="14"/>
      <c r="B32" s="14"/>
      <c r="C32" s="14"/>
      <c r="D32" s="14"/>
      <c r="E32" s="200"/>
      <c r="F32" s="14"/>
      <c r="G32" s="14"/>
      <c r="H32" s="14"/>
      <c r="I32" s="14"/>
    </row>
    <row r="33" spans="1:9" ht="12" customHeight="1" x14ac:dyDescent="0.35">
      <c r="A33" s="14"/>
      <c r="B33" s="14"/>
      <c r="C33" s="14"/>
      <c r="D33" s="14"/>
      <c r="E33" s="200"/>
      <c r="F33" s="14"/>
      <c r="G33" s="14"/>
      <c r="H33" s="14"/>
      <c r="I33" s="14"/>
    </row>
    <row r="34" spans="1:9" ht="12" customHeight="1" x14ac:dyDescent="0.35">
      <c r="A34" s="14"/>
      <c r="B34" s="14"/>
      <c r="C34" s="14"/>
      <c r="D34" s="14"/>
      <c r="E34" s="200"/>
      <c r="F34" s="14"/>
      <c r="G34" s="14"/>
      <c r="H34" s="14"/>
      <c r="I34" s="14"/>
    </row>
    <row r="35" spans="1:9" ht="12" customHeight="1" x14ac:dyDescent="0.35">
      <c r="A35" s="34"/>
      <c r="B35" s="12"/>
      <c r="C35" s="12"/>
      <c r="D35" s="12"/>
      <c r="E35" s="155"/>
      <c r="F35" s="12"/>
      <c r="G35" s="12"/>
      <c r="H35" s="12"/>
      <c r="I35" s="12"/>
    </row>
    <row r="36" spans="1:9" ht="12" customHeight="1" x14ac:dyDescent="0.35">
      <c r="A36" s="34"/>
      <c r="B36" s="12"/>
      <c r="C36" s="12"/>
      <c r="D36" s="12"/>
      <c r="E36" s="155"/>
      <c r="F36" s="12"/>
      <c r="G36" s="12"/>
      <c r="H36" s="12"/>
      <c r="I36" s="12"/>
    </row>
    <row r="37" spans="1:9" ht="12" customHeight="1" x14ac:dyDescent="0.35">
      <c r="A37" s="34"/>
      <c r="B37" s="12"/>
      <c r="C37" s="12"/>
      <c r="D37" s="12"/>
      <c r="E37" s="155"/>
      <c r="F37" s="12"/>
      <c r="G37" s="12"/>
      <c r="H37" s="12"/>
      <c r="I37" s="12"/>
    </row>
    <row r="38" spans="1:9" ht="12" customHeight="1" x14ac:dyDescent="0.35">
      <c r="A38" s="34"/>
      <c r="B38" s="12"/>
      <c r="C38" s="12"/>
      <c r="D38" s="12"/>
      <c r="E38" s="155"/>
      <c r="F38" s="12"/>
      <c r="G38" s="12"/>
      <c r="H38" s="12"/>
      <c r="I38" s="12"/>
    </row>
    <row r="39" spans="1:9" ht="12" customHeight="1" x14ac:dyDescent="0.35">
      <c r="A39" s="34"/>
      <c r="B39" s="12"/>
      <c r="C39" s="12"/>
      <c r="D39" s="12"/>
      <c r="E39" s="155"/>
      <c r="F39" s="12"/>
      <c r="G39" s="12"/>
      <c r="H39" s="12"/>
      <c r="I39" s="12"/>
    </row>
    <row r="40" spans="1:9" ht="12" customHeight="1" x14ac:dyDescent="0.35">
      <c r="A40" s="34"/>
      <c r="B40" s="12"/>
      <c r="C40" s="12"/>
      <c r="D40" s="12"/>
      <c r="E40" s="155"/>
      <c r="F40" s="12"/>
      <c r="G40" s="12"/>
      <c r="H40" s="12"/>
      <c r="I40" s="12"/>
    </row>
    <row r="41" spans="1:9" ht="12" customHeight="1" x14ac:dyDescent="0.35">
      <c r="A41" s="34"/>
      <c r="B41" s="12"/>
      <c r="C41" s="12"/>
      <c r="D41" s="12"/>
      <c r="E41" s="155"/>
      <c r="F41" s="12"/>
      <c r="G41" s="12"/>
      <c r="H41" s="12"/>
      <c r="I41" s="12"/>
    </row>
  </sheetData>
  <pageMargins left="0.55118110236220497" right="0.55118110236220497" top="0.39370078740157499" bottom="0.55118110236220497" header="0" footer="0.31496062992126"/>
  <pageSetup paperSize="9" fitToHeight="0" orientation="landscape" r:id="rId1"/>
  <headerFooter scaleWithDoc="0" alignWithMargins="0">
    <oddFooter>&amp;R&amp;G&amp;L&amp;"Arial,Regular"&amp;8Page &amp;P     Tab:&amp;A     05 April 2021&amp;C&amp;"Arial,Regular"&amp;8&amp;F
Reliance Restricted</oddFooter>
  </headerFooter>
  <legacyDrawingHF r:id="rId2"/>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EC7E0C-F2FC-4DA1-A9EA-0E5FB455EA4D}">
  <sheetPr>
    <pageSetUpPr autoPageBreaks="0" fitToPage="1"/>
  </sheetPr>
  <dimension ref="A1:N45"/>
  <sheetViews>
    <sheetView showGridLines="0" zoomScaleNormal="100" workbookViewId="0">
      <selection activeCell="F1" sqref="F1"/>
    </sheetView>
  </sheetViews>
  <sheetFormatPr defaultColWidth="9" defaultRowHeight="12" customHeight="1" x14ac:dyDescent="0.35"/>
  <cols>
    <col min="1" max="1" width="29" style="4" customWidth="1"/>
    <col min="2" max="4" width="11.4140625" style="4" customWidth="1"/>
    <col min="5" max="5" width="0.9140625" style="4" customWidth="1"/>
    <col min="6" max="7" width="14.6640625" style="4" bestFit="1" customWidth="1"/>
    <col min="8" max="8" width="5.4140625" style="4" customWidth="1"/>
    <col min="9" max="9" width="11.4140625" style="4" customWidth="1"/>
    <col min="10" max="11" width="3.9140625" style="4" customWidth="1"/>
    <col min="12" max="16384" width="9" style="4"/>
  </cols>
  <sheetData>
    <row r="1" spans="1:13" ht="20.2" customHeight="1" x14ac:dyDescent="0.4">
      <c r="A1" s="19" t="s">
        <v>138</v>
      </c>
      <c r="B1" s="7"/>
      <c r="C1" s="7"/>
      <c r="D1" s="7"/>
      <c r="E1" s="7"/>
      <c r="F1" s="7"/>
      <c r="G1" s="7"/>
      <c r="H1" s="7"/>
    </row>
    <row r="2" spans="1:13" ht="15" customHeight="1" x14ac:dyDescent="0.35">
      <c r="A2" s="20" t="s">
        <v>133</v>
      </c>
      <c r="B2" s="11"/>
      <c r="C2" s="11"/>
      <c r="D2" s="11"/>
      <c r="E2" s="11"/>
      <c r="F2" s="11"/>
      <c r="G2" s="11"/>
      <c r="H2" s="11"/>
    </row>
    <row r="3" spans="1:13" ht="20.2" customHeight="1" x14ac:dyDescent="0.5">
      <c r="A3" s="86" t="s">
        <v>317</v>
      </c>
      <c r="B3" s="11"/>
      <c r="C3" s="11"/>
      <c r="D3" s="11"/>
      <c r="E3" s="11"/>
      <c r="F3" s="11"/>
      <c r="G3" s="11"/>
      <c r="H3" s="11"/>
      <c r="I3" s="11"/>
    </row>
    <row r="4" spans="1:13" ht="20.2" customHeight="1" x14ac:dyDescent="0.5">
      <c r="A4" s="86"/>
      <c r="B4" s="11"/>
      <c r="C4" s="11"/>
      <c r="D4" s="11"/>
      <c r="E4" s="11"/>
      <c r="F4" s="11"/>
      <c r="G4" s="11"/>
      <c r="H4" s="11"/>
      <c r="I4" s="11"/>
    </row>
    <row r="5" spans="1:13" ht="12.75" x14ac:dyDescent="0.35">
      <c r="A5" s="297"/>
      <c r="B5" s="298" t="s">
        <v>126</v>
      </c>
      <c r="C5" s="298" t="s">
        <v>126</v>
      </c>
      <c r="D5" s="298" t="s">
        <v>126</v>
      </c>
      <c r="E5" s="300"/>
      <c r="F5" s="310" t="s">
        <v>436</v>
      </c>
      <c r="G5" s="310"/>
      <c r="H5" s="22"/>
      <c r="I5" s="12"/>
    </row>
    <row r="6" spans="1:13" ht="27.75" customHeight="1" x14ac:dyDescent="0.4">
      <c r="A6" s="197" t="s">
        <v>89</v>
      </c>
      <c r="B6" s="198" t="s">
        <v>105</v>
      </c>
      <c r="C6" s="198" t="s">
        <v>107</v>
      </c>
      <c r="D6" s="198" t="s">
        <v>460</v>
      </c>
      <c r="E6" s="201"/>
      <c r="F6" s="309" t="s">
        <v>593</v>
      </c>
      <c r="G6" s="309" t="s">
        <v>592</v>
      </c>
      <c r="H6" s="12"/>
      <c r="I6" s="96" t="s">
        <v>17</v>
      </c>
    </row>
    <row r="7" spans="1:13" ht="12.75" x14ac:dyDescent="0.35">
      <c r="A7" s="106" t="s">
        <v>318</v>
      </c>
      <c r="B7" s="98">
        <f>SUMIFS(ScratchPad_TB!I$15:I$165,ScratchPad_TB!$G$15:$G$165,$A7,ScratchPad_TB!$F$15:$F$165,$A$16)/1000</f>
        <v>-37.533333333333339</v>
      </c>
      <c r="C7" s="98">
        <f>SUMIFS(ScratchPad_TB!J$15:J$165,ScratchPad_TB!$G$15:$G$165,$A7,ScratchPad_TB!$F$15:$F$165,$A$16)/1000</f>
        <v>-50.866666666666667</v>
      </c>
      <c r="D7" s="98">
        <f>SUMIFS(ScratchPad_TB!K$15:K$165,ScratchPad_TB!$G$15:$G$165,$A7,ScratchPad_TB!$F$15:$F$165,$A$16)/1000</f>
        <v>-24.2</v>
      </c>
      <c r="E7" s="209"/>
      <c r="F7" s="210">
        <f>C7-B7</f>
        <v>-13.333333333333329</v>
      </c>
      <c r="G7" s="210">
        <f>D7-C7</f>
        <v>26.666666666666668</v>
      </c>
      <c r="H7" s="26"/>
      <c r="I7" s="27"/>
    </row>
    <row r="8" spans="1:13" ht="12.75" x14ac:dyDescent="0.35">
      <c r="A8" s="107" t="s">
        <v>320</v>
      </c>
      <c r="B8" s="168">
        <f>SUMIFS(ScratchPad_TB!I$15:I$165,ScratchPad_TB!$G$15:$G$165,$A8,ScratchPad_TB!$F$15:$F$165,$A$16)/1000</f>
        <v>-0.93333333333333335</v>
      </c>
      <c r="C8" s="100">
        <f>SUMIFS(ScratchPad_TB!J$15:J$165,ScratchPad_TB!$G$15:$G$165,$A8,ScratchPad_TB!$F$15:$F$165,$A$16)/1000</f>
        <v>-0.93333333333333335</v>
      </c>
      <c r="D8" s="100">
        <f>SUMIFS(ScratchPad_TB!K$15:K$165,ScratchPad_TB!$G$15:$G$165,$A8,ScratchPad_TB!$F$15:$F$165,$A$16)/1000</f>
        <v>-0.93333333333333335</v>
      </c>
      <c r="E8" s="209"/>
      <c r="F8" s="211">
        <f>C8-B8</f>
        <v>0</v>
      </c>
      <c r="G8" s="211">
        <f>D8-C8</f>
        <v>0</v>
      </c>
      <c r="H8" s="26"/>
      <c r="I8" s="27"/>
    </row>
    <row r="9" spans="1:13" ht="12.75" x14ac:dyDescent="0.35">
      <c r="A9" s="107" t="s">
        <v>322</v>
      </c>
      <c r="B9" s="168">
        <f>SUMIFS(ScratchPad_TB!I$15:I$165,ScratchPad_TB!$G$15:$G$165,$A9,ScratchPad_TB!$F$15:$F$165,$A$16)/1000</f>
        <v>-474.13915476190471</v>
      </c>
      <c r="C9" s="100">
        <f>SUMIFS(ScratchPad_TB!J$15:J$165,ScratchPad_TB!$G$15:$G$165,$A9,ScratchPad_TB!$F$15:$F$165,$A$16)/1000</f>
        <v>-551.63973690476189</v>
      </c>
      <c r="D9" s="100">
        <f>SUMIFS(ScratchPad_TB!K$15:K$165,ScratchPad_TB!$G$15:$G$165,$A9,ScratchPad_TB!$F$15:$F$165,$A$16)/1000</f>
        <v>-568.73412726190486</v>
      </c>
      <c r="E9" s="209"/>
      <c r="F9" s="211">
        <f t="shared" ref="F9:G16" si="0">C9-B9</f>
        <v>-77.500582142857183</v>
      </c>
      <c r="G9" s="211">
        <f t="shared" si="0"/>
        <v>-17.09439035714297</v>
      </c>
      <c r="H9" s="26"/>
      <c r="I9" s="27"/>
      <c r="M9" s="30"/>
    </row>
    <row r="10" spans="1:13" ht="12.75" x14ac:dyDescent="0.35">
      <c r="A10" s="107" t="s">
        <v>324</v>
      </c>
      <c r="B10" s="168">
        <f>SUMIFS(ScratchPad_TB!I$15:I$165,ScratchPad_TB!$G$15:$G$165,$A10,ScratchPad_TB!$F$15:$F$165,$A$16)/1000</f>
        <v>-438.93065752660209</v>
      </c>
      <c r="C10" s="100">
        <f>SUMIFS(ScratchPad_TB!J$15:J$165,ScratchPad_TB!$G$15:$G$165,$A10,ScratchPad_TB!$F$15:$F$165,$A$16)/1000</f>
        <v>-408.86313601336263</v>
      </c>
      <c r="D10" s="100">
        <f>SUMIFS(ScratchPad_TB!K$15:K$165,ScratchPad_TB!$G$15:$G$165,$A10,ScratchPad_TB!$F$15:$F$165,$A$16)/1000</f>
        <v>-611.3637543886183</v>
      </c>
      <c r="E10" s="209"/>
      <c r="F10" s="211">
        <f t="shared" ref="F10:F14" si="1">C10-B10</f>
        <v>30.067521513239456</v>
      </c>
      <c r="G10" s="211">
        <f t="shared" ref="G10:G14" si="2">D10-C10</f>
        <v>-202.50061837525567</v>
      </c>
      <c r="H10" s="26"/>
      <c r="I10" s="27"/>
      <c r="M10" s="30"/>
    </row>
    <row r="11" spans="1:13" ht="12.75" x14ac:dyDescent="0.35">
      <c r="A11" s="107" t="s">
        <v>391</v>
      </c>
      <c r="B11" s="168">
        <f>SUMIFS(ScratchPad_TB!I$15:I$165,ScratchPad_TB!$G$15:$G$165,$A11,ScratchPad_TB!$F$15:$F$165,$A$16)/1000</f>
        <v>-350</v>
      </c>
      <c r="C11" s="100">
        <f>SUMIFS(ScratchPad_TB!J$15:J$165,ScratchPad_TB!$G$15:$G$165,$A11,ScratchPad_TB!$F$15:$F$165,$A$16)/1000</f>
        <v>0</v>
      </c>
      <c r="D11" s="100">
        <f>SUMIFS(ScratchPad_TB!K$15:K$165,ScratchPad_TB!$G$15:$G$165,$A11,ScratchPad_TB!$F$15:$F$165,$A$16)/1000</f>
        <v>0</v>
      </c>
      <c r="E11" s="209"/>
      <c r="F11" s="211">
        <f t="shared" si="1"/>
        <v>350</v>
      </c>
      <c r="G11" s="211">
        <f t="shared" si="2"/>
        <v>0</v>
      </c>
      <c r="H11" s="26"/>
      <c r="I11" s="27"/>
      <c r="M11" s="30"/>
    </row>
    <row r="12" spans="1:13" ht="12.75" x14ac:dyDescent="0.35">
      <c r="A12" s="107" t="s">
        <v>393</v>
      </c>
      <c r="B12" s="168">
        <f>SUMIFS(ScratchPad_TB!I$15:I$165,ScratchPad_TB!$G$15:$G$165,$A12,ScratchPad_TB!$F$15:$F$165,$A$16)/1000</f>
        <v>-75.954166666666666</v>
      </c>
      <c r="C12" s="100">
        <f>SUMIFS(ScratchPad_TB!J$15:J$165,ScratchPad_TB!$G$15:$G$165,$A12,ScratchPad_TB!$F$15:$F$165,$A$16)/1000</f>
        <v>-112.93541666666665</v>
      </c>
      <c r="D12" s="100">
        <f>SUMIFS(ScratchPad_TB!K$15:K$165,ScratchPad_TB!$G$15:$G$165,$A12,ScratchPad_TB!$F$15:$F$165,$A$16)/1000</f>
        <v>-86.754166666666677</v>
      </c>
      <c r="E12" s="209"/>
      <c r="F12" s="211">
        <f t="shared" si="1"/>
        <v>-36.981249999999989</v>
      </c>
      <c r="G12" s="211">
        <f t="shared" si="2"/>
        <v>26.181249999999977</v>
      </c>
      <c r="H12" s="26"/>
      <c r="I12" s="27"/>
      <c r="M12" s="30"/>
    </row>
    <row r="13" spans="1:13" ht="12.75" x14ac:dyDescent="0.35">
      <c r="A13" s="107" t="s">
        <v>395</v>
      </c>
      <c r="B13" s="168">
        <f>SUMIFS(ScratchPad_TB!I$15:I$165,ScratchPad_TB!$G$15:$G$165,$A13,ScratchPad_TB!$F$15:$F$165,$A$16)/1000</f>
        <v>-28</v>
      </c>
      <c r="C13" s="100">
        <f>SUMIFS(ScratchPad_TB!J$15:J$165,ScratchPad_TB!$G$15:$G$165,$A13,ScratchPad_TB!$F$15:$F$165,$A$16)/1000</f>
        <v>-24</v>
      </c>
      <c r="D13" s="100">
        <f>SUMIFS(ScratchPad_TB!K$15:K$165,ScratchPad_TB!$G$15:$G$165,$A13,ScratchPad_TB!$F$15:$F$165,$A$16)/1000</f>
        <v>-13</v>
      </c>
      <c r="E13" s="209"/>
      <c r="F13" s="211">
        <f t="shared" si="1"/>
        <v>4</v>
      </c>
      <c r="G13" s="211">
        <f t="shared" si="2"/>
        <v>11</v>
      </c>
      <c r="H13" s="26"/>
      <c r="I13" s="27"/>
      <c r="M13" s="30"/>
    </row>
    <row r="14" spans="1:13" ht="12.75" x14ac:dyDescent="0.35">
      <c r="A14" s="107" t="s">
        <v>397</v>
      </c>
      <c r="B14" s="168">
        <f>SUMIFS(ScratchPad_TB!I$15:I$165,ScratchPad_TB!$G$15:$G$165,$A14,ScratchPad_TB!$F$15:$F$165,$A$16)/1000</f>
        <v>-55</v>
      </c>
      <c r="C14" s="100">
        <f>SUMIFS(ScratchPad_TB!J$15:J$165,ScratchPad_TB!$G$15:$G$165,$A14,ScratchPad_TB!$F$15:$F$165,$A$16)/1000</f>
        <v>-24.56</v>
      </c>
      <c r="D14" s="100">
        <f>SUMIFS(ScratchPad_TB!K$15:K$165,ScratchPad_TB!$G$15:$G$165,$A14,ScratchPad_TB!$F$15:$F$165,$A$16)/1000</f>
        <v>-63.457000000000001</v>
      </c>
      <c r="E14" s="209"/>
      <c r="F14" s="211">
        <f t="shared" si="1"/>
        <v>30.44</v>
      </c>
      <c r="G14" s="211">
        <f t="shared" si="2"/>
        <v>-38.897000000000006</v>
      </c>
      <c r="H14" s="26"/>
      <c r="I14" s="27"/>
      <c r="M14" s="30"/>
    </row>
    <row r="15" spans="1:13" s="30" customFormat="1" ht="12.75" x14ac:dyDescent="0.35">
      <c r="A15" s="107" t="s">
        <v>399</v>
      </c>
      <c r="B15" s="100">
        <f>SUMIFS(ScratchPad_TB!I$15:I$165,ScratchPad_TB!$G$15:$G$165,$A15,ScratchPad_TB!$F$15:$F$165,$A$16)/1000</f>
        <v>0</v>
      </c>
      <c r="C15" s="100">
        <f>SUMIFS(ScratchPad_TB!J$15:J$165,ScratchPad_TB!$G$15:$G$165,$A15,ScratchPad_TB!$F$15:$F$165,$A$16)/1000</f>
        <v>-4.5</v>
      </c>
      <c r="D15" s="100">
        <f>SUMIFS(ScratchPad_TB!K$15:K$165,ScratchPad_TB!$G$15:$G$165,$A15,ScratchPad_TB!$F$15:$F$165,$A$16)/1000</f>
        <v>-67</v>
      </c>
      <c r="E15" s="209"/>
      <c r="F15" s="211">
        <f t="shared" si="0"/>
        <v>-4.5</v>
      </c>
      <c r="G15" s="211">
        <f t="shared" si="0"/>
        <v>-62.5</v>
      </c>
      <c r="H15" s="26"/>
      <c r="I15" s="27"/>
      <c r="J15" s="4"/>
      <c r="M15"/>
    </row>
    <row r="16" spans="1:13" ht="13.15" x14ac:dyDescent="0.35">
      <c r="A16" s="115" t="s">
        <v>317</v>
      </c>
      <c r="B16" s="117">
        <f>SUM(B7:B15)</f>
        <v>-1460.4906456218403</v>
      </c>
      <c r="C16" s="117">
        <f>SUM(C7:C15)</f>
        <v>-1178.2982895847911</v>
      </c>
      <c r="D16" s="117">
        <f>SUM(D7:D15)</f>
        <v>-1435.4423816505232</v>
      </c>
      <c r="E16" s="213"/>
      <c r="F16" s="215">
        <f t="shared" si="0"/>
        <v>282.19235603704919</v>
      </c>
      <c r="G16" s="215">
        <f t="shared" si="0"/>
        <v>-257.14409206573214</v>
      </c>
      <c r="H16" s="12"/>
      <c r="I16" s="27"/>
      <c r="M16"/>
    </row>
    <row r="17" spans="1:14" ht="13.5" customHeight="1" x14ac:dyDescent="0.35">
      <c r="A17" s="97" t="s">
        <v>582</v>
      </c>
      <c r="B17" s="22"/>
      <c r="C17" s="22"/>
      <c r="D17" s="22"/>
      <c r="E17" s="152"/>
      <c r="F17" s="22"/>
      <c r="G17" s="22"/>
      <c r="H17" s="22"/>
      <c r="I17" s="12"/>
    </row>
    <row r="18" spans="1:14" ht="13.5" customHeight="1" x14ac:dyDescent="0.35">
      <c r="A18" s="97" t="str">
        <f>"Ref: "&amp;A3&amp;" - "&amp;A1</f>
        <v>Ref: Other liabilities - Section BS - Balance Sheet Analysis</v>
      </c>
      <c r="B18" s="22"/>
      <c r="C18" s="22"/>
      <c r="D18" s="22"/>
      <c r="E18" s="152"/>
      <c r="F18" s="22"/>
      <c r="G18" s="22"/>
      <c r="H18" s="22"/>
      <c r="I18" s="12"/>
    </row>
    <row r="19" spans="1:14" ht="13.5" customHeight="1" x14ac:dyDescent="0.35">
      <c r="A19" s="14"/>
      <c r="B19" s="14"/>
      <c r="C19" s="14"/>
      <c r="D19" s="14"/>
      <c r="E19" s="200"/>
      <c r="F19" s="14"/>
      <c r="G19" s="14"/>
      <c r="H19" s="14"/>
      <c r="I19" s="14"/>
    </row>
    <row r="20" spans="1:14" ht="13.5" customHeight="1" x14ac:dyDescent="0.35">
      <c r="A20" s="14"/>
      <c r="B20" s="14"/>
      <c r="C20" s="14"/>
      <c r="D20" s="14"/>
      <c r="E20" s="200"/>
      <c r="F20" s="14"/>
      <c r="G20" s="14"/>
      <c r="H20" s="14"/>
      <c r="I20" s="14"/>
    </row>
    <row r="21" spans="1:14" ht="12" customHeight="1" x14ac:dyDescent="0.35">
      <c r="A21" s="14"/>
      <c r="B21" s="14"/>
      <c r="C21" s="14"/>
      <c r="D21" s="14"/>
      <c r="E21" s="200"/>
      <c r="F21" s="14"/>
      <c r="G21" s="14"/>
      <c r="H21" s="14"/>
      <c r="I21" s="14"/>
    </row>
    <row r="22" spans="1:14" ht="12" customHeight="1" x14ac:dyDescent="0.35">
      <c r="A22" s="14"/>
      <c r="B22" s="14"/>
      <c r="C22" s="14"/>
      <c r="D22" s="14"/>
      <c r="E22" s="200"/>
      <c r="F22" s="14"/>
      <c r="G22" s="14"/>
      <c r="H22" s="14"/>
      <c r="I22" s="14"/>
    </row>
    <row r="23" spans="1:14" ht="12" customHeight="1" x14ac:dyDescent="0.35">
      <c r="A23" s="14"/>
      <c r="B23" s="14"/>
      <c r="C23" s="14"/>
      <c r="D23" s="14"/>
      <c r="E23" s="200"/>
      <c r="F23" s="14"/>
      <c r="G23" s="14"/>
      <c r="H23" s="14"/>
      <c r="I23" s="14"/>
    </row>
    <row r="24" spans="1:14" ht="12" customHeight="1" x14ac:dyDescent="0.35">
      <c r="A24" s="14" t="s">
        <v>429</v>
      </c>
      <c r="B24" s="14"/>
      <c r="C24" s="14"/>
      <c r="D24" s="14"/>
      <c r="E24" s="200"/>
      <c r="F24" s="14"/>
      <c r="G24" s="14"/>
      <c r="H24" s="14"/>
      <c r="I24" s="14"/>
    </row>
    <row r="25" spans="1:14" ht="12" customHeight="1" x14ac:dyDescent="0.35">
      <c r="A25" s="14" t="s">
        <v>430</v>
      </c>
      <c r="B25" s="268">
        <f>'Lead BS'!C16</f>
        <v>-1460.49064562184</v>
      </c>
      <c r="C25" s="268">
        <f>'Lead BS'!D16</f>
        <v>-1178.2982895847911</v>
      </c>
      <c r="D25" s="268">
        <f>'Lead BS'!E16</f>
        <v>-1435.4423816505232</v>
      </c>
      <c r="E25" s="200"/>
      <c r="F25" s="14"/>
      <c r="G25" s="14"/>
      <c r="H25" s="14"/>
      <c r="I25" s="14"/>
    </row>
    <row r="26" spans="1:14" ht="12" customHeight="1" x14ac:dyDescent="0.35">
      <c r="A26" s="14" t="s">
        <v>431</v>
      </c>
      <c r="B26" s="268">
        <f>B25-B16</f>
        <v>0</v>
      </c>
      <c r="C26" s="268">
        <f>C25-C16</f>
        <v>0</v>
      </c>
      <c r="D26" s="268">
        <f>D25-D16</f>
        <v>0</v>
      </c>
      <c r="E26" s="200"/>
      <c r="F26" s="14"/>
      <c r="G26" s="14"/>
      <c r="H26" s="14"/>
      <c r="I26" s="14"/>
    </row>
    <row r="27" spans="1:14" ht="12" customHeight="1" x14ac:dyDescent="0.35">
      <c r="A27" s="14"/>
      <c r="B27" s="14"/>
      <c r="C27" s="14"/>
      <c r="D27" s="14"/>
      <c r="E27" s="200"/>
      <c r="F27" s="14"/>
      <c r="G27" s="14"/>
      <c r="H27" s="14"/>
      <c r="I27" s="14"/>
      <c r="N27"/>
    </row>
    <row r="28" spans="1:14" ht="12" customHeight="1" x14ac:dyDescent="0.35">
      <c r="A28" s="14"/>
      <c r="B28" s="14"/>
      <c r="C28" s="14"/>
      <c r="D28" s="14"/>
      <c r="E28" s="200"/>
      <c r="F28" s="14"/>
      <c r="G28" s="14"/>
      <c r="H28" s="14"/>
      <c r="I28" s="14"/>
      <c r="N28"/>
    </row>
    <row r="29" spans="1:14" ht="12" customHeight="1" x14ac:dyDescent="0.35">
      <c r="A29" s="14"/>
      <c r="B29" s="14"/>
      <c r="C29" s="14"/>
      <c r="D29" s="14"/>
      <c r="E29" s="200"/>
      <c r="F29" s="14"/>
      <c r="G29" s="14"/>
      <c r="H29" s="14"/>
      <c r="I29" s="14"/>
      <c r="N29"/>
    </row>
    <row r="30" spans="1:14" ht="12" customHeight="1" x14ac:dyDescent="0.35">
      <c r="A30" s="14"/>
      <c r="B30" s="14"/>
      <c r="C30" s="14"/>
      <c r="D30" s="14"/>
      <c r="E30" s="200"/>
      <c r="F30" s="14"/>
      <c r="G30" s="14"/>
      <c r="H30" s="14"/>
      <c r="I30" s="14"/>
      <c r="N30"/>
    </row>
    <row r="31" spans="1:14" ht="12" customHeight="1" x14ac:dyDescent="0.35">
      <c r="A31" s="14"/>
      <c r="B31" s="14"/>
      <c r="C31" s="14"/>
      <c r="D31" s="14"/>
      <c r="E31" s="200"/>
      <c r="F31" s="14"/>
      <c r="G31" s="14"/>
      <c r="H31" s="14"/>
      <c r="I31" s="14"/>
      <c r="N31"/>
    </row>
    <row r="32" spans="1:14" ht="12" customHeight="1" x14ac:dyDescent="0.35">
      <c r="A32" s="14"/>
      <c r="B32" s="14"/>
      <c r="C32" s="14"/>
      <c r="D32" s="14"/>
      <c r="E32" s="200"/>
      <c r="F32" s="14"/>
      <c r="G32" s="14"/>
      <c r="H32" s="14"/>
      <c r="I32" s="14"/>
      <c r="N32"/>
    </row>
    <row r="33" spans="1:9" ht="12" customHeight="1" x14ac:dyDescent="0.35">
      <c r="A33" s="14"/>
      <c r="B33" s="14"/>
      <c r="C33" s="14"/>
      <c r="D33" s="14"/>
      <c r="E33" s="200"/>
      <c r="F33" s="14"/>
      <c r="G33" s="14"/>
      <c r="H33" s="14"/>
      <c r="I33" s="14"/>
    </row>
    <row r="34" spans="1:9" ht="12" customHeight="1" x14ac:dyDescent="0.35">
      <c r="A34" s="14"/>
      <c r="B34" s="14"/>
      <c r="C34" s="14"/>
      <c r="D34" s="14"/>
      <c r="E34" s="200"/>
      <c r="F34" s="14"/>
      <c r="G34" s="14"/>
      <c r="H34" s="14"/>
      <c r="I34" s="14"/>
    </row>
    <row r="35" spans="1:9" ht="12" customHeight="1" x14ac:dyDescent="0.35">
      <c r="A35" s="14"/>
      <c r="B35" s="14"/>
      <c r="C35" s="14"/>
      <c r="D35" s="14"/>
      <c r="E35" s="200"/>
      <c r="F35" s="14"/>
      <c r="G35" s="14"/>
      <c r="H35" s="14"/>
      <c r="I35" s="14"/>
    </row>
    <row r="36" spans="1:9" ht="12" customHeight="1" x14ac:dyDescent="0.35">
      <c r="A36" s="14"/>
      <c r="B36" s="14"/>
      <c r="C36" s="14"/>
      <c r="D36" s="14"/>
      <c r="E36" s="200"/>
      <c r="F36" s="14"/>
      <c r="G36" s="14"/>
      <c r="H36" s="14"/>
      <c r="I36" s="14"/>
    </row>
    <row r="37" spans="1:9" ht="12" customHeight="1" x14ac:dyDescent="0.35">
      <c r="A37" s="14"/>
      <c r="B37" s="14"/>
      <c r="C37" s="14"/>
      <c r="D37" s="14"/>
      <c r="E37" s="200"/>
      <c r="F37" s="14"/>
      <c r="G37" s="14"/>
      <c r="H37" s="14"/>
      <c r="I37" s="14"/>
    </row>
    <row r="38" spans="1:9" ht="12" customHeight="1" x14ac:dyDescent="0.35">
      <c r="A38" s="14"/>
      <c r="B38" s="14"/>
      <c r="C38" s="14"/>
      <c r="D38" s="14"/>
      <c r="E38" s="200"/>
      <c r="F38" s="14"/>
      <c r="G38" s="14"/>
      <c r="H38" s="14"/>
      <c r="I38" s="14"/>
    </row>
    <row r="39" spans="1:9" ht="12" customHeight="1" x14ac:dyDescent="0.35">
      <c r="A39" s="34"/>
      <c r="B39" s="12"/>
      <c r="C39" s="12"/>
      <c r="D39" s="12"/>
      <c r="E39" s="155"/>
      <c r="F39" s="12"/>
      <c r="G39" s="12"/>
      <c r="H39" s="12"/>
      <c r="I39" s="12"/>
    </row>
    <row r="40" spans="1:9" ht="12" customHeight="1" x14ac:dyDescent="0.35">
      <c r="A40" s="34"/>
      <c r="B40" s="12"/>
      <c r="C40" s="12"/>
      <c r="D40" s="12"/>
      <c r="E40" s="155"/>
      <c r="F40" s="12"/>
      <c r="G40" s="12"/>
      <c r="H40" s="12"/>
      <c r="I40" s="12"/>
    </row>
    <row r="41" spans="1:9" ht="12" customHeight="1" x14ac:dyDescent="0.35">
      <c r="A41" s="34"/>
      <c r="B41" s="12"/>
      <c r="C41" s="12"/>
      <c r="D41" s="12"/>
      <c r="E41" s="155"/>
      <c r="F41" s="12"/>
      <c r="G41" s="12"/>
      <c r="H41" s="12"/>
      <c r="I41" s="12"/>
    </row>
    <row r="42" spans="1:9" ht="12" customHeight="1" x14ac:dyDescent="0.35">
      <c r="A42" s="34"/>
      <c r="B42" s="12"/>
      <c r="C42" s="12"/>
      <c r="D42" s="12"/>
      <c r="E42" s="155"/>
      <c r="F42" s="12"/>
      <c r="G42" s="12"/>
      <c r="H42" s="12"/>
      <c r="I42" s="12"/>
    </row>
    <row r="43" spans="1:9" ht="12" customHeight="1" x14ac:dyDescent="0.35">
      <c r="A43" s="34"/>
      <c r="B43" s="12"/>
      <c r="C43" s="12"/>
      <c r="D43" s="12"/>
      <c r="E43" s="155"/>
      <c r="F43" s="12"/>
      <c r="G43" s="12"/>
      <c r="H43" s="12"/>
      <c r="I43" s="12"/>
    </row>
    <row r="44" spans="1:9" ht="12" customHeight="1" x14ac:dyDescent="0.35">
      <c r="A44" s="34"/>
      <c r="B44" s="12"/>
      <c r="C44" s="12"/>
      <c r="D44" s="12"/>
      <c r="E44" s="155"/>
      <c r="F44" s="12"/>
      <c r="G44" s="12"/>
      <c r="H44" s="12"/>
      <c r="I44" s="12"/>
    </row>
    <row r="45" spans="1:9" ht="12" customHeight="1" x14ac:dyDescent="0.35">
      <c r="A45" s="34"/>
      <c r="B45" s="12"/>
      <c r="C45" s="12"/>
      <c r="D45" s="12"/>
      <c r="E45" s="155"/>
      <c r="F45" s="12"/>
      <c r="G45" s="12"/>
      <c r="H45" s="12"/>
      <c r="I45" s="12"/>
    </row>
  </sheetData>
  <pageMargins left="0.55118110236220497" right="0.55118110236220497" top="0.39370078740157499" bottom="0.55118110236220497" header="0" footer="0.31496062992126"/>
  <pageSetup paperSize="9" fitToHeight="0" orientation="landscape" r:id="rId1"/>
  <headerFooter scaleWithDoc="0" alignWithMargins="0">
    <oddFooter>&amp;R&amp;G&amp;L&amp;"Arial,Regular"&amp;8Page &amp;P     Tab:&amp;A     05 April 2021&amp;C&amp;"Arial,Regular"&amp;8&amp;F
Reliance Restricted</oddFooter>
  </headerFooter>
  <legacyDrawingHF r:id="rId2"/>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3E8AB9-0727-4452-A267-2A1A59D96765}">
  <sheetPr>
    <pageSetUpPr autoPageBreaks="0" fitToPage="1"/>
  </sheetPr>
  <dimension ref="A1:N39"/>
  <sheetViews>
    <sheetView showGridLines="0" zoomScaleNormal="100" workbookViewId="0">
      <selection activeCell="G6" sqref="G6"/>
    </sheetView>
  </sheetViews>
  <sheetFormatPr defaultColWidth="9" defaultRowHeight="12" customHeight="1" x14ac:dyDescent="0.35"/>
  <cols>
    <col min="1" max="1" width="29" style="4" customWidth="1"/>
    <col min="2" max="4" width="11.4140625" style="4" customWidth="1"/>
    <col min="5" max="5" width="0.9140625" style="4" customWidth="1"/>
    <col min="6" max="7" width="14.6640625" style="4" bestFit="1" customWidth="1"/>
    <col min="8" max="8" width="5.4140625" style="4" customWidth="1"/>
    <col min="9" max="9" width="11.4140625" style="4" customWidth="1"/>
    <col min="10" max="11" width="3.9140625" style="4" customWidth="1"/>
    <col min="12" max="16384" width="9" style="4"/>
  </cols>
  <sheetData>
    <row r="1" spans="1:13" ht="20.2" customHeight="1" x14ac:dyDescent="0.4">
      <c r="A1" s="19" t="s">
        <v>138</v>
      </c>
      <c r="B1" s="7"/>
      <c r="C1" s="7"/>
      <c r="D1" s="7"/>
      <c r="E1" s="7"/>
      <c r="F1" s="7"/>
      <c r="G1" s="7"/>
      <c r="H1" s="7"/>
    </row>
    <row r="2" spans="1:13" ht="15" customHeight="1" x14ac:dyDescent="0.35">
      <c r="A2" s="20" t="s">
        <v>133</v>
      </c>
      <c r="B2" s="11"/>
      <c r="C2" s="11"/>
      <c r="D2" s="11"/>
      <c r="E2" s="11"/>
      <c r="F2" s="11"/>
      <c r="G2" s="11"/>
      <c r="H2" s="11"/>
    </row>
    <row r="3" spans="1:13" ht="20.2" customHeight="1" x14ac:dyDescent="0.5">
      <c r="A3" s="86" t="s">
        <v>326</v>
      </c>
      <c r="B3" s="11"/>
      <c r="C3" s="11"/>
      <c r="D3" s="11"/>
      <c r="E3" s="11"/>
      <c r="F3" s="11"/>
      <c r="G3" s="11"/>
      <c r="H3" s="11"/>
      <c r="I3" s="11"/>
    </row>
    <row r="4" spans="1:13" ht="20.2" customHeight="1" x14ac:dyDescent="0.5">
      <c r="A4" s="86"/>
      <c r="B4" s="11"/>
      <c r="C4" s="11"/>
      <c r="D4" s="11"/>
      <c r="E4" s="11"/>
      <c r="F4" s="11"/>
      <c r="G4" s="11"/>
      <c r="H4" s="11"/>
      <c r="I4" s="11"/>
    </row>
    <row r="5" spans="1:13" ht="12.75" x14ac:dyDescent="0.35">
      <c r="A5" s="297"/>
      <c r="B5" s="298" t="s">
        <v>126</v>
      </c>
      <c r="C5" s="298" t="s">
        <v>126</v>
      </c>
      <c r="D5" s="298" t="s">
        <v>126</v>
      </c>
      <c r="E5" s="300"/>
      <c r="F5" s="310" t="s">
        <v>436</v>
      </c>
      <c r="G5" s="310"/>
      <c r="H5" s="22"/>
      <c r="I5" s="12"/>
    </row>
    <row r="6" spans="1:13" ht="25.5" customHeight="1" x14ac:dyDescent="0.4">
      <c r="A6" s="197" t="s">
        <v>89</v>
      </c>
      <c r="B6" s="198" t="s">
        <v>105</v>
      </c>
      <c r="C6" s="198" t="s">
        <v>107</v>
      </c>
      <c r="D6" s="198" t="s">
        <v>460</v>
      </c>
      <c r="E6" s="201"/>
      <c r="F6" s="309" t="s">
        <v>593</v>
      </c>
      <c r="G6" s="309" t="s">
        <v>592</v>
      </c>
      <c r="H6" s="12"/>
      <c r="I6" s="96" t="s">
        <v>17</v>
      </c>
    </row>
    <row r="7" spans="1:13" ht="12.75" x14ac:dyDescent="0.35">
      <c r="A7" s="106" t="s">
        <v>327</v>
      </c>
      <c r="B7" s="98">
        <f>SUMIFS(ScratchPad_TB!I$15:I$165,ScratchPad_TB!$G$15:$G$165,$A7,ScratchPad_TB!$F$15:$F$165,$A$10)/1000</f>
        <v>-45</v>
      </c>
      <c r="C7" s="98">
        <f>SUMIFS(ScratchPad_TB!J$15:J$165,ScratchPad_TB!$G$15:$G$165,$A7,ScratchPad_TB!$F$15:$F$165,$A$10)/1000</f>
        <v>-45</v>
      </c>
      <c r="D7" s="98">
        <f>SUMIFS(ScratchPad_TB!K$15:K$165,ScratchPad_TB!$G$15:$G$165,$A7,ScratchPad_TB!$F$15:$F$165,$A$10)/1000</f>
        <v>-45</v>
      </c>
      <c r="E7" s="209"/>
      <c r="F7" s="210">
        <f>C7-B7</f>
        <v>0</v>
      </c>
      <c r="G7" s="210">
        <f>D7-C7</f>
        <v>0</v>
      </c>
      <c r="H7" s="26"/>
      <c r="I7" s="27"/>
    </row>
    <row r="8" spans="1:13" ht="12.75" x14ac:dyDescent="0.35">
      <c r="A8" s="107" t="s">
        <v>401</v>
      </c>
      <c r="B8" s="168">
        <f>SUMIFS(ScratchPad_TB!I$15:I$165,ScratchPad_TB!$G$15:$G$165,$A8,ScratchPad_TB!$F$15:$F$165,$A$10)/1000</f>
        <v>-475.43200000000002</v>
      </c>
      <c r="C8" s="100">
        <f>SUMIFS(ScratchPad_TB!J$15:J$165,ScratchPad_TB!$G$15:$G$165,$A8,ScratchPad_TB!$F$15:$F$165,$A$10)/1000</f>
        <v>-475.43200000000002</v>
      </c>
      <c r="D8" s="100">
        <f>SUMIFS(ScratchPad_TB!K$15:K$165,ScratchPad_TB!$G$15:$G$165,$A8,ScratchPad_TB!$F$15:$F$165,$A$10)/1000</f>
        <v>-475.43200000000002</v>
      </c>
      <c r="E8" s="209"/>
      <c r="F8" s="211">
        <f>C8-B8</f>
        <v>0</v>
      </c>
      <c r="G8" s="211">
        <f>D8-C8</f>
        <v>0</v>
      </c>
      <c r="H8" s="26"/>
      <c r="I8" s="27"/>
    </row>
    <row r="9" spans="1:13" s="30" customFormat="1" ht="12.75" x14ac:dyDescent="0.35">
      <c r="A9" s="107" t="s">
        <v>281</v>
      </c>
      <c r="B9" s="100">
        <f>SUMIFS(ScratchPad_TB!I$15:I$165,ScratchPad_TB!$G$15:$G$165,$A9,ScratchPad_TB!$F$15:$F$165,$A$10)/1000</f>
        <v>-30</v>
      </c>
      <c r="C9" s="100">
        <f>SUMIFS(ScratchPad_TB!J$15:J$165,ScratchPad_TB!$G$15:$G$165,$A9,ScratchPad_TB!$F$15:$F$165,$A$10)/1000</f>
        <v>-40</v>
      </c>
      <c r="D9" s="100">
        <f>SUMIFS(ScratchPad_TB!K$15:K$165,ScratchPad_TB!$G$15:$G$165,$A9,ScratchPad_TB!$F$15:$F$165,$A$10)/1000</f>
        <v>-50</v>
      </c>
      <c r="E9" s="209"/>
      <c r="F9" s="211">
        <f t="shared" ref="F9:G10" si="0">C9-B9</f>
        <v>-10</v>
      </c>
      <c r="G9" s="211">
        <f t="shared" si="0"/>
        <v>-10</v>
      </c>
      <c r="H9" s="26"/>
      <c r="I9" s="27"/>
      <c r="J9" s="4"/>
      <c r="M9"/>
    </row>
    <row r="10" spans="1:13" ht="13.15" x14ac:dyDescent="0.35">
      <c r="A10" s="115" t="s">
        <v>326</v>
      </c>
      <c r="B10" s="117">
        <f>SUM(B7:B9)</f>
        <v>-550.43200000000002</v>
      </c>
      <c r="C10" s="117">
        <f>SUM(C7:C9)</f>
        <v>-560.43200000000002</v>
      </c>
      <c r="D10" s="117">
        <f>SUM(D7:D9)</f>
        <v>-570.43200000000002</v>
      </c>
      <c r="E10" s="213"/>
      <c r="F10" s="215">
        <f t="shared" si="0"/>
        <v>-10</v>
      </c>
      <c r="G10" s="215">
        <f t="shared" si="0"/>
        <v>-10</v>
      </c>
      <c r="H10" s="12"/>
      <c r="I10" s="27"/>
      <c r="M10"/>
    </row>
    <row r="11" spans="1:13" ht="13.5" customHeight="1" x14ac:dyDescent="0.35">
      <c r="A11" s="97" t="s">
        <v>582</v>
      </c>
      <c r="B11" s="22"/>
      <c r="C11" s="22"/>
      <c r="D11" s="22"/>
      <c r="E11" s="152"/>
      <c r="F11" s="22"/>
      <c r="G11" s="22"/>
      <c r="H11" s="22"/>
      <c r="I11" s="12"/>
    </row>
    <row r="12" spans="1:13" ht="13.5" customHeight="1" x14ac:dyDescent="0.35">
      <c r="A12" s="97" t="str">
        <f>"Ref: "&amp;A3&amp;" - "&amp;A1</f>
        <v>Ref: Provisions - Section BS - Balance Sheet Analysis</v>
      </c>
      <c r="B12" s="22"/>
      <c r="C12" s="22"/>
      <c r="D12" s="22"/>
      <c r="E12" s="152"/>
      <c r="F12" s="22"/>
      <c r="G12" s="22"/>
      <c r="H12" s="22"/>
      <c r="I12" s="12"/>
    </row>
    <row r="13" spans="1:13" ht="13.5" customHeight="1" x14ac:dyDescent="0.35">
      <c r="A13" s="14"/>
      <c r="B13" s="14"/>
      <c r="C13" s="14"/>
      <c r="D13" s="14"/>
      <c r="E13" s="200"/>
      <c r="F13" s="14"/>
      <c r="G13" s="14"/>
      <c r="H13" s="14"/>
      <c r="I13" s="14"/>
    </row>
    <row r="14" spans="1:13" ht="13.5" customHeight="1" x14ac:dyDescent="0.35">
      <c r="A14" s="14"/>
      <c r="B14" s="14"/>
      <c r="C14" s="14"/>
      <c r="D14" s="14"/>
      <c r="E14" s="200"/>
      <c r="F14" s="14"/>
      <c r="G14" s="14"/>
      <c r="H14" s="14"/>
      <c r="I14" s="14"/>
    </row>
    <row r="15" spans="1:13" ht="12" customHeight="1" x14ac:dyDescent="0.35">
      <c r="A15" s="14"/>
      <c r="B15" s="14"/>
      <c r="C15" s="14"/>
      <c r="D15" s="14"/>
      <c r="E15" s="200"/>
      <c r="F15" s="14"/>
      <c r="G15" s="14"/>
      <c r="H15" s="14"/>
      <c r="I15" s="14"/>
    </row>
    <row r="16" spans="1:13" ht="12" customHeight="1" x14ac:dyDescent="0.35">
      <c r="A16" s="14"/>
      <c r="B16" s="14"/>
      <c r="C16" s="14"/>
      <c r="D16" s="14"/>
      <c r="E16" s="200"/>
      <c r="F16" s="14"/>
      <c r="G16" s="14"/>
      <c r="H16" s="14"/>
      <c r="I16" s="14"/>
    </row>
    <row r="17" spans="1:14" ht="12" customHeight="1" x14ac:dyDescent="0.35">
      <c r="A17" s="14"/>
      <c r="B17" s="14"/>
      <c r="C17" s="14"/>
      <c r="D17" s="14"/>
      <c r="E17" s="200"/>
      <c r="F17" s="14"/>
      <c r="G17" s="14"/>
      <c r="H17" s="14"/>
      <c r="I17" s="14"/>
    </row>
    <row r="18" spans="1:14" ht="12" customHeight="1" x14ac:dyDescent="0.35">
      <c r="A18" s="14" t="s">
        <v>429</v>
      </c>
      <c r="B18" s="14"/>
      <c r="C18" s="14"/>
      <c r="D18" s="14"/>
      <c r="E18" s="200"/>
      <c r="F18" s="14"/>
      <c r="G18" s="14"/>
      <c r="H18" s="14"/>
      <c r="I18" s="14"/>
    </row>
    <row r="19" spans="1:14" ht="12" customHeight="1" x14ac:dyDescent="0.35">
      <c r="A19" s="14" t="s">
        <v>430</v>
      </c>
      <c r="B19" s="268">
        <f>'Lead BS'!C18</f>
        <v>-550.43200000000002</v>
      </c>
      <c r="C19" s="268">
        <f>'Lead BS'!D18</f>
        <v>-560.43200000000002</v>
      </c>
      <c r="D19" s="268">
        <f>'Lead BS'!E18</f>
        <v>-570.43200000000002</v>
      </c>
      <c r="E19" s="200"/>
      <c r="F19" s="14"/>
      <c r="G19" s="14"/>
      <c r="H19" s="14"/>
      <c r="I19" s="14"/>
    </row>
    <row r="20" spans="1:14" ht="12" customHeight="1" x14ac:dyDescent="0.35">
      <c r="A20" s="14" t="s">
        <v>431</v>
      </c>
      <c r="B20" s="268">
        <f>B19-B10</f>
        <v>0</v>
      </c>
      <c r="C20" s="268">
        <f>C19-C10</f>
        <v>0</v>
      </c>
      <c r="D20" s="268">
        <f>D19-D10</f>
        <v>0</v>
      </c>
      <c r="E20" s="200"/>
      <c r="F20" s="14"/>
      <c r="G20" s="14"/>
      <c r="H20" s="14"/>
      <c r="I20" s="14"/>
    </row>
    <row r="21" spans="1:14" ht="12" customHeight="1" x14ac:dyDescent="0.35">
      <c r="A21" s="14"/>
      <c r="B21" s="14"/>
      <c r="C21" s="14"/>
      <c r="D21" s="14"/>
      <c r="E21" s="200"/>
      <c r="F21" s="14"/>
      <c r="G21" s="14"/>
      <c r="H21" s="14"/>
      <c r="I21" s="14"/>
      <c r="N21"/>
    </row>
    <row r="22" spans="1:14" ht="12" customHeight="1" x14ac:dyDescent="0.35">
      <c r="A22" s="14"/>
      <c r="B22" s="14"/>
      <c r="C22" s="14"/>
      <c r="D22" s="14"/>
      <c r="E22" s="200"/>
      <c r="F22" s="14"/>
      <c r="G22" s="14"/>
      <c r="H22" s="14"/>
      <c r="I22" s="14"/>
      <c r="N22"/>
    </row>
    <row r="23" spans="1:14" ht="12" customHeight="1" x14ac:dyDescent="0.35">
      <c r="A23" s="14"/>
      <c r="B23" s="14"/>
      <c r="C23" s="14"/>
      <c r="D23" s="14"/>
      <c r="E23" s="200"/>
      <c r="F23" s="14"/>
      <c r="G23" s="14"/>
      <c r="H23" s="14"/>
      <c r="I23" s="14"/>
      <c r="N23"/>
    </row>
    <row r="24" spans="1:14" ht="12" customHeight="1" x14ac:dyDescent="0.35">
      <c r="A24" s="14"/>
      <c r="B24" s="14"/>
      <c r="C24" s="14"/>
      <c r="D24" s="14"/>
      <c r="E24" s="200"/>
      <c r="F24" s="14"/>
      <c r="G24" s="14"/>
      <c r="H24" s="14"/>
      <c r="I24" s="14"/>
      <c r="N24"/>
    </row>
    <row r="25" spans="1:14" ht="12" customHeight="1" x14ac:dyDescent="0.35">
      <c r="A25" s="14"/>
      <c r="B25" s="14"/>
      <c r="C25" s="14"/>
      <c r="D25" s="14"/>
      <c r="E25" s="200"/>
      <c r="F25" s="14"/>
      <c r="G25" s="14"/>
      <c r="H25" s="14"/>
      <c r="I25" s="14"/>
      <c r="N25"/>
    </row>
    <row r="26" spans="1:14" ht="12" customHeight="1" x14ac:dyDescent="0.35">
      <c r="A26" s="14"/>
      <c r="B26" s="14"/>
      <c r="C26" s="14"/>
      <c r="D26" s="14"/>
      <c r="E26" s="200"/>
      <c r="F26" s="14"/>
      <c r="G26" s="14"/>
      <c r="H26" s="14"/>
      <c r="I26" s="14"/>
      <c r="N26"/>
    </row>
    <row r="27" spans="1:14" ht="12" customHeight="1" x14ac:dyDescent="0.35">
      <c r="A27" s="14"/>
      <c r="B27" s="14"/>
      <c r="C27" s="14"/>
      <c r="D27" s="14"/>
      <c r="E27" s="200"/>
      <c r="F27" s="14"/>
      <c r="G27" s="14"/>
      <c r="H27" s="14"/>
      <c r="I27" s="14"/>
    </row>
    <row r="28" spans="1:14" ht="12" customHeight="1" x14ac:dyDescent="0.35">
      <c r="A28" s="14"/>
      <c r="B28" s="14"/>
      <c r="C28" s="14"/>
      <c r="D28" s="14"/>
      <c r="E28" s="200"/>
      <c r="F28" s="14"/>
      <c r="G28" s="14"/>
      <c r="H28" s="14"/>
      <c r="I28" s="14"/>
    </row>
    <row r="29" spans="1:14" ht="12" customHeight="1" x14ac:dyDescent="0.35">
      <c r="A29" s="14"/>
      <c r="B29" s="14"/>
      <c r="C29" s="14"/>
      <c r="D29" s="14"/>
      <c r="E29" s="200"/>
      <c r="F29" s="14"/>
      <c r="G29" s="14"/>
      <c r="H29" s="14"/>
      <c r="I29" s="14"/>
    </row>
    <row r="30" spans="1:14" ht="12" customHeight="1" x14ac:dyDescent="0.35">
      <c r="A30" s="14"/>
      <c r="B30" s="14"/>
      <c r="C30" s="14"/>
      <c r="D30" s="14"/>
      <c r="E30" s="200"/>
      <c r="F30" s="14"/>
      <c r="G30" s="14"/>
      <c r="H30" s="14"/>
      <c r="I30" s="14"/>
    </row>
    <row r="31" spans="1:14" ht="12" customHeight="1" x14ac:dyDescent="0.35">
      <c r="A31" s="14"/>
      <c r="B31" s="14"/>
      <c r="C31" s="14"/>
      <c r="D31" s="14"/>
      <c r="E31" s="200"/>
      <c r="F31" s="14"/>
      <c r="G31" s="14"/>
      <c r="H31" s="14"/>
      <c r="I31" s="14"/>
    </row>
    <row r="32" spans="1:14" ht="12" customHeight="1" x14ac:dyDescent="0.35">
      <c r="A32" s="14"/>
      <c r="B32" s="14"/>
      <c r="C32" s="14"/>
      <c r="D32" s="14"/>
      <c r="E32" s="200"/>
      <c r="F32" s="14"/>
      <c r="G32" s="14"/>
      <c r="H32" s="14"/>
      <c r="I32" s="14"/>
    </row>
    <row r="33" spans="1:9" ht="12" customHeight="1" x14ac:dyDescent="0.35">
      <c r="A33" s="34"/>
      <c r="B33" s="12"/>
      <c r="C33" s="12"/>
      <c r="D33" s="12"/>
      <c r="E33" s="155"/>
      <c r="F33" s="12"/>
      <c r="G33" s="12"/>
      <c r="H33" s="12"/>
      <c r="I33" s="12"/>
    </row>
    <row r="34" spans="1:9" ht="12" customHeight="1" x14ac:dyDescent="0.35">
      <c r="A34" s="34"/>
      <c r="B34" s="12"/>
      <c r="C34" s="12"/>
      <c r="D34" s="12"/>
      <c r="E34" s="155"/>
      <c r="F34" s="12"/>
      <c r="G34" s="12"/>
      <c r="H34" s="12"/>
      <c r="I34" s="12"/>
    </row>
    <row r="35" spans="1:9" ht="12" customHeight="1" x14ac:dyDescent="0.35">
      <c r="A35" s="34"/>
      <c r="B35" s="12"/>
      <c r="C35" s="12"/>
      <c r="D35" s="12"/>
      <c r="E35" s="155"/>
      <c r="F35" s="12"/>
      <c r="G35" s="12"/>
      <c r="H35" s="12"/>
      <c r="I35" s="12"/>
    </row>
    <row r="36" spans="1:9" ht="12" customHeight="1" x14ac:dyDescent="0.35">
      <c r="A36" s="34"/>
      <c r="B36" s="12"/>
      <c r="C36" s="12"/>
      <c r="D36" s="12"/>
      <c r="E36" s="155"/>
      <c r="F36" s="12"/>
      <c r="G36" s="12"/>
      <c r="H36" s="12"/>
      <c r="I36" s="12"/>
    </row>
    <row r="37" spans="1:9" ht="12" customHeight="1" x14ac:dyDescent="0.35">
      <c r="A37" s="34"/>
      <c r="B37" s="12"/>
      <c r="C37" s="12"/>
      <c r="D37" s="12"/>
      <c r="E37" s="155"/>
      <c r="F37" s="12"/>
      <c r="G37" s="12"/>
      <c r="H37" s="12"/>
      <c r="I37" s="12"/>
    </row>
    <row r="38" spans="1:9" ht="12" customHeight="1" x14ac:dyDescent="0.35">
      <c r="A38" s="34"/>
      <c r="B38" s="12"/>
      <c r="C38" s="12"/>
      <c r="D38" s="12"/>
      <c r="E38" s="155"/>
      <c r="F38" s="12"/>
      <c r="G38" s="12"/>
      <c r="H38" s="12"/>
      <c r="I38" s="12"/>
    </row>
    <row r="39" spans="1:9" ht="12" customHeight="1" x14ac:dyDescent="0.35">
      <c r="A39" s="34"/>
      <c r="B39" s="12"/>
      <c r="C39" s="12"/>
      <c r="D39" s="12"/>
      <c r="E39" s="155"/>
      <c r="F39" s="12"/>
      <c r="G39" s="12"/>
      <c r="H39" s="12"/>
      <c r="I39" s="12"/>
    </row>
  </sheetData>
  <pageMargins left="0.55118110236220497" right="0.55118110236220497" top="0.39370078740157499" bottom="0.55118110236220497" header="0" footer="0.31496062992126"/>
  <pageSetup paperSize="9" fitToHeight="0" orientation="landscape" r:id="rId1"/>
  <headerFooter scaleWithDoc="0" alignWithMargins="0">
    <oddFooter>&amp;R&amp;G&amp;L&amp;"Arial,Regular"&amp;8Page &amp;P     Tab:&amp;A     05 April 2021&amp;C&amp;"Arial,Regular"&amp;8&amp;F
Reliance Restricted</oddFooter>
  </headerFooter>
  <legacyDrawingHF r:id="rId2"/>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126F9C-66DA-4F31-AC81-6835CBED8FE9}">
  <sheetPr>
    <pageSetUpPr autoPageBreaks="0" fitToPage="1"/>
  </sheetPr>
  <dimension ref="A1:H43"/>
  <sheetViews>
    <sheetView showGridLines="0" zoomScaleNormal="100" workbookViewId="0">
      <selection activeCell="A14" sqref="A14"/>
    </sheetView>
  </sheetViews>
  <sheetFormatPr defaultColWidth="9" defaultRowHeight="12" customHeight="1" x14ac:dyDescent="0.35"/>
  <cols>
    <col min="1" max="1" width="29" style="4" customWidth="1"/>
    <col min="2" max="4" width="11.4140625" style="4" customWidth="1"/>
    <col min="5" max="5" width="0.9140625" style="4" customWidth="1"/>
    <col min="6" max="6" width="5.4140625" style="4" customWidth="1"/>
    <col min="7" max="7" width="11.4140625" style="4" customWidth="1"/>
    <col min="8" max="9" width="3.9140625" style="4" customWidth="1"/>
    <col min="10" max="16384" width="9" style="4"/>
  </cols>
  <sheetData>
    <row r="1" spans="1:8" ht="20.2" customHeight="1" x14ac:dyDescent="0.4">
      <c r="A1" s="19" t="s">
        <v>138</v>
      </c>
      <c r="B1" s="7"/>
      <c r="C1" s="7"/>
      <c r="D1" s="7"/>
      <c r="E1" s="7"/>
      <c r="F1" s="7"/>
    </row>
    <row r="2" spans="1:8" ht="15" customHeight="1" x14ac:dyDescent="0.35">
      <c r="A2" s="20" t="s">
        <v>133</v>
      </c>
      <c r="B2" s="11"/>
      <c r="C2" s="11"/>
      <c r="D2" s="11"/>
      <c r="E2" s="11"/>
      <c r="F2" s="11"/>
    </row>
    <row r="3" spans="1:8" ht="20.2" customHeight="1" x14ac:dyDescent="0.5">
      <c r="A3" s="86" t="s">
        <v>336</v>
      </c>
      <c r="B3" s="11"/>
      <c r="C3" s="11"/>
      <c r="D3" s="11"/>
      <c r="E3" s="11"/>
      <c r="F3" s="11"/>
      <c r="G3" s="11"/>
    </row>
    <row r="4" spans="1:8" ht="20.2" customHeight="1" x14ac:dyDescent="0.5">
      <c r="A4" s="86"/>
      <c r="B4" s="11"/>
      <c r="C4" s="11"/>
      <c r="D4" s="11"/>
      <c r="E4" s="11"/>
      <c r="F4" s="11"/>
      <c r="G4" s="11"/>
    </row>
    <row r="5" spans="1:8" ht="12.75" x14ac:dyDescent="0.35">
      <c r="A5" s="297"/>
      <c r="B5" s="298" t="s">
        <v>126</v>
      </c>
      <c r="C5" s="298" t="s">
        <v>126</v>
      </c>
      <c r="D5" s="298" t="s">
        <v>126</v>
      </c>
      <c r="E5" s="300"/>
      <c r="F5" s="22"/>
      <c r="G5" s="12"/>
    </row>
    <row r="6" spans="1:8" ht="13.5" customHeight="1" x14ac:dyDescent="0.4">
      <c r="A6" s="197" t="s">
        <v>89</v>
      </c>
      <c r="B6" s="198" t="s">
        <v>105</v>
      </c>
      <c r="C6" s="198" t="s">
        <v>107</v>
      </c>
      <c r="D6" s="198" t="s">
        <v>460</v>
      </c>
      <c r="E6" s="201"/>
      <c r="F6" s="12"/>
      <c r="G6" s="96" t="s">
        <v>17</v>
      </c>
    </row>
    <row r="7" spans="1:8" ht="12.75" x14ac:dyDescent="0.35">
      <c r="A7" s="106" t="s">
        <v>337</v>
      </c>
      <c r="B7" s="98">
        <f>SUMIFS(ScratchPad_TB!I$15:I$165,ScratchPad_TB!$G$15:$G$165,$A7,ScratchPad_TB!$F$15:$F$165,$A$13)/1000</f>
        <v>-500</v>
      </c>
      <c r="C7" s="99">
        <f>SUMIFS(ScratchPad_TB!J$15:J$165,ScratchPad_TB!$G$15:$G$165,$A7,ScratchPad_TB!$F$15:$F$165,$A$13)/1000</f>
        <v>-500</v>
      </c>
      <c r="D7" s="99">
        <f>SUMIFS(ScratchPad_TB!K$15:K$165,ScratchPad_TB!$G$15:$G$165,$A7,ScratchPad_TB!$F$15:$F$165,$A$13)/1000</f>
        <v>-500</v>
      </c>
      <c r="E7" s="209"/>
      <c r="F7" s="26"/>
      <c r="G7" s="27"/>
    </row>
    <row r="8" spans="1:8" ht="12.75" x14ac:dyDescent="0.35">
      <c r="A8" s="107" t="s">
        <v>339</v>
      </c>
      <c r="B8" s="100">
        <f>SUMIFS(ScratchPad_TB!I$15:I$165,ScratchPad_TB!$G$15:$G$165,$A8,ScratchPad_TB!$F$15:$F$165,$A$13)/1000</f>
        <v>0</v>
      </c>
      <c r="C8" s="100">
        <f>SUMIFS(ScratchPad_TB!J$15:J$165,ScratchPad_TB!$G$15:$G$165,$A8,ScratchPad_TB!$F$15:$F$165,$A$13)/1000</f>
        <v>-1650.4770873278101</v>
      </c>
      <c r="D8" s="100">
        <f>SUMIFS(ScratchPad_TB!K$15:K$165,ScratchPad_TB!$G$15:$G$165,$A8,ScratchPad_TB!$F$15:$F$165,$A$13)/1000</f>
        <v>-2699.3941525971404</v>
      </c>
      <c r="E8" s="209"/>
      <c r="F8" s="26"/>
      <c r="G8" s="27"/>
    </row>
    <row r="9" spans="1:8" ht="12.75" x14ac:dyDescent="0.35">
      <c r="A9" s="107" t="s">
        <v>341</v>
      </c>
      <c r="B9" s="100">
        <f>SUMIFS(ScratchPad_TB!I$15:I$165,ScratchPad_TB!$G$15:$G$165,$A9,ScratchPad_TB!$F$15:$F$165,$A$13)/1000</f>
        <v>-271.5</v>
      </c>
      <c r="C9" s="100">
        <f>SUMIFS(ScratchPad_TB!J$15:J$165,ScratchPad_TB!$G$15:$G$165,$A9,ScratchPad_TB!$F$15:$F$165,$A$13)/1000</f>
        <v>-171.5</v>
      </c>
      <c r="D9" s="100">
        <f>SUMIFS(ScratchPad_TB!K$15:K$165,ScratchPad_TB!$G$15:$G$165,$A9,ScratchPad_TB!$F$15:$F$165,$A$13)/1000</f>
        <v>-41.5</v>
      </c>
      <c r="E9" s="209"/>
      <c r="F9" s="26"/>
      <c r="G9" s="27"/>
    </row>
    <row r="10" spans="1:8" s="30" customFormat="1" ht="12.75" x14ac:dyDescent="0.35">
      <c r="A10" s="107"/>
      <c r="B10" s="100">
        <f>SUMIFS(ScratchPad_TB!I$15:I$165,ScratchPad_TB!$G$15:$G$165,$A10,ScratchPad_TB!$F$15:$F$165,$A$13)/1000</f>
        <v>0</v>
      </c>
      <c r="C10" s="100">
        <f>SUMIFS(ScratchPad_TB!J$15:J$165,ScratchPad_TB!$G$15:$G$165,$A10,ScratchPad_TB!$F$15:$F$165,$A$13)/1000</f>
        <v>0</v>
      </c>
      <c r="D10" s="100">
        <f>SUMIFS(ScratchPad_TB!K$15:K$165,ScratchPad_TB!$G$15:$G$165,$A10,ScratchPad_TB!$F$15:$F$165,$A$13)/1000</f>
        <v>0</v>
      </c>
      <c r="E10" s="209"/>
      <c r="F10" s="26"/>
      <c r="G10" s="27"/>
      <c r="H10" s="4"/>
    </row>
    <row r="11" spans="1:8" ht="13.15" x14ac:dyDescent="0.35">
      <c r="A11" s="118" t="s">
        <v>660</v>
      </c>
      <c r="B11" s="120">
        <f>SUM(B7:B10)</f>
        <v>-771.5</v>
      </c>
      <c r="C11" s="120">
        <f>SUM(C7:C10)</f>
        <v>-2321.9770873278103</v>
      </c>
      <c r="D11" s="120">
        <f>SUM(D7:D10)</f>
        <v>-3240.8941525971404</v>
      </c>
      <c r="E11" s="213"/>
      <c r="F11" s="26"/>
      <c r="G11" s="27"/>
    </row>
    <row r="12" spans="1:8" ht="12.75" x14ac:dyDescent="0.35">
      <c r="A12" s="107"/>
      <c r="B12" s="100">
        <f>-SUMIFS(ScratchPad_TB!I$15:I$165,ScratchPad_TB!$G$15:$G$165,$A12,ScratchPad_TB!$F$15:$F$165,$A$13,ScratchPad_TB!$E$15:$E$165,"IC")/1000</f>
        <v>0</v>
      </c>
      <c r="C12" s="100">
        <f>-SUMIFS(ScratchPad_TB!J$15:J$165,ScratchPad_TB!$G$15:$G$165,$A12,ScratchPad_TB!$F$15:$F$165,$A$13,ScratchPad_TB!$E$15:$E$165,"IC")/1000</f>
        <v>0</v>
      </c>
      <c r="D12" s="100">
        <f>-SUMIFS(ScratchPad_TB!K$15:K$165,ScratchPad_TB!$G$15:$G$165,$A12,ScratchPad_TB!$F$15:$F$165,$A$13,ScratchPad_TB!$E$15:$E$165,"IC")/1000</f>
        <v>0</v>
      </c>
      <c r="E12" s="209"/>
      <c r="F12" s="26"/>
      <c r="G12" s="27"/>
    </row>
    <row r="13" spans="1:8" ht="13.15" x14ac:dyDescent="0.35">
      <c r="A13" s="115" t="s">
        <v>336</v>
      </c>
      <c r="B13" s="117">
        <f>SUM(B11:B12)</f>
        <v>-771.5</v>
      </c>
      <c r="C13" s="117">
        <f t="shared" ref="C13:D13" si="0">SUM(C11:C12)</f>
        <v>-2321.9770873278103</v>
      </c>
      <c r="D13" s="117">
        <f t="shared" si="0"/>
        <v>-3240.8941525971404</v>
      </c>
      <c r="E13" s="213"/>
      <c r="F13" s="12"/>
      <c r="G13" s="27"/>
    </row>
    <row r="14" spans="1:8" ht="12.75" x14ac:dyDescent="0.35">
      <c r="A14" s="205" t="s">
        <v>594</v>
      </c>
      <c r="B14" s="303">
        <f>B13/'Lead PL'!C9</f>
        <v>-3.7000154440083394E-2</v>
      </c>
      <c r="C14" s="303">
        <f>C13/'Lead PL'!D9</f>
        <v>-0.11369679877147158</v>
      </c>
      <c r="D14" s="303">
        <f>D13/'Lead PL'!E9</f>
        <v>-0.15161544152124162</v>
      </c>
      <c r="E14" s="294"/>
      <c r="F14" s="26"/>
      <c r="G14" s="176"/>
    </row>
    <row r="15" spans="1:8" ht="13.5" customHeight="1" x14ac:dyDescent="0.35">
      <c r="A15" s="97" t="s">
        <v>582</v>
      </c>
      <c r="B15" s="22"/>
      <c r="C15" s="22"/>
      <c r="D15" s="22"/>
      <c r="E15" s="152"/>
      <c r="F15" s="22"/>
      <c r="G15" s="12"/>
    </row>
    <row r="16" spans="1:8" ht="13.5" customHeight="1" x14ac:dyDescent="0.35">
      <c r="A16" s="97" t="str">
        <f>"Ref: "&amp;A3&amp;" - "&amp;A1</f>
        <v>Ref: Net equity  - Section BS - Balance Sheet Analysis</v>
      </c>
      <c r="B16" s="22"/>
      <c r="C16" s="22"/>
      <c r="D16" s="22"/>
      <c r="E16" s="152"/>
      <c r="F16" s="22"/>
      <c r="G16" s="12"/>
    </row>
    <row r="17" spans="1:7" ht="13.5" customHeight="1" x14ac:dyDescent="0.35">
      <c r="A17" s="14"/>
      <c r="B17" s="14"/>
      <c r="C17" s="14"/>
      <c r="D17" s="14"/>
      <c r="E17" s="200"/>
      <c r="F17" s="14"/>
      <c r="G17" s="14"/>
    </row>
    <row r="18" spans="1:7" ht="13.5" customHeight="1" x14ac:dyDescent="0.35">
      <c r="A18" s="14"/>
      <c r="B18" s="14"/>
      <c r="C18" s="14"/>
      <c r="D18" s="14"/>
      <c r="E18" s="200"/>
      <c r="F18" s="14"/>
      <c r="G18" s="14"/>
    </row>
    <row r="19" spans="1:7" ht="12" customHeight="1" x14ac:dyDescent="0.35">
      <c r="A19" s="14"/>
      <c r="B19" s="14"/>
      <c r="C19" s="14"/>
      <c r="D19" s="14"/>
      <c r="E19" s="200"/>
      <c r="F19" s="14"/>
      <c r="G19" s="14"/>
    </row>
    <row r="20" spans="1:7" ht="12" customHeight="1" x14ac:dyDescent="0.35">
      <c r="A20" s="14"/>
      <c r="B20" s="14"/>
      <c r="C20" s="14"/>
      <c r="D20" s="14"/>
      <c r="E20" s="200"/>
      <c r="F20" s="14"/>
      <c r="G20" s="14"/>
    </row>
    <row r="21" spans="1:7" ht="12" customHeight="1" x14ac:dyDescent="0.35">
      <c r="A21" s="14"/>
      <c r="B21" s="14"/>
      <c r="C21" s="14"/>
      <c r="D21" s="14"/>
      <c r="E21" s="200"/>
      <c r="F21" s="14"/>
      <c r="G21" s="14"/>
    </row>
    <row r="22" spans="1:7" ht="12" customHeight="1" x14ac:dyDescent="0.35">
      <c r="A22" s="14" t="s">
        <v>429</v>
      </c>
      <c r="B22" s="14"/>
      <c r="C22" s="14"/>
      <c r="D22" s="14"/>
      <c r="E22" s="200"/>
      <c r="F22" s="14"/>
      <c r="G22" s="14"/>
    </row>
    <row r="23" spans="1:7" ht="12" customHeight="1" x14ac:dyDescent="0.35">
      <c r="A23" s="14" t="s">
        <v>430</v>
      </c>
      <c r="B23" s="268">
        <f>'Lead BS'!C13</f>
        <v>-3184.3022863974297</v>
      </c>
      <c r="C23" s="268">
        <f>'Lead BS'!D13</f>
        <v>-3973.5465640849666</v>
      </c>
      <c r="D23" s="268">
        <f>'Lead BS'!E13</f>
        <v>-2897.8945447766805</v>
      </c>
      <c r="E23" s="200"/>
      <c r="F23" s="14"/>
      <c r="G23" s="14"/>
    </row>
    <row r="24" spans="1:7" ht="12" customHeight="1" x14ac:dyDescent="0.35">
      <c r="A24" s="14" t="s">
        <v>431</v>
      </c>
      <c r="B24" s="268">
        <f>B23-B13</f>
        <v>-2412.8022863974297</v>
      </c>
      <c r="C24" s="268">
        <f>C23-C13</f>
        <v>-1651.5694767571563</v>
      </c>
      <c r="D24" s="268">
        <f>D23-D13</f>
        <v>342.99960782045991</v>
      </c>
      <c r="E24" s="200"/>
      <c r="F24" s="14"/>
      <c r="G24" s="14"/>
    </row>
    <row r="25" spans="1:7" ht="12" customHeight="1" x14ac:dyDescent="0.35">
      <c r="A25" s="14"/>
      <c r="B25" s="14"/>
      <c r="C25" s="14"/>
      <c r="D25" s="14"/>
      <c r="E25" s="200"/>
      <c r="F25" s="14"/>
      <c r="G25" s="14"/>
    </row>
    <row r="26" spans="1:7" ht="12" customHeight="1" x14ac:dyDescent="0.35">
      <c r="A26" s="14"/>
      <c r="B26" s="14"/>
      <c r="C26" s="14"/>
      <c r="D26" s="14"/>
      <c r="E26" s="200"/>
      <c r="F26" s="14"/>
      <c r="G26" s="14"/>
    </row>
    <row r="27" spans="1:7" ht="12" customHeight="1" x14ac:dyDescent="0.35">
      <c r="A27" s="14"/>
      <c r="B27" s="14"/>
      <c r="C27" s="14"/>
      <c r="D27" s="14"/>
      <c r="E27" s="200"/>
      <c r="F27" s="14"/>
      <c r="G27" s="14"/>
    </row>
    <row r="28" spans="1:7" ht="12" customHeight="1" x14ac:dyDescent="0.35">
      <c r="A28" s="14"/>
      <c r="B28" s="14"/>
      <c r="C28" s="14"/>
      <c r="D28" s="14"/>
      <c r="E28" s="200"/>
      <c r="F28" s="14"/>
      <c r="G28" s="14"/>
    </row>
    <row r="29" spans="1:7" ht="12" customHeight="1" x14ac:dyDescent="0.35">
      <c r="A29" s="14"/>
      <c r="B29" s="14"/>
      <c r="C29" s="14"/>
      <c r="D29" s="14"/>
      <c r="E29" s="200"/>
      <c r="F29" s="14"/>
      <c r="G29" s="14"/>
    </row>
    <row r="30" spans="1:7" ht="12" customHeight="1" x14ac:dyDescent="0.35">
      <c r="A30" s="14"/>
      <c r="B30" s="14"/>
      <c r="C30" s="14"/>
      <c r="D30" s="14"/>
      <c r="E30" s="200"/>
      <c r="F30" s="14"/>
      <c r="G30" s="14"/>
    </row>
    <row r="31" spans="1:7" ht="12" customHeight="1" x14ac:dyDescent="0.35">
      <c r="A31" s="14"/>
      <c r="B31" s="14"/>
      <c r="C31" s="14"/>
      <c r="D31" s="14"/>
      <c r="E31" s="200"/>
      <c r="F31" s="14"/>
      <c r="G31" s="14"/>
    </row>
    <row r="32" spans="1:7" ht="12" customHeight="1" x14ac:dyDescent="0.35">
      <c r="A32" s="14"/>
      <c r="B32" s="14"/>
      <c r="C32" s="14"/>
      <c r="D32" s="14"/>
      <c r="E32" s="200"/>
      <c r="F32" s="14"/>
      <c r="G32" s="14"/>
    </row>
    <row r="33" spans="1:7" ht="12" customHeight="1" x14ac:dyDescent="0.35">
      <c r="A33" s="14"/>
      <c r="B33" s="14"/>
      <c r="C33" s="14"/>
      <c r="D33" s="14"/>
      <c r="E33" s="200"/>
      <c r="F33" s="14"/>
      <c r="G33" s="14"/>
    </row>
    <row r="34" spans="1:7" ht="12" customHeight="1" x14ac:dyDescent="0.35">
      <c r="A34" s="14"/>
      <c r="B34" s="14"/>
      <c r="C34" s="14"/>
      <c r="D34" s="14"/>
      <c r="E34" s="200"/>
      <c r="F34" s="14"/>
      <c r="G34" s="14"/>
    </row>
    <row r="35" spans="1:7" ht="12" customHeight="1" x14ac:dyDescent="0.35">
      <c r="A35" s="14"/>
      <c r="B35" s="14"/>
      <c r="C35" s="14"/>
      <c r="D35" s="14"/>
      <c r="E35" s="200"/>
      <c r="F35" s="14"/>
      <c r="G35" s="14"/>
    </row>
    <row r="36" spans="1:7" ht="12" customHeight="1" x14ac:dyDescent="0.35">
      <c r="A36" s="14"/>
      <c r="B36" s="14"/>
      <c r="C36" s="14"/>
      <c r="D36" s="14"/>
      <c r="E36" s="200"/>
      <c r="F36" s="14"/>
      <c r="G36" s="14"/>
    </row>
    <row r="37" spans="1:7" ht="12" customHeight="1" x14ac:dyDescent="0.35">
      <c r="A37" s="34"/>
      <c r="B37" s="12"/>
      <c r="C37" s="12"/>
      <c r="D37" s="12"/>
      <c r="E37" s="155"/>
      <c r="F37" s="12"/>
      <c r="G37" s="12"/>
    </row>
    <row r="38" spans="1:7" ht="12" customHeight="1" x14ac:dyDescent="0.35">
      <c r="A38" s="34"/>
      <c r="B38" s="12"/>
      <c r="C38" s="12"/>
      <c r="D38" s="12"/>
      <c r="E38" s="155"/>
      <c r="F38" s="12"/>
      <c r="G38" s="12"/>
    </row>
    <row r="39" spans="1:7" ht="12" customHeight="1" x14ac:dyDescent="0.35">
      <c r="A39" s="34"/>
      <c r="B39" s="12"/>
      <c r="C39" s="12"/>
      <c r="D39" s="12"/>
      <c r="E39" s="155"/>
      <c r="F39" s="12"/>
      <c r="G39" s="12"/>
    </row>
    <row r="40" spans="1:7" ht="12" customHeight="1" x14ac:dyDescent="0.35">
      <c r="A40" s="34"/>
      <c r="B40" s="12"/>
      <c r="C40" s="12"/>
      <c r="D40" s="12"/>
      <c r="E40" s="155"/>
      <c r="F40" s="12"/>
      <c r="G40" s="12"/>
    </row>
    <row r="41" spans="1:7" ht="12" customHeight="1" x14ac:dyDescent="0.35">
      <c r="A41" s="34"/>
      <c r="B41" s="12"/>
      <c r="C41" s="12"/>
      <c r="D41" s="12"/>
      <c r="E41" s="155"/>
      <c r="F41" s="12"/>
      <c r="G41" s="12"/>
    </row>
    <row r="42" spans="1:7" ht="12" customHeight="1" x14ac:dyDescent="0.35">
      <c r="A42" s="34"/>
      <c r="B42" s="12"/>
      <c r="C42" s="12"/>
      <c r="D42" s="12"/>
      <c r="E42" s="155"/>
      <c r="F42" s="12"/>
      <c r="G42" s="12"/>
    </row>
    <row r="43" spans="1:7" ht="12" customHeight="1" x14ac:dyDescent="0.35">
      <c r="A43" s="34"/>
      <c r="B43" s="12"/>
      <c r="C43" s="12"/>
      <c r="D43" s="12"/>
      <c r="E43" s="155"/>
      <c r="F43" s="12"/>
      <c r="G43" s="12"/>
    </row>
  </sheetData>
  <pageMargins left="0.55118110236220497" right="0.55118110236220497" top="0.39370078740157499" bottom="0.55118110236220497" header="0" footer="0.31496062992126"/>
  <pageSetup paperSize="9" fitToHeight="0" orientation="landscape" r:id="rId1"/>
  <headerFooter scaleWithDoc="0" alignWithMargins="0">
    <oddFooter>&amp;R&amp;G&amp;L&amp;"Arial,Regular"&amp;8Page &amp;P     Tab:&amp;A     05 April 2021&amp;C&amp;"Arial,Regular"&amp;8&amp;F
Reliance Restricted</oddFooter>
  </headerFooter>
  <legacyDrawingHF r:id="rId2"/>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1F114A-FEF9-4948-A12E-9B428260884C}">
  <sheetPr>
    <tabColor rgb="FFFFFF00"/>
    <pageSetUpPr autoPageBreaks="0" fitToPage="1"/>
  </sheetPr>
  <dimension ref="A1:V14"/>
  <sheetViews>
    <sheetView showGridLines="0" topLeftCell="A2" zoomScaleNormal="90" workbookViewId="0">
      <selection activeCell="B3" sqref="B3"/>
    </sheetView>
  </sheetViews>
  <sheetFormatPr defaultColWidth="0" defaultRowHeight="12.75" x14ac:dyDescent="0.35"/>
  <cols>
    <col min="1" max="4" width="34.9140625" style="5" customWidth="1"/>
    <col min="5" max="5" width="5.9140625" style="5" hidden="1" customWidth="1"/>
    <col min="6" max="8" width="29.9140625" style="5" customWidth="1"/>
    <col min="9" max="9" width="5.6640625" style="5" customWidth="1"/>
    <col min="10" max="22" width="1.9140625" style="5" customWidth="1"/>
    <col min="23" max="16384" width="9.33203125" style="5" hidden="1"/>
  </cols>
  <sheetData>
    <row r="1" spans="1:21" hidden="1" x14ac:dyDescent="0.35">
      <c r="A1" s="5" t="s">
        <v>140</v>
      </c>
    </row>
    <row r="2" spans="1:21" s="43" customFormat="1" ht="17.649999999999999" x14ac:dyDescent="0.5">
      <c r="A2" s="87" t="s">
        <v>141</v>
      </c>
      <c r="B2" s="39"/>
      <c r="C2" s="39"/>
      <c r="D2" s="40"/>
      <c r="E2" s="40"/>
      <c r="F2" s="40"/>
      <c r="G2" s="40"/>
      <c r="H2" s="40"/>
      <c r="I2" s="40"/>
      <c r="J2" s="40"/>
      <c r="K2" s="40"/>
      <c r="L2" s="40"/>
      <c r="M2" s="40"/>
      <c r="N2" s="40"/>
      <c r="O2" s="40"/>
      <c r="P2" s="40"/>
      <c r="Q2" s="40"/>
      <c r="R2" s="40"/>
      <c r="S2" s="41"/>
      <c r="T2" s="41"/>
      <c r="U2" s="42"/>
    </row>
    <row r="3" spans="1:21" s="43" customFormat="1" x14ac:dyDescent="0.35">
      <c r="A3" s="44"/>
      <c r="B3" s="44"/>
      <c r="C3" s="44"/>
      <c r="D3" s="41"/>
      <c r="E3" s="45"/>
      <c r="F3" s="45"/>
      <c r="G3" s="45"/>
      <c r="H3" s="45"/>
      <c r="I3" s="41"/>
      <c r="J3" s="41"/>
      <c r="K3" s="41"/>
      <c r="L3" s="41"/>
      <c r="M3" s="41"/>
      <c r="N3" s="41"/>
      <c r="O3" s="41"/>
      <c r="P3" s="41"/>
      <c r="Q3" s="41"/>
      <c r="R3" s="41"/>
      <c r="S3" s="41"/>
      <c r="T3" s="41"/>
      <c r="U3" s="46"/>
    </row>
    <row r="4" spans="1:21" s="43" customFormat="1" x14ac:dyDescent="0.35">
      <c r="A4" s="44"/>
      <c r="B4" s="44"/>
      <c r="C4" s="44"/>
      <c r="D4" s="41"/>
      <c r="E4" s="45"/>
      <c r="F4" s="45"/>
      <c r="G4" s="45"/>
      <c r="H4" s="45"/>
      <c r="I4" s="41"/>
      <c r="J4" s="41"/>
      <c r="K4" s="41"/>
      <c r="L4" s="41"/>
      <c r="M4" s="41"/>
      <c r="N4" s="41"/>
      <c r="O4" s="41"/>
      <c r="P4" s="41"/>
      <c r="Q4" s="41"/>
      <c r="R4" s="41"/>
      <c r="S4" s="41"/>
      <c r="T4" s="41"/>
      <c r="U4" s="41"/>
    </row>
    <row r="5" spans="1:21" s="43" customFormat="1" ht="13.5" customHeight="1" x14ac:dyDescent="0.4">
      <c r="A5" s="88" t="s">
        <v>7</v>
      </c>
      <c r="B5" s="89" t="s">
        <v>8</v>
      </c>
      <c r="C5" s="89" t="s">
        <v>9</v>
      </c>
      <c r="D5" s="89" t="s">
        <v>10</v>
      </c>
      <c r="E5" s="90" t="s">
        <v>11</v>
      </c>
      <c r="F5" s="5"/>
      <c r="G5" s="45"/>
      <c r="H5" s="45"/>
      <c r="I5" s="47"/>
      <c r="J5" s="47"/>
      <c r="K5" s="47"/>
      <c r="L5" s="47"/>
      <c r="M5" s="47"/>
      <c r="N5" s="47"/>
      <c r="O5" s="41"/>
      <c r="P5" s="41"/>
      <c r="Q5" s="41"/>
      <c r="R5" s="41"/>
      <c r="S5" s="41"/>
      <c r="T5" s="41"/>
      <c r="U5" s="41"/>
    </row>
    <row r="6" spans="1:21" s="43" customFormat="1" ht="13.15" x14ac:dyDescent="0.4">
      <c r="A6" s="271"/>
      <c r="E6" s="91"/>
      <c r="F6" s="91"/>
      <c r="G6" s="91"/>
      <c r="H6" s="91"/>
      <c r="I6" s="91"/>
      <c r="J6" s="48"/>
      <c r="K6" s="48"/>
      <c r="L6" s="48"/>
      <c r="M6" s="48"/>
      <c r="N6" s="48"/>
      <c r="O6" s="40"/>
      <c r="P6" s="40"/>
      <c r="Q6" s="40"/>
      <c r="R6" s="40"/>
      <c r="S6" s="40"/>
      <c r="T6" s="40"/>
      <c r="U6" s="40"/>
    </row>
    <row r="7" spans="1:21" s="43" customFormat="1" x14ac:dyDescent="0.35">
      <c r="A7" s="5" t="s">
        <v>140</v>
      </c>
      <c r="B7" s="272" t="s">
        <v>151</v>
      </c>
      <c r="C7" s="5"/>
      <c r="D7" s="5"/>
      <c r="E7" s="16"/>
      <c r="F7" s="49"/>
      <c r="G7" s="45"/>
      <c r="H7" s="49"/>
      <c r="I7" s="47"/>
      <c r="J7" s="47"/>
      <c r="K7" s="47"/>
      <c r="L7" s="47"/>
      <c r="M7" s="47"/>
      <c r="N7" s="47"/>
      <c r="O7" s="41"/>
      <c r="P7" s="41"/>
      <c r="Q7" s="41"/>
      <c r="R7" s="41"/>
      <c r="S7" s="41"/>
      <c r="T7" s="41"/>
      <c r="U7" s="41"/>
    </row>
    <row r="8" spans="1:21" x14ac:dyDescent="0.35">
      <c r="B8" s="5" t="s">
        <v>133</v>
      </c>
      <c r="C8" s="271" t="s">
        <v>142</v>
      </c>
      <c r="D8" s="5" t="s">
        <v>162</v>
      </c>
    </row>
    <row r="9" spans="1:21" x14ac:dyDescent="0.35">
      <c r="C9" s="271" t="s">
        <v>143</v>
      </c>
      <c r="D9" s="5" t="s">
        <v>163</v>
      </c>
    </row>
    <row r="10" spans="1:21" x14ac:dyDescent="0.35">
      <c r="A10" s="193"/>
      <c r="B10" s="193"/>
      <c r="C10" s="193"/>
      <c r="D10" s="193"/>
    </row>
    <row r="11" spans="1:21" x14ac:dyDescent="0.35">
      <c r="A11" s="193"/>
      <c r="B11" s="193"/>
      <c r="C11" s="193"/>
      <c r="D11" s="193"/>
    </row>
    <row r="12" spans="1:21" x14ac:dyDescent="0.35">
      <c r="A12" s="193"/>
      <c r="B12" s="193"/>
      <c r="C12" s="193"/>
      <c r="D12" s="193"/>
    </row>
    <row r="13" spans="1:21" x14ac:dyDescent="0.35">
      <c r="A13" s="193"/>
      <c r="B13" s="193"/>
      <c r="C13" s="193"/>
      <c r="D13" s="193"/>
    </row>
    <row r="14" spans="1:21" x14ac:dyDescent="0.35">
      <c r="A14" s="193"/>
      <c r="B14" s="193"/>
      <c r="C14" s="193"/>
      <c r="D14" s="193"/>
    </row>
  </sheetData>
  <hyperlinks>
    <hyperlink ref="B7" location="'Index'!A1" display="&lt;Home&gt;" xr:uid="{FDDFB29F-65A4-4114-A512-1A99C09B7F09}"/>
    <hyperlink ref="C8" location="'WC1'!A1" display="Working Capital 1" xr:uid="{B5F07AA2-D012-4F12-AEF1-A83AB9DDDC45}"/>
    <hyperlink ref="C9" location="'WC2'!A1" display="Working Capital 2" xr:uid="{740F795F-ECBC-471F-ACB0-EDB89E8D1411}"/>
  </hyperlinks>
  <pageMargins left="0.55118110236220497" right="0.55118110236220497" top="0.39370078740157499" bottom="0.55118110236220497" header="0" footer="0.31496062992126"/>
  <pageSetup paperSize="9" fitToHeight="0" orientation="landscape" r:id="rId1"/>
  <headerFooter scaleWithDoc="0" alignWithMargins="0">
    <oddFooter>&amp;R&amp;G&amp;L&amp;"Arial,Regular"&amp;8Page &amp;P     Tab:&amp;A     05 April 2021&amp;C&amp;"Arial,Regular"&amp;8&amp;F
Reliance Restricted</oddFooter>
  </headerFooter>
  <legacyDrawingHF r:id="rId2"/>
</worksheet>
</file>

<file path=xl/worksheets/sheet4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DD2F9F-3B40-4FD7-AADD-1F22D504412B}">
  <sheetPr>
    <pageSetUpPr autoPageBreaks="0" fitToPage="1"/>
  </sheetPr>
  <dimension ref="A1:M55"/>
  <sheetViews>
    <sheetView showGridLines="0" zoomScaleNormal="100" workbookViewId="0"/>
  </sheetViews>
  <sheetFormatPr defaultColWidth="9" defaultRowHeight="12" customHeight="1" x14ac:dyDescent="0.35"/>
  <cols>
    <col min="1" max="1" width="19" style="4" customWidth="1"/>
    <col min="2" max="2" width="5.6640625" style="4" customWidth="1"/>
    <col min="3" max="10" width="11.4140625" style="4" customWidth="1"/>
    <col min="11" max="11" width="5.4140625" style="4" customWidth="1"/>
    <col min="12" max="12" width="11.4140625" style="4" customWidth="1"/>
    <col min="13" max="14" width="3.9140625" style="4" customWidth="1"/>
    <col min="15" max="16384" width="9" style="4"/>
  </cols>
  <sheetData>
    <row r="1" spans="1:13" ht="20.2" customHeight="1" x14ac:dyDescent="0.4">
      <c r="A1" s="19" t="s">
        <v>140</v>
      </c>
      <c r="B1" s="7"/>
      <c r="C1" s="7"/>
      <c r="D1" s="7"/>
      <c r="E1" s="7"/>
      <c r="F1" s="7"/>
      <c r="G1" s="7"/>
      <c r="H1" s="7"/>
      <c r="I1" s="7"/>
      <c r="J1" s="7"/>
      <c r="K1" s="7"/>
    </row>
    <row r="2" spans="1:13" ht="15" customHeight="1" x14ac:dyDescent="0.35">
      <c r="A2" s="20" t="s">
        <v>133</v>
      </c>
      <c r="B2" s="14"/>
      <c r="C2" s="11"/>
      <c r="D2" s="11"/>
      <c r="E2" s="11"/>
      <c r="F2" s="11"/>
      <c r="G2" s="11"/>
      <c r="H2" s="11"/>
      <c r="I2" s="11"/>
      <c r="J2" s="11"/>
      <c r="K2" s="11"/>
    </row>
    <row r="3" spans="1:13" ht="20.2" customHeight="1" x14ac:dyDescent="0.5">
      <c r="A3" s="86" t="s">
        <v>142</v>
      </c>
      <c r="B3" s="11"/>
      <c r="C3" s="11"/>
      <c r="D3" s="11"/>
      <c r="E3" s="11"/>
      <c r="F3" s="11"/>
      <c r="G3" s="11"/>
      <c r="H3" s="11"/>
      <c r="I3" s="11"/>
      <c r="J3" s="11"/>
      <c r="K3" s="11"/>
      <c r="L3" s="11"/>
    </row>
    <row r="4" spans="1:13" ht="20.2" customHeight="1" x14ac:dyDescent="0.5">
      <c r="A4" s="86"/>
      <c r="B4" s="11"/>
      <c r="C4" s="11"/>
      <c r="D4" s="11"/>
      <c r="E4" s="11"/>
      <c r="F4" s="11"/>
      <c r="G4" s="11"/>
      <c r="H4" s="11"/>
      <c r="I4" s="11"/>
      <c r="J4" s="11"/>
      <c r="K4" s="11"/>
      <c r="L4" s="11"/>
    </row>
    <row r="5" spans="1:13" ht="12.75" x14ac:dyDescent="0.35">
      <c r="A5" s="21"/>
      <c r="B5" s="21"/>
      <c r="C5" s="38" t="s">
        <v>126</v>
      </c>
      <c r="D5" s="38" t="s">
        <v>126</v>
      </c>
      <c r="E5" s="38" t="s">
        <v>126</v>
      </c>
      <c r="F5" s="38" t="s">
        <v>126</v>
      </c>
      <c r="G5" s="38" t="s">
        <v>126</v>
      </c>
      <c r="H5" s="38" t="s">
        <v>126</v>
      </c>
      <c r="I5" s="38" t="s">
        <v>126</v>
      </c>
      <c r="J5" s="38" t="s">
        <v>126</v>
      </c>
      <c r="K5" s="22"/>
      <c r="L5" s="12"/>
    </row>
    <row r="6" spans="1:13" ht="13.5" customHeight="1" x14ac:dyDescent="0.4">
      <c r="A6" s="94" t="s">
        <v>89</v>
      </c>
      <c r="B6" s="95" t="s">
        <v>16</v>
      </c>
      <c r="C6" s="93" t="s">
        <v>105</v>
      </c>
      <c r="D6" s="93" t="s">
        <v>107</v>
      </c>
      <c r="E6" s="93" t="s">
        <v>103</v>
      </c>
      <c r="F6" s="93" t="s">
        <v>110</v>
      </c>
      <c r="G6" s="93" t="s">
        <v>112</v>
      </c>
      <c r="H6" s="93" t="s">
        <v>114</v>
      </c>
      <c r="I6" s="93" t="s">
        <v>116</v>
      </c>
      <c r="J6" s="93" t="s">
        <v>118</v>
      </c>
      <c r="K6" s="12"/>
      <c r="L6" s="96" t="s">
        <v>17</v>
      </c>
    </row>
    <row r="7" spans="1:13" ht="12.75" x14ac:dyDescent="0.35">
      <c r="A7" s="24" t="s">
        <v>18</v>
      </c>
      <c r="B7" s="25"/>
      <c r="C7" s="98"/>
      <c r="D7" s="99"/>
      <c r="E7" s="99"/>
      <c r="F7" s="99"/>
      <c r="G7" s="99"/>
      <c r="H7" s="99"/>
      <c r="I7" s="99"/>
      <c r="J7" s="99"/>
      <c r="K7" s="26"/>
      <c r="L7" s="27"/>
    </row>
    <row r="8" spans="1:13" ht="12.75" x14ac:dyDescent="0.35">
      <c r="A8" s="28" t="s">
        <v>19</v>
      </c>
      <c r="B8" s="29"/>
      <c r="C8" s="100"/>
      <c r="D8" s="100"/>
      <c r="E8" s="100"/>
      <c r="F8" s="100"/>
      <c r="G8" s="100"/>
      <c r="H8" s="100"/>
      <c r="I8" s="100"/>
      <c r="J8" s="100"/>
      <c r="K8" s="26"/>
      <c r="L8" s="27"/>
    </row>
    <row r="9" spans="1:13" ht="12.75" x14ac:dyDescent="0.35">
      <c r="A9" s="28" t="s">
        <v>20</v>
      </c>
      <c r="B9" s="29"/>
      <c r="C9" s="100"/>
      <c r="D9" s="100"/>
      <c r="E9" s="100"/>
      <c r="F9" s="100"/>
      <c r="G9" s="100"/>
      <c r="H9" s="100"/>
      <c r="I9" s="100"/>
      <c r="J9" s="100"/>
      <c r="K9" s="26"/>
      <c r="L9" s="27"/>
    </row>
    <row r="10" spans="1:13" s="30" customFormat="1" ht="12.75" x14ac:dyDescent="0.35">
      <c r="A10" s="28" t="s">
        <v>21</v>
      </c>
      <c r="B10" s="29"/>
      <c r="C10" s="100"/>
      <c r="D10" s="100"/>
      <c r="E10" s="100"/>
      <c r="F10" s="100"/>
      <c r="G10" s="100"/>
      <c r="H10" s="100"/>
      <c r="I10" s="100"/>
      <c r="J10" s="100"/>
      <c r="K10" s="26"/>
      <c r="L10" s="27"/>
      <c r="M10" s="4"/>
    </row>
    <row r="11" spans="1:13" s="30" customFormat="1" ht="12.75" x14ac:dyDescent="0.35">
      <c r="A11" s="28" t="s">
        <v>22</v>
      </c>
      <c r="B11" s="29"/>
      <c r="C11" s="100"/>
      <c r="D11" s="100"/>
      <c r="E11" s="100"/>
      <c r="F11" s="100"/>
      <c r="G11" s="100"/>
      <c r="H11" s="100"/>
      <c r="I11" s="100"/>
      <c r="J11" s="100"/>
      <c r="K11" s="26"/>
      <c r="L11" s="27"/>
      <c r="M11" s="4"/>
    </row>
    <row r="12" spans="1:13" ht="12.75" x14ac:dyDescent="0.35">
      <c r="A12" s="28" t="s">
        <v>23</v>
      </c>
      <c r="B12" s="29"/>
      <c r="C12" s="100"/>
      <c r="D12" s="100"/>
      <c r="E12" s="100"/>
      <c r="F12" s="100"/>
      <c r="G12" s="100"/>
      <c r="H12" s="100"/>
      <c r="I12" s="100"/>
      <c r="J12" s="100"/>
      <c r="K12" s="26"/>
      <c r="L12" s="27"/>
    </row>
    <row r="13" spans="1:13" ht="12.75" x14ac:dyDescent="0.35">
      <c r="A13" s="28" t="s">
        <v>24</v>
      </c>
      <c r="B13" s="29"/>
      <c r="C13" s="100"/>
      <c r="D13" s="100"/>
      <c r="E13" s="100"/>
      <c r="F13" s="100"/>
      <c r="G13" s="100"/>
      <c r="H13" s="100"/>
      <c r="I13" s="100"/>
      <c r="J13" s="100"/>
      <c r="K13" s="26"/>
      <c r="L13" s="27"/>
    </row>
    <row r="14" spans="1:13" ht="12.75" x14ac:dyDescent="0.35">
      <c r="A14" s="28" t="s">
        <v>25</v>
      </c>
      <c r="B14" s="29"/>
      <c r="C14" s="100"/>
      <c r="D14" s="100"/>
      <c r="E14" s="100"/>
      <c r="F14" s="100"/>
      <c r="G14" s="100"/>
      <c r="H14" s="100"/>
      <c r="I14" s="100"/>
      <c r="J14" s="100"/>
      <c r="K14" s="26"/>
      <c r="L14" s="27"/>
    </row>
    <row r="15" spans="1:13" ht="12.75" x14ac:dyDescent="0.35">
      <c r="A15" s="28" t="s">
        <v>26</v>
      </c>
      <c r="B15" s="29"/>
      <c r="C15" s="100"/>
      <c r="D15" s="100"/>
      <c r="E15" s="100"/>
      <c r="F15" s="100"/>
      <c r="G15" s="100"/>
      <c r="H15" s="100"/>
      <c r="I15" s="100"/>
      <c r="J15" s="100"/>
      <c r="K15" s="26"/>
      <c r="L15" s="27"/>
    </row>
    <row r="16" spans="1:13" ht="12.75" x14ac:dyDescent="0.35">
      <c r="A16" s="28" t="s">
        <v>27</v>
      </c>
      <c r="B16" s="29"/>
      <c r="C16" s="100"/>
      <c r="D16" s="100"/>
      <c r="E16" s="100"/>
      <c r="F16" s="100"/>
      <c r="G16" s="100"/>
      <c r="H16" s="100"/>
      <c r="I16" s="100"/>
      <c r="J16" s="100"/>
      <c r="K16" s="12"/>
      <c r="L16" s="27"/>
    </row>
    <row r="17" spans="1:13" ht="12.75" x14ac:dyDescent="0.35">
      <c r="A17" s="28" t="s">
        <v>28</v>
      </c>
      <c r="B17" s="29"/>
      <c r="C17" s="100"/>
      <c r="D17" s="100"/>
      <c r="E17" s="100"/>
      <c r="F17" s="100"/>
      <c r="G17" s="100"/>
      <c r="H17" s="100"/>
      <c r="I17" s="100"/>
      <c r="J17" s="100"/>
      <c r="K17" s="26"/>
      <c r="L17" s="27"/>
    </row>
    <row r="18" spans="1:13" ht="12.75" x14ac:dyDescent="0.35">
      <c r="A18" s="28" t="s">
        <v>29</v>
      </c>
      <c r="B18" s="29"/>
      <c r="C18" s="100"/>
      <c r="D18" s="100"/>
      <c r="E18" s="100"/>
      <c r="F18" s="100"/>
      <c r="G18" s="100"/>
      <c r="H18" s="100"/>
      <c r="I18" s="100"/>
      <c r="J18" s="100"/>
      <c r="K18" s="26"/>
      <c r="L18" s="27"/>
    </row>
    <row r="19" spans="1:13" ht="12.75" x14ac:dyDescent="0.35">
      <c r="A19" s="28" t="s">
        <v>30</v>
      </c>
      <c r="B19" s="29"/>
      <c r="C19" s="100"/>
      <c r="D19" s="100"/>
      <c r="E19" s="100"/>
      <c r="F19" s="100"/>
      <c r="G19" s="100"/>
      <c r="H19" s="100"/>
      <c r="I19" s="100"/>
      <c r="J19" s="100"/>
      <c r="K19" s="26"/>
      <c r="L19" s="27"/>
    </row>
    <row r="20" spans="1:13" s="30" customFormat="1" ht="12.75" x14ac:dyDescent="0.35">
      <c r="A20" s="28" t="s">
        <v>31</v>
      </c>
      <c r="B20" s="29"/>
      <c r="C20" s="100"/>
      <c r="D20" s="100"/>
      <c r="E20" s="100"/>
      <c r="F20" s="100"/>
      <c r="G20" s="100"/>
      <c r="H20" s="100"/>
      <c r="I20" s="100"/>
      <c r="J20" s="100"/>
      <c r="K20" s="26"/>
      <c r="L20" s="27"/>
      <c r="M20" s="4"/>
    </row>
    <row r="21" spans="1:13" s="30" customFormat="1" ht="12.75" x14ac:dyDescent="0.35">
      <c r="A21" s="28" t="s">
        <v>32</v>
      </c>
      <c r="B21" s="29"/>
      <c r="C21" s="100"/>
      <c r="D21" s="100"/>
      <c r="E21" s="100"/>
      <c r="F21" s="100"/>
      <c r="G21" s="100"/>
      <c r="H21" s="100"/>
      <c r="I21" s="100"/>
      <c r="J21" s="100"/>
      <c r="K21" s="26"/>
      <c r="L21" s="27"/>
      <c r="M21" s="4"/>
    </row>
    <row r="22" spans="1:13" ht="12.75" x14ac:dyDescent="0.35">
      <c r="A22" s="28" t="s">
        <v>33</v>
      </c>
      <c r="B22" s="29"/>
      <c r="C22" s="100"/>
      <c r="D22" s="100"/>
      <c r="E22" s="100"/>
      <c r="F22" s="100"/>
      <c r="G22" s="100"/>
      <c r="H22" s="100"/>
      <c r="I22" s="100"/>
      <c r="J22" s="100"/>
      <c r="K22" s="26"/>
      <c r="L22" s="27"/>
    </row>
    <row r="23" spans="1:13" ht="12.75" x14ac:dyDescent="0.35">
      <c r="A23" s="28" t="s">
        <v>34</v>
      </c>
      <c r="B23" s="29"/>
      <c r="C23" s="100"/>
      <c r="D23" s="100"/>
      <c r="E23" s="100"/>
      <c r="F23" s="100"/>
      <c r="G23" s="100"/>
      <c r="H23" s="100"/>
      <c r="I23" s="100"/>
      <c r="J23" s="100"/>
      <c r="K23" s="26"/>
      <c r="L23" s="27"/>
    </row>
    <row r="24" spans="1:13" ht="12.75" x14ac:dyDescent="0.35">
      <c r="A24" s="28" t="s">
        <v>35</v>
      </c>
      <c r="B24" s="29"/>
      <c r="C24" s="100"/>
      <c r="D24" s="100"/>
      <c r="E24" s="100"/>
      <c r="F24" s="100"/>
      <c r="G24" s="100"/>
      <c r="H24" s="100"/>
      <c r="I24" s="100"/>
      <c r="J24" s="100"/>
      <c r="K24" s="26"/>
      <c r="L24" s="27"/>
    </row>
    <row r="25" spans="1:13" ht="12.75" x14ac:dyDescent="0.35">
      <c r="A25" s="28" t="s">
        <v>36</v>
      </c>
      <c r="B25" s="29"/>
      <c r="C25" s="100"/>
      <c r="D25" s="100"/>
      <c r="E25" s="100"/>
      <c r="F25" s="100"/>
      <c r="G25" s="100"/>
      <c r="H25" s="100"/>
      <c r="I25" s="100"/>
      <c r="J25" s="100"/>
      <c r="K25" s="26"/>
      <c r="L25" s="27"/>
    </row>
    <row r="26" spans="1:13" s="30" customFormat="1" ht="12.75" x14ac:dyDescent="0.35">
      <c r="A26" s="31" t="s">
        <v>37</v>
      </c>
      <c r="B26" s="32"/>
      <c r="C26" s="101" t="s">
        <v>38</v>
      </c>
      <c r="D26" s="101" t="s">
        <v>38</v>
      </c>
      <c r="E26" s="101" t="s">
        <v>38</v>
      </c>
      <c r="F26" s="101" t="s">
        <v>38</v>
      </c>
      <c r="G26" s="101" t="s">
        <v>38</v>
      </c>
      <c r="H26" s="101" t="s">
        <v>38</v>
      </c>
      <c r="I26" s="101" t="s">
        <v>38</v>
      </c>
      <c r="J26" s="101" t="s">
        <v>38</v>
      </c>
      <c r="K26" s="12" t="s">
        <v>38</v>
      </c>
      <c r="L26" s="33"/>
      <c r="M26" s="4"/>
    </row>
    <row r="27" spans="1:13" ht="13.5" customHeight="1" x14ac:dyDescent="0.35">
      <c r="A27" s="97" t="s">
        <v>39</v>
      </c>
      <c r="B27" s="21"/>
      <c r="C27" s="22"/>
      <c r="D27" s="22"/>
      <c r="E27" s="22"/>
      <c r="F27" s="22"/>
      <c r="G27" s="22"/>
      <c r="H27" s="22"/>
      <c r="I27" s="22"/>
      <c r="J27" s="22"/>
      <c r="K27" s="22"/>
      <c r="L27" s="12"/>
    </row>
    <row r="28" spans="1:13" ht="13.5" customHeight="1" x14ac:dyDescent="0.35">
      <c r="A28" s="97" t="str">
        <f>"Ref: "&amp;A3&amp;" - "&amp;A1</f>
        <v>Ref: Working Capital 1 - Section WC - Working Capital</v>
      </c>
      <c r="B28" s="34"/>
      <c r="C28" s="22"/>
      <c r="D28" s="22"/>
      <c r="E28" s="22"/>
      <c r="F28" s="22"/>
      <c r="G28" s="22"/>
      <c r="H28" s="22"/>
      <c r="I28" s="22"/>
      <c r="J28" s="22"/>
      <c r="K28" s="22"/>
      <c r="L28" s="12"/>
    </row>
    <row r="29" spans="1:13" ht="13.5" customHeight="1" x14ac:dyDescent="0.35">
      <c r="A29" s="14"/>
      <c r="B29" s="14"/>
      <c r="C29" s="14"/>
      <c r="D29" s="14"/>
      <c r="E29" s="14"/>
      <c r="F29" s="14"/>
      <c r="G29" s="14"/>
      <c r="H29" s="14"/>
      <c r="I29" s="14"/>
      <c r="J29" s="14"/>
      <c r="K29" s="14"/>
      <c r="L29" s="14"/>
    </row>
    <row r="30" spans="1:13" ht="13.5" customHeight="1" x14ac:dyDescent="0.35">
      <c r="A30" s="14"/>
      <c r="B30" s="14"/>
      <c r="C30" s="14"/>
      <c r="D30" s="14"/>
      <c r="E30" s="14"/>
      <c r="F30" s="14"/>
      <c r="G30" s="14"/>
      <c r="H30" s="14"/>
      <c r="I30" s="14"/>
      <c r="J30" s="14"/>
      <c r="K30" s="14"/>
      <c r="L30" s="14"/>
    </row>
    <row r="31" spans="1:13" ht="12" customHeight="1" x14ac:dyDescent="0.35">
      <c r="A31" s="14"/>
      <c r="B31" s="14"/>
      <c r="C31" s="14"/>
      <c r="D31" s="14"/>
      <c r="E31" s="14"/>
      <c r="F31" s="14"/>
      <c r="G31" s="14"/>
      <c r="H31" s="14"/>
      <c r="I31" s="14"/>
      <c r="J31" s="14"/>
      <c r="K31" s="14"/>
      <c r="L31" s="14"/>
    </row>
    <row r="32" spans="1:13" ht="12" customHeight="1" x14ac:dyDescent="0.35">
      <c r="A32" s="14"/>
      <c r="B32" s="14"/>
      <c r="C32" s="14"/>
      <c r="D32" s="14"/>
      <c r="E32" s="14"/>
      <c r="F32" s="14"/>
      <c r="G32" s="14"/>
      <c r="H32" s="14"/>
      <c r="I32" s="14"/>
      <c r="J32" s="14"/>
      <c r="K32" s="14"/>
      <c r="L32" s="14"/>
    </row>
    <row r="33" spans="1:12" ht="12" customHeight="1" x14ac:dyDescent="0.35">
      <c r="A33" s="14"/>
      <c r="B33" s="14"/>
      <c r="C33" s="14"/>
      <c r="D33" s="14"/>
      <c r="E33" s="14"/>
      <c r="F33" s="14"/>
      <c r="G33" s="14"/>
      <c r="H33" s="14"/>
      <c r="I33" s="14"/>
      <c r="J33" s="14"/>
      <c r="K33" s="14"/>
      <c r="L33" s="14"/>
    </row>
    <row r="34" spans="1:12" ht="12" customHeight="1" x14ac:dyDescent="0.35">
      <c r="A34" s="14"/>
      <c r="B34" s="14"/>
      <c r="C34" s="14"/>
      <c r="D34" s="14"/>
      <c r="E34" s="14"/>
      <c r="F34" s="14"/>
      <c r="G34" s="14"/>
      <c r="H34" s="14"/>
      <c r="I34" s="14"/>
      <c r="J34" s="14"/>
      <c r="K34" s="14"/>
      <c r="L34" s="14"/>
    </row>
    <row r="35" spans="1:12" ht="12" customHeight="1" x14ac:dyDescent="0.35">
      <c r="A35" s="14"/>
      <c r="B35" s="14"/>
      <c r="C35" s="14"/>
      <c r="D35" s="14"/>
      <c r="E35" s="14"/>
      <c r="F35" s="14"/>
      <c r="G35" s="14"/>
      <c r="H35" s="14"/>
      <c r="I35" s="14"/>
      <c r="J35" s="14"/>
      <c r="K35" s="14"/>
      <c r="L35" s="14"/>
    </row>
    <row r="36" spans="1:12" ht="12" customHeight="1" x14ac:dyDescent="0.35">
      <c r="A36" s="14"/>
      <c r="B36" s="14"/>
      <c r="C36" s="14"/>
      <c r="D36" s="14"/>
      <c r="E36" s="14"/>
      <c r="F36" s="14"/>
      <c r="G36" s="14"/>
      <c r="H36" s="14"/>
      <c r="I36" s="14"/>
      <c r="J36" s="14"/>
      <c r="K36" s="14"/>
      <c r="L36" s="14"/>
    </row>
    <row r="37" spans="1:12" ht="12" customHeight="1" x14ac:dyDescent="0.35">
      <c r="A37" s="14"/>
      <c r="B37" s="14"/>
      <c r="C37" s="14"/>
      <c r="D37" s="14"/>
      <c r="E37" s="14"/>
      <c r="F37" s="14"/>
      <c r="G37" s="14"/>
      <c r="H37" s="14"/>
      <c r="I37" s="14"/>
      <c r="J37" s="14"/>
      <c r="K37" s="14"/>
      <c r="L37" s="14"/>
    </row>
    <row r="38" spans="1:12" ht="12" customHeight="1" x14ac:dyDescent="0.35">
      <c r="A38" s="14"/>
      <c r="B38" s="14"/>
      <c r="C38" s="14"/>
      <c r="D38" s="14"/>
      <c r="E38" s="14"/>
      <c r="F38" s="14"/>
      <c r="G38" s="14"/>
      <c r="H38" s="14"/>
      <c r="I38" s="14"/>
      <c r="J38" s="14"/>
      <c r="K38" s="14"/>
      <c r="L38" s="14"/>
    </row>
    <row r="39" spans="1:12" ht="12" customHeight="1" x14ac:dyDescent="0.35">
      <c r="A39" s="14"/>
      <c r="B39" s="14"/>
      <c r="C39" s="14"/>
      <c r="D39" s="14"/>
      <c r="E39" s="14"/>
      <c r="F39" s="14"/>
      <c r="G39" s="14"/>
      <c r="H39" s="14"/>
      <c r="I39" s="14"/>
      <c r="J39" s="14"/>
      <c r="K39" s="14"/>
      <c r="L39" s="14"/>
    </row>
    <row r="40" spans="1:12" ht="12" customHeight="1" x14ac:dyDescent="0.35">
      <c r="A40" s="14"/>
      <c r="B40" s="14"/>
      <c r="C40" s="14"/>
      <c r="D40" s="14"/>
      <c r="E40" s="14"/>
      <c r="F40" s="14"/>
      <c r="G40" s="14"/>
      <c r="H40" s="14"/>
      <c r="I40" s="14"/>
      <c r="J40" s="14"/>
      <c r="K40" s="14"/>
      <c r="L40" s="14"/>
    </row>
    <row r="41" spans="1:12" ht="12" customHeight="1" x14ac:dyDescent="0.35">
      <c r="A41" s="14"/>
      <c r="B41" s="14"/>
      <c r="C41" s="14"/>
      <c r="D41" s="14"/>
      <c r="E41" s="14"/>
      <c r="F41" s="14"/>
      <c r="G41" s="14"/>
      <c r="H41" s="14"/>
      <c r="I41" s="14"/>
      <c r="J41" s="14"/>
      <c r="K41" s="14"/>
      <c r="L41" s="14"/>
    </row>
    <row r="42" spans="1:12" ht="12" customHeight="1" x14ac:dyDescent="0.35">
      <c r="A42" s="14"/>
      <c r="B42" s="14"/>
      <c r="C42" s="14"/>
      <c r="D42" s="14"/>
      <c r="E42" s="14"/>
      <c r="F42" s="14"/>
      <c r="G42" s="14"/>
      <c r="H42" s="14"/>
      <c r="I42" s="14"/>
      <c r="J42" s="14"/>
      <c r="K42" s="14"/>
      <c r="L42" s="14"/>
    </row>
    <row r="43" spans="1:12" ht="12" customHeight="1" x14ac:dyDescent="0.35">
      <c r="A43" s="14"/>
      <c r="B43" s="14"/>
      <c r="C43" s="14"/>
      <c r="D43" s="14"/>
      <c r="E43" s="14"/>
      <c r="F43" s="14"/>
      <c r="G43" s="14"/>
      <c r="H43" s="14"/>
      <c r="I43" s="14"/>
      <c r="J43" s="14"/>
      <c r="K43" s="14"/>
      <c r="L43" s="14"/>
    </row>
    <row r="44" spans="1:12" ht="12" customHeight="1" x14ac:dyDescent="0.35">
      <c r="A44" s="14"/>
      <c r="B44" s="14"/>
      <c r="C44" s="14"/>
      <c r="D44" s="14"/>
      <c r="E44" s="14"/>
      <c r="F44" s="14"/>
      <c r="G44" s="14"/>
      <c r="H44" s="14"/>
      <c r="I44" s="14"/>
      <c r="J44" s="14"/>
      <c r="K44" s="14"/>
      <c r="L44" s="14"/>
    </row>
    <row r="45" spans="1:12" ht="12" customHeight="1" x14ac:dyDescent="0.35">
      <c r="A45" s="14"/>
      <c r="B45" s="14"/>
      <c r="C45" s="14"/>
      <c r="D45" s="14"/>
      <c r="E45" s="14"/>
      <c r="F45" s="14"/>
      <c r="G45" s="14"/>
      <c r="H45" s="14"/>
      <c r="I45" s="14"/>
      <c r="J45" s="14"/>
      <c r="K45" s="14"/>
      <c r="L45" s="14"/>
    </row>
    <row r="46" spans="1:12" ht="12" customHeight="1" x14ac:dyDescent="0.35">
      <c r="A46" s="14"/>
      <c r="B46" s="14"/>
      <c r="C46" s="14"/>
      <c r="D46" s="14"/>
      <c r="E46" s="14"/>
      <c r="F46" s="14"/>
      <c r="G46" s="14"/>
      <c r="H46" s="14"/>
      <c r="I46" s="14"/>
      <c r="J46" s="14"/>
      <c r="K46" s="14"/>
      <c r="L46" s="14"/>
    </row>
    <row r="47" spans="1:12" ht="12" customHeight="1" x14ac:dyDescent="0.35">
      <c r="A47" s="14"/>
      <c r="B47" s="14"/>
      <c r="C47" s="14"/>
      <c r="D47" s="14"/>
      <c r="E47" s="14"/>
      <c r="F47" s="14"/>
      <c r="G47" s="14"/>
      <c r="H47" s="14"/>
      <c r="I47" s="14"/>
      <c r="J47" s="14"/>
      <c r="K47" s="14"/>
      <c r="L47" s="14"/>
    </row>
    <row r="48" spans="1:12" ht="12" customHeight="1" x14ac:dyDescent="0.35">
      <c r="A48" s="14"/>
      <c r="B48" s="14"/>
      <c r="C48" s="14"/>
      <c r="D48" s="14"/>
      <c r="E48" s="14"/>
      <c r="F48" s="14"/>
      <c r="G48" s="14"/>
      <c r="H48" s="14"/>
      <c r="I48" s="14"/>
      <c r="J48" s="14"/>
      <c r="K48" s="14"/>
      <c r="L48" s="14"/>
    </row>
    <row r="49" spans="1:12" ht="12" customHeight="1" x14ac:dyDescent="0.35">
      <c r="A49" s="34"/>
      <c r="B49" s="34"/>
      <c r="C49" s="12"/>
      <c r="D49" s="12"/>
      <c r="E49" s="12"/>
      <c r="F49" s="12"/>
      <c r="G49" s="12"/>
      <c r="H49" s="12"/>
      <c r="I49" s="12"/>
      <c r="J49" s="12"/>
      <c r="K49" s="12"/>
      <c r="L49" s="12"/>
    </row>
    <row r="50" spans="1:12" ht="12" customHeight="1" x14ac:dyDescent="0.35">
      <c r="A50" s="34"/>
      <c r="B50" s="34"/>
      <c r="C50" s="12"/>
      <c r="D50" s="12"/>
      <c r="E50" s="12"/>
      <c r="F50" s="12"/>
      <c r="G50" s="12"/>
      <c r="H50" s="12"/>
      <c r="I50" s="12"/>
      <c r="J50" s="12"/>
      <c r="K50" s="12"/>
      <c r="L50" s="12"/>
    </row>
    <row r="51" spans="1:12" ht="12" customHeight="1" x14ac:dyDescent="0.35">
      <c r="A51" s="34"/>
      <c r="B51" s="34"/>
      <c r="C51" s="12"/>
      <c r="D51" s="12"/>
      <c r="E51" s="12"/>
      <c r="F51" s="12"/>
      <c r="G51" s="12"/>
      <c r="H51" s="12"/>
      <c r="I51" s="12"/>
      <c r="J51" s="12"/>
      <c r="K51" s="12"/>
      <c r="L51" s="12"/>
    </row>
    <row r="52" spans="1:12" ht="12" customHeight="1" x14ac:dyDescent="0.35">
      <c r="A52" s="34"/>
      <c r="B52" s="34"/>
      <c r="C52" s="12"/>
      <c r="D52" s="12"/>
      <c r="E52" s="12"/>
      <c r="F52" s="12"/>
      <c r="G52" s="12"/>
      <c r="H52" s="12"/>
      <c r="I52" s="12"/>
      <c r="J52" s="12"/>
      <c r="K52" s="12"/>
      <c r="L52" s="12"/>
    </row>
    <row r="53" spans="1:12" ht="12" customHeight="1" x14ac:dyDescent="0.35">
      <c r="A53" s="34"/>
      <c r="B53" s="34"/>
      <c r="C53" s="12"/>
      <c r="D53" s="12"/>
      <c r="E53" s="12"/>
      <c r="F53" s="12"/>
      <c r="G53" s="12"/>
      <c r="H53" s="12"/>
      <c r="I53" s="12"/>
      <c r="J53" s="12"/>
      <c r="K53" s="12"/>
      <c r="L53" s="12"/>
    </row>
    <row r="54" spans="1:12" ht="12" customHeight="1" x14ac:dyDescent="0.35">
      <c r="A54" s="34"/>
      <c r="B54" s="34"/>
      <c r="C54" s="12"/>
      <c r="D54" s="12"/>
      <c r="E54" s="12"/>
      <c r="F54" s="12"/>
      <c r="G54" s="12"/>
      <c r="H54" s="12"/>
      <c r="I54" s="12"/>
      <c r="J54" s="12"/>
      <c r="K54" s="12"/>
      <c r="L54" s="12"/>
    </row>
    <row r="55" spans="1:12" ht="12" customHeight="1" x14ac:dyDescent="0.35">
      <c r="A55" s="34"/>
      <c r="B55" s="34"/>
      <c r="C55" s="12"/>
      <c r="D55" s="12"/>
      <c r="E55" s="12"/>
      <c r="F55" s="12"/>
      <c r="G55" s="12"/>
      <c r="H55" s="12"/>
      <c r="I55" s="12"/>
      <c r="J55" s="12"/>
      <c r="K55" s="12"/>
      <c r="L55" s="12"/>
    </row>
  </sheetData>
  <pageMargins left="0.55118110236220497" right="0.55118110236220497" top="0.39370078740157499" bottom="0.55118110236220497" header="0" footer="0.31496062992126"/>
  <pageSetup paperSize="9" fitToHeight="0" orientation="landscape" r:id="rId1"/>
  <headerFooter scaleWithDoc="0" alignWithMargins="0">
    <oddFooter>&amp;R&amp;G&amp;L&amp;"Arial,Regular"&amp;8Page &amp;P     Tab:&amp;A     05 April 2021&amp;C&amp;"Arial,Regular"&amp;8&amp;F
Reliance Restricted</oddFooter>
  </headerFooter>
  <drawing r:id="rId2"/>
  <legacyDrawing r:id="rId3"/>
  <legacyDrawingHF r:id="rId4"/>
  <oleObjects>
    <mc:AlternateContent xmlns:mc="http://schemas.openxmlformats.org/markup-compatibility/2006">
      <mc:Choice Requires="x14">
        <oleObject progId="Document" shapeId="17409" r:id="rId5">
          <objectPr defaultSize="0" altText="nrNarrativeTextBox" r:id="rId6">
            <anchor moveWithCells="1">
              <from>
                <xdr:col>0</xdr:col>
                <xdr:colOff>80963</xdr:colOff>
                <xdr:row>29</xdr:row>
                <xdr:rowOff>33338</xdr:rowOff>
              </from>
              <to>
                <xdr:col>10</xdr:col>
                <xdr:colOff>71438</xdr:colOff>
                <xdr:row>33</xdr:row>
                <xdr:rowOff>0</xdr:rowOff>
              </to>
            </anchor>
          </objectPr>
        </oleObject>
      </mc:Choice>
      <mc:Fallback>
        <oleObject progId="Document" shapeId="17409" r:id="rId5"/>
      </mc:Fallback>
    </mc:AlternateContent>
  </oleObjects>
</worksheet>
</file>

<file path=xl/worksheets/sheet4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340509-E9D5-4274-8C0D-358FF29BEB5C}">
  <sheetPr>
    <pageSetUpPr autoPageBreaks="0" fitToPage="1"/>
  </sheetPr>
  <dimension ref="A1:M55"/>
  <sheetViews>
    <sheetView showGridLines="0" zoomScaleNormal="100" workbookViewId="0">
      <selection activeCell="A8" sqref="A8"/>
    </sheetView>
  </sheetViews>
  <sheetFormatPr defaultColWidth="9" defaultRowHeight="12" customHeight="1" x14ac:dyDescent="0.35"/>
  <cols>
    <col min="1" max="1" width="19" style="4" customWidth="1"/>
    <col min="2" max="2" width="5.6640625" style="4" customWidth="1"/>
    <col min="3" max="10" width="11.4140625" style="4" customWidth="1"/>
    <col min="11" max="11" width="5.4140625" style="4" customWidth="1"/>
    <col min="12" max="12" width="11.4140625" style="4" customWidth="1"/>
    <col min="13" max="14" width="3.9140625" style="4" customWidth="1"/>
    <col min="15" max="16384" width="9" style="4"/>
  </cols>
  <sheetData>
    <row r="1" spans="1:13" ht="20.2" customHeight="1" x14ac:dyDescent="0.4">
      <c r="A1" s="19" t="s">
        <v>140</v>
      </c>
      <c r="B1" s="7"/>
      <c r="C1" s="7"/>
      <c r="D1" s="7"/>
      <c r="E1" s="7"/>
      <c r="F1" s="7"/>
      <c r="G1" s="7"/>
      <c r="H1" s="7"/>
      <c r="I1" s="7"/>
      <c r="J1" s="7"/>
      <c r="K1" s="7"/>
    </row>
    <row r="2" spans="1:13" ht="15" customHeight="1" x14ac:dyDescent="0.35">
      <c r="A2" s="20" t="s">
        <v>133</v>
      </c>
      <c r="B2" s="14"/>
      <c r="C2" s="11"/>
      <c r="D2" s="11"/>
      <c r="E2" s="11"/>
      <c r="F2" s="11"/>
      <c r="G2" s="11"/>
      <c r="H2" s="11"/>
      <c r="I2" s="11"/>
      <c r="J2" s="11"/>
      <c r="K2" s="11"/>
    </row>
    <row r="3" spans="1:13" ht="20.2" customHeight="1" x14ac:dyDescent="0.5">
      <c r="A3" s="86" t="s">
        <v>143</v>
      </c>
      <c r="B3" s="11"/>
      <c r="C3" s="11"/>
      <c r="D3" s="11"/>
      <c r="E3" s="11"/>
      <c r="F3" s="11"/>
      <c r="G3" s="11"/>
      <c r="H3" s="11"/>
      <c r="I3" s="11"/>
      <c r="J3" s="11"/>
      <c r="K3" s="11"/>
      <c r="L3" s="11"/>
    </row>
    <row r="4" spans="1:13" ht="20.2" customHeight="1" x14ac:dyDescent="0.5">
      <c r="A4" s="86"/>
      <c r="B4" s="11"/>
      <c r="C4" s="11"/>
      <c r="D4" s="11"/>
      <c r="E4" s="11"/>
      <c r="F4" s="11"/>
      <c r="G4" s="11"/>
      <c r="H4" s="11"/>
      <c r="I4" s="11"/>
      <c r="J4" s="11"/>
      <c r="K4" s="11"/>
      <c r="L4" s="11"/>
    </row>
    <row r="5" spans="1:13" ht="12.75" x14ac:dyDescent="0.35">
      <c r="A5" s="21"/>
      <c r="B5" s="21"/>
      <c r="C5" s="38" t="s">
        <v>126</v>
      </c>
      <c r="D5" s="38" t="s">
        <v>126</v>
      </c>
      <c r="E5" s="38" t="s">
        <v>126</v>
      </c>
      <c r="F5" s="38" t="s">
        <v>126</v>
      </c>
      <c r="G5" s="38" t="s">
        <v>126</v>
      </c>
      <c r="H5" s="38" t="s">
        <v>126</v>
      </c>
      <c r="I5" s="38" t="s">
        <v>126</v>
      </c>
      <c r="J5" s="38" t="s">
        <v>126</v>
      </c>
      <c r="K5" s="22"/>
      <c r="L5" s="12"/>
    </row>
    <row r="6" spans="1:13" ht="13.5" customHeight="1" x14ac:dyDescent="0.4">
      <c r="A6" s="94" t="s">
        <v>89</v>
      </c>
      <c r="B6" s="95" t="s">
        <v>16</v>
      </c>
      <c r="C6" s="93" t="s">
        <v>105</v>
      </c>
      <c r="D6" s="93" t="s">
        <v>107</v>
      </c>
      <c r="E6" s="93" t="s">
        <v>103</v>
      </c>
      <c r="F6" s="93" t="s">
        <v>110</v>
      </c>
      <c r="G6" s="93" t="s">
        <v>112</v>
      </c>
      <c r="H6" s="93" t="s">
        <v>114</v>
      </c>
      <c r="I6" s="93" t="s">
        <v>116</v>
      </c>
      <c r="J6" s="93" t="s">
        <v>118</v>
      </c>
      <c r="K6" s="12"/>
      <c r="L6" s="96" t="s">
        <v>17</v>
      </c>
    </row>
    <row r="7" spans="1:13" ht="12.75" x14ac:dyDescent="0.35">
      <c r="A7" s="24" t="s">
        <v>18</v>
      </c>
      <c r="B7" s="25"/>
      <c r="C7" s="98"/>
      <c r="D7" s="99"/>
      <c r="E7" s="99"/>
      <c r="F7" s="99"/>
      <c r="G7" s="99"/>
      <c r="H7" s="99"/>
      <c r="I7" s="99"/>
      <c r="J7" s="99"/>
      <c r="K7" s="26"/>
      <c r="L7" s="27"/>
    </row>
    <row r="8" spans="1:13" ht="12.75" x14ac:dyDescent="0.35">
      <c r="A8" s="28" t="s">
        <v>19</v>
      </c>
      <c r="B8" s="29"/>
      <c r="C8" s="100"/>
      <c r="D8" s="100"/>
      <c r="E8" s="100"/>
      <c r="F8" s="100"/>
      <c r="G8" s="100"/>
      <c r="H8" s="100"/>
      <c r="I8" s="100"/>
      <c r="J8" s="100"/>
      <c r="K8" s="26"/>
      <c r="L8" s="27"/>
    </row>
    <row r="9" spans="1:13" ht="12.75" x14ac:dyDescent="0.35">
      <c r="A9" s="28" t="s">
        <v>20</v>
      </c>
      <c r="B9" s="29"/>
      <c r="C9" s="100"/>
      <c r="D9" s="100"/>
      <c r="E9" s="100"/>
      <c r="F9" s="100"/>
      <c r="G9" s="100"/>
      <c r="H9" s="100"/>
      <c r="I9" s="100"/>
      <c r="J9" s="100"/>
      <c r="K9" s="26"/>
      <c r="L9" s="27"/>
    </row>
    <row r="10" spans="1:13" s="30" customFormat="1" ht="12.75" x14ac:dyDescent="0.35">
      <c r="A10" s="28" t="s">
        <v>21</v>
      </c>
      <c r="B10" s="29"/>
      <c r="C10" s="100"/>
      <c r="D10" s="100"/>
      <c r="E10" s="100"/>
      <c r="F10" s="100"/>
      <c r="G10" s="100"/>
      <c r="H10" s="100"/>
      <c r="I10" s="100"/>
      <c r="J10" s="100"/>
      <c r="K10" s="26"/>
      <c r="L10" s="27"/>
      <c r="M10" s="4"/>
    </row>
    <row r="11" spans="1:13" s="30" customFormat="1" ht="12.75" x14ac:dyDescent="0.35">
      <c r="A11" s="28" t="s">
        <v>22</v>
      </c>
      <c r="B11" s="29"/>
      <c r="C11" s="100"/>
      <c r="D11" s="100"/>
      <c r="E11" s="100"/>
      <c r="F11" s="100"/>
      <c r="G11" s="100"/>
      <c r="H11" s="100"/>
      <c r="I11" s="100"/>
      <c r="J11" s="100"/>
      <c r="K11" s="26"/>
      <c r="L11" s="27"/>
      <c r="M11" s="4"/>
    </row>
    <row r="12" spans="1:13" ht="12.75" x14ac:dyDescent="0.35">
      <c r="A12" s="28" t="s">
        <v>23</v>
      </c>
      <c r="B12" s="29"/>
      <c r="C12" s="100"/>
      <c r="D12" s="100"/>
      <c r="E12" s="100"/>
      <c r="F12" s="100"/>
      <c r="G12" s="100"/>
      <c r="H12" s="100"/>
      <c r="I12" s="100"/>
      <c r="J12" s="100"/>
      <c r="K12" s="26"/>
      <c r="L12" s="27"/>
    </row>
    <row r="13" spans="1:13" ht="12.75" x14ac:dyDescent="0.35">
      <c r="A13" s="28" t="s">
        <v>24</v>
      </c>
      <c r="B13" s="29"/>
      <c r="C13" s="100"/>
      <c r="D13" s="100"/>
      <c r="E13" s="100"/>
      <c r="F13" s="100"/>
      <c r="G13" s="100"/>
      <c r="H13" s="100"/>
      <c r="I13" s="100"/>
      <c r="J13" s="100"/>
      <c r="K13" s="26"/>
      <c r="L13" s="27"/>
    </row>
    <row r="14" spans="1:13" ht="12.75" x14ac:dyDescent="0.35">
      <c r="A14" s="28" t="s">
        <v>25</v>
      </c>
      <c r="B14" s="29"/>
      <c r="C14" s="100"/>
      <c r="D14" s="100"/>
      <c r="E14" s="100"/>
      <c r="F14" s="100"/>
      <c r="G14" s="100"/>
      <c r="H14" s="100"/>
      <c r="I14" s="100"/>
      <c r="J14" s="100"/>
      <c r="K14" s="26"/>
      <c r="L14" s="27"/>
    </row>
    <row r="15" spans="1:13" ht="12.75" x14ac:dyDescent="0.35">
      <c r="A15" s="28" t="s">
        <v>26</v>
      </c>
      <c r="B15" s="29"/>
      <c r="C15" s="100"/>
      <c r="D15" s="100"/>
      <c r="E15" s="100"/>
      <c r="F15" s="100"/>
      <c r="G15" s="100"/>
      <c r="H15" s="100"/>
      <c r="I15" s="100"/>
      <c r="J15" s="100"/>
      <c r="K15" s="26"/>
      <c r="L15" s="27"/>
    </row>
    <row r="16" spans="1:13" ht="12.75" x14ac:dyDescent="0.35">
      <c r="A16" s="28" t="s">
        <v>27</v>
      </c>
      <c r="B16" s="29"/>
      <c r="C16" s="100"/>
      <c r="D16" s="100"/>
      <c r="E16" s="100"/>
      <c r="F16" s="100"/>
      <c r="G16" s="100"/>
      <c r="H16" s="100"/>
      <c r="I16" s="100"/>
      <c r="J16" s="100"/>
      <c r="K16" s="12"/>
      <c r="L16" s="27"/>
    </row>
    <row r="17" spans="1:13" ht="12.75" x14ac:dyDescent="0.35">
      <c r="A17" s="28" t="s">
        <v>28</v>
      </c>
      <c r="B17" s="29"/>
      <c r="C17" s="100"/>
      <c r="D17" s="100"/>
      <c r="E17" s="100"/>
      <c r="F17" s="100"/>
      <c r="G17" s="100"/>
      <c r="H17" s="100"/>
      <c r="I17" s="100"/>
      <c r="J17" s="100"/>
      <c r="K17" s="26"/>
      <c r="L17" s="27"/>
    </row>
    <row r="18" spans="1:13" ht="12.75" x14ac:dyDescent="0.35">
      <c r="A18" s="28" t="s">
        <v>29</v>
      </c>
      <c r="B18" s="29"/>
      <c r="C18" s="100"/>
      <c r="D18" s="100"/>
      <c r="E18" s="100"/>
      <c r="F18" s="100"/>
      <c r="G18" s="100"/>
      <c r="H18" s="100"/>
      <c r="I18" s="100"/>
      <c r="J18" s="100"/>
      <c r="K18" s="26"/>
      <c r="L18" s="27"/>
    </row>
    <row r="19" spans="1:13" ht="12.75" x14ac:dyDescent="0.35">
      <c r="A19" s="28" t="s">
        <v>30</v>
      </c>
      <c r="B19" s="29"/>
      <c r="C19" s="100"/>
      <c r="D19" s="100"/>
      <c r="E19" s="100"/>
      <c r="F19" s="100"/>
      <c r="G19" s="100"/>
      <c r="H19" s="100"/>
      <c r="I19" s="100"/>
      <c r="J19" s="100"/>
      <c r="K19" s="26"/>
      <c r="L19" s="27"/>
    </row>
    <row r="20" spans="1:13" s="30" customFormat="1" ht="12.75" x14ac:dyDescent="0.35">
      <c r="A20" s="28" t="s">
        <v>31</v>
      </c>
      <c r="B20" s="29"/>
      <c r="C20" s="100"/>
      <c r="D20" s="100"/>
      <c r="E20" s="100"/>
      <c r="F20" s="100"/>
      <c r="G20" s="100"/>
      <c r="H20" s="100"/>
      <c r="I20" s="100"/>
      <c r="J20" s="100"/>
      <c r="K20" s="26"/>
      <c r="L20" s="27"/>
      <c r="M20" s="4"/>
    </row>
    <row r="21" spans="1:13" s="30" customFormat="1" ht="12.75" x14ac:dyDescent="0.35">
      <c r="A21" s="28" t="s">
        <v>32</v>
      </c>
      <c r="B21" s="29"/>
      <c r="C21" s="100"/>
      <c r="D21" s="100"/>
      <c r="E21" s="100"/>
      <c r="F21" s="100"/>
      <c r="G21" s="100"/>
      <c r="H21" s="100"/>
      <c r="I21" s="100"/>
      <c r="J21" s="100"/>
      <c r="K21" s="26"/>
      <c r="L21" s="27"/>
      <c r="M21" s="4"/>
    </row>
    <row r="22" spans="1:13" ht="12.75" x14ac:dyDescent="0.35">
      <c r="A22" s="28" t="s">
        <v>33</v>
      </c>
      <c r="B22" s="29"/>
      <c r="C22" s="100"/>
      <c r="D22" s="100"/>
      <c r="E22" s="100"/>
      <c r="F22" s="100"/>
      <c r="G22" s="100"/>
      <c r="H22" s="100"/>
      <c r="I22" s="100"/>
      <c r="J22" s="100"/>
      <c r="K22" s="26"/>
      <c r="L22" s="27"/>
    </row>
    <row r="23" spans="1:13" ht="12.75" x14ac:dyDescent="0.35">
      <c r="A23" s="28" t="s">
        <v>34</v>
      </c>
      <c r="B23" s="29"/>
      <c r="C23" s="100"/>
      <c r="D23" s="100"/>
      <c r="E23" s="100"/>
      <c r="F23" s="100"/>
      <c r="G23" s="100"/>
      <c r="H23" s="100"/>
      <c r="I23" s="100"/>
      <c r="J23" s="100"/>
      <c r="K23" s="26"/>
      <c r="L23" s="27"/>
    </row>
    <row r="24" spans="1:13" ht="12.75" x14ac:dyDescent="0.35">
      <c r="A24" s="28" t="s">
        <v>35</v>
      </c>
      <c r="B24" s="29"/>
      <c r="C24" s="100"/>
      <c r="D24" s="100"/>
      <c r="E24" s="100"/>
      <c r="F24" s="100"/>
      <c r="G24" s="100"/>
      <c r="H24" s="100"/>
      <c r="I24" s="100"/>
      <c r="J24" s="100"/>
      <c r="K24" s="26"/>
      <c r="L24" s="27"/>
    </row>
    <row r="25" spans="1:13" ht="12.75" x14ac:dyDescent="0.35">
      <c r="A25" s="28" t="s">
        <v>36</v>
      </c>
      <c r="B25" s="29"/>
      <c r="C25" s="100"/>
      <c r="D25" s="100"/>
      <c r="E25" s="100"/>
      <c r="F25" s="100"/>
      <c r="G25" s="100"/>
      <c r="H25" s="100"/>
      <c r="I25" s="100"/>
      <c r="J25" s="100"/>
      <c r="K25" s="26"/>
      <c r="L25" s="27"/>
    </row>
    <row r="26" spans="1:13" s="30" customFormat="1" ht="12.75" x14ac:dyDescent="0.35">
      <c r="A26" s="31" t="s">
        <v>37</v>
      </c>
      <c r="B26" s="32"/>
      <c r="C26" s="101" t="s">
        <v>38</v>
      </c>
      <c r="D26" s="101" t="s">
        <v>38</v>
      </c>
      <c r="E26" s="101" t="s">
        <v>38</v>
      </c>
      <c r="F26" s="101" t="s">
        <v>38</v>
      </c>
      <c r="G26" s="101" t="s">
        <v>38</v>
      </c>
      <c r="H26" s="101" t="s">
        <v>38</v>
      </c>
      <c r="I26" s="101" t="s">
        <v>38</v>
      </c>
      <c r="J26" s="101" t="s">
        <v>38</v>
      </c>
      <c r="K26" s="12" t="s">
        <v>38</v>
      </c>
      <c r="L26" s="33"/>
      <c r="M26" s="4"/>
    </row>
    <row r="27" spans="1:13" ht="13.5" customHeight="1" x14ac:dyDescent="0.35">
      <c r="A27" s="97" t="s">
        <v>39</v>
      </c>
      <c r="B27" s="21"/>
      <c r="C27" s="22"/>
      <c r="D27" s="22"/>
      <c r="E27" s="22"/>
      <c r="F27" s="22"/>
      <c r="G27" s="22"/>
      <c r="H27" s="22"/>
      <c r="I27" s="22"/>
      <c r="J27" s="22"/>
      <c r="K27" s="22"/>
      <c r="L27" s="12"/>
    </row>
    <row r="28" spans="1:13" ht="13.5" customHeight="1" x14ac:dyDescent="0.35">
      <c r="A28" s="97" t="str">
        <f>"Ref: "&amp;A3&amp;" - "&amp;A1</f>
        <v>Ref: Working Capital 2 - Section WC - Working Capital</v>
      </c>
      <c r="B28" s="34"/>
      <c r="C28" s="22"/>
      <c r="D28" s="22"/>
      <c r="E28" s="22"/>
      <c r="F28" s="22"/>
      <c r="G28" s="22"/>
      <c r="H28" s="22"/>
      <c r="I28" s="22"/>
      <c r="J28" s="22"/>
      <c r="K28" s="22"/>
      <c r="L28" s="12"/>
    </row>
    <row r="29" spans="1:13" ht="13.5" customHeight="1" x14ac:dyDescent="0.35">
      <c r="A29" s="14"/>
      <c r="B29" s="14"/>
      <c r="C29" s="14"/>
      <c r="D29" s="14"/>
      <c r="E29" s="14"/>
      <c r="F29" s="14"/>
      <c r="G29" s="14"/>
      <c r="H29" s="14"/>
      <c r="I29" s="14"/>
      <c r="J29" s="14"/>
      <c r="K29" s="14"/>
      <c r="L29" s="14"/>
    </row>
    <row r="30" spans="1:13" ht="13.5" customHeight="1" x14ac:dyDescent="0.35">
      <c r="A30" s="14"/>
      <c r="B30" s="14"/>
      <c r="C30" s="14"/>
      <c r="D30" s="14"/>
      <c r="E30" s="14"/>
      <c r="F30" s="14"/>
      <c r="G30" s="14"/>
      <c r="H30" s="14"/>
      <c r="I30" s="14"/>
      <c r="J30" s="14"/>
      <c r="K30" s="14"/>
      <c r="L30" s="14"/>
    </row>
    <row r="31" spans="1:13" ht="12" customHeight="1" x14ac:dyDescent="0.35">
      <c r="A31" s="14"/>
      <c r="B31" s="14"/>
      <c r="C31" s="14"/>
      <c r="D31" s="14"/>
      <c r="E31" s="14"/>
      <c r="F31" s="14"/>
      <c r="G31" s="14"/>
      <c r="H31" s="14"/>
      <c r="I31" s="14"/>
      <c r="J31" s="14"/>
      <c r="K31" s="14"/>
      <c r="L31" s="14"/>
    </row>
    <row r="32" spans="1:13" ht="12" customHeight="1" x14ac:dyDescent="0.35">
      <c r="A32" s="14"/>
      <c r="B32" s="14"/>
      <c r="C32" s="14"/>
      <c r="D32" s="14"/>
      <c r="E32" s="14"/>
      <c r="F32" s="14"/>
      <c r="G32" s="14"/>
      <c r="H32" s="14"/>
      <c r="I32" s="14"/>
      <c r="J32" s="14"/>
      <c r="K32" s="14"/>
      <c r="L32" s="14"/>
    </row>
    <row r="33" spans="1:12" ht="12" customHeight="1" x14ac:dyDescent="0.35">
      <c r="A33" s="14"/>
      <c r="B33" s="14"/>
      <c r="C33" s="14"/>
      <c r="D33" s="14"/>
      <c r="E33" s="14"/>
      <c r="F33" s="14"/>
      <c r="G33" s="14"/>
      <c r="H33" s="14"/>
      <c r="I33" s="14"/>
      <c r="J33" s="14"/>
      <c r="K33" s="14"/>
      <c r="L33" s="14"/>
    </row>
    <row r="34" spans="1:12" ht="12" customHeight="1" x14ac:dyDescent="0.35">
      <c r="A34" s="14"/>
      <c r="B34" s="14"/>
      <c r="C34" s="14"/>
      <c r="D34" s="14"/>
      <c r="E34" s="14"/>
      <c r="F34" s="14"/>
      <c r="G34" s="14"/>
      <c r="H34" s="14"/>
      <c r="I34" s="14"/>
      <c r="J34" s="14"/>
      <c r="K34" s="14"/>
      <c r="L34" s="14"/>
    </row>
    <row r="35" spans="1:12" ht="12" customHeight="1" x14ac:dyDescent="0.35">
      <c r="A35" s="14"/>
      <c r="B35" s="14"/>
      <c r="C35" s="14"/>
      <c r="D35" s="14"/>
      <c r="E35" s="14"/>
      <c r="F35" s="14"/>
      <c r="G35" s="14"/>
      <c r="H35" s="14"/>
      <c r="I35" s="14"/>
      <c r="J35" s="14"/>
      <c r="K35" s="14"/>
      <c r="L35" s="14"/>
    </row>
    <row r="36" spans="1:12" ht="12" customHeight="1" x14ac:dyDescent="0.35">
      <c r="A36" s="14"/>
      <c r="B36" s="14"/>
      <c r="C36" s="14"/>
      <c r="D36" s="14"/>
      <c r="E36" s="14"/>
      <c r="F36" s="14"/>
      <c r="G36" s="14"/>
      <c r="H36" s="14"/>
      <c r="I36" s="14"/>
      <c r="J36" s="14"/>
      <c r="K36" s="14"/>
      <c r="L36" s="14"/>
    </row>
    <row r="37" spans="1:12" ht="12" customHeight="1" x14ac:dyDescent="0.35">
      <c r="A37" s="14"/>
      <c r="B37" s="14"/>
      <c r="C37" s="14"/>
      <c r="D37" s="14"/>
      <c r="E37" s="14"/>
      <c r="F37" s="14"/>
      <c r="G37" s="14"/>
      <c r="H37" s="14"/>
      <c r="I37" s="14"/>
      <c r="J37" s="14"/>
      <c r="K37" s="14"/>
      <c r="L37" s="14"/>
    </row>
    <row r="38" spans="1:12" ht="12" customHeight="1" x14ac:dyDescent="0.35">
      <c r="A38" s="14"/>
      <c r="B38" s="14"/>
      <c r="C38" s="14"/>
      <c r="D38" s="14"/>
      <c r="E38" s="14"/>
      <c r="F38" s="14"/>
      <c r="G38" s="14"/>
      <c r="H38" s="14"/>
      <c r="I38" s="14"/>
      <c r="J38" s="14"/>
      <c r="K38" s="14"/>
      <c r="L38" s="14"/>
    </row>
    <row r="39" spans="1:12" ht="12" customHeight="1" x14ac:dyDescent="0.35">
      <c r="A39" s="14"/>
      <c r="B39" s="14"/>
      <c r="C39" s="14"/>
      <c r="D39" s="14"/>
      <c r="E39" s="14"/>
      <c r="F39" s="14"/>
      <c r="G39" s="14"/>
      <c r="H39" s="14"/>
      <c r="I39" s="14"/>
      <c r="J39" s="14"/>
      <c r="K39" s="14"/>
      <c r="L39" s="14"/>
    </row>
    <row r="40" spans="1:12" ht="12" customHeight="1" x14ac:dyDescent="0.35">
      <c r="A40" s="14"/>
      <c r="B40" s="14"/>
      <c r="C40" s="14"/>
      <c r="D40" s="14"/>
      <c r="E40" s="14"/>
      <c r="F40" s="14"/>
      <c r="G40" s="14"/>
      <c r="H40" s="14"/>
      <c r="I40" s="14"/>
      <c r="J40" s="14"/>
      <c r="K40" s="14"/>
      <c r="L40" s="14"/>
    </row>
    <row r="41" spans="1:12" ht="12" customHeight="1" x14ac:dyDescent="0.35">
      <c r="A41" s="14"/>
      <c r="B41" s="14"/>
      <c r="C41" s="14"/>
      <c r="D41" s="14"/>
      <c r="E41" s="14"/>
      <c r="F41" s="14"/>
      <c r="G41" s="14"/>
      <c r="H41" s="14"/>
      <c r="I41" s="14"/>
      <c r="J41" s="14"/>
      <c r="K41" s="14"/>
      <c r="L41" s="14"/>
    </row>
    <row r="42" spans="1:12" ht="12" customHeight="1" x14ac:dyDescent="0.35">
      <c r="A42" s="14"/>
      <c r="B42" s="14"/>
      <c r="C42" s="14"/>
      <c r="D42" s="14"/>
      <c r="E42" s="14"/>
      <c r="F42" s="14"/>
      <c r="G42" s="14"/>
      <c r="H42" s="14"/>
      <c r="I42" s="14"/>
      <c r="J42" s="14"/>
      <c r="K42" s="14"/>
      <c r="L42" s="14"/>
    </row>
    <row r="43" spans="1:12" ht="12" customHeight="1" x14ac:dyDescent="0.35">
      <c r="A43" s="14"/>
      <c r="B43" s="14"/>
      <c r="C43" s="14"/>
      <c r="D43" s="14"/>
      <c r="E43" s="14"/>
      <c r="F43" s="14"/>
      <c r="G43" s="14"/>
      <c r="H43" s="14"/>
      <c r="I43" s="14"/>
      <c r="J43" s="14"/>
      <c r="K43" s="14"/>
      <c r="L43" s="14"/>
    </row>
    <row r="44" spans="1:12" ht="12" customHeight="1" x14ac:dyDescent="0.35">
      <c r="A44" s="14"/>
      <c r="B44" s="14"/>
      <c r="C44" s="14"/>
      <c r="D44" s="14"/>
      <c r="E44" s="14"/>
      <c r="F44" s="14"/>
      <c r="G44" s="14"/>
      <c r="H44" s="14"/>
      <c r="I44" s="14"/>
      <c r="J44" s="14"/>
      <c r="K44" s="14"/>
      <c r="L44" s="14"/>
    </row>
    <row r="45" spans="1:12" ht="12" customHeight="1" x14ac:dyDescent="0.35">
      <c r="A45" s="14"/>
      <c r="B45" s="14"/>
      <c r="C45" s="14"/>
      <c r="D45" s="14"/>
      <c r="E45" s="14"/>
      <c r="F45" s="14"/>
      <c r="G45" s="14"/>
      <c r="H45" s="14"/>
      <c r="I45" s="14"/>
      <c r="J45" s="14"/>
      <c r="K45" s="14"/>
      <c r="L45" s="14"/>
    </row>
    <row r="46" spans="1:12" ht="12" customHeight="1" x14ac:dyDescent="0.35">
      <c r="A46" s="14"/>
      <c r="B46" s="14"/>
      <c r="C46" s="14"/>
      <c r="D46" s="14"/>
      <c r="E46" s="14"/>
      <c r="F46" s="14"/>
      <c r="G46" s="14"/>
      <c r="H46" s="14"/>
      <c r="I46" s="14"/>
      <c r="J46" s="14"/>
      <c r="K46" s="14"/>
      <c r="L46" s="14"/>
    </row>
    <row r="47" spans="1:12" ht="12" customHeight="1" x14ac:dyDescent="0.35">
      <c r="A47" s="14"/>
      <c r="B47" s="14"/>
      <c r="C47" s="14"/>
      <c r="D47" s="14"/>
      <c r="E47" s="14"/>
      <c r="F47" s="14"/>
      <c r="G47" s="14"/>
      <c r="H47" s="14"/>
      <c r="I47" s="14"/>
      <c r="J47" s="14"/>
      <c r="K47" s="14"/>
      <c r="L47" s="14"/>
    </row>
    <row r="48" spans="1:12" ht="12" customHeight="1" x14ac:dyDescent="0.35">
      <c r="A48" s="14"/>
      <c r="B48" s="14"/>
      <c r="C48" s="14"/>
      <c r="D48" s="14"/>
      <c r="E48" s="14"/>
      <c r="F48" s="14"/>
      <c r="G48" s="14"/>
      <c r="H48" s="14"/>
      <c r="I48" s="14"/>
      <c r="J48" s="14"/>
      <c r="K48" s="14"/>
      <c r="L48" s="14"/>
    </row>
    <row r="49" spans="1:12" ht="12" customHeight="1" x14ac:dyDescent="0.35">
      <c r="A49" s="34"/>
      <c r="B49" s="34"/>
      <c r="C49" s="12"/>
      <c r="D49" s="12"/>
      <c r="E49" s="12"/>
      <c r="F49" s="12"/>
      <c r="G49" s="12"/>
      <c r="H49" s="12"/>
      <c r="I49" s="12"/>
      <c r="J49" s="12"/>
      <c r="K49" s="12"/>
      <c r="L49" s="12"/>
    </row>
    <row r="50" spans="1:12" ht="12" customHeight="1" x14ac:dyDescent="0.35">
      <c r="A50" s="34"/>
      <c r="B50" s="34"/>
      <c r="C50" s="12"/>
      <c r="D50" s="12"/>
      <c r="E50" s="12"/>
      <c r="F50" s="12"/>
      <c r="G50" s="12"/>
      <c r="H50" s="12"/>
      <c r="I50" s="12"/>
      <c r="J50" s="12"/>
      <c r="K50" s="12"/>
      <c r="L50" s="12"/>
    </row>
    <row r="51" spans="1:12" ht="12" customHeight="1" x14ac:dyDescent="0.35">
      <c r="A51" s="34"/>
      <c r="B51" s="34"/>
      <c r="C51" s="12"/>
      <c r="D51" s="12"/>
      <c r="E51" s="12"/>
      <c r="F51" s="12"/>
      <c r="G51" s="12"/>
      <c r="H51" s="12"/>
      <c r="I51" s="12"/>
      <c r="J51" s="12"/>
      <c r="K51" s="12"/>
      <c r="L51" s="12"/>
    </row>
    <row r="52" spans="1:12" ht="12" customHeight="1" x14ac:dyDescent="0.35">
      <c r="A52" s="34"/>
      <c r="B52" s="34"/>
      <c r="C52" s="12"/>
      <c r="D52" s="12"/>
      <c r="E52" s="12"/>
      <c r="F52" s="12"/>
      <c r="G52" s="12"/>
      <c r="H52" s="12"/>
      <c r="I52" s="12"/>
      <c r="J52" s="12"/>
      <c r="K52" s="12"/>
      <c r="L52" s="12"/>
    </row>
    <row r="53" spans="1:12" ht="12" customHeight="1" x14ac:dyDescent="0.35">
      <c r="A53" s="34"/>
      <c r="B53" s="34"/>
      <c r="C53" s="12"/>
      <c r="D53" s="12"/>
      <c r="E53" s="12"/>
      <c r="F53" s="12"/>
      <c r="G53" s="12"/>
      <c r="H53" s="12"/>
      <c r="I53" s="12"/>
      <c r="J53" s="12"/>
      <c r="K53" s="12"/>
      <c r="L53" s="12"/>
    </row>
    <row r="54" spans="1:12" ht="12" customHeight="1" x14ac:dyDescent="0.35">
      <c r="A54" s="34"/>
      <c r="B54" s="34"/>
      <c r="C54" s="12"/>
      <c r="D54" s="12"/>
      <c r="E54" s="12"/>
      <c r="F54" s="12"/>
      <c r="G54" s="12"/>
      <c r="H54" s="12"/>
      <c r="I54" s="12"/>
      <c r="J54" s="12"/>
      <c r="K54" s="12"/>
      <c r="L54" s="12"/>
    </row>
    <row r="55" spans="1:12" ht="12" customHeight="1" x14ac:dyDescent="0.35">
      <c r="A55" s="34"/>
      <c r="B55" s="34"/>
      <c r="C55" s="12"/>
      <c r="D55" s="12"/>
      <c r="E55" s="12"/>
      <c r="F55" s="12"/>
      <c r="G55" s="12"/>
      <c r="H55" s="12"/>
      <c r="I55" s="12"/>
      <c r="J55" s="12"/>
      <c r="K55" s="12"/>
      <c r="L55" s="12"/>
    </row>
  </sheetData>
  <pageMargins left="0.55118110236220497" right="0.55118110236220497" top="0.39370078740157499" bottom="0.55118110236220497" header="0" footer="0.31496062992126"/>
  <pageSetup paperSize="9" fitToHeight="0" orientation="landscape" r:id="rId1"/>
  <headerFooter scaleWithDoc="0" alignWithMargins="0">
    <oddFooter>&amp;R&amp;G&amp;L&amp;"Arial,Regular"&amp;8Page &amp;P     Tab:&amp;A     05 April 2021&amp;C&amp;"Arial,Regular"&amp;8&amp;F
Reliance Restricted</oddFooter>
  </headerFooter>
  <drawing r:id="rId2"/>
  <legacyDrawing r:id="rId3"/>
  <legacyDrawingHF r:id="rId4"/>
  <oleObjects>
    <mc:AlternateContent xmlns:mc="http://schemas.openxmlformats.org/markup-compatibility/2006">
      <mc:Choice Requires="x14">
        <oleObject progId="Document" shapeId="18433" r:id="rId5">
          <objectPr defaultSize="0" altText="nrNarrativeTextBox" r:id="rId6">
            <anchor moveWithCells="1">
              <from>
                <xdr:col>0</xdr:col>
                <xdr:colOff>80963</xdr:colOff>
                <xdr:row>29</xdr:row>
                <xdr:rowOff>33338</xdr:rowOff>
              </from>
              <to>
                <xdr:col>10</xdr:col>
                <xdr:colOff>71438</xdr:colOff>
                <xdr:row>33</xdr:row>
                <xdr:rowOff>0</xdr:rowOff>
              </to>
            </anchor>
          </objectPr>
        </oleObject>
      </mc:Choice>
      <mc:Fallback>
        <oleObject progId="Document" shapeId="18433" r:id="rId5"/>
      </mc:Fallback>
    </mc:AlternateContent>
  </oleObjects>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54694D-4E9C-4B71-8196-8793CC56F8F5}">
  <sheetPr>
    <tabColor rgb="FFFFFF00"/>
    <pageSetUpPr autoPageBreaks="0" fitToPage="1"/>
  </sheetPr>
  <dimension ref="A1:V14"/>
  <sheetViews>
    <sheetView showGridLines="0" topLeftCell="A1048553" zoomScaleNormal="90" workbookViewId="0">
      <selection activeCell="C1048576" sqref="C1048576"/>
    </sheetView>
  </sheetViews>
  <sheetFormatPr defaultColWidth="0" defaultRowHeight="12.75" x14ac:dyDescent="0.35"/>
  <cols>
    <col min="1" max="4" width="34.9140625" style="5" customWidth="1"/>
    <col min="5" max="5" width="5.9140625" style="5" hidden="1" customWidth="1"/>
    <col min="6" max="8" width="29.9140625" style="5" customWidth="1"/>
    <col min="9" max="9" width="5.6640625" style="5" customWidth="1"/>
    <col min="10" max="22" width="1.9140625" style="5" customWidth="1"/>
    <col min="23" max="16384" width="9.33203125" style="5" hidden="1"/>
  </cols>
  <sheetData>
    <row r="1" spans="1:21" hidden="1" x14ac:dyDescent="0.35">
      <c r="A1" s="5" t="s">
        <v>144</v>
      </c>
    </row>
    <row r="2" spans="1:21" s="43" customFormat="1" ht="17.649999999999999" x14ac:dyDescent="0.5">
      <c r="A2" s="87" t="s">
        <v>145</v>
      </c>
      <c r="B2" s="39"/>
      <c r="C2" s="39"/>
      <c r="D2" s="40"/>
      <c r="E2" s="40"/>
      <c r="F2" s="40"/>
      <c r="G2" s="40"/>
      <c r="H2" s="40"/>
      <c r="I2" s="40"/>
      <c r="J2" s="40"/>
      <c r="K2" s="40"/>
      <c r="L2" s="40"/>
      <c r="M2" s="40"/>
      <c r="N2" s="40"/>
      <c r="O2" s="40"/>
      <c r="P2" s="40"/>
      <c r="Q2" s="40"/>
      <c r="R2" s="40"/>
      <c r="S2" s="41"/>
      <c r="T2" s="41"/>
      <c r="U2" s="42"/>
    </row>
    <row r="3" spans="1:21" s="43" customFormat="1" x14ac:dyDescent="0.35">
      <c r="A3" s="44"/>
      <c r="B3" s="44"/>
      <c r="C3" s="44"/>
      <c r="D3" s="41"/>
      <c r="E3" s="45"/>
      <c r="F3" s="45"/>
      <c r="G3" s="45"/>
      <c r="H3" s="45"/>
      <c r="I3" s="41"/>
      <c r="J3" s="41"/>
      <c r="K3" s="41"/>
      <c r="L3" s="41"/>
      <c r="M3" s="41"/>
      <c r="N3" s="41"/>
      <c r="O3" s="41"/>
      <c r="P3" s="41"/>
      <c r="Q3" s="41"/>
      <c r="R3" s="41"/>
      <c r="S3" s="41"/>
      <c r="T3" s="41"/>
      <c r="U3" s="46"/>
    </row>
    <row r="4" spans="1:21" s="43" customFormat="1" x14ac:dyDescent="0.35">
      <c r="A4" s="44"/>
      <c r="B4" s="44"/>
      <c r="C4" s="44"/>
      <c r="D4" s="41"/>
      <c r="E4" s="45"/>
      <c r="F4" s="45"/>
      <c r="G4" s="45"/>
      <c r="H4" s="45"/>
      <c r="I4" s="41"/>
      <c r="J4" s="41"/>
      <c r="K4" s="41"/>
      <c r="L4" s="41"/>
      <c r="M4" s="41"/>
      <c r="N4" s="41"/>
      <c r="O4" s="41"/>
      <c r="P4" s="41"/>
      <c r="Q4" s="41"/>
      <c r="R4" s="41"/>
      <c r="S4" s="41"/>
      <c r="T4" s="41"/>
      <c r="U4" s="41"/>
    </row>
    <row r="5" spans="1:21" s="43" customFormat="1" ht="13.5" customHeight="1" x14ac:dyDescent="0.4">
      <c r="A5" s="88" t="s">
        <v>7</v>
      </c>
      <c r="B5" s="89" t="s">
        <v>8</v>
      </c>
      <c r="C5" s="89" t="s">
        <v>9</v>
      </c>
      <c r="D5" s="89" t="s">
        <v>10</v>
      </c>
      <c r="E5" s="90" t="s">
        <v>11</v>
      </c>
      <c r="F5" s="5"/>
      <c r="G5" s="45"/>
      <c r="H5" s="45"/>
      <c r="I5" s="47"/>
      <c r="J5" s="47"/>
      <c r="K5" s="47"/>
      <c r="L5" s="47"/>
      <c r="M5" s="47"/>
      <c r="N5" s="47"/>
      <c r="O5" s="41"/>
      <c r="P5" s="41"/>
      <c r="Q5" s="41"/>
      <c r="R5" s="41"/>
      <c r="S5" s="41"/>
      <c r="T5" s="41"/>
      <c r="U5" s="41"/>
    </row>
    <row r="6" spans="1:21" s="43" customFormat="1" ht="13.15" x14ac:dyDescent="0.4">
      <c r="A6" s="271"/>
      <c r="E6" s="91"/>
      <c r="F6" s="91"/>
      <c r="G6" s="91"/>
      <c r="H6" s="91"/>
      <c r="I6" s="91"/>
      <c r="J6" s="48"/>
      <c r="K6" s="48"/>
      <c r="L6" s="48"/>
      <c r="M6" s="48"/>
      <c r="N6" s="48"/>
      <c r="O6" s="40"/>
      <c r="P6" s="40"/>
      <c r="Q6" s="40"/>
      <c r="R6" s="40"/>
      <c r="S6" s="40"/>
      <c r="T6" s="40"/>
      <c r="U6" s="40"/>
    </row>
    <row r="7" spans="1:21" s="43" customFormat="1" x14ac:dyDescent="0.35">
      <c r="A7" s="5" t="s">
        <v>144</v>
      </c>
      <c r="B7" s="272" t="s">
        <v>151</v>
      </c>
      <c r="C7" s="5"/>
      <c r="D7" s="5"/>
      <c r="E7" s="16"/>
      <c r="F7" s="49"/>
      <c r="G7" s="45"/>
      <c r="H7" s="49"/>
      <c r="I7" s="47"/>
      <c r="J7" s="47"/>
      <c r="K7" s="47"/>
      <c r="L7" s="47"/>
      <c r="M7" s="47"/>
      <c r="N7" s="47"/>
      <c r="O7" s="41"/>
      <c r="P7" s="41"/>
      <c r="Q7" s="41"/>
      <c r="R7" s="41"/>
      <c r="S7" s="41"/>
      <c r="T7" s="41"/>
      <c r="U7" s="41"/>
    </row>
    <row r="8" spans="1:21" x14ac:dyDescent="0.35">
      <c r="B8" s="5" t="s">
        <v>133</v>
      </c>
      <c r="C8" s="271" t="s">
        <v>146</v>
      </c>
      <c r="D8" s="5" t="s">
        <v>165</v>
      </c>
    </row>
    <row r="9" spans="1:21" x14ac:dyDescent="0.35">
      <c r="C9" s="271" t="s">
        <v>147</v>
      </c>
      <c r="D9" s="5" t="s">
        <v>166</v>
      </c>
    </row>
    <row r="10" spans="1:21" x14ac:dyDescent="0.35">
      <c r="A10" s="193"/>
      <c r="B10" s="193"/>
      <c r="C10" s="193"/>
      <c r="D10" s="193"/>
    </row>
    <row r="11" spans="1:21" x14ac:dyDescent="0.35">
      <c r="A11" s="193"/>
      <c r="B11" s="193"/>
      <c r="C11" s="193"/>
      <c r="D11" s="193"/>
    </row>
    <row r="12" spans="1:21" x14ac:dyDescent="0.35">
      <c r="A12" s="193"/>
      <c r="B12" s="193"/>
      <c r="C12" s="193"/>
      <c r="D12" s="193"/>
    </row>
    <row r="13" spans="1:21" x14ac:dyDescent="0.35">
      <c r="A13" s="193"/>
      <c r="B13" s="193"/>
      <c r="C13" s="193"/>
      <c r="D13" s="193"/>
    </row>
    <row r="14" spans="1:21" x14ac:dyDescent="0.35">
      <c r="A14" s="193"/>
      <c r="B14" s="193"/>
      <c r="C14" s="193"/>
      <c r="D14" s="193"/>
    </row>
  </sheetData>
  <hyperlinks>
    <hyperlink ref="B7" location="'Index'!A1" display="&lt;Home&gt;" xr:uid="{29E32311-A630-4423-B078-E550AE8F2FFD}"/>
    <hyperlink ref="C8" location="'FC1'!A1" display="Forecast 1" xr:uid="{10D15C03-954C-4085-B646-844DBD893B61}"/>
    <hyperlink ref="C9" location="'FC2'!A1" display="Forecast 2" xr:uid="{42B2B493-F70E-4428-AC53-2DB743E8C2B2}"/>
  </hyperlinks>
  <pageMargins left="0.55118110236220497" right="0.55118110236220497" top="0.39370078740157499" bottom="0.55118110236220497" header="0" footer="0.31496062992126"/>
  <pageSetup paperSize="9" fitToHeight="0" orientation="landscape" r:id="rId1"/>
  <headerFooter scaleWithDoc="0" alignWithMargins="0">
    <oddFooter>&amp;R&amp;G&amp;L&amp;"Arial,Regular"&amp;8Page &amp;P     Tab:&amp;A     05 April 2021&amp;C&amp;"Arial,Regular"&amp;8&amp;F
Reliance Restricted</oddFooter>
  </headerFooter>
  <legacyDrawingHF r:id="rId2"/>
</worksheet>
</file>

<file path=xl/worksheets/sheet4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5D4D31-058B-4851-B4DD-848D53361357}">
  <sheetPr>
    <pageSetUpPr autoPageBreaks="0" fitToPage="1"/>
  </sheetPr>
  <dimension ref="A1:M55"/>
  <sheetViews>
    <sheetView showGridLines="0" zoomScaleNormal="100" workbookViewId="0"/>
  </sheetViews>
  <sheetFormatPr defaultColWidth="9" defaultRowHeight="12" customHeight="1" x14ac:dyDescent="0.35"/>
  <cols>
    <col min="1" max="1" width="19" style="4" customWidth="1"/>
    <col min="2" max="2" width="5.6640625" style="4" customWidth="1"/>
    <col min="3" max="10" width="11.4140625" style="4" customWidth="1"/>
    <col min="11" max="11" width="5.4140625" style="4" customWidth="1"/>
    <col min="12" max="12" width="11.4140625" style="4" customWidth="1"/>
    <col min="13" max="14" width="3.9140625" style="4" customWidth="1"/>
    <col min="15" max="16384" width="9" style="4"/>
  </cols>
  <sheetData>
    <row r="1" spans="1:13" ht="20.2" customHeight="1" x14ac:dyDescent="0.4">
      <c r="A1" s="19" t="s">
        <v>144</v>
      </c>
      <c r="B1" s="7"/>
      <c r="C1" s="7"/>
      <c r="D1" s="7"/>
      <c r="E1" s="7"/>
      <c r="F1" s="7"/>
      <c r="G1" s="7"/>
      <c r="H1" s="7"/>
      <c r="I1" s="7"/>
      <c r="J1" s="7"/>
      <c r="K1" s="7"/>
    </row>
    <row r="2" spans="1:13" ht="15" customHeight="1" x14ac:dyDescent="0.35">
      <c r="A2" s="20" t="s">
        <v>133</v>
      </c>
      <c r="B2" s="14"/>
      <c r="C2" s="11"/>
      <c r="D2" s="11"/>
      <c r="E2" s="11"/>
      <c r="F2" s="11"/>
      <c r="G2" s="11"/>
      <c r="H2" s="11"/>
      <c r="I2" s="11"/>
      <c r="J2" s="11"/>
      <c r="K2" s="11"/>
    </row>
    <row r="3" spans="1:13" ht="20.2" customHeight="1" x14ac:dyDescent="0.5">
      <c r="A3" s="86" t="s">
        <v>146</v>
      </c>
      <c r="B3" s="11"/>
      <c r="C3" s="11"/>
      <c r="D3" s="11"/>
      <c r="E3" s="11"/>
      <c r="F3" s="11"/>
      <c r="G3" s="11"/>
      <c r="H3" s="11"/>
      <c r="I3" s="11"/>
      <c r="J3" s="11"/>
      <c r="K3" s="11"/>
      <c r="L3" s="11"/>
    </row>
    <row r="4" spans="1:13" ht="20.2" customHeight="1" x14ac:dyDescent="0.5">
      <c r="A4" s="86"/>
      <c r="B4" s="11"/>
      <c r="C4" s="11"/>
      <c r="D4" s="11"/>
      <c r="E4" s="11"/>
      <c r="F4" s="11"/>
      <c r="G4" s="11"/>
      <c r="H4" s="11"/>
      <c r="I4" s="11"/>
      <c r="J4" s="11"/>
      <c r="K4" s="11"/>
      <c r="L4" s="11"/>
    </row>
    <row r="5" spans="1:13" ht="12.75" x14ac:dyDescent="0.35">
      <c r="A5" s="21"/>
      <c r="B5" s="21"/>
      <c r="C5" s="38" t="s">
        <v>126</v>
      </c>
      <c r="D5" s="38" t="s">
        <v>126</v>
      </c>
      <c r="E5" s="38" t="s">
        <v>126</v>
      </c>
      <c r="F5" s="38" t="s">
        <v>126</v>
      </c>
      <c r="G5" s="38" t="s">
        <v>126</v>
      </c>
      <c r="H5" s="38" t="s">
        <v>126</v>
      </c>
      <c r="I5" s="38" t="s">
        <v>126</v>
      </c>
      <c r="J5" s="38" t="s">
        <v>126</v>
      </c>
      <c r="K5" s="22"/>
      <c r="L5" s="12"/>
    </row>
    <row r="6" spans="1:13" ht="13.5" customHeight="1" x14ac:dyDescent="0.4">
      <c r="A6" s="94" t="s">
        <v>89</v>
      </c>
      <c r="B6" s="95" t="s">
        <v>16</v>
      </c>
      <c r="C6" s="93" t="s">
        <v>104</v>
      </c>
      <c r="D6" s="93" t="s">
        <v>106</v>
      </c>
      <c r="E6" s="93" t="s">
        <v>108</v>
      </c>
      <c r="F6" s="93" t="s">
        <v>109</v>
      </c>
      <c r="G6" s="93" t="s">
        <v>111</v>
      </c>
      <c r="H6" s="93" t="s">
        <v>113</v>
      </c>
      <c r="I6" s="93" t="s">
        <v>115</v>
      </c>
      <c r="J6" s="93" t="s">
        <v>117</v>
      </c>
      <c r="K6" s="12"/>
      <c r="L6" s="96" t="s">
        <v>17</v>
      </c>
    </row>
    <row r="7" spans="1:13" ht="12.75" x14ac:dyDescent="0.35">
      <c r="A7" s="24" t="s">
        <v>18</v>
      </c>
      <c r="B7" s="25"/>
      <c r="C7" s="98"/>
      <c r="D7" s="99"/>
      <c r="E7" s="99"/>
      <c r="F7" s="99"/>
      <c r="G7" s="99"/>
      <c r="H7" s="99"/>
      <c r="I7" s="99"/>
      <c r="J7" s="99"/>
      <c r="K7" s="26"/>
      <c r="L7" s="27"/>
    </row>
    <row r="8" spans="1:13" ht="12.75" x14ac:dyDescent="0.35">
      <c r="A8" s="28" t="s">
        <v>19</v>
      </c>
      <c r="B8" s="29"/>
      <c r="C8" s="100"/>
      <c r="D8" s="100"/>
      <c r="E8" s="100"/>
      <c r="F8" s="100"/>
      <c r="G8" s="100"/>
      <c r="H8" s="100"/>
      <c r="I8" s="100"/>
      <c r="J8" s="100"/>
      <c r="K8" s="26"/>
      <c r="L8" s="27"/>
    </row>
    <row r="9" spans="1:13" ht="12.75" x14ac:dyDescent="0.35">
      <c r="A9" s="28" t="s">
        <v>20</v>
      </c>
      <c r="B9" s="29"/>
      <c r="C9" s="100"/>
      <c r="D9" s="100"/>
      <c r="E9" s="100"/>
      <c r="F9" s="100"/>
      <c r="G9" s="100"/>
      <c r="H9" s="100"/>
      <c r="I9" s="100"/>
      <c r="J9" s="100"/>
      <c r="K9" s="26"/>
      <c r="L9" s="27"/>
    </row>
    <row r="10" spans="1:13" s="30" customFormat="1" ht="12.75" x14ac:dyDescent="0.35">
      <c r="A10" s="28" t="s">
        <v>21</v>
      </c>
      <c r="B10" s="29"/>
      <c r="C10" s="100"/>
      <c r="D10" s="100"/>
      <c r="E10" s="100"/>
      <c r="F10" s="100"/>
      <c r="G10" s="100"/>
      <c r="H10" s="100"/>
      <c r="I10" s="100"/>
      <c r="J10" s="100"/>
      <c r="K10" s="26"/>
      <c r="L10" s="27"/>
      <c r="M10" s="4"/>
    </row>
    <row r="11" spans="1:13" s="30" customFormat="1" ht="12.75" x14ac:dyDescent="0.35">
      <c r="A11" s="28" t="s">
        <v>22</v>
      </c>
      <c r="B11" s="29"/>
      <c r="C11" s="100"/>
      <c r="D11" s="100"/>
      <c r="E11" s="100"/>
      <c r="F11" s="100"/>
      <c r="G11" s="100"/>
      <c r="H11" s="100"/>
      <c r="I11" s="100"/>
      <c r="J11" s="100"/>
      <c r="K11" s="26"/>
      <c r="L11" s="27"/>
      <c r="M11" s="4"/>
    </row>
    <row r="12" spans="1:13" ht="12.75" x14ac:dyDescent="0.35">
      <c r="A12" s="28" t="s">
        <v>23</v>
      </c>
      <c r="B12" s="29"/>
      <c r="C12" s="100"/>
      <c r="D12" s="100"/>
      <c r="E12" s="100"/>
      <c r="F12" s="100"/>
      <c r="G12" s="100"/>
      <c r="H12" s="100"/>
      <c r="I12" s="100"/>
      <c r="J12" s="100"/>
      <c r="K12" s="26"/>
      <c r="L12" s="27"/>
    </row>
    <row r="13" spans="1:13" ht="12.75" x14ac:dyDescent="0.35">
      <c r="A13" s="28" t="s">
        <v>24</v>
      </c>
      <c r="B13" s="29"/>
      <c r="C13" s="100"/>
      <c r="D13" s="100"/>
      <c r="E13" s="100"/>
      <c r="F13" s="100"/>
      <c r="G13" s="100"/>
      <c r="H13" s="100"/>
      <c r="I13" s="100"/>
      <c r="J13" s="100"/>
      <c r="K13" s="26"/>
      <c r="L13" s="27"/>
    </row>
    <row r="14" spans="1:13" ht="12.75" x14ac:dyDescent="0.35">
      <c r="A14" s="28" t="s">
        <v>25</v>
      </c>
      <c r="B14" s="29"/>
      <c r="C14" s="100"/>
      <c r="D14" s="100"/>
      <c r="E14" s="100"/>
      <c r="F14" s="100"/>
      <c r="G14" s="100"/>
      <c r="H14" s="100"/>
      <c r="I14" s="100"/>
      <c r="J14" s="100"/>
      <c r="K14" s="26"/>
      <c r="L14" s="27"/>
    </row>
    <row r="15" spans="1:13" ht="12.75" x14ac:dyDescent="0.35">
      <c r="A15" s="28" t="s">
        <v>26</v>
      </c>
      <c r="B15" s="29"/>
      <c r="C15" s="100"/>
      <c r="D15" s="100"/>
      <c r="E15" s="100"/>
      <c r="F15" s="100"/>
      <c r="G15" s="100"/>
      <c r="H15" s="100"/>
      <c r="I15" s="100"/>
      <c r="J15" s="100"/>
      <c r="K15" s="26"/>
      <c r="L15" s="27"/>
    </row>
    <row r="16" spans="1:13" ht="12.75" x14ac:dyDescent="0.35">
      <c r="A16" s="28" t="s">
        <v>27</v>
      </c>
      <c r="B16" s="29"/>
      <c r="C16" s="100"/>
      <c r="D16" s="100"/>
      <c r="E16" s="100"/>
      <c r="F16" s="100"/>
      <c r="G16" s="100"/>
      <c r="H16" s="100"/>
      <c r="I16" s="100"/>
      <c r="J16" s="100"/>
      <c r="K16" s="12"/>
      <c r="L16" s="27"/>
    </row>
    <row r="17" spans="1:13" ht="12.75" x14ac:dyDescent="0.35">
      <c r="A17" s="28" t="s">
        <v>28</v>
      </c>
      <c r="B17" s="29"/>
      <c r="C17" s="100"/>
      <c r="D17" s="100"/>
      <c r="E17" s="100"/>
      <c r="F17" s="100"/>
      <c r="G17" s="100"/>
      <c r="H17" s="100"/>
      <c r="I17" s="100"/>
      <c r="J17" s="100"/>
      <c r="K17" s="26"/>
      <c r="L17" s="27"/>
    </row>
    <row r="18" spans="1:13" ht="12.75" x14ac:dyDescent="0.35">
      <c r="A18" s="28" t="s">
        <v>29</v>
      </c>
      <c r="B18" s="29"/>
      <c r="C18" s="100"/>
      <c r="D18" s="100"/>
      <c r="E18" s="100"/>
      <c r="F18" s="100"/>
      <c r="G18" s="100"/>
      <c r="H18" s="100"/>
      <c r="I18" s="100"/>
      <c r="J18" s="100"/>
      <c r="K18" s="26"/>
      <c r="L18" s="27"/>
    </row>
    <row r="19" spans="1:13" ht="12.75" x14ac:dyDescent="0.35">
      <c r="A19" s="28" t="s">
        <v>30</v>
      </c>
      <c r="B19" s="29"/>
      <c r="C19" s="100"/>
      <c r="D19" s="100"/>
      <c r="E19" s="100"/>
      <c r="F19" s="100"/>
      <c r="G19" s="100"/>
      <c r="H19" s="100"/>
      <c r="I19" s="100"/>
      <c r="J19" s="100"/>
      <c r="K19" s="26"/>
      <c r="L19" s="27"/>
    </row>
    <row r="20" spans="1:13" s="30" customFormat="1" ht="12.75" x14ac:dyDescent="0.35">
      <c r="A20" s="28" t="s">
        <v>31</v>
      </c>
      <c r="B20" s="29"/>
      <c r="C20" s="100"/>
      <c r="D20" s="100"/>
      <c r="E20" s="100"/>
      <c r="F20" s="100"/>
      <c r="G20" s="100"/>
      <c r="H20" s="100"/>
      <c r="I20" s="100"/>
      <c r="J20" s="100"/>
      <c r="K20" s="26"/>
      <c r="L20" s="27"/>
      <c r="M20" s="4"/>
    </row>
    <row r="21" spans="1:13" s="30" customFormat="1" ht="12.75" x14ac:dyDescent="0.35">
      <c r="A21" s="28" t="s">
        <v>32</v>
      </c>
      <c r="B21" s="29"/>
      <c r="C21" s="100"/>
      <c r="D21" s="100"/>
      <c r="E21" s="100"/>
      <c r="F21" s="100"/>
      <c r="G21" s="100"/>
      <c r="H21" s="100"/>
      <c r="I21" s="100"/>
      <c r="J21" s="100"/>
      <c r="K21" s="26"/>
      <c r="L21" s="27"/>
      <c r="M21" s="4"/>
    </row>
    <row r="22" spans="1:13" ht="12.75" x14ac:dyDescent="0.35">
      <c r="A22" s="28" t="s">
        <v>33</v>
      </c>
      <c r="B22" s="29"/>
      <c r="C22" s="100"/>
      <c r="D22" s="100"/>
      <c r="E22" s="100"/>
      <c r="F22" s="100"/>
      <c r="G22" s="100"/>
      <c r="H22" s="100"/>
      <c r="I22" s="100"/>
      <c r="J22" s="100"/>
      <c r="K22" s="26"/>
      <c r="L22" s="27"/>
    </row>
    <row r="23" spans="1:13" ht="12.75" x14ac:dyDescent="0.35">
      <c r="A23" s="28" t="s">
        <v>34</v>
      </c>
      <c r="B23" s="29"/>
      <c r="C23" s="100"/>
      <c r="D23" s="100"/>
      <c r="E23" s="100"/>
      <c r="F23" s="100"/>
      <c r="G23" s="100"/>
      <c r="H23" s="100"/>
      <c r="I23" s="100"/>
      <c r="J23" s="100"/>
      <c r="K23" s="26"/>
      <c r="L23" s="27"/>
    </row>
    <row r="24" spans="1:13" ht="12.75" x14ac:dyDescent="0.35">
      <c r="A24" s="28" t="s">
        <v>35</v>
      </c>
      <c r="B24" s="29"/>
      <c r="C24" s="100"/>
      <c r="D24" s="100"/>
      <c r="E24" s="100"/>
      <c r="F24" s="100"/>
      <c r="G24" s="100"/>
      <c r="H24" s="100"/>
      <c r="I24" s="100"/>
      <c r="J24" s="100"/>
      <c r="K24" s="26"/>
      <c r="L24" s="27"/>
    </row>
    <row r="25" spans="1:13" ht="12.75" x14ac:dyDescent="0.35">
      <c r="A25" s="28" t="s">
        <v>36</v>
      </c>
      <c r="B25" s="29"/>
      <c r="C25" s="100"/>
      <c r="D25" s="100"/>
      <c r="E25" s="100"/>
      <c r="F25" s="100"/>
      <c r="G25" s="100"/>
      <c r="H25" s="100"/>
      <c r="I25" s="100"/>
      <c r="J25" s="100"/>
      <c r="K25" s="26"/>
      <c r="L25" s="27"/>
    </row>
    <row r="26" spans="1:13" s="30" customFormat="1" ht="12.75" x14ac:dyDescent="0.35">
      <c r="A26" s="31" t="s">
        <v>37</v>
      </c>
      <c r="B26" s="32"/>
      <c r="C26" s="101" t="s">
        <v>38</v>
      </c>
      <c r="D26" s="101" t="s">
        <v>38</v>
      </c>
      <c r="E26" s="101" t="s">
        <v>38</v>
      </c>
      <c r="F26" s="101" t="s">
        <v>38</v>
      </c>
      <c r="G26" s="101" t="s">
        <v>38</v>
      </c>
      <c r="H26" s="101" t="s">
        <v>38</v>
      </c>
      <c r="I26" s="101" t="s">
        <v>38</v>
      </c>
      <c r="J26" s="101" t="s">
        <v>38</v>
      </c>
      <c r="K26" s="12" t="s">
        <v>38</v>
      </c>
      <c r="L26" s="33"/>
      <c r="M26" s="4"/>
    </row>
    <row r="27" spans="1:13" ht="13.5" customHeight="1" x14ac:dyDescent="0.35">
      <c r="A27" s="97" t="s">
        <v>39</v>
      </c>
      <c r="B27" s="21"/>
      <c r="C27" s="22"/>
      <c r="D27" s="22"/>
      <c r="E27" s="22"/>
      <c r="F27" s="22"/>
      <c r="G27" s="22"/>
      <c r="H27" s="22"/>
      <c r="I27" s="22"/>
      <c r="J27" s="22"/>
      <c r="K27" s="22"/>
      <c r="L27" s="12"/>
    </row>
    <row r="28" spans="1:13" ht="13.5" customHeight="1" x14ac:dyDescent="0.35">
      <c r="A28" s="97" t="str">
        <f>"Ref: "&amp;A3&amp;" - "&amp;A1</f>
        <v>Ref: Forecast 1 - Section FC - Forecast</v>
      </c>
      <c r="B28" s="34"/>
      <c r="C28" s="22"/>
      <c r="D28" s="22"/>
      <c r="E28" s="22"/>
      <c r="F28" s="22"/>
      <c r="G28" s="22"/>
      <c r="H28" s="22"/>
      <c r="I28" s="22"/>
      <c r="J28" s="22"/>
      <c r="K28" s="22"/>
      <c r="L28" s="12"/>
    </row>
    <row r="29" spans="1:13" ht="13.5" customHeight="1" x14ac:dyDescent="0.35">
      <c r="A29" s="14"/>
      <c r="B29" s="14"/>
      <c r="C29" s="14"/>
      <c r="D29" s="14"/>
      <c r="E29" s="14"/>
      <c r="F29" s="14"/>
      <c r="G29" s="14"/>
      <c r="H29" s="14"/>
      <c r="I29" s="14"/>
      <c r="J29" s="14"/>
      <c r="K29" s="14"/>
      <c r="L29" s="14"/>
    </row>
    <row r="30" spans="1:13" ht="13.5" customHeight="1" x14ac:dyDescent="0.35">
      <c r="A30" s="14"/>
      <c r="B30" s="14"/>
      <c r="C30" s="14"/>
      <c r="D30" s="14"/>
      <c r="E30" s="14"/>
      <c r="F30" s="14"/>
      <c r="G30" s="14"/>
      <c r="H30" s="14"/>
      <c r="I30" s="14"/>
      <c r="J30" s="14"/>
      <c r="K30" s="14"/>
      <c r="L30" s="14"/>
    </row>
    <row r="31" spans="1:13" ht="12" customHeight="1" x14ac:dyDescent="0.35">
      <c r="A31" s="14"/>
      <c r="B31" s="14"/>
      <c r="C31" s="14"/>
      <c r="D31" s="14"/>
      <c r="E31" s="14"/>
      <c r="F31" s="14"/>
      <c r="G31" s="14"/>
      <c r="H31" s="14"/>
      <c r="I31" s="14"/>
      <c r="J31" s="14"/>
      <c r="K31" s="14"/>
      <c r="L31" s="14"/>
    </row>
    <row r="32" spans="1:13" ht="12" customHeight="1" x14ac:dyDescent="0.35">
      <c r="A32" s="14"/>
      <c r="B32" s="14"/>
      <c r="C32" s="14"/>
      <c r="D32" s="14"/>
      <c r="E32" s="14"/>
      <c r="F32" s="14"/>
      <c r="G32" s="14"/>
      <c r="H32" s="14"/>
      <c r="I32" s="14"/>
      <c r="J32" s="14"/>
      <c r="K32" s="14"/>
      <c r="L32" s="14"/>
    </row>
    <row r="33" spans="1:12" ht="12" customHeight="1" x14ac:dyDescent="0.35">
      <c r="A33" s="14"/>
      <c r="B33" s="14"/>
      <c r="C33" s="14"/>
      <c r="D33" s="14"/>
      <c r="E33" s="14"/>
      <c r="F33" s="14"/>
      <c r="G33" s="14"/>
      <c r="H33" s="14"/>
      <c r="I33" s="14"/>
      <c r="J33" s="14"/>
      <c r="K33" s="14"/>
      <c r="L33" s="14"/>
    </row>
    <row r="34" spans="1:12" ht="12" customHeight="1" x14ac:dyDescent="0.35">
      <c r="A34" s="14"/>
      <c r="B34" s="14"/>
      <c r="C34" s="14"/>
      <c r="D34" s="14"/>
      <c r="E34" s="14"/>
      <c r="F34" s="14"/>
      <c r="G34" s="14"/>
      <c r="H34" s="14"/>
      <c r="I34" s="14"/>
      <c r="J34" s="14"/>
      <c r="K34" s="14"/>
      <c r="L34" s="14"/>
    </row>
    <row r="35" spans="1:12" ht="12" customHeight="1" x14ac:dyDescent="0.35">
      <c r="A35" s="14"/>
      <c r="B35" s="14"/>
      <c r="C35" s="14"/>
      <c r="D35" s="14"/>
      <c r="E35" s="14"/>
      <c r="F35" s="14"/>
      <c r="G35" s="14"/>
      <c r="H35" s="14"/>
      <c r="I35" s="14"/>
      <c r="J35" s="14"/>
      <c r="K35" s="14"/>
      <c r="L35" s="14"/>
    </row>
    <row r="36" spans="1:12" ht="12" customHeight="1" x14ac:dyDescent="0.35">
      <c r="A36" s="14"/>
      <c r="B36" s="14"/>
      <c r="C36" s="14"/>
      <c r="D36" s="14"/>
      <c r="E36" s="14"/>
      <c r="F36" s="14"/>
      <c r="G36" s="14"/>
      <c r="H36" s="14"/>
      <c r="I36" s="14"/>
      <c r="J36" s="14"/>
      <c r="K36" s="14"/>
      <c r="L36" s="14"/>
    </row>
    <row r="37" spans="1:12" ht="12" customHeight="1" x14ac:dyDescent="0.35">
      <c r="A37" s="14"/>
      <c r="B37" s="14"/>
      <c r="C37" s="14"/>
      <c r="D37" s="14"/>
      <c r="E37" s="14"/>
      <c r="F37" s="14"/>
      <c r="G37" s="14"/>
      <c r="H37" s="14"/>
      <c r="I37" s="14"/>
      <c r="J37" s="14"/>
      <c r="K37" s="14"/>
      <c r="L37" s="14"/>
    </row>
    <row r="38" spans="1:12" ht="12" customHeight="1" x14ac:dyDescent="0.35">
      <c r="A38" s="14"/>
      <c r="B38" s="14"/>
      <c r="C38" s="14"/>
      <c r="D38" s="14"/>
      <c r="E38" s="14"/>
      <c r="F38" s="14"/>
      <c r="G38" s="14"/>
      <c r="H38" s="14"/>
      <c r="I38" s="14"/>
      <c r="J38" s="14"/>
      <c r="K38" s="14"/>
      <c r="L38" s="14"/>
    </row>
    <row r="39" spans="1:12" ht="12" customHeight="1" x14ac:dyDescent="0.35">
      <c r="A39" s="14"/>
      <c r="B39" s="14"/>
      <c r="C39" s="14"/>
      <c r="D39" s="14"/>
      <c r="E39" s="14"/>
      <c r="F39" s="14"/>
      <c r="G39" s="14"/>
      <c r="H39" s="14"/>
      <c r="I39" s="14"/>
      <c r="J39" s="14"/>
      <c r="K39" s="14"/>
      <c r="L39" s="14"/>
    </row>
    <row r="40" spans="1:12" ht="12" customHeight="1" x14ac:dyDescent="0.35">
      <c r="A40" s="14"/>
      <c r="B40" s="14"/>
      <c r="C40" s="14"/>
      <c r="D40" s="14"/>
      <c r="E40" s="14"/>
      <c r="F40" s="14"/>
      <c r="G40" s="14"/>
      <c r="H40" s="14"/>
      <c r="I40" s="14"/>
      <c r="J40" s="14"/>
      <c r="K40" s="14"/>
      <c r="L40" s="14"/>
    </row>
    <row r="41" spans="1:12" ht="12" customHeight="1" x14ac:dyDescent="0.35">
      <c r="A41" s="14"/>
      <c r="B41" s="14"/>
      <c r="C41" s="14"/>
      <c r="D41" s="14"/>
      <c r="E41" s="14"/>
      <c r="F41" s="14"/>
      <c r="G41" s="14"/>
      <c r="H41" s="14"/>
      <c r="I41" s="14"/>
      <c r="J41" s="14"/>
      <c r="K41" s="14"/>
      <c r="L41" s="14"/>
    </row>
    <row r="42" spans="1:12" ht="12" customHeight="1" x14ac:dyDescent="0.35">
      <c r="A42" s="14"/>
      <c r="B42" s="14"/>
      <c r="C42" s="14"/>
      <c r="D42" s="14"/>
      <c r="E42" s="14"/>
      <c r="F42" s="14"/>
      <c r="G42" s="14"/>
      <c r="H42" s="14"/>
      <c r="I42" s="14"/>
      <c r="J42" s="14"/>
      <c r="K42" s="14"/>
      <c r="L42" s="14"/>
    </row>
    <row r="43" spans="1:12" ht="12" customHeight="1" x14ac:dyDescent="0.35">
      <c r="A43" s="14"/>
      <c r="B43" s="14"/>
      <c r="C43" s="14"/>
      <c r="D43" s="14"/>
      <c r="E43" s="14"/>
      <c r="F43" s="14"/>
      <c r="G43" s="14"/>
      <c r="H43" s="14"/>
      <c r="I43" s="14"/>
      <c r="J43" s="14"/>
      <c r="K43" s="14"/>
      <c r="L43" s="14"/>
    </row>
    <row r="44" spans="1:12" ht="12" customHeight="1" x14ac:dyDescent="0.35">
      <c r="A44" s="14"/>
      <c r="B44" s="14"/>
      <c r="C44" s="14"/>
      <c r="D44" s="14"/>
      <c r="E44" s="14"/>
      <c r="F44" s="14"/>
      <c r="G44" s="14"/>
      <c r="H44" s="14"/>
      <c r="I44" s="14"/>
      <c r="J44" s="14"/>
      <c r="K44" s="14"/>
      <c r="L44" s="14"/>
    </row>
    <row r="45" spans="1:12" ht="12" customHeight="1" x14ac:dyDescent="0.35">
      <c r="A45" s="14"/>
      <c r="B45" s="14"/>
      <c r="C45" s="14"/>
      <c r="D45" s="14"/>
      <c r="E45" s="14"/>
      <c r="F45" s="14"/>
      <c r="G45" s="14"/>
      <c r="H45" s="14"/>
      <c r="I45" s="14"/>
      <c r="J45" s="14"/>
      <c r="K45" s="14"/>
      <c r="L45" s="14"/>
    </row>
    <row r="46" spans="1:12" ht="12" customHeight="1" x14ac:dyDescent="0.35">
      <c r="A46" s="14"/>
      <c r="B46" s="14"/>
      <c r="C46" s="14"/>
      <c r="D46" s="14"/>
      <c r="E46" s="14"/>
      <c r="F46" s="14"/>
      <c r="G46" s="14"/>
      <c r="H46" s="14"/>
      <c r="I46" s="14"/>
      <c r="J46" s="14"/>
      <c r="K46" s="14"/>
      <c r="L46" s="14"/>
    </row>
    <row r="47" spans="1:12" ht="12" customHeight="1" x14ac:dyDescent="0.35">
      <c r="A47" s="14"/>
      <c r="B47" s="14"/>
      <c r="C47" s="14"/>
      <c r="D47" s="14"/>
      <c r="E47" s="14"/>
      <c r="F47" s="14"/>
      <c r="G47" s="14"/>
      <c r="H47" s="14"/>
      <c r="I47" s="14"/>
      <c r="J47" s="14"/>
      <c r="K47" s="14"/>
      <c r="L47" s="14"/>
    </row>
    <row r="48" spans="1:12" ht="12" customHeight="1" x14ac:dyDescent="0.35">
      <c r="A48" s="14"/>
      <c r="B48" s="14"/>
      <c r="C48" s="14"/>
      <c r="D48" s="14"/>
      <c r="E48" s="14"/>
      <c r="F48" s="14"/>
      <c r="G48" s="14"/>
      <c r="H48" s="14"/>
      <c r="I48" s="14"/>
      <c r="J48" s="14"/>
      <c r="K48" s="14"/>
      <c r="L48" s="14"/>
    </row>
    <row r="49" spans="1:12" ht="12" customHeight="1" x14ac:dyDescent="0.35">
      <c r="A49" s="34"/>
      <c r="B49" s="34"/>
      <c r="C49" s="12"/>
      <c r="D49" s="12"/>
      <c r="E49" s="12"/>
      <c r="F49" s="12"/>
      <c r="G49" s="12"/>
      <c r="H49" s="12"/>
      <c r="I49" s="12"/>
      <c r="J49" s="12"/>
      <c r="K49" s="12"/>
      <c r="L49" s="12"/>
    </row>
    <row r="50" spans="1:12" ht="12" customHeight="1" x14ac:dyDescent="0.35">
      <c r="A50" s="34"/>
      <c r="B50" s="34"/>
      <c r="C50" s="12"/>
      <c r="D50" s="12"/>
      <c r="E50" s="12"/>
      <c r="F50" s="12"/>
      <c r="G50" s="12"/>
      <c r="H50" s="12"/>
      <c r="I50" s="12"/>
      <c r="J50" s="12"/>
      <c r="K50" s="12"/>
      <c r="L50" s="12"/>
    </row>
    <row r="51" spans="1:12" ht="12" customHeight="1" x14ac:dyDescent="0.35">
      <c r="A51" s="34"/>
      <c r="B51" s="34"/>
      <c r="C51" s="12"/>
      <c r="D51" s="12"/>
      <c r="E51" s="12"/>
      <c r="F51" s="12"/>
      <c r="G51" s="12"/>
      <c r="H51" s="12"/>
      <c r="I51" s="12"/>
      <c r="J51" s="12"/>
      <c r="K51" s="12"/>
      <c r="L51" s="12"/>
    </row>
    <row r="52" spans="1:12" ht="12" customHeight="1" x14ac:dyDescent="0.35">
      <c r="A52" s="34"/>
      <c r="B52" s="34"/>
      <c r="C52" s="12"/>
      <c r="D52" s="12"/>
      <c r="E52" s="12"/>
      <c r="F52" s="12"/>
      <c r="G52" s="12"/>
      <c r="H52" s="12"/>
      <c r="I52" s="12"/>
      <c r="J52" s="12"/>
      <c r="K52" s="12"/>
      <c r="L52" s="12"/>
    </row>
    <row r="53" spans="1:12" ht="12" customHeight="1" x14ac:dyDescent="0.35">
      <c r="A53" s="34"/>
      <c r="B53" s="34"/>
      <c r="C53" s="12"/>
      <c r="D53" s="12"/>
      <c r="E53" s="12"/>
      <c r="F53" s="12"/>
      <c r="G53" s="12"/>
      <c r="H53" s="12"/>
      <c r="I53" s="12"/>
      <c r="J53" s="12"/>
      <c r="K53" s="12"/>
      <c r="L53" s="12"/>
    </row>
    <row r="54" spans="1:12" ht="12" customHeight="1" x14ac:dyDescent="0.35">
      <c r="A54" s="34"/>
      <c r="B54" s="34"/>
      <c r="C54" s="12"/>
      <c r="D54" s="12"/>
      <c r="E54" s="12"/>
      <c r="F54" s="12"/>
      <c r="G54" s="12"/>
      <c r="H54" s="12"/>
      <c r="I54" s="12"/>
      <c r="J54" s="12"/>
      <c r="K54" s="12"/>
      <c r="L54" s="12"/>
    </row>
    <row r="55" spans="1:12" ht="12" customHeight="1" x14ac:dyDescent="0.35">
      <c r="A55" s="34"/>
      <c r="B55" s="34"/>
      <c r="C55" s="12"/>
      <c r="D55" s="12"/>
      <c r="E55" s="12"/>
      <c r="F55" s="12"/>
      <c r="G55" s="12"/>
      <c r="H55" s="12"/>
      <c r="I55" s="12"/>
      <c r="J55" s="12"/>
      <c r="K55" s="12"/>
      <c r="L55" s="12"/>
    </row>
  </sheetData>
  <pageMargins left="0.55118110236220497" right="0.55118110236220497" top="0.39370078740157499" bottom="0.55118110236220497" header="0" footer="0.31496062992126"/>
  <pageSetup paperSize="9" fitToHeight="0" orientation="landscape" r:id="rId1"/>
  <headerFooter scaleWithDoc="0" alignWithMargins="0">
    <oddFooter>&amp;R&amp;G&amp;L&amp;"Arial,Regular"&amp;8Page &amp;P     Tab:&amp;A     05 April 2021&amp;C&amp;"Arial,Regular"&amp;8&amp;F
Reliance Restricted</oddFooter>
  </headerFooter>
  <drawing r:id="rId2"/>
  <legacyDrawing r:id="rId3"/>
  <legacyDrawingHF r:id="rId4"/>
  <oleObjects>
    <mc:AlternateContent xmlns:mc="http://schemas.openxmlformats.org/markup-compatibility/2006">
      <mc:Choice Requires="x14">
        <oleObject progId="Document" shapeId="19457" r:id="rId5">
          <objectPr defaultSize="0" altText="nrNarrativeTextBox" r:id="rId6">
            <anchor moveWithCells="1">
              <from>
                <xdr:col>0</xdr:col>
                <xdr:colOff>80963</xdr:colOff>
                <xdr:row>29</xdr:row>
                <xdr:rowOff>33338</xdr:rowOff>
              </from>
              <to>
                <xdr:col>10</xdr:col>
                <xdr:colOff>71438</xdr:colOff>
                <xdr:row>33</xdr:row>
                <xdr:rowOff>0</xdr:rowOff>
              </to>
            </anchor>
          </objectPr>
        </oleObject>
      </mc:Choice>
      <mc:Fallback>
        <oleObject progId="Document" shapeId="19457" r:id="rId5"/>
      </mc:Fallback>
    </mc:AlternateContent>
  </oleObjects>
</worksheet>
</file>

<file path=xl/worksheets/sheet4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076066-0E46-4AC4-85A5-575926D860AB}">
  <sheetPr>
    <pageSetUpPr autoPageBreaks="0" fitToPage="1"/>
  </sheetPr>
  <dimension ref="A1:M55"/>
  <sheetViews>
    <sheetView showGridLines="0" zoomScaleNormal="100" workbookViewId="0"/>
  </sheetViews>
  <sheetFormatPr defaultColWidth="9" defaultRowHeight="12" customHeight="1" x14ac:dyDescent="0.35"/>
  <cols>
    <col min="1" max="1" width="19" style="4" customWidth="1"/>
    <col min="2" max="2" width="5.6640625" style="4" customWidth="1"/>
    <col min="3" max="10" width="11.4140625" style="4" customWidth="1"/>
    <col min="11" max="11" width="5.4140625" style="4" customWidth="1"/>
    <col min="12" max="12" width="11.4140625" style="4" customWidth="1"/>
    <col min="13" max="14" width="3.9140625" style="4" customWidth="1"/>
    <col min="15" max="16384" width="9" style="4"/>
  </cols>
  <sheetData>
    <row r="1" spans="1:13" ht="20.2" customHeight="1" x14ac:dyDescent="0.4">
      <c r="A1" s="19" t="s">
        <v>144</v>
      </c>
      <c r="B1" s="7"/>
      <c r="C1" s="7"/>
      <c r="D1" s="7"/>
      <c r="E1" s="7"/>
      <c r="F1" s="7"/>
      <c r="G1" s="7"/>
      <c r="H1" s="7"/>
      <c r="I1" s="7"/>
      <c r="J1" s="7"/>
      <c r="K1" s="7"/>
    </row>
    <row r="2" spans="1:13" ht="15" customHeight="1" x14ac:dyDescent="0.35">
      <c r="A2" s="20" t="s">
        <v>133</v>
      </c>
      <c r="B2" s="14"/>
      <c r="C2" s="11"/>
      <c r="D2" s="11"/>
      <c r="E2" s="11"/>
      <c r="F2" s="11"/>
      <c r="G2" s="11"/>
      <c r="H2" s="11"/>
      <c r="I2" s="11"/>
      <c r="J2" s="11"/>
      <c r="K2" s="11"/>
    </row>
    <row r="3" spans="1:13" ht="20.2" customHeight="1" x14ac:dyDescent="0.5">
      <c r="A3" s="86" t="s">
        <v>147</v>
      </c>
      <c r="B3" s="11"/>
      <c r="C3" s="11"/>
      <c r="D3" s="11"/>
      <c r="E3" s="11"/>
      <c r="F3" s="11"/>
      <c r="G3" s="11"/>
      <c r="H3" s="11"/>
      <c r="I3" s="11"/>
      <c r="J3" s="11"/>
      <c r="K3" s="11"/>
      <c r="L3" s="11"/>
    </row>
    <row r="4" spans="1:13" ht="20.2" customHeight="1" x14ac:dyDescent="0.5">
      <c r="A4" s="86"/>
      <c r="B4" s="11"/>
      <c r="C4" s="11"/>
      <c r="D4" s="11"/>
      <c r="E4" s="11"/>
      <c r="F4" s="11"/>
      <c r="G4" s="11"/>
      <c r="H4" s="11"/>
      <c r="I4" s="11"/>
      <c r="J4" s="11"/>
      <c r="K4" s="11"/>
      <c r="L4" s="11"/>
    </row>
    <row r="5" spans="1:13" ht="12.75" x14ac:dyDescent="0.35">
      <c r="A5" s="21"/>
      <c r="B5" s="21"/>
      <c r="C5" s="38" t="s">
        <v>126</v>
      </c>
      <c r="D5" s="38" t="s">
        <v>126</v>
      </c>
      <c r="E5" s="38" t="s">
        <v>126</v>
      </c>
      <c r="F5" s="38" t="s">
        <v>126</v>
      </c>
      <c r="G5" s="38" t="s">
        <v>126</v>
      </c>
      <c r="H5" s="38" t="s">
        <v>126</v>
      </c>
      <c r="I5" s="38" t="s">
        <v>126</v>
      </c>
      <c r="J5" s="38" t="s">
        <v>126</v>
      </c>
      <c r="K5" s="22"/>
      <c r="L5" s="12"/>
    </row>
    <row r="6" spans="1:13" ht="13.5" customHeight="1" x14ac:dyDescent="0.4">
      <c r="A6" s="94" t="s">
        <v>89</v>
      </c>
      <c r="B6" s="95" t="s">
        <v>16</v>
      </c>
      <c r="C6" s="93" t="s">
        <v>104</v>
      </c>
      <c r="D6" s="93" t="s">
        <v>106</v>
      </c>
      <c r="E6" s="93" t="s">
        <v>108</v>
      </c>
      <c r="F6" s="93" t="s">
        <v>109</v>
      </c>
      <c r="G6" s="93" t="s">
        <v>111</v>
      </c>
      <c r="H6" s="93" t="s">
        <v>113</v>
      </c>
      <c r="I6" s="93" t="s">
        <v>115</v>
      </c>
      <c r="J6" s="93" t="s">
        <v>117</v>
      </c>
      <c r="K6" s="12"/>
      <c r="L6" s="96" t="s">
        <v>17</v>
      </c>
    </row>
    <row r="7" spans="1:13" ht="12.75" x14ac:dyDescent="0.35">
      <c r="A7" s="24" t="s">
        <v>18</v>
      </c>
      <c r="B7" s="25"/>
      <c r="C7" s="98"/>
      <c r="D7" s="99"/>
      <c r="E7" s="99"/>
      <c r="F7" s="99"/>
      <c r="G7" s="99"/>
      <c r="H7" s="99"/>
      <c r="I7" s="99"/>
      <c r="J7" s="99"/>
      <c r="K7" s="26"/>
      <c r="L7" s="27"/>
    </row>
    <row r="8" spans="1:13" ht="12.75" x14ac:dyDescent="0.35">
      <c r="A8" s="28" t="s">
        <v>19</v>
      </c>
      <c r="B8" s="29"/>
      <c r="C8" s="100"/>
      <c r="D8" s="100"/>
      <c r="E8" s="100"/>
      <c r="F8" s="100"/>
      <c r="G8" s="100"/>
      <c r="H8" s="100"/>
      <c r="I8" s="100"/>
      <c r="J8" s="100"/>
      <c r="K8" s="26"/>
      <c r="L8" s="27"/>
    </row>
    <row r="9" spans="1:13" ht="12.75" x14ac:dyDescent="0.35">
      <c r="A9" s="28" t="s">
        <v>20</v>
      </c>
      <c r="B9" s="29"/>
      <c r="C9" s="100"/>
      <c r="D9" s="100"/>
      <c r="E9" s="100"/>
      <c r="F9" s="100"/>
      <c r="G9" s="100"/>
      <c r="H9" s="100"/>
      <c r="I9" s="100"/>
      <c r="J9" s="100"/>
      <c r="K9" s="26"/>
      <c r="L9" s="27"/>
    </row>
    <row r="10" spans="1:13" s="30" customFormat="1" ht="12.75" x14ac:dyDescent="0.35">
      <c r="A10" s="28" t="s">
        <v>21</v>
      </c>
      <c r="B10" s="29"/>
      <c r="C10" s="100"/>
      <c r="D10" s="100"/>
      <c r="E10" s="100"/>
      <c r="F10" s="100"/>
      <c r="G10" s="100"/>
      <c r="H10" s="100"/>
      <c r="I10" s="100"/>
      <c r="J10" s="100"/>
      <c r="K10" s="26"/>
      <c r="L10" s="27"/>
      <c r="M10" s="4"/>
    </row>
    <row r="11" spans="1:13" s="30" customFormat="1" ht="12.75" x14ac:dyDescent="0.35">
      <c r="A11" s="28" t="s">
        <v>22</v>
      </c>
      <c r="B11" s="29"/>
      <c r="C11" s="100"/>
      <c r="D11" s="100"/>
      <c r="E11" s="100"/>
      <c r="F11" s="100"/>
      <c r="G11" s="100"/>
      <c r="H11" s="100"/>
      <c r="I11" s="100"/>
      <c r="J11" s="100"/>
      <c r="K11" s="26"/>
      <c r="L11" s="27"/>
      <c r="M11" s="4"/>
    </row>
    <row r="12" spans="1:13" ht="12.75" x14ac:dyDescent="0.35">
      <c r="A12" s="28" t="s">
        <v>23</v>
      </c>
      <c r="B12" s="29"/>
      <c r="C12" s="100"/>
      <c r="D12" s="100"/>
      <c r="E12" s="100"/>
      <c r="F12" s="100"/>
      <c r="G12" s="100"/>
      <c r="H12" s="100"/>
      <c r="I12" s="100"/>
      <c r="J12" s="100"/>
      <c r="K12" s="26"/>
      <c r="L12" s="27"/>
    </row>
    <row r="13" spans="1:13" ht="12.75" x14ac:dyDescent="0.35">
      <c r="A13" s="28" t="s">
        <v>24</v>
      </c>
      <c r="B13" s="29"/>
      <c r="C13" s="100"/>
      <c r="D13" s="100"/>
      <c r="E13" s="100"/>
      <c r="F13" s="100"/>
      <c r="G13" s="100"/>
      <c r="H13" s="100"/>
      <c r="I13" s="100"/>
      <c r="J13" s="100"/>
      <c r="K13" s="26"/>
      <c r="L13" s="27"/>
    </row>
    <row r="14" spans="1:13" ht="12.75" x14ac:dyDescent="0.35">
      <c r="A14" s="28" t="s">
        <v>25</v>
      </c>
      <c r="B14" s="29"/>
      <c r="C14" s="100"/>
      <c r="D14" s="100"/>
      <c r="E14" s="100"/>
      <c r="F14" s="100"/>
      <c r="G14" s="100"/>
      <c r="H14" s="100"/>
      <c r="I14" s="100"/>
      <c r="J14" s="100"/>
      <c r="K14" s="26"/>
      <c r="L14" s="27"/>
    </row>
    <row r="15" spans="1:13" ht="12.75" x14ac:dyDescent="0.35">
      <c r="A15" s="28" t="s">
        <v>26</v>
      </c>
      <c r="B15" s="29"/>
      <c r="C15" s="100"/>
      <c r="D15" s="100"/>
      <c r="E15" s="100"/>
      <c r="F15" s="100"/>
      <c r="G15" s="100"/>
      <c r="H15" s="100"/>
      <c r="I15" s="100"/>
      <c r="J15" s="100"/>
      <c r="K15" s="26"/>
      <c r="L15" s="27"/>
    </row>
    <row r="16" spans="1:13" ht="12.75" x14ac:dyDescent="0.35">
      <c r="A16" s="28" t="s">
        <v>27</v>
      </c>
      <c r="B16" s="29"/>
      <c r="C16" s="100"/>
      <c r="D16" s="100"/>
      <c r="E16" s="100"/>
      <c r="F16" s="100"/>
      <c r="G16" s="100"/>
      <c r="H16" s="100"/>
      <c r="I16" s="100"/>
      <c r="J16" s="100"/>
      <c r="K16" s="12"/>
      <c r="L16" s="27"/>
    </row>
    <row r="17" spans="1:13" ht="12.75" x14ac:dyDescent="0.35">
      <c r="A17" s="28" t="s">
        <v>28</v>
      </c>
      <c r="B17" s="29"/>
      <c r="C17" s="100"/>
      <c r="D17" s="100"/>
      <c r="E17" s="100"/>
      <c r="F17" s="100"/>
      <c r="G17" s="100"/>
      <c r="H17" s="100"/>
      <c r="I17" s="100"/>
      <c r="J17" s="100"/>
      <c r="K17" s="26"/>
      <c r="L17" s="27"/>
    </row>
    <row r="18" spans="1:13" ht="12.75" x14ac:dyDescent="0.35">
      <c r="A18" s="28" t="s">
        <v>29</v>
      </c>
      <c r="B18" s="29"/>
      <c r="C18" s="100"/>
      <c r="D18" s="100"/>
      <c r="E18" s="100"/>
      <c r="F18" s="100"/>
      <c r="G18" s="100"/>
      <c r="H18" s="100"/>
      <c r="I18" s="100"/>
      <c r="J18" s="100"/>
      <c r="K18" s="26"/>
      <c r="L18" s="27"/>
    </row>
    <row r="19" spans="1:13" ht="12.75" x14ac:dyDescent="0.35">
      <c r="A19" s="28" t="s">
        <v>30</v>
      </c>
      <c r="B19" s="29"/>
      <c r="C19" s="100"/>
      <c r="D19" s="100"/>
      <c r="E19" s="100"/>
      <c r="F19" s="100"/>
      <c r="G19" s="100"/>
      <c r="H19" s="100"/>
      <c r="I19" s="100"/>
      <c r="J19" s="100"/>
      <c r="K19" s="26"/>
      <c r="L19" s="27"/>
    </row>
    <row r="20" spans="1:13" s="30" customFormat="1" ht="12.75" x14ac:dyDescent="0.35">
      <c r="A20" s="28" t="s">
        <v>31</v>
      </c>
      <c r="B20" s="29"/>
      <c r="C20" s="100"/>
      <c r="D20" s="100"/>
      <c r="E20" s="100"/>
      <c r="F20" s="100"/>
      <c r="G20" s="100"/>
      <c r="H20" s="100"/>
      <c r="I20" s="100"/>
      <c r="J20" s="100"/>
      <c r="K20" s="26"/>
      <c r="L20" s="27"/>
      <c r="M20" s="4"/>
    </row>
    <row r="21" spans="1:13" s="30" customFormat="1" ht="12.75" x14ac:dyDescent="0.35">
      <c r="A21" s="28" t="s">
        <v>32</v>
      </c>
      <c r="B21" s="29"/>
      <c r="C21" s="100"/>
      <c r="D21" s="100"/>
      <c r="E21" s="100"/>
      <c r="F21" s="100"/>
      <c r="G21" s="100"/>
      <c r="H21" s="100"/>
      <c r="I21" s="100"/>
      <c r="J21" s="100"/>
      <c r="K21" s="26"/>
      <c r="L21" s="27"/>
      <c r="M21" s="4"/>
    </row>
    <row r="22" spans="1:13" ht="12.75" x14ac:dyDescent="0.35">
      <c r="A22" s="28" t="s">
        <v>33</v>
      </c>
      <c r="B22" s="29"/>
      <c r="C22" s="100"/>
      <c r="D22" s="100"/>
      <c r="E22" s="100"/>
      <c r="F22" s="100"/>
      <c r="G22" s="100"/>
      <c r="H22" s="100"/>
      <c r="I22" s="100"/>
      <c r="J22" s="100"/>
      <c r="K22" s="26"/>
      <c r="L22" s="27"/>
    </row>
    <row r="23" spans="1:13" ht="12.75" x14ac:dyDescent="0.35">
      <c r="A23" s="28" t="s">
        <v>34</v>
      </c>
      <c r="B23" s="29"/>
      <c r="C23" s="100"/>
      <c r="D23" s="100"/>
      <c r="E23" s="100"/>
      <c r="F23" s="100"/>
      <c r="G23" s="100"/>
      <c r="H23" s="100"/>
      <c r="I23" s="100"/>
      <c r="J23" s="100"/>
      <c r="K23" s="26"/>
      <c r="L23" s="27"/>
    </row>
    <row r="24" spans="1:13" ht="12.75" x14ac:dyDescent="0.35">
      <c r="A24" s="28" t="s">
        <v>35</v>
      </c>
      <c r="B24" s="29"/>
      <c r="C24" s="100"/>
      <c r="D24" s="100"/>
      <c r="E24" s="100"/>
      <c r="F24" s="100"/>
      <c r="G24" s="100"/>
      <c r="H24" s="100"/>
      <c r="I24" s="100"/>
      <c r="J24" s="100"/>
      <c r="K24" s="26"/>
      <c r="L24" s="27"/>
    </row>
    <row r="25" spans="1:13" ht="12.75" x14ac:dyDescent="0.35">
      <c r="A25" s="28" t="s">
        <v>36</v>
      </c>
      <c r="B25" s="29"/>
      <c r="C25" s="100"/>
      <c r="D25" s="100"/>
      <c r="E25" s="100"/>
      <c r="F25" s="100"/>
      <c r="G25" s="100"/>
      <c r="H25" s="100"/>
      <c r="I25" s="100"/>
      <c r="J25" s="100"/>
      <c r="K25" s="26"/>
      <c r="L25" s="27"/>
    </row>
    <row r="26" spans="1:13" s="30" customFormat="1" ht="12.75" x14ac:dyDescent="0.35">
      <c r="A26" s="31" t="s">
        <v>37</v>
      </c>
      <c r="B26" s="32"/>
      <c r="C26" s="101" t="s">
        <v>38</v>
      </c>
      <c r="D26" s="101" t="s">
        <v>38</v>
      </c>
      <c r="E26" s="101" t="s">
        <v>38</v>
      </c>
      <c r="F26" s="101" t="s">
        <v>38</v>
      </c>
      <c r="G26" s="101" t="s">
        <v>38</v>
      </c>
      <c r="H26" s="101" t="s">
        <v>38</v>
      </c>
      <c r="I26" s="101" t="s">
        <v>38</v>
      </c>
      <c r="J26" s="101" t="s">
        <v>38</v>
      </c>
      <c r="K26" s="12" t="s">
        <v>38</v>
      </c>
      <c r="L26" s="33"/>
      <c r="M26" s="4"/>
    </row>
    <row r="27" spans="1:13" ht="13.5" customHeight="1" x14ac:dyDescent="0.35">
      <c r="A27" s="97" t="s">
        <v>39</v>
      </c>
      <c r="B27" s="21"/>
      <c r="C27" s="22"/>
      <c r="D27" s="22"/>
      <c r="E27" s="22"/>
      <c r="F27" s="22"/>
      <c r="G27" s="22"/>
      <c r="H27" s="22"/>
      <c r="I27" s="22"/>
      <c r="J27" s="22"/>
      <c r="K27" s="22"/>
      <c r="L27" s="12"/>
    </row>
    <row r="28" spans="1:13" ht="13.5" customHeight="1" x14ac:dyDescent="0.35">
      <c r="A28" s="97" t="str">
        <f>"Ref: "&amp;A3&amp;" - "&amp;A1</f>
        <v>Ref: Forecast 2 - Section FC - Forecast</v>
      </c>
      <c r="B28" s="34"/>
      <c r="C28" s="22"/>
      <c r="D28" s="22"/>
      <c r="E28" s="22"/>
      <c r="F28" s="22"/>
      <c r="G28" s="22"/>
      <c r="H28" s="22"/>
      <c r="I28" s="22"/>
      <c r="J28" s="22"/>
      <c r="K28" s="22"/>
      <c r="L28" s="12"/>
    </row>
    <row r="29" spans="1:13" ht="13.5" customHeight="1" x14ac:dyDescent="0.35">
      <c r="A29" s="14"/>
      <c r="B29" s="14"/>
      <c r="C29" s="14"/>
      <c r="D29" s="14"/>
      <c r="E29" s="14"/>
      <c r="F29" s="14"/>
      <c r="G29" s="14"/>
      <c r="H29" s="14"/>
      <c r="I29" s="14"/>
      <c r="J29" s="14"/>
      <c r="K29" s="14"/>
      <c r="L29" s="14"/>
    </row>
    <row r="30" spans="1:13" ht="13.5" customHeight="1" x14ac:dyDescent="0.35">
      <c r="A30" s="14"/>
      <c r="B30" s="14"/>
      <c r="C30" s="14"/>
      <c r="D30" s="14"/>
      <c r="E30" s="14"/>
      <c r="F30" s="14"/>
      <c r="G30" s="14"/>
      <c r="H30" s="14"/>
      <c r="I30" s="14"/>
      <c r="J30" s="14"/>
      <c r="K30" s="14"/>
      <c r="L30" s="14"/>
    </row>
    <row r="31" spans="1:13" ht="12" customHeight="1" x14ac:dyDescent="0.35">
      <c r="A31" s="14"/>
      <c r="B31" s="14"/>
      <c r="C31" s="14"/>
      <c r="D31" s="14"/>
      <c r="E31" s="14"/>
      <c r="F31" s="14"/>
      <c r="G31" s="14"/>
      <c r="H31" s="14"/>
      <c r="I31" s="14"/>
      <c r="J31" s="14"/>
      <c r="K31" s="14"/>
      <c r="L31" s="14"/>
    </row>
    <row r="32" spans="1:13" ht="12" customHeight="1" x14ac:dyDescent="0.35">
      <c r="A32" s="14"/>
      <c r="B32" s="14"/>
      <c r="C32" s="14"/>
      <c r="D32" s="14"/>
      <c r="E32" s="14"/>
      <c r="F32" s="14"/>
      <c r="G32" s="14"/>
      <c r="H32" s="14"/>
      <c r="I32" s="14"/>
      <c r="J32" s="14"/>
      <c r="K32" s="14"/>
      <c r="L32" s="14"/>
    </row>
    <row r="33" spans="1:12" ht="12" customHeight="1" x14ac:dyDescent="0.35">
      <c r="A33" s="14"/>
      <c r="B33" s="14"/>
      <c r="C33" s="14"/>
      <c r="D33" s="14"/>
      <c r="E33" s="14"/>
      <c r="F33" s="14"/>
      <c r="G33" s="14"/>
      <c r="H33" s="14"/>
      <c r="I33" s="14"/>
      <c r="J33" s="14"/>
      <c r="K33" s="14"/>
      <c r="L33" s="14"/>
    </row>
    <row r="34" spans="1:12" ht="12" customHeight="1" x14ac:dyDescent="0.35">
      <c r="A34" s="14"/>
      <c r="B34" s="14"/>
      <c r="C34" s="14"/>
      <c r="D34" s="14"/>
      <c r="E34" s="14"/>
      <c r="F34" s="14"/>
      <c r="G34" s="14"/>
      <c r="H34" s="14"/>
      <c r="I34" s="14"/>
      <c r="J34" s="14"/>
      <c r="K34" s="14"/>
      <c r="L34" s="14"/>
    </row>
    <row r="35" spans="1:12" ht="12" customHeight="1" x14ac:dyDescent="0.35">
      <c r="A35" s="14"/>
      <c r="B35" s="14"/>
      <c r="C35" s="14"/>
      <c r="D35" s="14"/>
      <c r="E35" s="14"/>
      <c r="F35" s="14"/>
      <c r="G35" s="14"/>
      <c r="H35" s="14"/>
      <c r="I35" s="14"/>
      <c r="J35" s="14"/>
      <c r="K35" s="14"/>
      <c r="L35" s="14"/>
    </row>
    <row r="36" spans="1:12" ht="12" customHeight="1" x14ac:dyDescent="0.35">
      <c r="A36" s="14"/>
      <c r="B36" s="14"/>
      <c r="C36" s="14"/>
      <c r="D36" s="14"/>
      <c r="E36" s="14"/>
      <c r="F36" s="14"/>
      <c r="G36" s="14"/>
      <c r="H36" s="14"/>
      <c r="I36" s="14"/>
      <c r="J36" s="14"/>
      <c r="K36" s="14"/>
      <c r="L36" s="14"/>
    </row>
    <row r="37" spans="1:12" ht="12" customHeight="1" x14ac:dyDescent="0.35">
      <c r="A37" s="14"/>
      <c r="B37" s="14"/>
      <c r="C37" s="14"/>
      <c r="D37" s="14"/>
      <c r="E37" s="14"/>
      <c r="F37" s="14"/>
      <c r="G37" s="14"/>
      <c r="H37" s="14"/>
      <c r="I37" s="14"/>
      <c r="J37" s="14"/>
      <c r="K37" s="14"/>
      <c r="L37" s="14"/>
    </row>
    <row r="38" spans="1:12" ht="12" customHeight="1" x14ac:dyDescent="0.35">
      <c r="A38" s="14"/>
      <c r="B38" s="14"/>
      <c r="C38" s="14"/>
      <c r="D38" s="14"/>
      <c r="E38" s="14"/>
      <c r="F38" s="14"/>
      <c r="G38" s="14"/>
      <c r="H38" s="14"/>
      <c r="I38" s="14"/>
      <c r="J38" s="14"/>
      <c r="K38" s="14"/>
      <c r="L38" s="14"/>
    </row>
    <row r="39" spans="1:12" ht="12" customHeight="1" x14ac:dyDescent="0.35">
      <c r="A39" s="14"/>
      <c r="B39" s="14"/>
      <c r="C39" s="14"/>
      <c r="D39" s="14"/>
      <c r="E39" s="14"/>
      <c r="F39" s="14"/>
      <c r="G39" s="14"/>
      <c r="H39" s="14"/>
      <c r="I39" s="14"/>
      <c r="J39" s="14"/>
      <c r="K39" s="14"/>
      <c r="L39" s="14"/>
    </row>
    <row r="40" spans="1:12" ht="12" customHeight="1" x14ac:dyDescent="0.35">
      <c r="A40" s="14"/>
      <c r="B40" s="14"/>
      <c r="C40" s="14"/>
      <c r="D40" s="14"/>
      <c r="E40" s="14"/>
      <c r="F40" s="14"/>
      <c r="G40" s="14"/>
      <c r="H40" s="14"/>
      <c r="I40" s="14"/>
      <c r="J40" s="14"/>
      <c r="K40" s="14"/>
      <c r="L40" s="14"/>
    </row>
    <row r="41" spans="1:12" ht="12" customHeight="1" x14ac:dyDescent="0.35">
      <c r="A41" s="14"/>
      <c r="B41" s="14"/>
      <c r="C41" s="14"/>
      <c r="D41" s="14"/>
      <c r="E41" s="14"/>
      <c r="F41" s="14"/>
      <c r="G41" s="14"/>
      <c r="H41" s="14"/>
      <c r="I41" s="14"/>
      <c r="J41" s="14"/>
      <c r="K41" s="14"/>
      <c r="L41" s="14"/>
    </row>
    <row r="42" spans="1:12" ht="12" customHeight="1" x14ac:dyDescent="0.35">
      <c r="A42" s="14"/>
      <c r="B42" s="14"/>
      <c r="C42" s="14"/>
      <c r="D42" s="14"/>
      <c r="E42" s="14"/>
      <c r="F42" s="14"/>
      <c r="G42" s="14"/>
      <c r="H42" s="14"/>
      <c r="I42" s="14"/>
      <c r="J42" s="14"/>
      <c r="K42" s="14"/>
      <c r="L42" s="14"/>
    </row>
    <row r="43" spans="1:12" ht="12" customHeight="1" x14ac:dyDescent="0.35">
      <c r="A43" s="14"/>
      <c r="B43" s="14"/>
      <c r="C43" s="14"/>
      <c r="D43" s="14"/>
      <c r="E43" s="14"/>
      <c r="F43" s="14"/>
      <c r="G43" s="14"/>
      <c r="H43" s="14"/>
      <c r="I43" s="14"/>
      <c r="J43" s="14"/>
      <c r="K43" s="14"/>
      <c r="L43" s="14"/>
    </row>
    <row r="44" spans="1:12" ht="12" customHeight="1" x14ac:dyDescent="0.35">
      <c r="A44" s="14"/>
      <c r="B44" s="14"/>
      <c r="C44" s="14"/>
      <c r="D44" s="14"/>
      <c r="E44" s="14"/>
      <c r="F44" s="14"/>
      <c r="G44" s="14"/>
      <c r="H44" s="14"/>
      <c r="I44" s="14"/>
      <c r="J44" s="14"/>
      <c r="K44" s="14"/>
      <c r="L44" s="14"/>
    </row>
    <row r="45" spans="1:12" ht="12" customHeight="1" x14ac:dyDescent="0.35">
      <c r="A45" s="14"/>
      <c r="B45" s="14"/>
      <c r="C45" s="14"/>
      <c r="D45" s="14"/>
      <c r="E45" s="14"/>
      <c r="F45" s="14"/>
      <c r="G45" s="14"/>
      <c r="H45" s="14"/>
      <c r="I45" s="14"/>
      <c r="J45" s="14"/>
      <c r="K45" s="14"/>
      <c r="L45" s="14"/>
    </row>
    <row r="46" spans="1:12" ht="12" customHeight="1" x14ac:dyDescent="0.35">
      <c r="A46" s="14"/>
      <c r="B46" s="14"/>
      <c r="C46" s="14"/>
      <c r="D46" s="14"/>
      <c r="E46" s="14"/>
      <c r="F46" s="14"/>
      <c r="G46" s="14"/>
      <c r="H46" s="14"/>
      <c r="I46" s="14"/>
      <c r="J46" s="14"/>
      <c r="K46" s="14"/>
      <c r="L46" s="14"/>
    </row>
    <row r="47" spans="1:12" ht="12" customHeight="1" x14ac:dyDescent="0.35">
      <c r="A47" s="14"/>
      <c r="B47" s="14"/>
      <c r="C47" s="14"/>
      <c r="D47" s="14"/>
      <c r="E47" s="14"/>
      <c r="F47" s="14"/>
      <c r="G47" s="14"/>
      <c r="H47" s="14"/>
      <c r="I47" s="14"/>
      <c r="J47" s="14"/>
      <c r="K47" s="14"/>
      <c r="L47" s="14"/>
    </row>
    <row r="48" spans="1:12" ht="12" customHeight="1" x14ac:dyDescent="0.35">
      <c r="A48" s="14"/>
      <c r="B48" s="14"/>
      <c r="C48" s="14"/>
      <c r="D48" s="14"/>
      <c r="E48" s="14"/>
      <c r="F48" s="14"/>
      <c r="G48" s="14"/>
      <c r="H48" s="14"/>
      <c r="I48" s="14"/>
      <c r="J48" s="14"/>
      <c r="K48" s="14"/>
      <c r="L48" s="14"/>
    </row>
    <row r="49" spans="1:12" ht="12" customHeight="1" x14ac:dyDescent="0.35">
      <c r="A49" s="34"/>
      <c r="B49" s="34"/>
      <c r="C49" s="12"/>
      <c r="D49" s="12"/>
      <c r="E49" s="12"/>
      <c r="F49" s="12"/>
      <c r="G49" s="12"/>
      <c r="H49" s="12"/>
      <c r="I49" s="12"/>
      <c r="J49" s="12"/>
      <c r="K49" s="12"/>
      <c r="L49" s="12"/>
    </row>
    <row r="50" spans="1:12" ht="12" customHeight="1" x14ac:dyDescent="0.35">
      <c r="A50" s="34"/>
      <c r="B50" s="34"/>
      <c r="C50" s="12"/>
      <c r="D50" s="12"/>
      <c r="E50" s="12"/>
      <c r="F50" s="12"/>
      <c r="G50" s="12"/>
      <c r="H50" s="12"/>
      <c r="I50" s="12"/>
      <c r="J50" s="12"/>
      <c r="K50" s="12"/>
      <c r="L50" s="12"/>
    </row>
    <row r="51" spans="1:12" ht="12" customHeight="1" x14ac:dyDescent="0.35">
      <c r="A51" s="34"/>
      <c r="B51" s="34"/>
      <c r="C51" s="12"/>
      <c r="D51" s="12"/>
      <c r="E51" s="12"/>
      <c r="F51" s="12"/>
      <c r="G51" s="12"/>
      <c r="H51" s="12"/>
      <c r="I51" s="12"/>
      <c r="J51" s="12"/>
      <c r="K51" s="12"/>
      <c r="L51" s="12"/>
    </row>
    <row r="52" spans="1:12" ht="12" customHeight="1" x14ac:dyDescent="0.35">
      <c r="A52" s="34"/>
      <c r="B52" s="34"/>
      <c r="C52" s="12"/>
      <c r="D52" s="12"/>
      <c r="E52" s="12"/>
      <c r="F52" s="12"/>
      <c r="G52" s="12"/>
      <c r="H52" s="12"/>
      <c r="I52" s="12"/>
      <c r="J52" s="12"/>
      <c r="K52" s="12"/>
      <c r="L52" s="12"/>
    </row>
    <row r="53" spans="1:12" ht="12" customHeight="1" x14ac:dyDescent="0.35">
      <c r="A53" s="34"/>
      <c r="B53" s="34"/>
      <c r="C53" s="12"/>
      <c r="D53" s="12"/>
      <c r="E53" s="12"/>
      <c r="F53" s="12"/>
      <c r="G53" s="12"/>
      <c r="H53" s="12"/>
      <c r="I53" s="12"/>
      <c r="J53" s="12"/>
      <c r="K53" s="12"/>
      <c r="L53" s="12"/>
    </row>
    <row r="54" spans="1:12" ht="12" customHeight="1" x14ac:dyDescent="0.35">
      <c r="A54" s="34"/>
      <c r="B54" s="34"/>
      <c r="C54" s="12"/>
      <c r="D54" s="12"/>
      <c r="E54" s="12"/>
      <c r="F54" s="12"/>
      <c r="G54" s="12"/>
      <c r="H54" s="12"/>
      <c r="I54" s="12"/>
      <c r="J54" s="12"/>
      <c r="K54" s="12"/>
      <c r="L54" s="12"/>
    </row>
    <row r="55" spans="1:12" ht="12" customHeight="1" x14ac:dyDescent="0.35">
      <c r="A55" s="34"/>
      <c r="B55" s="34"/>
      <c r="C55" s="12"/>
      <c r="D55" s="12"/>
      <c r="E55" s="12"/>
      <c r="F55" s="12"/>
      <c r="G55" s="12"/>
      <c r="H55" s="12"/>
      <c r="I55" s="12"/>
      <c r="J55" s="12"/>
      <c r="K55" s="12"/>
      <c r="L55" s="12"/>
    </row>
  </sheetData>
  <pageMargins left="0.55118110236220497" right="0.55118110236220497" top="0.39370078740157499" bottom="0.55118110236220497" header="0" footer="0.31496062992126"/>
  <pageSetup paperSize="9" fitToHeight="0" orientation="landscape" r:id="rId1"/>
  <headerFooter scaleWithDoc="0" alignWithMargins="0">
    <oddFooter>&amp;R&amp;G&amp;L&amp;"Arial,Regular"&amp;8Page &amp;P     Tab:&amp;A     05 April 2021&amp;C&amp;"Arial,Regular"&amp;8&amp;F
Reliance Restricted</oddFooter>
  </headerFooter>
  <drawing r:id="rId2"/>
  <legacyDrawing r:id="rId3"/>
  <legacyDrawingHF r:id="rId4"/>
  <oleObjects>
    <mc:AlternateContent xmlns:mc="http://schemas.openxmlformats.org/markup-compatibility/2006">
      <mc:Choice Requires="x14">
        <oleObject progId="Document" shapeId="20481" r:id="rId5">
          <objectPr defaultSize="0" altText="nrNarrativeTextBox" r:id="rId6">
            <anchor moveWithCells="1">
              <from>
                <xdr:col>0</xdr:col>
                <xdr:colOff>80963</xdr:colOff>
                <xdr:row>29</xdr:row>
                <xdr:rowOff>33338</xdr:rowOff>
              </from>
              <to>
                <xdr:col>10</xdr:col>
                <xdr:colOff>71438</xdr:colOff>
                <xdr:row>33</xdr:row>
                <xdr:rowOff>0</xdr:rowOff>
              </to>
            </anchor>
          </objectPr>
        </oleObject>
      </mc:Choice>
      <mc:Fallback>
        <oleObject progId="Document" shapeId="20481" r:id="rId5"/>
      </mc:Fallback>
    </mc:AlternateContent>
  </oleObjec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F072DD-93CD-4D4C-B20D-8A3D72978585}">
  <sheetPr>
    <tabColor rgb="FFFFFF00"/>
    <pageSetUpPr autoPageBreaks="0" fitToPage="1"/>
  </sheetPr>
  <dimension ref="A1:V15"/>
  <sheetViews>
    <sheetView showGridLines="0" topLeftCell="A2" zoomScaleNormal="90" workbookViewId="0">
      <selection activeCell="B3" sqref="B3"/>
    </sheetView>
  </sheetViews>
  <sheetFormatPr defaultColWidth="0" defaultRowHeight="12.75" x14ac:dyDescent="0.35"/>
  <cols>
    <col min="1" max="4" width="34.9140625" style="5" customWidth="1"/>
    <col min="5" max="5" width="5.9140625" style="5" hidden="1" customWidth="1"/>
    <col min="6" max="8" width="29.9140625" style="5" customWidth="1"/>
    <col min="9" max="9" width="5.6640625" style="5" customWidth="1"/>
    <col min="10" max="22" width="1.9140625" style="5" customWidth="1"/>
    <col min="23" max="16384" width="9.33203125" style="5" hidden="1"/>
  </cols>
  <sheetData>
    <row r="1" spans="1:21" hidden="1" x14ac:dyDescent="0.35">
      <c r="A1" s="5" t="s">
        <v>123</v>
      </c>
    </row>
    <row r="2" spans="1:21" s="43" customFormat="1" ht="17.649999999999999" x14ac:dyDescent="0.5">
      <c r="A2" s="87" t="s">
        <v>124</v>
      </c>
      <c r="B2" s="39"/>
      <c r="C2" s="39"/>
      <c r="D2" s="40"/>
      <c r="E2" s="40"/>
      <c r="F2" s="40"/>
      <c r="G2" s="40"/>
      <c r="H2" s="40"/>
      <c r="I2" s="40"/>
      <c r="J2" s="40"/>
      <c r="K2" s="40"/>
      <c r="L2" s="40"/>
      <c r="M2" s="40"/>
      <c r="N2" s="40"/>
      <c r="O2" s="40"/>
      <c r="P2" s="40"/>
      <c r="Q2" s="40"/>
      <c r="R2" s="40"/>
      <c r="S2" s="41"/>
      <c r="T2" s="41"/>
      <c r="U2" s="42"/>
    </row>
    <row r="3" spans="1:21" s="43" customFormat="1" x14ac:dyDescent="0.35">
      <c r="A3" s="44"/>
      <c r="B3" s="44"/>
      <c r="C3" s="44"/>
      <c r="D3" s="41"/>
      <c r="E3" s="45"/>
      <c r="F3" s="45"/>
      <c r="G3" s="45"/>
      <c r="H3" s="45"/>
      <c r="I3" s="41"/>
      <c r="J3" s="41"/>
      <c r="K3" s="41"/>
      <c r="L3" s="41"/>
      <c r="M3" s="41"/>
      <c r="N3" s="41"/>
      <c r="O3" s="41"/>
      <c r="P3" s="41"/>
      <c r="Q3" s="41"/>
      <c r="R3" s="41"/>
      <c r="S3" s="41"/>
      <c r="T3" s="41"/>
      <c r="U3" s="46"/>
    </row>
    <row r="4" spans="1:21" s="43" customFormat="1" x14ac:dyDescent="0.35">
      <c r="A4" s="44"/>
      <c r="B4" s="44"/>
      <c r="C4" s="44"/>
      <c r="D4" s="41"/>
      <c r="E4" s="45"/>
      <c r="F4" s="45"/>
      <c r="G4" s="45"/>
      <c r="H4" s="45"/>
      <c r="I4" s="41"/>
      <c r="J4" s="41"/>
      <c r="K4" s="41"/>
      <c r="L4" s="41"/>
      <c r="M4" s="41"/>
      <c r="N4" s="41"/>
      <c r="O4" s="41"/>
      <c r="P4" s="41"/>
      <c r="Q4" s="41"/>
      <c r="R4" s="41"/>
      <c r="S4" s="41"/>
      <c r="T4" s="41"/>
      <c r="U4" s="41"/>
    </row>
    <row r="5" spans="1:21" s="43" customFormat="1" ht="13.5" customHeight="1" x14ac:dyDescent="0.4">
      <c r="A5" s="88" t="s">
        <v>7</v>
      </c>
      <c r="B5" s="89" t="s">
        <v>8</v>
      </c>
      <c r="C5" s="89" t="s">
        <v>9</v>
      </c>
      <c r="D5" s="89" t="s">
        <v>10</v>
      </c>
      <c r="E5" s="90" t="s">
        <v>11</v>
      </c>
      <c r="F5" s="5"/>
      <c r="G5" s="45"/>
      <c r="H5" s="45"/>
      <c r="I5" s="47"/>
      <c r="J5" s="47"/>
      <c r="K5" s="47"/>
      <c r="L5" s="47"/>
      <c r="M5" s="47"/>
      <c r="N5" s="47"/>
      <c r="O5" s="41"/>
      <c r="P5" s="41"/>
      <c r="Q5" s="41"/>
      <c r="R5" s="41"/>
      <c r="S5" s="41"/>
      <c r="T5" s="41"/>
      <c r="U5" s="41"/>
    </row>
    <row r="6" spans="1:21" s="43" customFormat="1" ht="13.15" x14ac:dyDescent="0.4">
      <c r="A6" s="271"/>
      <c r="E6" s="91"/>
      <c r="F6" s="91"/>
      <c r="G6" s="91"/>
      <c r="H6" s="91"/>
      <c r="I6" s="91"/>
      <c r="J6" s="48"/>
      <c r="K6" s="48"/>
      <c r="L6" s="48"/>
      <c r="M6" s="48"/>
      <c r="N6" s="48"/>
      <c r="O6" s="40"/>
      <c r="P6" s="40"/>
      <c r="Q6" s="40"/>
      <c r="R6" s="40"/>
      <c r="S6" s="40"/>
      <c r="T6" s="40"/>
      <c r="U6" s="40"/>
    </row>
    <row r="7" spans="1:21" s="43" customFormat="1" x14ac:dyDescent="0.35">
      <c r="A7" s="5" t="s">
        <v>123</v>
      </c>
      <c r="B7" s="272" t="s">
        <v>151</v>
      </c>
      <c r="C7" s="5"/>
      <c r="D7" s="5"/>
      <c r="E7" s="16"/>
      <c r="F7" s="49"/>
      <c r="G7" s="45"/>
      <c r="H7" s="49"/>
      <c r="I7" s="47"/>
      <c r="J7" s="47"/>
      <c r="K7" s="47"/>
      <c r="L7" s="47"/>
      <c r="M7" s="47"/>
      <c r="N7" s="47"/>
      <c r="O7" s="41"/>
      <c r="P7" s="41"/>
      <c r="Q7" s="41"/>
      <c r="R7" s="41"/>
      <c r="S7" s="41"/>
      <c r="T7" s="41"/>
      <c r="U7" s="41"/>
    </row>
    <row r="8" spans="1:21" x14ac:dyDescent="0.35">
      <c r="C8" s="271" t="s">
        <v>125</v>
      </c>
      <c r="D8" s="5" t="s">
        <v>125</v>
      </c>
    </row>
    <row r="9" spans="1:21" x14ac:dyDescent="0.35">
      <c r="C9" s="271" t="s">
        <v>127</v>
      </c>
      <c r="D9" s="5" t="s">
        <v>127</v>
      </c>
    </row>
    <row r="10" spans="1:21" x14ac:dyDescent="0.35">
      <c r="C10" s="271" t="s">
        <v>128</v>
      </c>
      <c r="D10" s="5" t="s">
        <v>128</v>
      </c>
    </row>
    <row r="11" spans="1:21" x14ac:dyDescent="0.35">
      <c r="A11" s="193"/>
      <c r="B11" s="193"/>
      <c r="C11" s="193"/>
      <c r="D11" s="193"/>
    </row>
    <row r="12" spans="1:21" x14ac:dyDescent="0.35">
      <c r="A12" s="193"/>
      <c r="B12" s="193"/>
      <c r="C12" s="193"/>
      <c r="D12" s="193"/>
    </row>
    <row r="13" spans="1:21" x14ac:dyDescent="0.35">
      <c r="A13" s="193"/>
      <c r="B13" s="193"/>
      <c r="C13" s="193"/>
      <c r="D13" s="193"/>
    </row>
    <row r="14" spans="1:21" x14ac:dyDescent="0.35">
      <c r="A14" s="193"/>
      <c r="B14" s="193"/>
      <c r="C14" s="193"/>
      <c r="D14" s="193"/>
    </row>
    <row r="15" spans="1:21" x14ac:dyDescent="0.35">
      <c r="A15" s="193"/>
      <c r="B15" s="193"/>
      <c r="C15" s="193"/>
      <c r="D15" s="193"/>
    </row>
  </sheetData>
  <hyperlinks>
    <hyperlink ref="B7" location="'Index'!A1" display="&lt;Home&gt;" xr:uid="{E0567F10-7D5D-4F30-B24E-6A3260EDF92C}"/>
    <hyperlink ref="C8" location="'Lead PL'!A1" display="Lead PL" xr:uid="{BB8CBF2F-B0C6-4A49-A72C-C10A78C08A11}"/>
    <hyperlink ref="C9" location="'Lead CF'!A1" display="Lead CF" xr:uid="{B07EF016-9A6E-404D-B0AB-D9D4CF1C0265}"/>
    <hyperlink ref="C10" location="'Lead BS'!A1" display="Lead BS" xr:uid="{4BADB701-3BCA-491E-8579-60496A00DB04}"/>
  </hyperlinks>
  <pageMargins left="0.55118110236220497" right="0.55118110236220497" top="0.39370078740157499" bottom="0.55118110236220497" header="0" footer="0.31496062992126"/>
  <pageSetup paperSize="9" fitToHeight="0" orientation="landscape" r:id="rId1"/>
  <headerFooter scaleWithDoc="0" alignWithMargins="0">
    <oddFooter>&amp;R&amp;G&amp;L&amp;"Arial,Regular"&amp;8Page &amp;P     Tab:&amp;A     05 April 2021&amp;C&amp;"Arial,Regular"&amp;8&amp;F
Reliance Restricted</oddFooter>
  </headerFooter>
  <legacyDrawingHF r:id="rId2"/>
</worksheet>
</file>

<file path=xl/worksheets/sheet5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EA6C70-268B-4845-B186-D08BAA755B64}">
  <sheetPr>
    <tabColor theme="0" tint="-0.499984740745262"/>
    <pageSetUpPr autoPageBreaks="0" fitToPage="1"/>
  </sheetPr>
  <dimension ref="A1:W47"/>
  <sheetViews>
    <sheetView showGridLines="0" zoomScale="77" zoomScaleNormal="100" workbookViewId="0">
      <selection activeCell="E15" sqref="E15"/>
    </sheetView>
  </sheetViews>
  <sheetFormatPr defaultColWidth="9" defaultRowHeight="12" customHeight="1" x14ac:dyDescent="0.35"/>
  <cols>
    <col min="1" max="1" width="32.08203125" style="4" bestFit="1" customWidth="1"/>
    <col min="2" max="2" width="5.6640625" style="4" customWidth="1"/>
    <col min="3" max="11" width="11.4140625" style="4" customWidth="1"/>
    <col min="12" max="12" width="5.4140625" style="4" customWidth="1"/>
    <col min="13" max="13" width="11.4140625" style="4" customWidth="1"/>
    <col min="14" max="15" width="3.9140625" style="4" customWidth="1"/>
    <col min="16" max="17" width="9" style="4"/>
    <col min="18" max="18" width="22.33203125" style="4" customWidth="1"/>
    <col min="19" max="19" width="9" style="4"/>
    <col min="20" max="20" width="10.9140625" style="4" bestFit="1" customWidth="1"/>
    <col min="21" max="21" width="11.4140625" style="4" bestFit="1" customWidth="1"/>
    <col min="22" max="22" width="8.9140625" style="4" bestFit="1" customWidth="1"/>
    <col min="23" max="23" width="10" style="4" bestFit="1" customWidth="1"/>
    <col min="24" max="16384" width="9" style="4"/>
  </cols>
  <sheetData>
    <row r="1" spans="1:23" ht="20.2" customHeight="1" x14ac:dyDescent="0.4">
      <c r="A1" s="19" t="s">
        <v>138</v>
      </c>
      <c r="B1" s="7"/>
      <c r="C1" s="7"/>
      <c r="D1" s="7"/>
      <c r="E1" s="7"/>
      <c r="F1" s="7"/>
      <c r="G1" s="7"/>
      <c r="H1" s="7"/>
      <c r="I1" s="7"/>
      <c r="J1" s="7"/>
      <c r="K1" s="7"/>
      <c r="L1" s="7"/>
    </row>
    <row r="2" spans="1:23" ht="15" customHeight="1" x14ac:dyDescent="0.35">
      <c r="A2" s="20" t="s">
        <v>133</v>
      </c>
      <c r="B2" s="14"/>
      <c r="C2" s="11"/>
      <c r="D2" s="11"/>
      <c r="E2" s="11"/>
      <c r="F2" s="11"/>
      <c r="G2" s="11"/>
      <c r="H2" s="11"/>
      <c r="I2" s="11"/>
      <c r="J2" s="11"/>
      <c r="K2" s="11"/>
      <c r="L2" s="11"/>
    </row>
    <row r="3" spans="1:23" ht="20.2" customHeight="1" x14ac:dyDescent="0.5">
      <c r="A3" s="86" t="s">
        <v>482</v>
      </c>
      <c r="B3" s="11"/>
      <c r="C3" s="11"/>
      <c r="D3" s="11"/>
      <c r="E3" s="11"/>
      <c r="F3" s="11"/>
      <c r="G3" s="11"/>
      <c r="H3" s="11"/>
      <c r="I3" s="11"/>
      <c r="J3" s="11"/>
      <c r="K3" s="11"/>
      <c r="L3" s="11"/>
      <c r="M3" s="11"/>
    </row>
    <row r="4" spans="1:23" ht="20.2" customHeight="1" x14ac:dyDescent="0.5">
      <c r="A4" s="86"/>
      <c r="B4" s="11"/>
      <c r="C4" s="11"/>
      <c r="D4" s="11"/>
      <c r="E4" s="11"/>
      <c r="F4" s="11"/>
      <c r="G4" s="11"/>
      <c r="H4" s="11"/>
      <c r="I4" s="11"/>
      <c r="J4" s="11"/>
      <c r="K4" s="11"/>
      <c r="L4" s="11"/>
      <c r="M4" s="11"/>
    </row>
    <row r="5" spans="1:23" ht="12.75" x14ac:dyDescent="0.35">
      <c r="A5" s="21"/>
      <c r="B5" s="21"/>
      <c r="C5" s="38" t="s">
        <v>126</v>
      </c>
      <c r="D5" s="38"/>
      <c r="E5" s="38"/>
      <c r="F5" s="38"/>
      <c r="G5" s="38" t="s">
        <v>126</v>
      </c>
      <c r="H5" s="38"/>
      <c r="I5" s="38"/>
      <c r="J5" s="38"/>
      <c r="K5" s="38" t="s">
        <v>126</v>
      </c>
      <c r="L5" s="22"/>
      <c r="M5" s="12"/>
    </row>
    <row r="6" spans="1:23" ht="39.4" x14ac:dyDescent="0.4">
      <c r="A6" s="94" t="s">
        <v>89</v>
      </c>
      <c r="B6" s="95" t="s">
        <v>16</v>
      </c>
      <c r="C6" s="93" t="s">
        <v>105</v>
      </c>
      <c r="D6" s="93" t="s">
        <v>471</v>
      </c>
      <c r="E6" s="93" t="s">
        <v>481</v>
      </c>
      <c r="F6" s="93" t="s">
        <v>470</v>
      </c>
      <c r="G6" s="93" t="s">
        <v>107</v>
      </c>
      <c r="H6" s="93" t="s">
        <v>471</v>
      </c>
      <c r="I6" s="93" t="s">
        <v>481</v>
      </c>
      <c r="J6" s="93" t="s">
        <v>470</v>
      </c>
      <c r="K6" s="93" t="s">
        <v>460</v>
      </c>
      <c r="L6" s="12"/>
      <c r="M6" s="96" t="s">
        <v>17</v>
      </c>
      <c r="R6" s="92" t="s">
        <v>472</v>
      </c>
      <c r="S6" s="93"/>
      <c r="T6" s="93" t="s">
        <v>182</v>
      </c>
      <c r="U6" s="93" t="s">
        <v>183</v>
      </c>
      <c r="V6" s="93" t="s">
        <v>182</v>
      </c>
      <c r="W6" s="93" t="s">
        <v>183</v>
      </c>
    </row>
    <row r="7" spans="1:23" ht="12.75" x14ac:dyDescent="0.35">
      <c r="A7" s="106" t="s">
        <v>461</v>
      </c>
      <c r="B7" s="25"/>
      <c r="C7" s="98">
        <f>SUMIFS(ScratchPad_TB!I$15:I$165,ScratchPad_TB!$H$15:$H$165,'ScratchPad_FA RollF working'!$A7)</f>
        <v>3500000</v>
      </c>
      <c r="D7" s="98">
        <f>G7-C7-E7</f>
        <v>0</v>
      </c>
      <c r="E7" s="98"/>
      <c r="F7" s="98"/>
      <c r="G7" s="98">
        <f>SUMIFS(ScratchPad_TB!J$15:J$165,ScratchPad_TB!$H$15:$H$165,'ScratchPad_FA RollF working'!$A7)</f>
        <v>3500000</v>
      </c>
      <c r="H7" s="168">
        <f>K7-G7-I7</f>
        <v>0</v>
      </c>
      <c r="I7" s="168">
        <f>W8</f>
        <v>0</v>
      </c>
      <c r="J7" s="98"/>
      <c r="K7" s="98">
        <f>SUMIFS(ScratchPad_TB!K$15:K$165,ScratchPad_TB!$H$15:$H$165,'ScratchPad_FA RollF working'!$A7)</f>
        <v>3500000</v>
      </c>
      <c r="L7" s="26"/>
      <c r="M7" s="27"/>
    </row>
    <row r="8" spans="1:23" ht="12.75" x14ac:dyDescent="0.35">
      <c r="A8" s="107" t="s">
        <v>462</v>
      </c>
      <c r="B8" s="29"/>
      <c r="C8" s="100">
        <f>SUMIFS(ScratchPad_TB!I$15:I$165,ScratchPad_TB!$H$15:$H$165,'ScratchPad_FA RollF working'!$A8)</f>
        <v>-1750000</v>
      </c>
      <c r="D8" s="100"/>
      <c r="E8" s="100"/>
      <c r="F8" s="100">
        <f>G8-C8</f>
        <v>-350000</v>
      </c>
      <c r="G8" s="100">
        <f>SUMIFS(ScratchPad_TB!J$15:J$165,ScratchPad_TB!$H$15:$H$165,'ScratchPad_FA RollF working'!$A8)</f>
        <v>-2100000</v>
      </c>
      <c r="H8" s="100"/>
      <c r="I8" s="100"/>
      <c r="J8" s="100">
        <f>K8-G8</f>
        <v>-350000</v>
      </c>
      <c r="K8" s="100">
        <f>SUMIFS(ScratchPad_TB!K$15:K$165,ScratchPad_TB!$H$15:$H$165,'ScratchPad_FA RollF working'!$A8)</f>
        <v>-2450000</v>
      </c>
      <c r="L8" s="26"/>
      <c r="M8" s="27"/>
      <c r="R8" s="296" t="s">
        <v>477</v>
      </c>
      <c r="T8" s="268">
        <f>SUMIFS(ScratchPad_TB!J$15:J$165,ScratchPad_TB!$H$15:$H$165,'ScratchPad_FA RollF working'!$R8)</f>
        <v>350000</v>
      </c>
      <c r="U8" s="268">
        <f>SUMIFS(ScratchPad_TB!K$15:K$165,ScratchPad_TB!$H$15:$H$165,'ScratchPad_FA RollF working'!$R8)</f>
        <v>350000</v>
      </c>
      <c r="V8" s="268">
        <f>T8+F8</f>
        <v>0</v>
      </c>
      <c r="W8" s="268">
        <f>U8+J8</f>
        <v>0</v>
      </c>
    </row>
    <row r="9" spans="1:23" ht="12.75" x14ac:dyDescent="0.35">
      <c r="A9" s="107" t="s">
        <v>463</v>
      </c>
      <c r="B9" s="29"/>
      <c r="C9" s="100">
        <f>SUMIFS(ScratchPad_TB!I$15:I$165,ScratchPad_TB!$H$15:$H$165,'ScratchPad_FA RollF working'!$A9)</f>
        <v>1200000</v>
      </c>
      <c r="D9" s="168">
        <f>G9-C9-E9</f>
        <v>0</v>
      </c>
      <c r="E9" s="168"/>
      <c r="F9" s="168"/>
      <c r="G9" s="100">
        <f>SUMIFS(ScratchPad_TB!J$15:J$165,ScratchPad_TB!$H$15:$H$165,'ScratchPad_FA RollF working'!$A9)</f>
        <v>1200000</v>
      </c>
      <c r="H9" s="168">
        <f>K9-G9-I9</f>
        <v>0</v>
      </c>
      <c r="I9" s="168">
        <f>W10</f>
        <v>0</v>
      </c>
      <c r="J9" s="168"/>
      <c r="K9" s="100">
        <f>SUMIFS(ScratchPad_TB!K$15:K$165,ScratchPad_TB!$H$15:$H$165,'ScratchPad_FA RollF working'!$A9)</f>
        <v>1200000</v>
      </c>
      <c r="L9" s="26"/>
      <c r="M9" s="27"/>
      <c r="R9" s="296"/>
      <c r="T9" s="268"/>
      <c r="U9" s="268"/>
      <c r="V9" s="268"/>
      <c r="W9" s="268"/>
    </row>
    <row r="10" spans="1:23" s="30" customFormat="1" ht="12.75" x14ac:dyDescent="0.35">
      <c r="A10" s="107" t="s">
        <v>464</v>
      </c>
      <c r="B10" s="29"/>
      <c r="C10" s="100">
        <f>SUMIFS(ScratchPad_TB!I$15:I$165,ScratchPad_TB!$H$15:$H$165,'ScratchPad_FA RollF working'!$A10)</f>
        <v>-600000</v>
      </c>
      <c r="D10" s="100"/>
      <c r="E10" s="100"/>
      <c r="F10" s="100">
        <f>G10-C10</f>
        <v>-120000</v>
      </c>
      <c r="G10" s="100">
        <f>SUMIFS(ScratchPad_TB!J$15:J$165,ScratchPad_TB!$H$15:$H$165,'ScratchPad_FA RollF working'!$A10)</f>
        <v>-720000</v>
      </c>
      <c r="H10" s="100"/>
      <c r="I10" s="100"/>
      <c r="J10" s="100">
        <f>K10-G10</f>
        <v>-120000</v>
      </c>
      <c r="K10" s="100">
        <f>SUMIFS(ScratchPad_TB!K$15:K$165,ScratchPad_TB!$H$15:$H$165,'ScratchPad_FA RollF working'!$A10)</f>
        <v>-840000</v>
      </c>
      <c r="L10" s="26"/>
      <c r="M10" s="27"/>
      <c r="N10" s="4"/>
      <c r="R10" s="296" t="s">
        <v>478</v>
      </c>
      <c r="T10" s="268">
        <f>SUMIFS(ScratchPad_TB!J$15:J$165,ScratchPad_TB!$H$15:$H$165,'ScratchPad_FA RollF working'!$R10)</f>
        <v>120000</v>
      </c>
      <c r="U10" s="268">
        <f>SUMIFS(ScratchPad_TB!K$15:K$165,ScratchPad_TB!$H$15:$H$165,'ScratchPad_FA RollF working'!$R10)</f>
        <v>120000</v>
      </c>
      <c r="V10" s="268">
        <f>T10+F10</f>
        <v>0</v>
      </c>
      <c r="W10" s="268">
        <f>U10+J10</f>
        <v>0</v>
      </c>
    </row>
    <row r="11" spans="1:23" ht="12.75" x14ac:dyDescent="0.35">
      <c r="A11" s="28" t="s">
        <v>469</v>
      </c>
      <c r="B11" s="29"/>
      <c r="C11" s="100">
        <f>SUMIFS(ScratchPad_TB!I$15:I$165,ScratchPad_TB!$H$15:$H$165,'ScratchPad_FA RollF working'!$A11)</f>
        <v>1200000</v>
      </c>
      <c r="D11" s="168">
        <f>G11-C11</f>
        <v>0</v>
      </c>
      <c r="E11" s="168"/>
      <c r="F11" s="100"/>
      <c r="G11" s="100">
        <f>SUMIFS(ScratchPad_TB!J$15:J$165,ScratchPad_TB!$H$15:$H$165,'ScratchPad_FA RollF working'!$A11)</f>
        <v>1200000</v>
      </c>
      <c r="H11" s="168">
        <f>K11-G11</f>
        <v>0</v>
      </c>
      <c r="I11" s="168"/>
      <c r="J11" s="100"/>
      <c r="K11" s="100">
        <f>SUMIFS(ScratchPad_TB!K$15:K$165,ScratchPad_TB!$H$15:$H$165,'ScratchPad_FA RollF working'!$A11)</f>
        <v>1200000</v>
      </c>
      <c r="L11" s="12"/>
      <c r="M11" s="27"/>
      <c r="R11" s="296"/>
      <c r="T11" s="268"/>
      <c r="U11" s="268"/>
      <c r="V11" s="268"/>
      <c r="W11" s="268"/>
    </row>
    <row r="12" spans="1:23" s="30" customFormat="1" ht="13.15" x14ac:dyDescent="0.4">
      <c r="A12" s="108" t="s">
        <v>343</v>
      </c>
      <c r="B12" s="109"/>
      <c r="C12" s="110">
        <f>SUM(C7:C11)</f>
        <v>3550000</v>
      </c>
      <c r="D12" s="110">
        <f t="shared" ref="D12:K12" si="0">SUM(D7:D11)</f>
        <v>0</v>
      </c>
      <c r="E12" s="110">
        <f t="shared" si="0"/>
        <v>0</v>
      </c>
      <c r="F12" s="110">
        <f t="shared" si="0"/>
        <v>-470000</v>
      </c>
      <c r="G12" s="110">
        <f t="shared" si="0"/>
        <v>3080000</v>
      </c>
      <c r="H12" s="110">
        <f t="shared" si="0"/>
        <v>0</v>
      </c>
      <c r="I12" s="110">
        <f t="shared" si="0"/>
        <v>0</v>
      </c>
      <c r="J12" s="110">
        <f t="shared" si="0"/>
        <v>-470000</v>
      </c>
      <c r="K12" s="110">
        <f t="shared" si="0"/>
        <v>2610000</v>
      </c>
      <c r="L12" s="26"/>
      <c r="M12" s="27"/>
      <c r="N12" s="4"/>
      <c r="R12" s="296"/>
      <c r="T12" s="268"/>
      <c r="U12" s="268"/>
      <c r="V12" s="268"/>
      <c r="W12" s="268"/>
    </row>
    <row r="13" spans="1:23" ht="12.75" x14ac:dyDescent="0.35">
      <c r="A13" s="28" t="s">
        <v>465</v>
      </c>
      <c r="B13" s="29"/>
      <c r="C13" s="100">
        <f>SUMIFS(ScratchPad_TB!I$15:I$165,ScratchPad_TB!$H$15:$H$165,'ScratchPad_FA RollF working'!$A13)</f>
        <v>60000</v>
      </c>
      <c r="D13" s="168">
        <f>G13-C13-E13</f>
        <v>0</v>
      </c>
      <c r="E13" s="168">
        <f>V14</f>
        <v>0</v>
      </c>
      <c r="F13" s="168"/>
      <c r="G13" s="100">
        <f>SUMIFS(ScratchPad_TB!J$15:J$165,ScratchPad_TB!$H$15:$H$165,'ScratchPad_FA RollF working'!$A13)</f>
        <v>60000</v>
      </c>
      <c r="H13" s="168">
        <f>K13-G13-I13</f>
        <v>48000</v>
      </c>
      <c r="I13" s="168">
        <f>W14</f>
        <v>-48000</v>
      </c>
      <c r="J13" s="168"/>
      <c r="K13" s="100">
        <f>SUMIFS(ScratchPad_TB!K$15:K$165,ScratchPad_TB!$H$15:$H$165,'ScratchPad_FA RollF working'!$A13)</f>
        <v>60000</v>
      </c>
      <c r="L13" s="26"/>
      <c r="M13" s="27"/>
      <c r="R13" s="296"/>
      <c r="T13" s="268"/>
      <c r="U13" s="268"/>
      <c r="V13" s="268"/>
      <c r="W13" s="268"/>
    </row>
    <row r="14" spans="1:23" ht="12.75" x14ac:dyDescent="0.35">
      <c r="A14" s="28" t="s">
        <v>466</v>
      </c>
      <c r="B14" s="29"/>
      <c r="C14" s="100">
        <f>SUMIFS(ScratchPad_TB!I$15:I$165,ScratchPad_TB!$H$15:$H$165,'ScratchPad_FA RollF working'!$A14)</f>
        <v>-30000</v>
      </c>
      <c r="D14" s="100"/>
      <c r="E14" s="100"/>
      <c r="F14" s="100">
        <f>G14-C14</f>
        <v>-6000</v>
      </c>
      <c r="G14" s="100">
        <f>SUMIFS(ScratchPad_TB!J$15:J$165,ScratchPad_TB!$H$15:$H$165,'ScratchPad_FA RollF working'!$A14)</f>
        <v>-36000</v>
      </c>
      <c r="H14" s="100"/>
      <c r="I14" s="100"/>
      <c r="J14" s="100">
        <f>K14-G14</f>
        <v>-6000</v>
      </c>
      <c r="K14" s="100">
        <f>SUMIFS(ScratchPad_TB!K$15:K$165,ScratchPad_TB!$H$15:$H$165,'ScratchPad_FA RollF working'!$A14)</f>
        <v>-42000</v>
      </c>
      <c r="L14" s="26"/>
      <c r="M14" s="27"/>
      <c r="R14" s="296" t="s">
        <v>479</v>
      </c>
      <c r="T14" s="268">
        <f>SUMIFS(ScratchPad_TB!J$15:J$165,ScratchPad_TB!$H$15:$H$165,'ScratchPad_FA RollF working'!$R14)</f>
        <v>6000</v>
      </c>
      <c r="U14" s="268">
        <f>SUMIFS(ScratchPad_TB!K$15:K$165,ScratchPad_TB!$H$15:$H$165,'ScratchPad_FA RollF working'!$R14)</f>
        <v>-42000</v>
      </c>
      <c r="V14" s="268">
        <f>T14+F14</f>
        <v>0</v>
      </c>
      <c r="W14" s="268">
        <f>U14+J14</f>
        <v>-48000</v>
      </c>
    </row>
    <row r="15" spans="1:23" ht="12.75" x14ac:dyDescent="0.35">
      <c r="A15" s="28" t="s">
        <v>467</v>
      </c>
      <c r="B15" s="29"/>
      <c r="C15" s="100">
        <f>SUMIFS(ScratchPad_TB!I$15:I$165,ScratchPad_TB!$H$15:$H$165,'ScratchPad_FA RollF working'!$A15)</f>
        <v>257658.28750000001</v>
      </c>
      <c r="D15" s="168">
        <f>G15-C15-E15</f>
        <v>370433.91231000004</v>
      </c>
      <c r="E15" s="168">
        <f>V16</f>
        <v>-23585.679810000001</v>
      </c>
      <c r="F15" s="168"/>
      <c r="G15" s="100">
        <f>SUMIFS(ScratchPad_TB!J$15:J$165,ScratchPad_TB!$H$15:$H$165,'ScratchPad_FA RollF working'!$A15)</f>
        <v>604506.52</v>
      </c>
      <c r="H15" s="168">
        <f>K15-G15-I15</f>
        <v>521389.07083000004</v>
      </c>
      <c r="I15" s="168">
        <f>W16</f>
        <v>-292469.23738000001</v>
      </c>
      <c r="J15" s="168"/>
      <c r="K15" s="100">
        <f>SUMIFS(ScratchPad_TB!K$15:K$165,ScratchPad_TB!$H$15:$H$165,'ScratchPad_FA RollF working'!$A15)</f>
        <v>833426.35345000005</v>
      </c>
      <c r="L15" s="26"/>
      <c r="M15" s="27"/>
      <c r="R15" s="296"/>
      <c r="T15" s="268"/>
      <c r="U15" s="268"/>
      <c r="V15" s="268"/>
      <c r="W15" s="268"/>
    </row>
    <row r="16" spans="1:23" ht="12.75" x14ac:dyDescent="0.35">
      <c r="A16" s="28" t="s">
        <v>468</v>
      </c>
      <c r="B16" s="29"/>
      <c r="C16" s="100">
        <f>SUMIFS(ScratchPad_TB!I$15:I$165,ScratchPad_TB!$H$15:$H$165,'ScratchPad_FA RollF working'!$A16)</f>
        <v>-131531.6575</v>
      </c>
      <c r="D16" s="100"/>
      <c r="E16" s="100"/>
      <c r="F16" s="100">
        <f>G16-C16</f>
        <v>-69369.646500000003</v>
      </c>
      <c r="G16" s="100">
        <f>SUMIFS(ScratchPad_TB!J$15:J$165,ScratchPad_TB!$H$15:$H$165,'ScratchPad_FA RollF working'!$A16)</f>
        <v>-200901.304</v>
      </c>
      <c r="H16" s="100"/>
      <c r="I16" s="100"/>
      <c r="J16" s="100">
        <f>K16-G16</f>
        <v>-45783.966690000001</v>
      </c>
      <c r="K16" s="100">
        <f>SUMIFS(ScratchPad_TB!K$15:K$165,ScratchPad_TB!$H$15:$H$165,'ScratchPad_FA RollF working'!$A16)</f>
        <v>-246685.27069</v>
      </c>
      <c r="L16" s="26"/>
      <c r="M16" s="27"/>
      <c r="R16" s="296" t="s">
        <v>480</v>
      </c>
      <c r="T16" s="268">
        <f>SUMIFS(ScratchPad_TB!J$15:J$165,ScratchPad_TB!$H$15:$H$165,'ScratchPad_FA RollF working'!$R16)</f>
        <v>45783.966690000001</v>
      </c>
      <c r="U16" s="268">
        <f>SUMIFS(ScratchPad_TB!K$15:K$165,ScratchPad_TB!$H$15:$H$165,'ScratchPad_FA RollF working'!$R16)</f>
        <v>-246685.27069</v>
      </c>
      <c r="V16" s="268">
        <f>T16+F16</f>
        <v>-23585.679810000001</v>
      </c>
      <c r="W16" s="268">
        <f>U16+J16</f>
        <v>-292469.23738000001</v>
      </c>
    </row>
    <row r="17" spans="1:13" ht="13.15" x14ac:dyDescent="0.4">
      <c r="A17" s="108" t="s">
        <v>350</v>
      </c>
      <c r="B17" s="109"/>
      <c r="C17" s="110">
        <f>SUM(C13:C16)</f>
        <v>156126.62999999998</v>
      </c>
      <c r="D17" s="110">
        <f t="shared" ref="D17:G17" si="1">SUM(D13:D16)</f>
        <v>370433.91231000004</v>
      </c>
      <c r="E17" s="110">
        <f t="shared" ref="E17" si="2">SUM(E13:E16)</f>
        <v>-23585.679810000001</v>
      </c>
      <c r="F17" s="110">
        <f t="shared" si="1"/>
        <v>-75369.646500000003</v>
      </c>
      <c r="G17" s="110">
        <f t="shared" si="1"/>
        <v>427605.21600000001</v>
      </c>
      <c r="H17" s="110">
        <f t="shared" ref="H17" si="3">SUM(H13:H16)</f>
        <v>569389.0708300001</v>
      </c>
      <c r="I17" s="110">
        <f t="shared" ref="I17" si="4">SUM(I13:I16)</f>
        <v>-340469.23738000001</v>
      </c>
      <c r="J17" s="110">
        <f t="shared" ref="J17" si="5">SUM(J13:J16)</f>
        <v>-51783.966690000001</v>
      </c>
      <c r="K17" s="110">
        <f t="shared" ref="K17" si="6">SUM(K13:K16)</f>
        <v>604741.08276000002</v>
      </c>
      <c r="L17" s="26"/>
      <c r="M17" s="27"/>
    </row>
    <row r="18" spans="1:13" ht="13.15" x14ac:dyDescent="0.4">
      <c r="A18" s="170" t="s">
        <v>484</v>
      </c>
      <c r="B18" s="171"/>
      <c r="C18" s="113">
        <f>SUMIFS(ScratchPad_TB!I$15:I$165,ScratchPad_TB!$H$15:$H$165,'ScratchPad_FA RollF working'!$A18)</f>
        <v>690000</v>
      </c>
      <c r="D18" s="172"/>
      <c r="E18" s="172"/>
      <c r="F18" s="172"/>
      <c r="G18" s="113">
        <f>SUMIFS(ScratchPad_TB!J$15:J$165,ScratchPad_TB!$H$15:$H$165,'ScratchPad_FA RollF working'!$A18)</f>
        <v>690000</v>
      </c>
      <c r="H18" s="172"/>
      <c r="I18" s="172"/>
      <c r="J18" s="172"/>
      <c r="K18" s="113">
        <f>SUMIFS(ScratchPad_TB!K$15:K$165,ScratchPad_TB!$H$15:$H$165,'ScratchPad_FA RollF working'!$A18)</f>
        <v>690000</v>
      </c>
      <c r="L18" s="26"/>
      <c r="M18" s="169"/>
    </row>
    <row r="19" spans="1:13" ht="13.5" customHeight="1" x14ac:dyDescent="0.35">
      <c r="A19" s="97" t="s">
        <v>39</v>
      </c>
      <c r="B19" s="21"/>
      <c r="C19" s="22"/>
      <c r="D19" s="22"/>
      <c r="E19" s="22"/>
      <c r="F19" s="22"/>
      <c r="G19" s="22"/>
      <c r="H19" s="22"/>
      <c r="I19" s="22"/>
      <c r="J19" s="22"/>
      <c r="K19" s="22"/>
      <c r="L19" s="22"/>
      <c r="M19" s="12"/>
    </row>
    <row r="20" spans="1:13" ht="13.5" customHeight="1" x14ac:dyDescent="0.35">
      <c r="A20" s="97" t="str">
        <f>"Ref: "&amp;A3&amp;" - "&amp;A1</f>
        <v>Ref: Fixed assets roll forward - Section BS - Balance Sheet Analysis</v>
      </c>
      <c r="B20" s="34"/>
      <c r="C20" s="22"/>
      <c r="D20" s="22"/>
      <c r="E20" s="22"/>
      <c r="F20" s="22"/>
      <c r="G20" s="22"/>
      <c r="H20" s="22"/>
      <c r="I20" s="22"/>
      <c r="J20" s="22"/>
      <c r="K20" s="22"/>
      <c r="L20" s="22"/>
      <c r="M20" s="12"/>
    </row>
    <row r="21" spans="1:13" ht="13.5" customHeight="1" x14ac:dyDescent="0.35">
      <c r="A21" s="14"/>
      <c r="B21" s="14"/>
      <c r="C21" s="14"/>
      <c r="D21" s="14"/>
      <c r="E21" s="14"/>
      <c r="F21" s="14"/>
      <c r="G21" s="14"/>
      <c r="H21" s="14"/>
      <c r="I21" s="14"/>
      <c r="J21" s="14"/>
      <c r="K21" s="14"/>
      <c r="L21" s="14"/>
      <c r="M21" s="14"/>
    </row>
    <row r="22" spans="1:13" ht="13.5" customHeight="1" x14ac:dyDescent="0.35">
      <c r="A22" s="14"/>
      <c r="B22" s="14"/>
      <c r="C22" s="14"/>
      <c r="D22" s="14"/>
      <c r="E22" s="14"/>
      <c r="F22" s="14"/>
      <c r="G22" s="14"/>
      <c r="H22" s="14"/>
      <c r="I22" s="14"/>
      <c r="J22" s="14"/>
      <c r="K22" s="14"/>
      <c r="L22" s="14"/>
      <c r="M22" s="14"/>
    </row>
    <row r="23" spans="1:13" ht="12" customHeight="1" x14ac:dyDescent="0.35">
      <c r="A23" s="14"/>
      <c r="B23" s="14"/>
      <c r="C23" s="14"/>
      <c r="D23" s="14"/>
      <c r="E23" s="14"/>
      <c r="F23" s="14"/>
      <c r="G23" s="14"/>
      <c r="H23" s="14"/>
      <c r="I23" s="14"/>
      <c r="J23" s="14"/>
      <c r="K23" s="14"/>
      <c r="L23" s="14"/>
      <c r="M23" s="14"/>
    </row>
    <row r="24" spans="1:13" ht="12" customHeight="1" x14ac:dyDescent="0.35">
      <c r="A24" s="14"/>
      <c r="B24" s="14"/>
      <c r="C24" s="14"/>
      <c r="D24" s="14"/>
      <c r="E24" s="14"/>
      <c r="F24" s="14"/>
      <c r="G24" s="14"/>
      <c r="H24" s="14"/>
      <c r="I24" s="14"/>
      <c r="J24" s="14"/>
      <c r="K24" s="14"/>
      <c r="L24" s="14"/>
      <c r="M24" s="14"/>
    </row>
    <row r="25" spans="1:13" ht="12" customHeight="1" x14ac:dyDescent="0.35">
      <c r="A25" s="14"/>
      <c r="B25" s="14"/>
      <c r="C25" s="14"/>
      <c r="D25" s="14"/>
      <c r="E25" s="14"/>
      <c r="F25" s="14"/>
      <c r="G25" s="14"/>
      <c r="H25" s="14"/>
      <c r="I25" s="14"/>
      <c r="J25" s="14"/>
      <c r="K25" s="14"/>
      <c r="L25" s="14"/>
      <c r="M25" s="14"/>
    </row>
    <row r="26" spans="1:13" ht="12" customHeight="1" x14ac:dyDescent="0.35">
      <c r="A26" s="14"/>
      <c r="B26" s="14"/>
      <c r="C26" s="14"/>
      <c r="D26" s="14"/>
      <c r="E26" s="14"/>
      <c r="F26" s="14"/>
      <c r="G26" s="14"/>
      <c r="H26" s="14"/>
      <c r="I26" s="14"/>
      <c r="J26" s="14"/>
      <c r="K26" s="14"/>
      <c r="L26" s="14"/>
      <c r="M26" s="14"/>
    </row>
    <row r="27" spans="1:13" ht="12" customHeight="1" x14ac:dyDescent="0.35">
      <c r="A27" s="14"/>
      <c r="B27" s="14"/>
      <c r="C27" s="14"/>
      <c r="D27" s="14"/>
      <c r="E27" s="14"/>
      <c r="F27" s="14"/>
      <c r="G27" s="14"/>
      <c r="H27" s="14"/>
      <c r="I27" s="14"/>
      <c r="J27" s="14"/>
      <c r="K27" s="14"/>
      <c r="L27" s="14"/>
      <c r="M27" s="14"/>
    </row>
    <row r="28" spans="1:13" ht="12" customHeight="1" x14ac:dyDescent="0.35">
      <c r="A28" s="14"/>
      <c r="B28" s="14"/>
      <c r="C28" s="14"/>
      <c r="D28" s="14"/>
      <c r="E28" s="14"/>
      <c r="F28" s="14"/>
      <c r="G28" s="14"/>
      <c r="H28" s="14"/>
      <c r="I28" s="14"/>
      <c r="J28" s="14"/>
      <c r="K28" s="14"/>
      <c r="L28" s="14"/>
      <c r="M28" s="14"/>
    </row>
    <row r="29" spans="1:13" ht="12" customHeight="1" x14ac:dyDescent="0.35">
      <c r="A29" s="14"/>
      <c r="B29" s="14"/>
      <c r="C29" s="14"/>
      <c r="D29" s="14"/>
      <c r="E29" s="14"/>
      <c r="F29" s="14"/>
      <c r="G29" s="14"/>
      <c r="H29" s="14"/>
      <c r="I29" s="14"/>
      <c r="J29" s="14"/>
      <c r="K29" s="14"/>
      <c r="L29" s="14"/>
      <c r="M29" s="14"/>
    </row>
    <row r="30" spans="1:13" ht="12" customHeight="1" x14ac:dyDescent="0.35">
      <c r="A30" s="14"/>
      <c r="B30" s="14"/>
      <c r="C30" s="14"/>
      <c r="D30" s="14"/>
      <c r="E30" s="14"/>
      <c r="F30" s="14"/>
      <c r="G30" s="14"/>
      <c r="H30" s="14"/>
      <c r="I30" s="14"/>
      <c r="J30" s="14"/>
      <c r="K30" s="14"/>
      <c r="L30" s="14"/>
      <c r="M30" s="14"/>
    </row>
    <row r="31" spans="1:13" ht="12" customHeight="1" x14ac:dyDescent="0.35">
      <c r="A31" s="14"/>
      <c r="B31" s="14"/>
      <c r="C31" s="14"/>
      <c r="D31" s="14"/>
      <c r="E31" s="14"/>
      <c r="F31" s="14"/>
      <c r="G31" s="14"/>
      <c r="H31" s="14"/>
      <c r="I31" s="14"/>
      <c r="J31" s="14"/>
      <c r="K31" s="14"/>
      <c r="L31" s="14"/>
      <c r="M31" s="14"/>
    </row>
    <row r="32" spans="1:13" ht="12" customHeight="1" x14ac:dyDescent="0.35">
      <c r="A32" s="14"/>
      <c r="B32" s="14"/>
      <c r="C32" s="14"/>
      <c r="D32" s="14"/>
      <c r="E32" s="14"/>
      <c r="F32" s="14"/>
      <c r="G32" s="14"/>
      <c r="H32" s="14"/>
      <c r="I32" s="14"/>
      <c r="J32" s="14"/>
      <c r="K32" s="14"/>
      <c r="L32" s="14"/>
      <c r="M32" s="14"/>
    </row>
    <row r="33" spans="1:13" ht="12" customHeight="1" x14ac:dyDescent="0.35">
      <c r="A33" s="14"/>
      <c r="B33" s="14"/>
      <c r="C33" s="14"/>
      <c r="D33" s="14"/>
      <c r="E33" s="14"/>
      <c r="F33" s="14"/>
      <c r="G33" s="14"/>
      <c r="H33" s="14"/>
      <c r="I33" s="14"/>
      <c r="J33" s="14"/>
      <c r="K33" s="14"/>
      <c r="L33" s="14"/>
      <c r="M33" s="14"/>
    </row>
    <row r="34" spans="1:13" ht="12" customHeight="1" x14ac:dyDescent="0.35">
      <c r="A34" s="14"/>
      <c r="B34" s="14"/>
      <c r="C34" s="14"/>
      <c r="D34" s="14"/>
      <c r="E34" s="14"/>
      <c r="F34" s="14"/>
      <c r="G34" s="14"/>
      <c r="H34" s="14"/>
      <c r="I34" s="14"/>
      <c r="J34" s="14"/>
      <c r="K34" s="14"/>
      <c r="L34" s="14"/>
      <c r="M34" s="14"/>
    </row>
    <row r="35" spans="1:13" ht="12" customHeight="1" x14ac:dyDescent="0.35">
      <c r="A35" s="14"/>
      <c r="B35" s="14"/>
      <c r="C35" s="14"/>
      <c r="D35" s="14"/>
      <c r="E35" s="14"/>
      <c r="F35" s="14"/>
      <c r="G35" s="14"/>
      <c r="H35" s="14"/>
      <c r="I35" s="14"/>
      <c r="J35" s="14"/>
      <c r="K35" s="14"/>
      <c r="L35" s="14"/>
      <c r="M35" s="14"/>
    </row>
    <row r="36" spans="1:13" ht="12" customHeight="1" x14ac:dyDescent="0.35">
      <c r="A36" s="14"/>
      <c r="B36" s="14"/>
      <c r="C36" s="14"/>
      <c r="D36" s="14"/>
      <c r="E36" s="14"/>
      <c r="F36" s="14"/>
      <c r="G36" s="14"/>
      <c r="H36" s="14"/>
      <c r="I36" s="14"/>
      <c r="J36" s="14"/>
      <c r="K36" s="14"/>
      <c r="L36" s="14"/>
      <c r="M36" s="14"/>
    </row>
    <row r="37" spans="1:13" ht="12" customHeight="1" x14ac:dyDescent="0.35">
      <c r="A37" s="14"/>
      <c r="B37" s="14"/>
      <c r="C37" s="14"/>
      <c r="D37" s="14"/>
      <c r="E37" s="14"/>
      <c r="F37" s="14"/>
      <c r="G37" s="14"/>
      <c r="H37" s="14"/>
      <c r="I37" s="14"/>
      <c r="J37" s="14"/>
      <c r="K37" s="14"/>
      <c r="L37" s="14"/>
      <c r="M37" s="14"/>
    </row>
    <row r="38" spans="1:13" ht="12" customHeight="1" x14ac:dyDescent="0.35">
      <c r="A38" s="14"/>
      <c r="B38" s="14"/>
      <c r="C38" s="14"/>
      <c r="D38" s="14"/>
      <c r="E38" s="14"/>
      <c r="F38" s="14"/>
      <c r="G38" s="14"/>
      <c r="H38" s="14"/>
      <c r="I38" s="14"/>
      <c r="J38" s="14"/>
      <c r="K38" s="14"/>
      <c r="L38" s="14"/>
      <c r="M38" s="14"/>
    </row>
    <row r="39" spans="1:13" ht="12" customHeight="1" x14ac:dyDescent="0.35">
      <c r="A39" s="14"/>
      <c r="B39" s="14"/>
      <c r="C39" s="14"/>
      <c r="D39" s="14"/>
      <c r="E39" s="14"/>
      <c r="F39" s="14"/>
      <c r="G39" s="14"/>
      <c r="H39" s="14"/>
      <c r="I39" s="14"/>
      <c r="J39" s="14"/>
      <c r="K39" s="14"/>
      <c r="L39" s="14"/>
      <c r="M39" s="14"/>
    </row>
    <row r="40" spans="1:13" ht="12" customHeight="1" x14ac:dyDescent="0.35">
      <c r="A40" s="14"/>
      <c r="B40" s="14"/>
      <c r="C40" s="14"/>
      <c r="D40" s="14"/>
      <c r="E40" s="14"/>
      <c r="F40" s="14"/>
      <c r="G40" s="14"/>
      <c r="H40" s="14"/>
      <c r="I40" s="14"/>
      <c r="J40" s="14"/>
      <c r="K40" s="14"/>
      <c r="L40" s="14"/>
      <c r="M40" s="14"/>
    </row>
    <row r="41" spans="1:13" ht="12" customHeight="1" x14ac:dyDescent="0.35">
      <c r="A41" s="34"/>
      <c r="B41" s="34"/>
      <c r="C41" s="12"/>
      <c r="D41" s="12"/>
      <c r="E41" s="12"/>
      <c r="F41" s="12"/>
      <c r="G41" s="12"/>
      <c r="H41" s="12"/>
      <c r="I41" s="12"/>
      <c r="J41" s="12"/>
      <c r="K41" s="12"/>
      <c r="L41" s="12"/>
      <c r="M41" s="12"/>
    </row>
    <row r="42" spans="1:13" ht="12" customHeight="1" x14ac:dyDescent="0.35">
      <c r="A42" s="34"/>
      <c r="B42" s="34"/>
      <c r="C42" s="12"/>
      <c r="D42" s="12"/>
      <c r="E42" s="12"/>
      <c r="F42" s="12"/>
      <c r="G42" s="12"/>
      <c r="H42" s="12"/>
      <c r="I42" s="12"/>
      <c r="J42" s="12"/>
      <c r="K42" s="12"/>
      <c r="L42" s="12"/>
      <c r="M42" s="12"/>
    </row>
    <row r="43" spans="1:13" ht="12" customHeight="1" x14ac:dyDescent="0.35">
      <c r="A43" s="34"/>
      <c r="B43" s="34"/>
      <c r="C43" s="12"/>
      <c r="D43" s="12"/>
      <c r="E43" s="12"/>
      <c r="F43" s="12"/>
      <c r="G43" s="12"/>
      <c r="H43" s="12"/>
      <c r="I43" s="12"/>
      <c r="J43" s="12"/>
      <c r="K43" s="12"/>
      <c r="L43" s="12"/>
      <c r="M43" s="12"/>
    </row>
    <row r="44" spans="1:13" ht="12" customHeight="1" x14ac:dyDescent="0.35">
      <c r="A44" s="34"/>
      <c r="B44" s="34"/>
      <c r="C44" s="12"/>
      <c r="D44" s="12"/>
      <c r="E44" s="12"/>
      <c r="F44" s="12"/>
      <c r="G44" s="12"/>
      <c r="H44" s="12"/>
      <c r="I44" s="12"/>
      <c r="J44" s="12"/>
      <c r="K44" s="12"/>
      <c r="L44" s="12"/>
      <c r="M44" s="12"/>
    </row>
    <row r="45" spans="1:13" ht="12" customHeight="1" x14ac:dyDescent="0.35">
      <c r="A45" s="34"/>
      <c r="B45" s="34"/>
      <c r="C45" s="12"/>
      <c r="D45" s="12"/>
      <c r="E45" s="12"/>
      <c r="F45" s="12"/>
      <c r="G45" s="12"/>
      <c r="H45" s="12"/>
      <c r="I45" s="12"/>
      <c r="J45" s="12"/>
      <c r="K45" s="12"/>
      <c r="L45" s="12"/>
      <c r="M45" s="12"/>
    </row>
    <row r="46" spans="1:13" ht="12" customHeight="1" x14ac:dyDescent="0.35">
      <c r="A46" s="34"/>
      <c r="B46" s="34"/>
      <c r="C46" s="12"/>
      <c r="D46" s="12"/>
      <c r="E46" s="12"/>
      <c r="F46" s="12"/>
      <c r="G46" s="12"/>
      <c r="H46" s="12"/>
      <c r="I46" s="12"/>
      <c r="J46" s="12"/>
      <c r="K46" s="12"/>
      <c r="L46" s="12"/>
      <c r="M46" s="12"/>
    </row>
    <row r="47" spans="1:13" ht="12" customHeight="1" x14ac:dyDescent="0.35">
      <c r="A47" s="34"/>
      <c r="B47" s="34"/>
      <c r="C47" s="12"/>
      <c r="D47" s="12"/>
      <c r="E47" s="12"/>
      <c r="F47" s="12"/>
      <c r="G47" s="12"/>
      <c r="H47" s="12"/>
      <c r="I47" s="12"/>
      <c r="J47" s="12"/>
      <c r="K47" s="12"/>
      <c r="L47" s="12"/>
      <c r="M47" s="12"/>
    </row>
  </sheetData>
  <pageMargins left="0.55118110236220497" right="0.55118110236220497" top="0.39370078740157499" bottom="0.55118110236220497" header="0" footer="0.31496062992126"/>
  <pageSetup paperSize="9" fitToHeight="0" orientation="landscape" r:id="rId1"/>
  <headerFooter scaleWithDoc="0" alignWithMargins="0">
    <oddFooter>&amp;R&amp;G&amp;L&amp;"Arial,Regular"&amp;8Page &amp;P     Tab:&amp;A     05 April 2021&amp;C&amp;"Arial,Regular"&amp;8&amp;F
Reliance Restricted</oddFooter>
  </headerFooter>
  <drawing r:id="rId2"/>
  <legacyDrawing r:id="rId3"/>
  <legacyDrawingHF r:id="rId4"/>
  <oleObjects>
    <mc:AlternateContent xmlns:mc="http://schemas.openxmlformats.org/markup-compatibility/2006">
      <mc:Choice Requires="x14">
        <oleObject progId="Document" shapeId="86017" r:id="rId5">
          <objectPr defaultSize="0" altText="nrNarrativeTextBox" r:id="rId6">
            <anchor moveWithCells="1">
              <from>
                <xdr:col>0</xdr:col>
                <xdr:colOff>80963</xdr:colOff>
                <xdr:row>21</xdr:row>
                <xdr:rowOff>33338</xdr:rowOff>
              </from>
              <to>
                <xdr:col>8</xdr:col>
                <xdr:colOff>652463</xdr:colOff>
                <xdr:row>25</xdr:row>
                <xdr:rowOff>0</xdr:rowOff>
              </to>
            </anchor>
          </objectPr>
        </oleObject>
      </mc:Choice>
      <mc:Fallback>
        <oleObject progId="Document" shapeId="86017" r:id="rId5"/>
      </mc:Fallback>
    </mc:AlternateContent>
  </oleObjects>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B79458-3FE9-4F94-849D-86A6C0F78C33}">
  <sheetPr>
    <tabColor theme="0" tint="-0.499984740745262"/>
  </sheetPr>
  <dimension ref="A1:R172"/>
  <sheetViews>
    <sheetView zoomScale="74" workbookViewId="0">
      <pane xSplit="2" ySplit="15" topLeftCell="C161" activePane="bottomRight" state="frozen"/>
      <selection pane="topRight" activeCell="C1" sqref="C1"/>
      <selection pane="bottomLeft" activeCell="A10" sqref="A10"/>
      <selection pane="bottomRight" activeCell="B164" sqref="B164"/>
    </sheetView>
  </sheetViews>
  <sheetFormatPr defaultColWidth="9" defaultRowHeight="12.75" outlineLevelRow="1" x14ac:dyDescent="0.35"/>
  <cols>
    <col min="1" max="1" width="21.6640625" style="102" bestFit="1" customWidth="1"/>
    <col min="2" max="2" width="42.9140625" style="102" bestFit="1" customWidth="1"/>
    <col min="3" max="3" width="11.4140625" style="102" bestFit="1" customWidth="1"/>
    <col min="4" max="5" width="9" style="102"/>
    <col min="6" max="6" width="21.6640625" style="102" bestFit="1" customWidth="1"/>
    <col min="7" max="7" width="27.9140625" style="102" bestFit="1" customWidth="1"/>
    <col min="8" max="8" width="27.9140625" style="102" customWidth="1"/>
    <col min="9" max="11" width="13.08203125" style="102" bestFit="1" customWidth="1"/>
    <col min="12" max="12" width="10.6640625" style="102" bestFit="1" customWidth="1"/>
    <col min="13" max="14" width="9.08203125" style="102" bestFit="1" customWidth="1"/>
    <col min="15" max="15" width="9" style="102"/>
    <col min="16" max="16" width="9.4140625" style="102" bestFit="1" customWidth="1"/>
    <col min="17" max="16384" width="9" style="102"/>
  </cols>
  <sheetData>
    <row r="1" spans="1:14" ht="17.649999999999999" x14ac:dyDescent="0.5">
      <c r="A1" s="132" t="s">
        <v>167</v>
      </c>
      <c r="B1" s="130"/>
      <c r="C1" s="130"/>
      <c r="D1" s="130"/>
      <c r="E1" s="130"/>
      <c r="F1" s="130"/>
      <c r="G1" s="130"/>
      <c r="H1" s="130"/>
      <c r="I1" s="130"/>
      <c r="J1" s="130"/>
      <c r="K1" s="130"/>
      <c r="L1" s="130"/>
      <c r="M1" s="130"/>
      <c r="N1" s="130"/>
    </row>
    <row r="2" spans="1:14" x14ac:dyDescent="0.35">
      <c r="A2" s="130"/>
      <c r="B2" s="130"/>
      <c r="C2" s="130"/>
      <c r="D2" s="130"/>
      <c r="E2" s="130"/>
      <c r="F2" s="130"/>
      <c r="G2" s="130"/>
      <c r="H2" s="130"/>
      <c r="I2" s="130"/>
      <c r="J2" s="130"/>
      <c r="K2" s="130"/>
      <c r="L2" s="130"/>
      <c r="M2" s="130"/>
      <c r="N2" s="130"/>
    </row>
    <row r="3" spans="1:14" x14ac:dyDescent="0.35">
      <c r="A3" s="130" t="s">
        <v>168</v>
      </c>
      <c r="B3" s="130"/>
      <c r="C3" s="130"/>
      <c r="D3" s="130"/>
      <c r="E3" s="130"/>
      <c r="F3" s="130"/>
      <c r="G3" s="130"/>
      <c r="H3" s="130"/>
      <c r="I3" s="133">
        <f t="shared" ref="I3:N3" si="0">SUM(I$16:I$1007)</f>
        <v>0</v>
      </c>
      <c r="J3" s="133">
        <f t="shared" si="0"/>
        <v>0</v>
      </c>
      <c r="K3" s="133">
        <f t="shared" si="0"/>
        <v>0</v>
      </c>
      <c r="L3" s="133">
        <f t="shared" si="0"/>
        <v>0</v>
      </c>
      <c r="M3" s="133">
        <f t="shared" si="0"/>
        <v>0</v>
      </c>
      <c r="N3" s="133">
        <f t="shared" si="0"/>
        <v>0</v>
      </c>
    </row>
    <row r="4" spans="1:14" hidden="1" outlineLevel="1" x14ac:dyDescent="0.35">
      <c r="A4" s="130"/>
      <c r="B4" s="130"/>
      <c r="C4" s="130" t="s">
        <v>169</v>
      </c>
      <c r="D4" s="130"/>
      <c r="E4" s="130"/>
      <c r="F4" s="130"/>
      <c r="G4" s="130"/>
      <c r="H4" s="130"/>
      <c r="I4" s="133">
        <f t="shared" ref="I4:N6" si="1">SUMIF($C$16:$C$1007,$C4,I$16:I$1007)</f>
        <v>-2.3283064365386963E-10</v>
      </c>
      <c r="J4" s="133">
        <f t="shared" si="1"/>
        <v>4.5838532969355583E-10</v>
      </c>
      <c r="K4" s="133">
        <f t="shared" si="1"/>
        <v>-5.8207660913467407E-11</v>
      </c>
      <c r="L4" s="133">
        <f t="shared" si="1"/>
        <v>0</v>
      </c>
      <c r="M4" s="133">
        <f t="shared" si="1"/>
        <v>0</v>
      </c>
      <c r="N4" s="133">
        <f t="shared" si="1"/>
        <v>0</v>
      </c>
    </row>
    <row r="5" spans="1:14" hidden="1" outlineLevel="1" x14ac:dyDescent="0.35">
      <c r="A5" s="130"/>
      <c r="B5" s="130"/>
      <c r="C5" s="130" t="s">
        <v>170</v>
      </c>
      <c r="D5" s="130"/>
      <c r="E5" s="130"/>
      <c r="F5" s="130"/>
      <c r="G5" s="130"/>
      <c r="H5" s="130"/>
      <c r="I5" s="133">
        <f t="shared" si="1"/>
        <v>9.3132257461547852E-10</v>
      </c>
      <c r="J5" s="133">
        <f t="shared" si="1"/>
        <v>-9.7788870334625244E-9</v>
      </c>
      <c r="K5" s="133">
        <f t="shared" si="1"/>
        <v>1.862645149230957E-9</v>
      </c>
      <c r="L5" s="133">
        <f t="shared" si="1"/>
        <v>0</v>
      </c>
      <c r="M5" s="133">
        <f t="shared" si="1"/>
        <v>0</v>
      </c>
      <c r="N5" s="133">
        <f t="shared" si="1"/>
        <v>0</v>
      </c>
    </row>
    <row r="6" spans="1:14" hidden="1" outlineLevel="1" x14ac:dyDescent="0.35">
      <c r="A6" s="130"/>
      <c r="B6" s="130"/>
      <c r="C6" s="130" t="s">
        <v>171</v>
      </c>
      <c r="D6" s="130"/>
      <c r="E6" s="130"/>
      <c r="F6" s="130"/>
      <c r="G6" s="130"/>
      <c r="H6" s="130"/>
      <c r="I6" s="133">
        <f t="shared" si="1"/>
        <v>-1.862645149230957E-9</v>
      </c>
      <c r="J6" s="133">
        <f t="shared" si="1"/>
        <v>1.1641532182693481E-8</v>
      </c>
      <c r="K6" s="133">
        <f t="shared" si="1"/>
        <v>-9.3132257461547852E-10</v>
      </c>
      <c r="L6" s="133">
        <f t="shared" si="1"/>
        <v>0</v>
      </c>
      <c r="M6" s="133">
        <f t="shared" si="1"/>
        <v>0</v>
      </c>
      <c r="N6" s="133">
        <f t="shared" si="1"/>
        <v>0</v>
      </c>
    </row>
    <row r="7" spans="1:14" collapsed="1" x14ac:dyDescent="0.35">
      <c r="A7" s="130"/>
      <c r="B7" s="130"/>
      <c r="C7" s="130"/>
      <c r="D7" s="130"/>
      <c r="E7" s="130"/>
      <c r="F7" s="130"/>
      <c r="G7" s="130"/>
      <c r="H7" s="130"/>
      <c r="I7" s="133"/>
      <c r="J7" s="133"/>
      <c r="K7" s="133"/>
      <c r="L7" s="133"/>
      <c r="M7" s="133"/>
      <c r="N7" s="133"/>
    </row>
    <row r="8" spans="1:14" x14ac:dyDescent="0.35">
      <c r="A8" s="130" t="s">
        <v>172</v>
      </c>
      <c r="B8" s="130"/>
      <c r="C8" s="130"/>
      <c r="D8" s="130"/>
      <c r="E8" s="130"/>
      <c r="F8" s="130"/>
      <c r="G8" s="130"/>
      <c r="H8" s="130"/>
      <c r="I8" s="133">
        <f t="shared" ref="I8:N8" si="2">SUBTOTAL(9,I$16:I$1008)</f>
        <v>0</v>
      </c>
      <c r="J8" s="133">
        <f t="shared" si="2"/>
        <v>0</v>
      </c>
      <c r="K8" s="133">
        <f t="shared" si="2"/>
        <v>0</v>
      </c>
      <c r="L8" s="133">
        <f t="shared" si="2"/>
        <v>0</v>
      </c>
      <c r="M8" s="133">
        <f t="shared" si="2"/>
        <v>0</v>
      </c>
      <c r="N8" s="133">
        <f t="shared" si="2"/>
        <v>0</v>
      </c>
    </row>
    <row r="9" spans="1:14" x14ac:dyDescent="0.35">
      <c r="A9" s="130"/>
      <c r="B9" s="130"/>
      <c r="C9" s="130"/>
      <c r="D9" s="130"/>
      <c r="E9" s="130"/>
      <c r="F9" s="130"/>
      <c r="G9" s="130"/>
      <c r="H9" s="130"/>
      <c r="I9" s="134"/>
      <c r="J9" s="134"/>
      <c r="K9" s="134"/>
      <c r="L9" s="130"/>
      <c r="M9" s="130"/>
      <c r="N9" s="130"/>
    </row>
    <row r="10" spans="1:14" x14ac:dyDescent="0.35">
      <c r="A10" s="130" t="s">
        <v>173</v>
      </c>
      <c r="B10" s="130"/>
      <c r="C10" s="130"/>
      <c r="D10" s="130"/>
      <c r="E10" s="130"/>
      <c r="F10" s="130"/>
      <c r="G10" s="130"/>
      <c r="H10" s="130"/>
      <c r="I10" s="133">
        <f>SUM(I11:I13)</f>
        <v>1650477.08732781</v>
      </c>
      <c r="J10" s="133">
        <f>SUM(J11:J13)</f>
        <v>1082377.84026933</v>
      </c>
      <c r="K10" s="133">
        <f>SUM(K11:K13)</f>
        <v>2166044.1143261702</v>
      </c>
      <c r="L10" s="133"/>
      <c r="M10" s="133"/>
      <c r="N10" s="133"/>
    </row>
    <row r="11" spans="1:14" outlineLevel="1" x14ac:dyDescent="0.35">
      <c r="A11" s="130"/>
      <c r="B11" s="130"/>
      <c r="C11" s="130" t="s">
        <v>169</v>
      </c>
      <c r="D11" s="130"/>
      <c r="E11" s="130"/>
      <c r="F11" s="130"/>
      <c r="G11" s="130"/>
      <c r="H11" s="130"/>
      <c r="I11" s="133">
        <v>33460.775000000001</v>
      </c>
      <c r="J11" s="133">
        <v>-413279.22</v>
      </c>
      <c r="K11" s="133">
        <v>-58043.504799999901</v>
      </c>
      <c r="L11" s="133"/>
      <c r="M11" s="133"/>
      <c r="N11" s="133"/>
    </row>
    <row r="12" spans="1:14" outlineLevel="1" x14ac:dyDescent="0.35">
      <c r="A12" s="130"/>
      <c r="B12" s="130"/>
      <c r="C12" s="130" t="s">
        <v>170</v>
      </c>
      <c r="D12" s="130"/>
      <c r="E12" s="130"/>
      <c r="F12" s="130"/>
      <c r="G12" s="130"/>
      <c r="H12" s="130"/>
      <c r="I12" s="133">
        <v>1608148.8123278101</v>
      </c>
      <c r="J12" s="133">
        <v>1485139.5602693299</v>
      </c>
      <c r="K12" s="133">
        <v>2211920.1191261699</v>
      </c>
      <c r="L12" s="133"/>
      <c r="M12" s="133"/>
      <c r="N12" s="133"/>
    </row>
    <row r="13" spans="1:14" outlineLevel="1" x14ac:dyDescent="0.35">
      <c r="A13" s="130"/>
      <c r="B13" s="130"/>
      <c r="C13" s="130" t="s">
        <v>171</v>
      </c>
      <c r="D13" s="130"/>
      <c r="E13" s="130"/>
      <c r="F13" s="130"/>
      <c r="G13" s="130"/>
      <c r="H13" s="130"/>
      <c r="I13" s="133">
        <v>8867.5</v>
      </c>
      <c r="J13" s="133">
        <v>10517.5</v>
      </c>
      <c r="K13" s="133">
        <v>12167.5</v>
      </c>
      <c r="L13" s="133"/>
      <c r="M13" s="133"/>
      <c r="N13" s="133"/>
    </row>
    <row r="14" spans="1:14" x14ac:dyDescent="0.35">
      <c r="A14" s="130"/>
      <c r="B14" s="130"/>
      <c r="C14" s="130"/>
      <c r="D14" s="130"/>
      <c r="E14" s="130"/>
      <c r="F14" s="130"/>
      <c r="G14" s="130"/>
      <c r="H14" s="130"/>
      <c r="I14" s="130"/>
      <c r="J14" s="130"/>
      <c r="K14" s="130"/>
      <c r="L14" s="130"/>
      <c r="M14" s="130"/>
      <c r="N14" s="130"/>
    </row>
    <row r="15" spans="1:14" ht="13.15" x14ac:dyDescent="0.4">
      <c r="A15" s="135" t="s">
        <v>174</v>
      </c>
      <c r="B15" s="131" t="s">
        <v>175</v>
      </c>
      <c r="C15" s="131" t="s">
        <v>176</v>
      </c>
      <c r="D15" s="131" t="s">
        <v>177</v>
      </c>
      <c r="E15" s="131" t="s">
        <v>178</v>
      </c>
      <c r="F15" s="131" t="s">
        <v>179</v>
      </c>
      <c r="G15" s="131" t="s">
        <v>180</v>
      </c>
      <c r="H15" s="131"/>
      <c r="I15" s="136" t="s">
        <v>181</v>
      </c>
      <c r="J15" s="136" t="s">
        <v>182</v>
      </c>
      <c r="K15" s="136" t="s">
        <v>183</v>
      </c>
      <c r="L15" s="136" t="s">
        <v>184</v>
      </c>
      <c r="M15" s="136" t="s">
        <v>185</v>
      </c>
      <c r="N15" s="136" t="s">
        <v>186</v>
      </c>
    </row>
    <row r="16" spans="1:14" x14ac:dyDescent="0.35">
      <c r="A16" s="137"/>
      <c r="B16" s="130" t="s">
        <v>187</v>
      </c>
      <c r="C16" s="130" t="s">
        <v>169</v>
      </c>
      <c r="D16" s="130" t="s">
        <v>188</v>
      </c>
      <c r="E16" s="130"/>
      <c r="F16" s="130" t="s">
        <v>189</v>
      </c>
      <c r="G16" s="130" t="s">
        <v>190</v>
      </c>
      <c r="H16" s="130"/>
      <c r="I16" s="133">
        <v>-3467</v>
      </c>
      <c r="J16" s="133">
        <v>-4645.7800000000007</v>
      </c>
      <c r="K16" s="133">
        <v>-6225.3452000000016</v>
      </c>
      <c r="L16" s="133"/>
      <c r="M16" s="133"/>
      <c r="N16" s="133"/>
    </row>
    <row r="17" spans="1:14" x14ac:dyDescent="0.35">
      <c r="A17" s="137"/>
      <c r="B17" s="130" t="s">
        <v>191</v>
      </c>
      <c r="C17" s="130" t="s">
        <v>169</v>
      </c>
      <c r="D17" s="130" t="s">
        <v>188</v>
      </c>
      <c r="E17" s="130"/>
      <c r="F17" s="130" t="s">
        <v>189</v>
      </c>
      <c r="G17" s="130" t="s">
        <v>190</v>
      </c>
      <c r="H17" s="130"/>
      <c r="I17" s="133">
        <v>-340678</v>
      </c>
      <c r="J17" s="133">
        <v>0</v>
      </c>
      <c r="K17" s="133">
        <v>-234500</v>
      </c>
      <c r="L17" s="133"/>
      <c r="M17" s="133"/>
      <c r="N17" s="133"/>
    </row>
    <row r="18" spans="1:14" x14ac:dyDescent="0.35">
      <c r="A18" s="137"/>
      <c r="B18" s="130" t="s">
        <v>192</v>
      </c>
      <c r="C18" s="130" t="s">
        <v>169</v>
      </c>
      <c r="D18" s="130" t="s">
        <v>188</v>
      </c>
      <c r="E18" s="130"/>
      <c r="F18" s="130" t="s">
        <v>193</v>
      </c>
      <c r="G18" s="130" t="s">
        <v>194</v>
      </c>
      <c r="H18" s="130"/>
      <c r="I18" s="133">
        <v>12000</v>
      </c>
      <c r="J18" s="133">
        <v>12000</v>
      </c>
      <c r="K18" s="133">
        <v>12000</v>
      </c>
      <c r="L18" s="133"/>
      <c r="M18" s="133"/>
      <c r="N18" s="133"/>
    </row>
    <row r="19" spans="1:14" x14ac:dyDescent="0.35">
      <c r="A19" s="137"/>
      <c r="B19" s="130" t="s">
        <v>195</v>
      </c>
      <c r="C19" s="130" t="s">
        <v>169</v>
      </c>
      <c r="D19" s="130" t="s">
        <v>188</v>
      </c>
      <c r="E19" s="130" t="s">
        <v>178</v>
      </c>
      <c r="F19" s="130" t="s">
        <v>193</v>
      </c>
      <c r="G19" s="130" t="s">
        <v>196</v>
      </c>
      <c r="H19" s="130"/>
      <c r="I19" s="133">
        <v>24000</v>
      </c>
      <c r="J19" s="133">
        <v>24000</v>
      </c>
      <c r="K19" s="133">
        <v>24000</v>
      </c>
      <c r="L19" s="133"/>
      <c r="M19" s="133"/>
      <c r="N19" s="133"/>
    </row>
    <row r="20" spans="1:14" x14ac:dyDescent="0.35">
      <c r="A20" s="137"/>
      <c r="B20" s="130" t="s">
        <v>197</v>
      </c>
      <c r="C20" s="130" t="s">
        <v>169</v>
      </c>
      <c r="D20" s="130" t="s">
        <v>188</v>
      </c>
      <c r="E20" s="130"/>
      <c r="F20" s="130" t="s">
        <v>198</v>
      </c>
      <c r="G20" s="130" t="s">
        <v>199</v>
      </c>
      <c r="H20" s="130"/>
      <c r="I20" s="133">
        <v>26000</v>
      </c>
      <c r="J20" s="133">
        <v>26000</v>
      </c>
      <c r="K20" s="133">
        <v>26000</v>
      </c>
      <c r="L20" s="133"/>
      <c r="M20" s="133"/>
      <c r="N20" s="133"/>
    </row>
    <row r="21" spans="1:14" x14ac:dyDescent="0.35">
      <c r="A21" s="137"/>
      <c r="B21" s="130" t="s">
        <v>200</v>
      </c>
      <c r="C21" s="130" t="s">
        <v>169</v>
      </c>
      <c r="D21" s="130" t="s">
        <v>188</v>
      </c>
      <c r="E21" s="130"/>
      <c r="F21" s="130" t="s">
        <v>189</v>
      </c>
      <c r="G21" s="130" t="s">
        <v>201</v>
      </c>
      <c r="H21" s="130"/>
      <c r="I21" s="133">
        <v>11000</v>
      </c>
      <c r="J21" s="133">
        <v>12300</v>
      </c>
      <c r="K21" s="133">
        <v>25467</v>
      </c>
      <c r="L21" s="133"/>
      <c r="M21" s="133"/>
      <c r="N21" s="133"/>
    </row>
    <row r="22" spans="1:14" x14ac:dyDescent="0.35">
      <c r="A22" s="137"/>
      <c r="B22" s="130" t="s">
        <v>202</v>
      </c>
      <c r="C22" s="130" t="s">
        <v>169</v>
      </c>
      <c r="D22" s="130" t="s">
        <v>188</v>
      </c>
      <c r="E22" s="130"/>
      <c r="F22" s="130" t="s">
        <v>189</v>
      </c>
      <c r="G22" s="130" t="s">
        <v>203</v>
      </c>
      <c r="H22" s="130"/>
      <c r="I22" s="133">
        <v>2000</v>
      </c>
      <c r="J22" s="133">
        <v>100000</v>
      </c>
      <c r="K22" s="133">
        <v>4000</v>
      </c>
      <c r="L22" s="133"/>
      <c r="M22" s="133"/>
      <c r="N22" s="133"/>
    </row>
    <row r="23" spans="1:14" x14ac:dyDescent="0.35">
      <c r="A23" s="137"/>
      <c r="B23" s="130" t="s">
        <v>204</v>
      </c>
      <c r="C23" s="130" t="s">
        <v>169</v>
      </c>
      <c r="D23" s="130" t="s">
        <v>188</v>
      </c>
      <c r="E23" s="130"/>
      <c r="F23" s="130" t="s">
        <v>198</v>
      </c>
      <c r="G23" s="130" t="s">
        <v>205</v>
      </c>
      <c r="H23" s="130"/>
      <c r="I23" s="133">
        <v>1200</v>
      </c>
      <c r="J23" s="133">
        <v>1200</v>
      </c>
      <c r="K23" s="133">
        <v>1200</v>
      </c>
      <c r="L23" s="133"/>
      <c r="M23" s="133"/>
      <c r="N23" s="133"/>
    </row>
    <row r="24" spans="1:14" x14ac:dyDescent="0.35">
      <c r="A24" s="137"/>
      <c r="B24" s="130" t="s">
        <v>206</v>
      </c>
      <c r="C24" s="130" t="s">
        <v>169</v>
      </c>
      <c r="D24" s="130" t="s">
        <v>188</v>
      </c>
      <c r="E24" s="130"/>
      <c r="F24" s="130" t="s">
        <v>198</v>
      </c>
      <c r="G24" s="130" t="s">
        <v>207</v>
      </c>
      <c r="H24" s="130"/>
      <c r="I24" s="133">
        <v>50400</v>
      </c>
      <c r="J24" s="133">
        <v>50400</v>
      </c>
      <c r="K24" s="133">
        <v>50400</v>
      </c>
      <c r="L24" s="133"/>
      <c r="M24" s="133"/>
      <c r="N24" s="133"/>
    </row>
    <row r="25" spans="1:14" x14ac:dyDescent="0.35">
      <c r="A25" s="137"/>
      <c r="B25" s="130" t="s">
        <v>208</v>
      </c>
      <c r="C25" s="130" t="s">
        <v>169</v>
      </c>
      <c r="D25" s="130" t="s">
        <v>188</v>
      </c>
      <c r="E25" s="130"/>
      <c r="F25" s="130" t="s">
        <v>198</v>
      </c>
      <c r="G25" s="130" t="s">
        <v>209</v>
      </c>
      <c r="H25" s="130"/>
      <c r="I25" s="133">
        <v>11200</v>
      </c>
      <c r="J25" s="133">
        <v>11200</v>
      </c>
      <c r="K25" s="133">
        <v>11200</v>
      </c>
      <c r="L25" s="133"/>
      <c r="M25" s="133"/>
      <c r="N25" s="133"/>
    </row>
    <row r="26" spans="1:14" x14ac:dyDescent="0.35">
      <c r="A26" s="137"/>
      <c r="B26" s="130" t="s">
        <v>210</v>
      </c>
      <c r="C26" s="130" t="s">
        <v>169</v>
      </c>
      <c r="D26" s="130" t="s">
        <v>188</v>
      </c>
      <c r="E26" s="130"/>
      <c r="F26" s="130" t="s">
        <v>198</v>
      </c>
      <c r="G26" s="130" t="s">
        <v>207</v>
      </c>
      <c r="H26" s="130"/>
      <c r="I26" s="133">
        <v>17640</v>
      </c>
      <c r="J26" s="133">
        <v>17640</v>
      </c>
      <c r="K26" s="133">
        <v>17640</v>
      </c>
      <c r="L26" s="133"/>
      <c r="M26" s="133"/>
      <c r="N26" s="133"/>
    </row>
    <row r="27" spans="1:14" x14ac:dyDescent="0.35">
      <c r="A27" s="137"/>
      <c r="B27" s="130" t="s">
        <v>211</v>
      </c>
      <c r="C27" s="130" t="s">
        <v>169</v>
      </c>
      <c r="D27" s="130" t="s">
        <v>188</v>
      </c>
      <c r="E27" s="130"/>
      <c r="F27" s="130" t="s">
        <v>212</v>
      </c>
      <c r="G27" s="130" t="s">
        <v>213</v>
      </c>
      <c r="H27" s="130"/>
      <c r="I27" s="133">
        <v>80000</v>
      </c>
      <c r="J27" s="133">
        <v>96000</v>
      </c>
      <c r="K27" s="133">
        <v>67200</v>
      </c>
      <c r="L27" s="133"/>
      <c r="M27" s="133"/>
      <c r="N27" s="133"/>
    </row>
    <row r="28" spans="1:14" x14ac:dyDescent="0.35">
      <c r="A28" s="137"/>
      <c r="B28" s="130" t="s">
        <v>214</v>
      </c>
      <c r="C28" s="130" t="s">
        <v>169</v>
      </c>
      <c r="D28" s="130" t="s">
        <v>188</v>
      </c>
      <c r="E28" s="130"/>
      <c r="F28" s="130" t="s">
        <v>212</v>
      </c>
      <c r="G28" s="130" t="s">
        <v>213</v>
      </c>
      <c r="H28" s="130"/>
      <c r="I28" s="133">
        <v>16000</v>
      </c>
      <c r="J28" s="133">
        <v>19200</v>
      </c>
      <c r="K28" s="133">
        <v>13440</v>
      </c>
      <c r="L28" s="133"/>
      <c r="M28" s="133"/>
      <c r="N28" s="133"/>
    </row>
    <row r="29" spans="1:14" x14ac:dyDescent="0.35">
      <c r="A29" s="137"/>
      <c r="B29" s="130" t="s">
        <v>215</v>
      </c>
      <c r="C29" s="130" t="s">
        <v>169</v>
      </c>
      <c r="D29" s="130" t="s">
        <v>188</v>
      </c>
      <c r="E29" s="130"/>
      <c r="F29" s="130" t="s">
        <v>212</v>
      </c>
      <c r="G29" s="130" t="s">
        <v>213</v>
      </c>
      <c r="H29" s="130"/>
      <c r="I29" s="133">
        <v>9600</v>
      </c>
      <c r="J29" s="133">
        <v>11520</v>
      </c>
      <c r="K29" s="133">
        <v>8064</v>
      </c>
      <c r="L29" s="133"/>
      <c r="M29" s="133"/>
      <c r="N29" s="133"/>
    </row>
    <row r="30" spans="1:14" x14ac:dyDescent="0.35">
      <c r="A30" s="137"/>
      <c r="B30" s="130" t="s">
        <v>216</v>
      </c>
      <c r="C30" s="130" t="s">
        <v>169</v>
      </c>
      <c r="D30" s="130" t="s">
        <v>188</v>
      </c>
      <c r="E30" s="130"/>
      <c r="F30" s="130" t="s">
        <v>198</v>
      </c>
      <c r="G30" s="130" t="s">
        <v>217</v>
      </c>
      <c r="H30" s="130"/>
      <c r="I30" s="133">
        <v>2000</v>
      </c>
      <c r="J30" s="133">
        <v>2400</v>
      </c>
      <c r="K30" s="133">
        <v>2800</v>
      </c>
      <c r="L30" s="133"/>
      <c r="M30" s="133"/>
      <c r="N30" s="133"/>
    </row>
    <row r="31" spans="1:14" x14ac:dyDescent="0.35">
      <c r="A31" s="137"/>
      <c r="B31" s="130" t="s">
        <v>218</v>
      </c>
      <c r="C31" s="130" t="s">
        <v>169</v>
      </c>
      <c r="D31" s="130" t="s">
        <v>188</v>
      </c>
      <c r="E31" s="130"/>
      <c r="F31" s="130" t="s">
        <v>198</v>
      </c>
      <c r="G31" s="130" t="s">
        <v>219</v>
      </c>
      <c r="H31" s="130"/>
      <c r="I31" s="133">
        <v>6500</v>
      </c>
      <c r="J31" s="133">
        <v>7604.9999999999991</v>
      </c>
      <c r="K31" s="133">
        <v>8897.8499999999985</v>
      </c>
      <c r="L31" s="133"/>
      <c r="M31" s="133"/>
      <c r="N31" s="133"/>
    </row>
    <row r="32" spans="1:14" x14ac:dyDescent="0.35">
      <c r="A32" s="137"/>
      <c r="B32" s="130" t="s">
        <v>220</v>
      </c>
      <c r="C32" s="130" t="s">
        <v>169</v>
      </c>
      <c r="D32" s="130" t="s">
        <v>188</v>
      </c>
      <c r="E32" s="130"/>
      <c r="F32" s="130" t="s">
        <v>221</v>
      </c>
      <c r="G32" s="130" t="s">
        <v>222</v>
      </c>
      <c r="H32" s="130"/>
      <c r="I32" s="133">
        <v>19600</v>
      </c>
      <c r="J32" s="133">
        <v>19600</v>
      </c>
      <c r="K32" s="133">
        <v>19600</v>
      </c>
      <c r="L32" s="133"/>
      <c r="M32" s="133"/>
      <c r="N32" s="133"/>
    </row>
    <row r="33" spans="1:17" x14ac:dyDescent="0.35">
      <c r="A33" s="137"/>
      <c r="B33" s="130" t="s">
        <v>223</v>
      </c>
      <c r="C33" s="130" t="s">
        <v>169</v>
      </c>
      <c r="D33" s="130" t="s">
        <v>188</v>
      </c>
      <c r="E33" s="130"/>
      <c r="F33" s="130" t="s">
        <v>221</v>
      </c>
      <c r="G33" s="130" t="s">
        <v>224</v>
      </c>
      <c r="H33" s="130"/>
      <c r="I33" s="133">
        <v>6860</v>
      </c>
      <c r="J33" s="133">
        <v>6860</v>
      </c>
      <c r="K33" s="133">
        <v>6860</v>
      </c>
      <c r="L33" s="133"/>
      <c r="M33" s="133"/>
      <c r="N33" s="133"/>
    </row>
    <row r="34" spans="1:17" x14ac:dyDescent="0.35">
      <c r="A34" s="137"/>
      <c r="B34" s="130" t="s">
        <v>225</v>
      </c>
      <c r="C34" s="130" t="s">
        <v>169</v>
      </c>
      <c r="D34" s="130" t="s">
        <v>188</v>
      </c>
      <c r="E34" s="130"/>
      <c r="F34" s="130" t="s">
        <v>226</v>
      </c>
      <c r="G34" s="130" t="s">
        <v>227</v>
      </c>
      <c r="H34" s="130"/>
      <c r="I34" s="133">
        <v>-4320.0000000000009</v>
      </c>
      <c r="J34" s="133">
        <v>-2880.0000000000005</v>
      </c>
      <c r="K34" s="133">
        <v>-1440.0000000000002</v>
      </c>
      <c r="L34" s="133"/>
      <c r="M34" s="133"/>
      <c r="N34" s="133"/>
    </row>
    <row r="35" spans="1:17" x14ac:dyDescent="0.35">
      <c r="A35" s="137"/>
      <c r="B35" s="130" t="s">
        <v>228</v>
      </c>
      <c r="C35" s="130" t="s">
        <v>169</v>
      </c>
      <c r="D35" s="130" t="s">
        <v>188</v>
      </c>
      <c r="E35" s="130"/>
      <c r="F35" s="130" t="s">
        <v>229</v>
      </c>
      <c r="G35" s="130" t="s">
        <v>230</v>
      </c>
      <c r="H35" s="130"/>
      <c r="I35" s="133">
        <v>12999.150000000001</v>
      </c>
      <c r="J35" s="133">
        <v>0</v>
      </c>
      <c r="K35" s="133">
        <v>0</v>
      </c>
      <c r="L35" s="133"/>
      <c r="M35" s="133"/>
      <c r="N35" s="133"/>
    </row>
    <row r="36" spans="1:17" x14ac:dyDescent="0.35">
      <c r="A36" s="137"/>
      <c r="B36" s="130" t="s">
        <v>228</v>
      </c>
      <c r="C36" s="130" t="s">
        <v>169</v>
      </c>
      <c r="D36" s="130" t="s">
        <v>188</v>
      </c>
      <c r="E36" s="130"/>
      <c r="F36" s="130" t="s">
        <v>229</v>
      </c>
      <c r="G36" s="130" t="s">
        <v>230</v>
      </c>
      <c r="H36" s="130"/>
      <c r="I36" s="133">
        <v>1685.0750000000003</v>
      </c>
      <c r="J36" s="133">
        <v>0</v>
      </c>
      <c r="K36" s="133">
        <v>0</v>
      </c>
      <c r="L36" s="133"/>
      <c r="M36" s="133"/>
      <c r="N36" s="133"/>
    </row>
    <row r="37" spans="1:17" x14ac:dyDescent="0.35">
      <c r="A37" s="137"/>
      <c r="B37" s="130" t="s">
        <v>231</v>
      </c>
      <c r="C37" s="130" t="s">
        <v>170</v>
      </c>
      <c r="D37" s="130" t="s">
        <v>188</v>
      </c>
      <c r="E37" s="130"/>
      <c r="F37" s="130" t="s">
        <v>232</v>
      </c>
      <c r="G37" s="130" t="s">
        <v>233</v>
      </c>
      <c r="H37" s="130"/>
      <c r="I37" s="133">
        <v>-13456789</v>
      </c>
      <c r="J37" s="133">
        <v>-14533332.120000001</v>
      </c>
      <c r="K37" s="133">
        <v>-13079998.908000002</v>
      </c>
      <c r="L37" s="133"/>
      <c r="M37" s="133"/>
      <c r="N37" s="133"/>
    </row>
    <row r="38" spans="1:17" x14ac:dyDescent="0.35">
      <c r="A38" s="137"/>
      <c r="B38" s="130" t="s">
        <v>234</v>
      </c>
      <c r="C38" s="130" t="s">
        <v>170</v>
      </c>
      <c r="D38" s="130" t="s">
        <v>188</v>
      </c>
      <c r="E38" s="130"/>
      <c r="F38" s="130" t="s">
        <v>232</v>
      </c>
      <c r="G38" s="130" t="s">
        <v>233</v>
      </c>
      <c r="H38" s="130"/>
      <c r="I38" s="133">
        <v>-7564316</v>
      </c>
      <c r="J38" s="133">
        <v>-6051452.8000000007</v>
      </c>
      <c r="K38" s="133">
        <v>-8472033.9199999999</v>
      </c>
      <c r="L38" s="133"/>
      <c r="M38" s="133"/>
      <c r="N38" s="133"/>
    </row>
    <row r="39" spans="1:17" x14ac:dyDescent="0.35">
      <c r="A39" s="137"/>
      <c r="B39" s="130" t="s">
        <v>235</v>
      </c>
      <c r="C39" s="130" t="s">
        <v>170</v>
      </c>
      <c r="D39" s="130" t="s">
        <v>188</v>
      </c>
      <c r="E39" s="130"/>
      <c r="F39" s="130" t="s">
        <v>232</v>
      </c>
      <c r="G39" s="130" t="s">
        <v>236</v>
      </c>
      <c r="H39" s="130"/>
      <c r="I39" s="133">
        <v>67283.945000000007</v>
      </c>
      <c r="J39" s="133">
        <v>72666.660600000003</v>
      </c>
      <c r="K39" s="133">
        <v>65399.994540000007</v>
      </c>
      <c r="L39" s="133"/>
      <c r="M39" s="133"/>
      <c r="N39" s="133"/>
    </row>
    <row r="40" spans="1:17" x14ac:dyDescent="0.35">
      <c r="A40" s="137"/>
      <c r="B40" s="130" t="s">
        <v>237</v>
      </c>
      <c r="C40" s="130" t="s">
        <v>170</v>
      </c>
      <c r="D40" s="130" t="s">
        <v>188</v>
      </c>
      <c r="E40" s="130"/>
      <c r="F40" s="130" t="s">
        <v>232</v>
      </c>
      <c r="G40" s="130" t="s">
        <v>236</v>
      </c>
      <c r="H40" s="130"/>
      <c r="I40" s="133">
        <v>60514.527999999998</v>
      </c>
      <c r="J40" s="133">
        <v>48411.622400000007</v>
      </c>
      <c r="K40" s="133">
        <v>67776.271359999999</v>
      </c>
      <c r="L40" s="133"/>
      <c r="M40" s="133"/>
      <c r="N40" s="133"/>
    </row>
    <row r="41" spans="1:17" x14ac:dyDescent="0.35">
      <c r="A41" s="137"/>
      <c r="B41" s="130" t="s">
        <v>238</v>
      </c>
      <c r="C41" s="130" t="s">
        <v>170</v>
      </c>
      <c r="D41" s="130" t="s">
        <v>188</v>
      </c>
      <c r="E41" s="130"/>
      <c r="F41" s="130" t="s">
        <v>232</v>
      </c>
      <c r="G41" s="130" t="s">
        <v>236</v>
      </c>
      <c r="H41" s="130"/>
      <c r="I41" s="133">
        <v>26913.578000000001</v>
      </c>
      <c r="J41" s="133">
        <v>29066.664240000002</v>
      </c>
      <c r="K41" s="133">
        <v>26159.997816000003</v>
      </c>
      <c r="L41" s="133"/>
      <c r="M41" s="133"/>
      <c r="N41" s="133"/>
    </row>
    <row r="42" spans="1:17" x14ac:dyDescent="0.35">
      <c r="A42" s="137"/>
      <c r="B42" s="130" t="s">
        <v>239</v>
      </c>
      <c r="C42" s="130" t="s">
        <v>170</v>
      </c>
      <c r="D42" s="130" t="s">
        <v>188</v>
      </c>
      <c r="E42" s="130"/>
      <c r="F42" s="130" t="s">
        <v>232</v>
      </c>
      <c r="G42" s="130" t="s">
        <v>236</v>
      </c>
      <c r="H42" s="130"/>
      <c r="I42" s="133">
        <v>15128.632</v>
      </c>
      <c r="J42" s="133">
        <v>12102.905600000002</v>
      </c>
      <c r="K42" s="133">
        <v>16944.06784</v>
      </c>
      <c r="L42" s="133"/>
      <c r="M42" s="133"/>
      <c r="N42" s="133"/>
    </row>
    <row r="43" spans="1:17" x14ac:dyDescent="0.35">
      <c r="A43" s="137"/>
      <c r="B43" s="130" t="s">
        <v>240</v>
      </c>
      <c r="C43" s="130" t="s">
        <v>170</v>
      </c>
      <c r="D43" s="130" t="s">
        <v>188</v>
      </c>
      <c r="E43" s="130"/>
      <c r="F43" s="130" t="s">
        <v>241</v>
      </c>
      <c r="G43" s="130" t="s">
        <v>242</v>
      </c>
      <c r="H43" s="130"/>
      <c r="I43" s="133">
        <v>1050000</v>
      </c>
      <c r="J43" s="133">
        <v>1209433.4383561641</v>
      </c>
      <c r="K43" s="133">
        <v>1184330.0912876711</v>
      </c>
      <c r="L43" s="133"/>
      <c r="M43" s="133"/>
      <c r="N43" s="133"/>
    </row>
    <row r="44" spans="1:17" x14ac:dyDescent="0.35">
      <c r="A44" s="137"/>
      <c r="B44" s="130" t="s">
        <v>243</v>
      </c>
      <c r="C44" s="130" t="s">
        <v>170</v>
      </c>
      <c r="D44" s="130" t="s">
        <v>188</v>
      </c>
      <c r="E44" s="130"/>
      <c r="F44" s="130" t="s">
        <v>241</v>
      </c>
      <c r="G44" s="130" t="s">
        <v>242</v>
      </c>
      <c r="H44" s="130"/>
      <c r="I44" s="133">
        <v>-1209433.4383561641</v>
      </c>
      <c r="J44" s="133">
        <v>-1184330.0912876711</v>
      </c>
      <c r="K44" s="133">
        <v>-1239979.9709260273</v>
      </c>
      <c r="L44" s="133"/>
      <c r="M44" s="133"/>
      <c r="N44" s="133"/>
    </row>
    <row r="45" spans="1:17" x14ac:dyDescent="0.35">
      <c r="A45" s="137"/>
      <c r="B45" s="130" t="s">
        <v>244</v>
      </c>
      <c r="C45" s="130" t="s">
        <v>170</v>
      </c>
      <c r="D45" s="130" t="s">
        <v>188</v>
      </c>
      <c r="E45" s="130"/>
      <c r="F45" s="130" t="s">
        <v>241</v>
      </c>
      <c r="G45" s="130" t="s">
        <v>245</v>
      </c>
      <c r="H45" s="130"/>
      <c r="I45" s="133">
        <v>9669708.3000000007</v>
      </c>
      <c r="J45" s="133">
        <v>8851457.5156000014</v>
      </c>
      <c r="K45" s="133">
        <v>9051853.7877600007</v>
      </c>
      <c r="L45" s="133"/>
      <c r="M45" s="133"/>
      <c r="N45" s="133"/>
      <c r="Q45" s="103"/>
    </row>
    <row r="46" spans="1:17" x14ac:dyDescent="0.35">
      <c r="A46" s="137"/>
      <c r="B46" s="130" t="s">
        <v>246</v>
      </c>
      <c r="C46" s="130" t="s">
        <v>170</v>
      </c>
      <c r="D46" s="130" t="s">
        <v>188</v>
      </c>
      <c r="E46" s="130"/>
      <c r="F46" s="130" t="s">
        <v>241</v>
      </c>
      <c r="G46" s="130" t="s">
        <v>247</v>
      </c>
      <c r="H46" s="130"/>
      <c r="I46" s="133">
        <v>36283.003150684926</v>
      </c>
      <c r="J46" s="133">
        <v>34776.802326575336</v>
      </c>
      <c r="K46" s="133">
        <v>28138.592196821919</v>
      </c>
      <c r="L46" s="133"/>
      <c r="M46" s="133"/>
      <c r="N46" s="133"/>
      <c r="Q46" s="103"/>
    </row>
    <row r="47" spans="1:17" x14ac:dyDescent="0.35">
      <c r="A47" s="137"/>
      <c r="B47" s="130" t="s">
        <v>248</v>
      </c>
      <c r="C47" s="130" t="s">
        <v>170</v>
      </c>
      <c r="D47" s="130" t="s">
        <v>188</v>
      </c>
      <c r="E47" s="130"/>
      <c r="F47" s="130" t="s">
        <v>189</v>
      </c>
      <c r="G47" s="130" t="s">
        <v>249</v>
      </c>
      <c r="H47" s="130"/>
      <c r="I47" s="133">
        <v>157658.28750000001</v>
      </c>
      <c r="J47" s="133">
        <v>346848.23250000004</v>
      </c>
      <c r="K47" s="133">
        <v>228919.83345000003</v>
      </c>
      <c r="L47" s="133"/>
      <c r="M47" s="133"/>
      <c r="N47" s="133"/>
    </row>
    <row r="48" spans="1:17" x14ac:dyDescent="0.35">
      <c r="A48" s="137"/>
      <c r="B48" s="130" t="s">
        <v>250</v>
      </c>
      <c r="C48" s="130" t="s">
        <v>170</v>
      </c>
      <c r="D48" s="130" t="s">
        <v>188</v>
      </c>
      <c r="E48" s="130"/>
      <c r="F48" s="130" t="s">
        <v>189</v>
      </c>
      <c r="G48" s="130" t="s">
        <v>190</v>
      </c>
      <c r="H48" s="130"/>
      <c r="I48" s="133">
        <v>-12000</v>
      </c>
      <c r="J48" s="133">
        <v>0</v>
      </c>
      <c r="K48" s="133">
        <v>-11000</v>
      </c>
      <c r="L48" s="133"/>
      <c r="M48" s="133"/>
      <c r="N48" s="133"/>
    </row>
    <row r="49" spans="1:14" x14ac:dyDescent="0.35">
      <c r="A49" s="137"/>
      <c r="B49" s="130" t="s">
        <v>251</v>
      </c>
      <c r="C49" s="130" t="s">
        <v>170</v>
      </c>
      <c r="D49" s="130" t="s">
        <v>188</v>
      </c>
      <c r="E49" s="130"/>
      <c r="F49" s="130" t="s">
        <v>189</v>
      </c>
      <c r="G49" s="130" t="s">
        <v>252</v>
      </c>
      <c r="H49" s="130"/>
      <c r="I49" s="133">
        <v>0</v>
      </c>
      <c r="J49" s="133">
        <v>-500000</v>
      </c>
      <c r="K49" s="133">
        <v>0</v>
      </c>
      <c r="L49" s="133"/>
      <c r="M49" s="133"/>
      <c r="N49" s="133"/>
    </row>
    <row r="50" spans="1:14" x14ac:dyDescent="0.35">
      <c r="A50" s="137"/>
      <c r="B50" s="130" t="s">
        <v>253</v>
      </c>
      <c r="C50" s="130" t="s">
        <v>170</v>
      </c>
      <c r="D50" s="130" t="s">
        <v>188</v>
      </c>
      <c r="E50" s="130"/>
      <c r="F50" s="130" t="s">
        <v>189</v>
      </c>
      <c r="G50" s="130" t="s">
        <v>254</v>
      </c>
      <c r="H50" s="130"/>
      <c r="I50" s="133">
        <v>-120000</v>
      </c>
      <c r="J50" s="133">
        <v>0</v>
      </c>
      <c r="K50" s="133">
        <v>0</v>
      </c>
      <c r="L50" s="133"/>
      <c r="M50" s="133"/>
      <c r="N50" s="133"/>
    </row>
    <row r="51" spans="1:14" x14ac:dyDescent="0.35">
      <c r="A51" s="137"/>
      <c r="B51" s="130" t="s">
        <v>255</v>
      </c>
      <c r="C51" s="130" t="s">
        <v>170</v>
      </c>
      <c r="D51" s="130" t="s">
        <v>188</v>
      </c>
      <c r="E51" s="130"/>
      <c r="F51" s="130" t="s">
        <v>189</v>
      </c>
      <c r="G51" s="130" t="s">
        <v>256</v>
      </c>
      <c r="H51" s="130"/>
      <c r="I51" s="133">
        <v>67283.945000000007</v>
      </c>
      <c r="J51" s="133">
        <v>72666.660600000003</v>
      </c>
      <c r="K51" s="133">
        <v>0</v>
      </c>
      <c r="L51" s="133"/>
      <c r="M51" s="133"/>
      <c r="N51" s="133"/>
    </row>
    <row r="52" spans="1:14" x14ac:dyDescent="0.35">
      <c r="A52" s="137"/>
      <c r="B52" s="130" t="s">
        <v>257</v>
      </c>
      <c r="C52" s="130" t="s">
        <v>170</v>
      </c>
      <c r="D52" s="130" t="s">
        <v>188</v>
      </c>
      <c r="E52" s="130" t="s">
        <v>178</v>
      </c>
      <c r="F52" s="130" t="s">
        <v>260</v>
      </c>
      <c r="G52" s="130" t="s">
        <v>258</v>
      </c>
      <c r="H52" s="130"/>
      <c r="I52" s="133">
        <v>250000</v>
      </c>
      <c r="J52" s="133">
        <v>250000</v>
      </c>
      <c r="K52" s="133">
        <v>250000</v>
      </c>
      <c r="L52" s="133"/>
      <c r="M52" s="133"/>
      <c r="N52" s="133"/>
    </row>
    <row r="53" spans="1:14" x14ac:dyDescent="0.35">
      <c r="A53" s="137"/>
      <c r="B53" s="130" t="s">
        <v>259</v>
      </c>
      <c r="C53" s="130" t="s">
        <v>170</v>
      </c>
      <c r="D53" s="130" t="s">
        <v>188</v>
      </c>
      <c r="E53" s="130"/>
      <c r="F53" s="130" t="s">
        <v>260</v>
      </c>
      <c r="G53" s="130" t="s">
        <v>261</v>
      </c>
      <c r="H53" s="130"/>
      <c r="I53" s="133">
        <v>450000</v>
      </c>
      <c r="J53" s="133">
        <v>100000</v>
      </c>
      <c r="K53" s="133">
        <v>100000</v>
      </c>
      <c r="L53" s="133"/>
      <c r="M53" s="133"/>
      <c r="N53" s="133"/>
    </row>
    <row r="54" spans="1:14" x14ac:dyDescent="0.35">
      <c r="A54" s="137"/>
      <c r="B54" s="130" t="s">
        <v>262</v>
      </c>
      <c r="C54" s="130" t="s">
        <v>170</v>
      </c>
      <c r="D54" s="130" t="s">
        <v>188</v>
      </c>
      <c r="E54" s="130"/>
      <c r="F54" s="130" t="s">
        <v>260</v>
      </c>
      <c r="G54" s="130" t="s">
        <v>261</v>
      </c>
      <c r="H54" s="130"/>
      <c r="I54" s="133">
        <v>25000</v>
      </c>
      <c r="J54" s="133">
        <v>25000</v>
      </c>
      <c r="K54" s="133">
        <v>25000</v>
      </c>
      <c r="L54" s="133"/>
      <c r="M54" s="133"/>
      <c r="N54" s="133"/>
    </row>
    <row r="55" spans="1:14" x14ac:dyDescent="0.35">
      <c r="A55" s="137"/>
      <c r="B55" s="130" t="s">
        <v>263</v>
      </c>
      <c r="C55" s="130" t="s">
        <v>170</v>
      </c>
      <c r="D55" s="130" t="s">
        <v>188</v>
      </c>
      <c r="E55" s="130"/>
      <c r="F55" s="130" t="s">
        <v>198</v>
      </c>
      <c r="G55" s="130" t="s">
        <v>264</v>
      </c>
      <c r="H55" s="130"/>
      <c r="I55" s="133">
        <v>1051055.25</v>
      </c>
      <c r="J55" s="133">
        <v>1029239.2460000002</v>
      </c>
      <c r="K55" s="133">
        <v>1077601.6414000001</v>
      </c>
      <c r="L55" s="133"/>
      <c r="M55" s="133"/>
      <c r="N55" s="133"/>
    </row>
    <row r="56" spans="1:14" x14ac:dyDescent="0.35">
      <c r="A56" s="137"/>
      <c r="B56" s="130" t="s">
        <v>265</v>
      </c>
      <c r="C56" s="130" t="s">
        <v>170</v>
      </c>
      <c r="D56" s="130" t="s">
        <v>188</v>
      </c>
      <c r="E56" s="130"/>
      <c r="F56" s="130" t="s">
        <v>198</v>
      </c>
      <c r="G56" s="130" t="s">
        <v>266</v>
      </c>
      <c r="H56" s="130"/>
      <c r="I56" s="133">
        <v>210211.05000000002</v>
      </c>
      <c r="J56" s="133">
        <v>205847.84920000003</v>
      </c>
      <c r="K56" s="133">
        <v>215520.32828000002</v>
      </c>
      <c r="L56" s="133"/>
      <c r="M56" s="133"/>
      <c r="N56" s="133"/>
    </row>
    <row r="57" spans="1:14" x14ac:dyDescent="0.35">
      <c r="A57" s="137"/>
      <c r="B57" s="130" t="s">
        <v>220</v>
      </c>
      <c r="C57" s="130" t="s">
        <v>170</v>
      </c>
      <c r="D57" s="130" t="s">
        <v>188</v>
      </c>
      <c r="E57" s="130"/>
      <c r="F57" s="130" t="s">
        <v>221</v>
      </c>
      <c r="G57" s="130" t="s">
        <v>222</v>
      </c>
      <c r="H57" s="130"/>
      <c r="I57" s="133">
        <v>3153165.75</v>
      </c>
      <c r="J57" s="133">
        <v>3468482.3250000002</v>
      </c>
      <c r="K57" s="133">
        <v>3815330.5575000006</v>
      </c>
      <c r="L57" s="133"/>
      <c r="M57" s="133"/>
      <c r="N57" s="133"/>
    </row>
    <row r="58" spans="1:14" x14ac:dyDescent="0.35">
      <c r="A58" s="137"/>
      <c r="B58" s="130" t="s">
        <v>223</v>
      </c>
      <c r="C58" s="130" t="s">
        <v>170</v>
      </c>
      <c r="D58" s="130" t="s">
        <v>188</v>
      </c>
      <c r="E58" s="130"/>
      <c r="F58" s="130" t="s">
        <v>221</v>
      </c>
      <c r="G58" s="130" t="s">
        <v>224</v>
      </c>
      <c r="H58" s="130"/>
      <c r="I58" s="133">
        <v>1103608.0125</v>
      </c>
      <c r="J58" s="133">
        <v>1213968.81375</v>
      </c>
      <c r="K58" s="133">
        <v>1335365.6951250001</v>
      </c>
      <c r="L58" s="133"/>
      <c r="M58" s="133"/>
      <c r="N58" s="133"/>
    </row>
    <row r="59" spans="1:14" x14ac:dyDescent="0.35">
      <c r="A59" s="137"/>
      <c r="B59" s="130" t="s">
        <v>267</v>
      </c>
      <c r="C59" s="130" t="s">
        <v>170</v>
      </c>
      <c r="D59" s="130" t="s">
        <v>188</v>
      </c>
      <c r="E59" s="130"/>
      <c r="F59" s="130" t="s">
        <v>221</v>
      </c>
      <c r="G59" s="130" t="s">
        <v>268</v>
      </c>
      <c r="H59" s="130"/>
      <c r="I59" s="133">
        <v>63063.315000000002</v>
      </c>
      <c r="J59" s="133">
        <v>69369.646500000003</v>
      </c>
      <c r="K59" s="133">
        <v>76306.611150000012</v>
      </c>
      <c r="L59" s="133"/>
      <c r="M59" s="133"/>
      <c r="N59" s="133"/>
    </row>
    <row r="60" spans="1:14" x14ac:dyDescent="0.35">
      <c r="A60" s="137"/>
      <c r="B60" s="130" t="s">
        <v>269</v>
      </c>
      <c r="C60" s="130" t="s">
        <v>170</v>
      </c>
      <c r="D60" s="130" t="s">
        <v>188</v>
      </c>
      <c r="E60" s="130"/>
      <c r="F60" s="130" t="s">
        <v>221</v>
      </c>
      <c r="G60" s="130" t="s">
        <v>270</v>
      </c>
      <c r="H60" s="130"/>
      <c r="I60" s="133">
        <v>0</v>
      </c>
      <c r="J60" s="133">
        <v>150000</v>
      </c>
      <c r="K60" s="133">
        <v>0</v>
      </c>
      <c r="L60" s="133"/>
      <c r="M60" s="133"/>
      <c r="N60" s="133"/>
    </row>
    <row r="61" spans="1:14" x14ac:dyDescent="0.35">
      <c r="A61" s="137"/>
      <c r="B61" s="130" t="s">
        <v>271</v>
      </c>
      <c r="C61" s="130" t="s">
        <v>170</v>
      </c>
      <c r="D61" s="130" t="s">
        <v>188</v>
      </c>
      <c r="E61" s="130"/>
      <c r="F61" s="130" t="s">
        <v>221</v>
      </c>
      <c r="G61" s="130" t="s">
        <v>272</v>
      </c>
      <c r="H61" s="130"/>
      <c r="I61" s="133">
        <v>10000</v>
      </c>
      <c r="J61" s="133">
        <v>10000</v>
      </c>
      <c r="K61" s="133">
        <v>10000</v>
      </c>
      <c r="L61" s="133"/>
      <c r="M61" s="133"/>
      <c r="N61" s="133"/>
    </row>
    <row r="62" spans="1:14" x14ac:dyDescent="0.35">
      <c r="A62" s="137"/>
      <c r="B62" s="130" t="s">
        <v>273</v>
      </c>
      <c r="C62" s="130" t="s">
        <v>170</v>
      </c>
      <c r="D62" s="130" t="s">
        <v>188</v>
      </c>
      <c r="E62" s="130"/>
      <c r="F62" s="130" t="s">
        <v>260</v>
      </c>
      <c r="G62" s="130" t="s">
        <v>274</v>
      </c>
      <c r="H62" s="130"/>
      <c r="I62" s="133">
        <v>210211.05000000002</v>
      </c>
      <c r="J62" s="133">
        <v>205847.84920000003</v>
      </c>
      <c r="K62" s="133">
        <v>215520.32828000002</v>
      </c>
      <c r="L62" s="133"/>
      <c r="M62" s="133"/>
      <c r="N62" s="133"/>
    </row>
    <row r="63" spans="1:14" x14ac:dyDescent="0.35">
      <c r="A63" s="137"/>
      <c r="B63" s="130" t="s">
        <v>275</v>
      </c>
      <c r="C63" s="130" t="s">
        <v>170</v>
      </c>
      <c r="D63" s="130" t="s">
        <v>188</v>
      </c>
      <c r="E63" s="130"/>
      <c r="F63" s="130" t="s">
        <v>276</v>
      </c>
      <c r="G63" s="130" t="s">
        <v>277</v>
      </c>
      <c r="H63" s="130"/>
      <c r="I63" s="133">
        <v>630633.15</v>
      </c>
      <c r="J63" s="133">
        <v>617543.54760000005</v>
      </c>
      <c r="K63" s="133">
        <v>646560.98484000005</v>
      </c>
      <c r="L63" s="133"/>
      <c r="M63" s="133"/>
      <c r="N63" s="133"/>
    </row>
    <row r="64" spans="1:14" x14ac:dyDescent="0.35">
      <c r="A64" s="137"/>
      <c r="B64" s="130" t="s">
        <v>278</v>
      </c>
      <c r="C64" s="130" t="s">
        <v>170</v>
      </c>
      <c r="D64" s="130" t="s">
        <v>188</v>
      </c>
      <c r="E64" s="130"/>
      <c r="F64" s="130" t="s">
        <v>276</v>
      </c>
      <c r="G64" s="130" t="s">
        <v>279</v>
      </c>
      <c r="H64" s="130"/>
      <c r="I64" s="133">
        <v>94594.972500000003</v>
      </c>
      <c r="J64" s="133">
        <v>92631.53214000001</v>
      </c>
      <c r="K64" s="133">
        <v>96984.14772600001</v>
      </c>
      <c r="L64" s="133"/>
      <c r="M64" s="133"/>
      <c r="N64" s="133"/>
    </row>
    <row r="65" spans="1:14" x14ac:dyDescent="0.35">
      <c r="A65" s="137"/>
      <c r="B65" s="130" t="s">
        <v>280</v>
      </c>
      <c r="C65" s="130" t="s">
        <v>170</v>
      </c>
      <c r="D65" s="130" t="s">
        <v>188</v>
      </c>
      <c r="E65" s="130"/>
      <c r="F65" s="130" t="s">
        <v>276</v>
      </c>
      <c r="G65" s="130" t="s">
        <v>281</v>
      </c>
      <c r="H65" s="130"/>
      <c r="I65" s="133">
        <v>10000</v>
      </c>
      <c r="J65" s="133">
        <v>10000</v>
      </c>
      <c r="K65" s="133">
        <v>10000</v>
      </c>
      <c r="L65" s="133"/>
      <c r="M65" s="133"/>
      <c r="N65" s="133"/>
    </row>
    <row r="66" spans="1:14" x14ac:dyDescent="0.35">
      <c r="A66" s="137"/>
      <c r="B66" s="130" t="s">
        <v>282</v>
      </c>
      <c r="C66" s="130" t="s">
        <v>170</v>
      </c>
      <c r="D66" s="130" t="s">
        <v>188</v>
      </c>
      <c r="E66" s="130"/>
      <c r="F66" s="130" t="s">
        <v>198</v>
      </c>
      <c r="G66" s="130" t="s">
        <v>283</v>
      </c>
      <c r="H66" s="130"/>
      <c r="I66" s="133">
        <v>288000</v>
      </c>
      <c r="J66" s="133">
        <v>403200</v>
      </c>
      <c r="K66" s="133">
        <v>201600</v>
      </c>
      <c r="L66" s="133"/>
      <c r="M66" s="133"/>
      <c r="N66" s="133"/>
    </row>
    <row r="67" spans="1:14" x14ac:dyDescent="0.35">
      <c r="A67" s="137"/>
      <c r="B67" s="130" t="s">
        <v>284</v>
      </c>
      <c r="C67" s="130" t="s">
        <v>170</v>
      </c>
      <c r="D67" s="130" t="s">
        <v>188</v>
      </c>
      <c r="E67" s="130"/>
      <c r="F67" s="130" t="s">
        <v>198</v>
      </c>
      <c r="G67" s="130" t="s">
        <v>283</v>
      </c>
      <c r="H67" s="130"/>
      <c r="I67" s="133">
        <v>60000</v>
      </c>
      <c r="J67" s="133">
        <v>60000</v>
      </c>
      <c r="K67" s="133">
        <v>60000</v>
      </c>
      <c r="L67" s="133"/>
      <c r="M67" s="133"/>
      <c r="N67" s="133"/>
    </row>
    <row r="68" spans="1:14" x14ac:dyDescent="0.35">
      <c r="A68" s="137"/>
      <c r="B68" s="130" t="s">
        <v>285</v>
      </c>
      <c r="C68" s="130" t="s">
        <v>170</v>
      </c>
      <c r="D68" s="130" t="s">
        <v>188</v>
      </c>
      <c r="E68" s="130"/>
      <c r="F68" s="130" t="s">
        <v>198</v>
      </c>
      <c r="G68" s="130" t="s">
        <v>283</v>
      </c>
      <c r="H68" s="130"/>
      <c r="I68" s="133">
        <v>0</v>
      </c>
      <c r="J68" s="133">
        <v>0</v>
      </c>
      <c r="K68" s="133">
        <v>27000</v>
      </c>
      <c r="L68" s="133"/>
      <c r="M68" s="133"/>
      <c r="N68" s="133"/>
    </row>
    <row r="69" spans="1:14" x14ac:dyDescent="0.35">
      <c r="A69" s="137"/>
      <c r="B69" s="130" t="s">
        <v>206</v>
      </c>
      <c r="C69" s="130" t="s">
        <v>170</v>
      </c>
      <c r="D69" s="130" t="s">
        <v>188</v>
      </c>
      <c r="E69" s="130"/>
      <c r="F69" s="130" t="s">
        <v>198</v>
      </c>
      <c r="G69" s="130" t="s">
        <v>207</v>
      </c>
      <c r="H69" s="130"/>
      <c r="I69" s="133">
        <v>200000</v>
      </c>
      <c r="J69" s="133">
        <v>280000</v>
      </c>
      <c r="K69" s="133">
        <v>120000</v>
      </c>
      <c r="L69" s="133"/>
      <c r="M69" s="133"/>
      <c r="N69" s="133"/>
    </row>
    <row r="70" spans="1:14" x14ac:dyDescent="0.35">
      <c r="A70" s="137"/>
      <c r="B70" s="130" t="s">
        <v>208</v>
      </c>
      <c r="C70" s="130" t="s">
        <v>170</v>
      </c>
      <c r="D70" s="130" t="s">
        <v>188</v>
      </c>
      <c r="E70" s="130"/>
      <c r="F70" s="130" t="s">
        <v>198</v>
      </c>
      <c r="G70" s="130" t="s">
        <v>209</v>
      </c>
      <c r="H70" s="130"/>
      <c r="I70" s="133">
        <v>24000</v>
      </c>
      <c r="J70" s="133">
        <v>24000</v>
      </c>
      <c r="K70" s="133">
        <v>24000</v>
      </c>
      <c r="L70" s="133"/>
      <c r="M70" s="133"/>
      <c r="N70" s="133"/>
    </row>
    <row r="71" spans="1:14" x14ac:dyDescent="0.35">
      <c r="A71" s="137"/>
      <c r="B71" s="130" t="s">
        <v>210</v>
      </c>
      <c r="C71" s="130" t="s">
        <v>170</v>
      </c>
      <c r="D71" s="130" t="s">
        <v>188</v>
      </c>
      <c r="E71" s="130"/>
      <c r="F71" s="130" t="s">
        <v>198</v>
      </c>
      <c r="G71" s="130" t="s">
        <v>207</v>
      </c>
      <c r="H71" s="130"/>
      <c r="I71" s="133">
        <v>70000</v>
      </c>
      <c r="J71" s="133">
        <v>98000</v>
      </c>
      <c r="K71" s="133">
        <v>42000</v>
      </c>
      <c r="L71" s="133"/>
      <c r="M71" s="133"/>
      <c r="N71" s="133"/>
    </row>
    <row r="72" spans="1:14" x14ac:dyDescent="0.35">
      <c r="A72" s="137"/>
      <c r="B72" s="130" t="s">
        <v>286</v>
      </c>
      <c r="C72" s="130" t="s">
        <v>170</v>
      </c>
      <c r="D72" s="130" t="s">
        <v>188</v>
      </c>
      <c r="E72" s="130"/>
      <c r="F72" s="130" t="s">
        <v>193</v>
      </c>
      <c r="G72" s="130" t="s">
        <v>196</v>
      </c>
      <c r="H72" s="130"/>
      <c r="I72" s="133">
        <v>77400</v>
      </c>
      <c r="J72" s="133">
        <v>77400</v>
      </c>
      <c r="K72" s="133">
        <v>77400</v>
      </c>
      <c r="L72" s="133"/>
      <c r="M72" s="133"/>
      <c r="N72" s="133"/>
    </row>
    <row r="73" spans="1:14" x14ac:dyDescent="0.35">
      <c r="A73" s="137"/>
      <c r="B73" s="130" t="s">
        <v>287</v>
      </c>
      <c r="C73" s="130" t="s">
        <v>170</v>
      </c>
      <c r="D73" s="130" t="s">
        <v>188</v>
      </c>
      <c r="E73" s="130"/>
      <c r="F73" s="130" t="s">
        <v>193</v>
      </c>
      <c r="G73" s="130" t="s">
        <v>194</v>
      </c>
      <c r="H73" s="130"/>
      <c r="I73" s="133">
        <v>58000</v>
      </c>
      <c r="J73" s="133">
        <v>58000</v>
      </c>
      <c r="K73" s="133">
        <v>58000</v>
      </c>
      <c r="L73" s="133"/>
      <c r="M73" s="133"/>
      <c r="N73" s="133"/>
    </row>
    <row r="74" spans="1:14" x14ac:dyDescent="0.35">
      <c r="A74" s="137"/>
      <c r="B74" s="130" t="s">
        <v>288</v>
      </c>
      <c r="C74" s="130" t="s">
        <v>170</v>
      </c>
      <c r="D74" s="130" t="s">
        <v>188</v>
      </c>
      <c r="E74" s="130"/>
      <c r="F74" s="130" t="s">
        <v>193</v>
      </c>
      <c r="G74" s="130" t="s">
        <v>194</v>
      </c>
      <c r="H74" s="130"/>
      <c r="I74" s="133">
        <v>6000</v>
      </c>
      <c r="J74" s="133">
        <v>8000</v>
      </c>
      <c r="K74" s="133">
        <v>4000</v>
      </c>
      <c r="L74" s="133"/>
      <c r="M74" s="133"/>
      <c r="N74" s="133"/>
    </row>
    <row r="75" spans="1:14" x14ac:dyDescent="0.35">
      <c r="A75" s="137"/>
      <c r="B75" s="130" t="s">
        <v>289</v>
      </c>
      <c r="C75" s="130" t="s">
        <v>170</v>
      </c>
      <c r="D75" s="130" t="s">
        <v>188</v>
      </c>
      <c r="E75" s="130"/>
      <c r="F75" s="130" t="s">
        <v>189</v>
      </c>
      <c r="G75" s="130" t="s">
        <v>290</v>
      </c>
      <c r="H75" s="130"/>
      <c r="I75" s="133">
        <v>168168.84</v>
      </c>
      <c r="J75" s="133">
        <v>314678.27936000004</v>
      </c>
      <c r="K75" s="133">
        <v>172416.26262400002</v>
      </c>
      <c r="L75" s="133"/>
      <c r="M75" s="133"/>
      <c r="N75" s="133"/>
    </row>
    <row r="76" spans="1:14" x14ac:dyDescent="0.35">
      <c r="A76" s="137"/>
      <c r="B76" s="130" t="s">
        <v>291</v>
      </c>
      <c r="C76" s="130" t="s">
        <v>170</v>
      </c>
      <c r="D76" s="130" t="s">
        <v>188</v>
      </c>
      <c r="E76" s="130"/>
      <c r="F76" s="130" t="s">
        <v>292</v>
      </c>
      <c r="G76" s="130" t="s">
        <v>293</v>
      </c>
      <c r="H76" s="130" t="s">
        <v>473</v>
      </c>
      <c r="I76" s="133">
        <v>350000</v>
      </c>
      <c r="J76" s="133">
        <v>350000</v>
      </c>
      <c r="K76" s="133">
        <v>350000</v>
      </c>
      <c r="L76" s="133"/>
      <c r="M76" s="133"/>
      <c r="N76" s="133"/>
    </row>
    <row r="77" spans="1:14" x14ac:dyDescent="0.35">
      <c r="A77" s="137"/>
      <c r="B77" s="130" t="s">
        <v>294</v>
      </c>
      <c r="C77" s="130" t="s">
        <v>170</v>
      </c>
      <c r="D77" s="130" t="s">
        <v>188</v>
      </c>
      <c r="E77" s="130"/>
      <c r="F77" s="130" t="s">
        <v>292</v>
      </c>
      <c r="G77" s="130" t="s">
        <v>293</v>
      </c>
      <c r="H77" s="130" t="s">
        <v>474</v>
      </c>
      <c r="I77" s="133">
        <v>120000</v>
      </c>
      <c r="J77" s="133">
        <v>120000</v>
      </c>
      <c r="K77" s="133">
        <v>120000</v>
      </c>
      <c r="L77" s="133"/>
      <c r="M77" s="133"/>
      <c r="N77" s="133"/>
    </row>
    <row r="78" spans="1:14" x14ac:dyDescent="0.35">
      <c r="A78" s="137"/>
      <c r="B78" s="130" t="s">
        <v>295</v>
      </c>
      <c r="C78" s="130" t="s">
        <v>170</v>
      </c>
      <c r="D78" s="130" t="s">
        <v>188</v>
      </c>
      <c r="E78" s="130"/>
      <c r="F78" s="130" t="s">
        <v>292</v>
      </c>
      <c r="G78" s="130" t="s">
        <v>296</v>
      </c>
      <c r="H78" s="130" t="s">
        <v>475</v>
      </c>
      <c r="I78" s="133">
        <v>6000</v>
      </c>
      <c r="J78" s="133">
        <v>6000</v>
      </c>
      <c r="K78" s="133">
        <v>-42000</v>
      </c>
      <c r="L78" s="133"/>
      <c r="M78" s="133"/>
      <c r="N78" s="133"/>
    </row>
    <row r="79" spans="1:14" x14ac:dyDescent="0.35">
      <c r="A79" s="137"/>
      <c r="B79" s="130" t="s">
        <v>297</v>
      </c>
      <c r="C79" s="130" t="s">
        <v>170</v>
      </c>
      <c r="D79" s="130" t="s">
        <v>188</v>
      </c>
      <c r="E79" s="130"/>
      <c r="F79" s="130" t="s">
        <v>292</v>
      </c>
      <c r="G79" s="130" t="s">
        <v>296</v>
      </c>
      <c r="H79" s="130" t="s">
        <v>476</v>
      </c>
      <c r="I79" s="133">
        <v>69369.646500000003</v>
      </c>
      <c r="J79" s="133">
        <v>45783.966690000001</v>
      </c>
      <c r="K79" s="133">
        <v>-246685.27069</v>
      </c>
      <c r="L79" s="133"/>
      <c r="M79" s="133"/>
      <c r="N79" s="133"/>
    </row>
    <row r="80" spans="1:14" x14ac:dyDescent="0.35">
      <c r="A80" s="137"/>
      <c r="B80" s="130" t="s">
        <v>298</v>
      </c>
      <c r="C80" s="130" t="s">
        <v>170</v>
      </c>
      <c r="D80" s="130" t="s">
        <v>188</v>
      </c>
      <c r="E80" s="130"/>
      <c r="F80" s="130" t="s">
        <v>226</v>
      </c>
      <c r="G80" s="130" t="s">
        <v>227</v>
      </c>
      <c r="H80" s="130"/>
      <c r="I80" s="133">
        <v>5000</v>
      </c>
      <c r="J80" s="133">
        <v>13000</v>
      </c>
      <c r="K80" s="133">
        <v>6000</v>
      </c>
      <c r="L80" s="133"/>
      <c r="M80" s="133"/>
      <c r="N80" s="133"/>
    </row>
    <row r="81" spans="1:14" x14ac:dyDescent="0.35">
      <c r="A81" s="137"/>
      <c r="B81" s="130" t="s">
        <v>225</v>
      </c>
      <c r="C81" s="130" t="s">
        <v>170</v>
      </c>
      <c r="D81" s="130" t="s">
        <v>188</v>
      </c>
      <c r="E81" s="130"/>
      <c r="F81" s="130" t="s">
        <v>226</v>
      </c>
      <c r="G81" s="130" t="s">
        <v>227</v>
      </c>
      <c r="H81" s="130"/>
      <c r="I81" s="133">
        <v>134400</v>
      </c>
      <c r="J81" s="133">
        <v>148800</v>
      </c>
      <c r="K81" s="133">
        <v>102950</v>
      </c>
      <c r="L81" s="133"/>
      <c r="M81" s="133"/>
      <c r="N81" s="133"/>
    </row>
    <row r="82" spans="1:14" x14ac:dyDescent="0.35">
      <c r="A82" s="137"/>
      <c r="B82" s="130" t="s">
        <v>228</v>
      </c>
      <c r="C82" s="130" t="s">
        <v>170</v>
      </c>
      <c r="D82" s="130" t="s">
        <v>188</v>
      </c>
      <c r="E82" s="130"/>
      <c r="F82" s="130" t="s">
        <v>229</v>
      </c>
      <c r="G82" s="130" t="s">
        <v>230</v>
      </c>
      <c r="H82" s="130"/>
      <c r="I82" s="133">
        <v>624748.45946547855</v>
      </c>
      <c r="J82" s="133">
        <v>576960.69247873174</v>
      </c>
      <c r="K82" s="133">
        <v>859307.09663894505</v>
      </c>
      <c r="L82" s="133"/>
      <c r="M82" s="133"/>
      <c r="N82" s="133"/>
    </row>
    <row r="83" spans="1:14" x14ac:dyDescent="0.35">
      <c r="A83" s="137"/>
      <c r="B83" s="130" t="s">
        <v>299</v>
      </c>
      <c r="C83" s="130" t="s">
        <v>170</v>
      </c>
      <c r="D83" s="130" t="s">
        <v>188</v>
      </c>
      <c r="E83" s="130"/>
      <c r="F83" s="130" t="s">
        <v>229</v>
      </c>
      <c r="G83" s="130" t="s">
        <v>230</v>
      </c>
      <c r="H83" s="130"/>
      <c r="I83" s="133">
        <v>80985.911412191665</v>
      </c>
      <c r="J83" s="133">
        <v>74791.200876872637</v>
      </c>
      <c r="K83" s="133">
        <v>111391.66067541881</v>
      </c>
      <c r="L83" s="133"/>
      <c r="M83" s="133"/>
      <c r="N83" s="133"/>
    </row>
    <row r="84" spans="1:14" x14ac:dyDescent="0.35">
      <c r="A84" s="137"/>
      <c r="B84" s="130" t="s">
        <v>300</v>
      </c>
      <c r="C84" s="130" t="s">
        <v>171</v>
      </c>
      <c r="D84" s="130" t="s">
        <v>188</v>
      </c>
      <c r="E84" s="130" t="s">
        <v>178</v>
      </c>
      <c r="F84" s="130" t="s">
        <v>189</v>
      </c>
      <c r="G84" s="130" t="s">
        <v>301</v>
      </c>
      <c r="H84" s="130"/>
      <c r="I84" s="133">
        <v>-24000</v>
      </c>
      <c r="J84" s="133">
        <v>-24000</v>
      </c>
      <c r="K84" s="133">
        <v>-24000</v>
      </c>
      <c r="L84" s="133"/>
      <c r="M84" s="133"/>
      <c r="N84" s="133"/>
    </row>
    <row r="85" spans="1:14" x14ac:dyDescent="0.35">
      <c r="A85" s="137"/>
      <c r="B85" s="130" t="s">
        <v>302</v>
      </c>
      <c r="C85" s="130" t="s">
        <v>171</v>
      </c>
      <c r="D85" s="130" t="s">
        <v>188</v>
      </c>
      <c r="E85" s="130" t="s">
        <v>178</v>
      </c>
      <c r="F85" s="130" t="s">
        <v>189</v>
      </c>
      <c r="G85" s="130" t="s">
        <v>303</v>
      </c>
      <c r="H85" s="130"/>
      <c r="I85" s="133">
        <v>-250000</v>
      </c>
      <c r="J85" s="133">
        <v>-250000</v>
      </c>
      <c r="K85" s="133">
        <v>-250000</v>
      </c>
      <c r="L85" s="133"/>
      <c r="M85" s="133"/>
      <c r="N85" s="133"/>
    </row>
    <row r="86" spans="1:14" x14ac:dyDescent="0.35">
      <c r="A86" s="137"/>
      <c r="B86" s="130" t="s">
        <v>220</v>
      </c>
      <c r="C86" s="130" t="s">
        <v>171</v>
      </c>
      <c r="D86" s="130" t="s">
        <v>188</v>
      </c>
      <c r="E86" s="130"/>
      <c r="F86" s="130" t="s">
        <v>221</v>
      </c>
      <c r="G86" s="130" t="s">
        <v>222</v>
      </c>
      <c r="H86" s="130"/>
      <c r="I86" s="133">
        <v>154375</v>
      </c>
      <c r="J86" s="133">
        <v>154375</v>
      </c>
      <c r="K86" s="133">
        <v>154375</v>
      </c>
      <c r="L86" s="133"/>
      <c r="M86" s="133"/>
      <c r="N86" s="133"/>
    </row>
    <row r="87" spans="1:14" x14ac:dyDescent="0.35">
      <c r="A87" s="137"/>
      <c r="B87" s="130" t="s">
        <v>223</v>
      </c>
      <c r="C87" s="130" t="s">
        <v>171</v>
      </c>
      <c r="D87" s="130" t="s">
        <v>188</v>
      </c>
      <c r="E87" s="130"/>
      <c r="F87" s="130" t="s">
        <v>221</v>
      </c>
      <c r="G87" s="130" t="s">
        <v>224</v>
      </c>
      <c r="H87" s="130"/>
      <c r="I87" s="133">
        <v>83125</v>
      </c>
      <c r="J87" s="133">
        <v>83125</v>
      </c>
      <c r="K87" s="133">
        <v>83125</v>
      </c>
      <c r="L87" s="133"/>
      <c r="M87" s="133"/>
      <c r="N87" s="133"/>
    </row>
    <row r="88" spans="1:14" x14ac:dyDescent="0.35">
      <c r="A88" s="137"/>
      <c r="B88" s="130" t="s">
        <v>304</v>
      </c>
      <c r="C88" s="130" t="s">
        <v>171</v>
      </c>
      <c r="D88" s="130" t="s">
        <v>188</v>
      </c>
      <c r="E88" s="130"/>
      <c r="F88" s="130" t="s">
        <v>226</v>
      </c>
      <c r="G88" s="130" t="s">
        <v>227</v>
      </c>
      <c r="H88" s="130"/>
      <c r="I88" s="133">
        <v>16500</v>
      </c>
      <c r="J88" s="133">
        <v>14850</v>
      </c>
      <c r="K88" s="133">
        <v>13200</v>
      </c>
      <c r="L88" s="133"/>
      <c r="M88" s="133"/>
      <c r="N88" s="133"/>
    </row>
    <row r="89" spans="1:14" x14ac:dyDescent="0.35">
      <c r="A89" s="137"/>
      <c r="B89" s="130" t="s">
        <v>228</v>
      </c>
      <c r="C89" s="130" t="s">
        <v>171</v>
      </c>
      <c r="D89" s="130" t="s">
        <v>188</v>
      </c>
      <c r="E89" s="130"/>
      <c r="F89" s="130" t="s">
        <v>229</v>
      </c>
      <c r="G89" s="130" t="s">
        <v>230</v>
      </c>
      <c r="H89" s="130"/>
      <c r="I89" s="133">
        <v>9855</v>
      </c>
      <c r="J89" s="133">
        <v>9855</v>
      </c>
      <c r="K89" s="133">
        <v>9855</v>
      </c>
      <c r="L89" s="133"/>
      <c r="M89" s="133"/>
      <c r="N89" s="133"/>
    </row>
    <row r="90" spans="1:14" x14ac:dyDescent="0.35">
      <c r="A90" s="137"/>
      <c r="B90" s="130" t="s">
        <v>305</v>
      </c>
      <c r="C90" s="130" t="s">
        <v>171</v>
      </c>
      <c r="D90" s="130" t="s">
        <v>188</v>
      </c>
      <c r="E90" s="130"/>
      <c r="F90" s="130" t="s">
        <v>229</v>
      </c>
      <c r="G90" s="130" t="s">
        <v>230</v>
      </c>
      <c r="H90" s="130"/>
      <c r="I90" s="133">
        <v>1277.5000000000002</v>
      </c>
      <c r="J90" s="133">
        <v>1277.5000000000002</v>
      </c>
      <c r="K90" s="133">
        <v>1277.5000000000002</v>
      </c>
      <c r="L90" s="133"/>
      <c r="M90" s="133"/>
      <c r="N90" s="133"/>
    </row>
    <row r="91" spans="1:14" x14ac:dyDescent="0.35">
      <c r="A91" s="137"/>
      <c r="B91" s="130" t="s">
        <v>306</v>
      </c>
      <c r="C91" s="130" t="s">
        <v>169</v>
      </c>
      <c r="D91" s="130" t="s">
        <v>307</v>
      </c>
      <c r="E91" s="130" t="s">
        <v>178</v>
      </c>
      <c r="F91" s="130" t="s">
        <v>308</v>
      </c>
      <c r="G91" s="130" t="s">
        <v>309</v>
      </c>
      <c r="H91" s="130" t="str">
        <f t="shared" ref="H91:H92" si="3">CONCATENATE(G91,", gross")</f>
        <v>Equity investments, gross</v>
      </c>
      <c r="I91" s="133">
        <v>645000</v>
      </c>
      <c r="J91" s="133">
        <v>645000</v>
      </c>
      <c r="K91" s="133">
        <v>645000</v>
      </c>
      <c r="L91" s="133"/>
      <c r="M91" s="133"/>
      <c r="N91" s="133"/>
    </row>
    <row r="92" spans="1:14" x14ac:dyDescent="0.35">
      <c r="A92" s="137"/>
      <c r="B92" s="130" t="s">
        <v>310</v>
      </c>
      <c r="C92" s="130" t="s">
        <v>169</v>
      </c>
      <c r="D92" s="130" t="s">
        <v>307</v>
      </c>
      <c r="E92" s="130" t="s">
        <v>178</v>
      </c>
      <c r="F92" s="130" t="s">
        <v>308</v>
      </c>
      <c r="G92" s="130" t="s">
        <v>309</v>
      </c>
      <c r="H92" s="130" t="str">
        <f t="shared" si="3"/>
        <v>Equity investments, gross</v>
      </c>
      <c r="I92" s="133">
        <v>45000</v>
      </c>
      <c r="J92" s="133">
        <v>45000</v>
      </c>
      <c r="K92" s="133">
        <v>45000</v>
      </c>
      <c r="L92" s="133"/>
      <c r="M92" s="133"/>
      <c r="N92" s="133"/>
    </row>
    <row r="93" spans="1:14" x14ac:dyDescent="0.35">
      <c r="A93" s="137"/>
      <c r="B93" s="130" t="s">
        <v>311</v>
      </c>
      <c r="C93" s="130" t="s">
        <v>169</v>
      </c>
      <c r="D93" s="130" t="s">
        <v>307</v>
      </c>
      <c r="E93" s="130"/>
      <c r="F93" s="130" t="s">
        <v>312</v>
      </c>
      <c r="G93" s="130" t="s">
        <v>313</v>
      </c>
      <c r="H93" s="130"/>
      <c r="I93" s="133">
        <v>0</v>
      </c>
      <c r="J93" s="133">
        <v>0</v>
      </c>
      <c r="K93" s="133">
        <v>43000</v>
      </c>
      <c r="L93" s="133"/>
      <c r="M93" s="133"/>
      <c r="N93" s="133"/>
    </row>
    <row r="94" spans="1:14" x14ac:dyDescent="0.35">
      <c r="A94" s="137"/>
      <c r="B94" s="130" t="s">
        <v>314</v>
      </c>
      <c r="C94" s="130" t="s">
        <v>169</v>
      </c>
      <c r="D94" s="130" t="s">
        <v>307</v>
      </c>
      <c r="E94" s="130"/>
      <c r="F94" s="130" t="s">
        <v>312</v>
      </c>
      <c r="G94" s="130" t="s">
        <v>315</v>
      </c>
      <c r="H94" s="130"/>
      <c r="I94" s="133">
        <v>5873.6900000000005</v>
      </c>
      <c r="J94" s="133">
        <v>0</v>
      </c>
      <c r="K94" s="133">
        <v>0</v>
      </c>
      <c r="L94" s="133"/>
      <c r="M94" s="133"/>
      <c r="N94" s="133"/>
    </row>
    <row r="95" spans="1:14" x14ac:dyDescent="0.35">
      <c r="A95" s="137"/>
      <c r="B95" s="130" t="s">
        <v>316</v>
      </c>
      <c r="C95" s="130" t="s">
        <v>169</v>
      </c>
      <c r="D95" s="130" t="s">
        <v>307</v>
      </c>
      <c r="E95" s="130"/>
      <c r="F95" s="130" t="s">
        <v>317</v>
      </c>
      <c r="G95" s="130" t="s">
        <v>318</v>
      </c>
      <c r="H95" s="130"/>
      <c r="I95" s="133">
        <v>-4200</v>
      </c>
      <c r="J95" s="133">
        <v>-4200</v>
      </c>
      <c r="K95" s="133">
        <v>-4200</v>
      </c>
      <c r="L95" s="133"/>
      <c r="M95" s="133"/>
      <c r="N95" s="133"/>
    </row>
    <row r="96" spans="1:14" x14ac:dyDescent="0.35">
      <c r="A96" s="137"/>
      <c r="B96" s="130" t="s">
        <v>319</v>
      </c>
      <c r="C96" s="130" t="s">
        <v>169</v>
      </c>
      <c r="D96" s="130" t="s">
        <v>307</v>
      </c>
      <c r="E96" s="130"/>
      <c r="F96" s="130" t="s">
        <v>317</v>
      </c>
      <c r="G96" s="130" t="s">
        <v>320</v>
      </c>
      <c r="H96" s="130"/>
      <c r="I96" s="133">
        <v>-933.33333333333337</v>
      </c>
      <c r="J96" s="133">
        <v>-933.33333333333337</v>
      </c>
      <c r="K96" s="133">
        <v>-933.33333333333337</v>
      </c>
      <c r="L96" s="133"/>
      <c r="M96" s="133"/>
      <c r="N96" s="133"/>
    </row>
    <row r="97" spans="1:18" x14ac:dyDescent="0.35">
      <c r="A97" s="137"/>
      <c r="B97" s="130" t="s">
        <v>321</v>
      </c>
      <c r="C97" s="130" t="s">
        <v>169</v>
      </c>
      <c r="D97" s="130" t="s">
        <v>307</v>
      </c>
      <c r="E97" s="130"/>
      <c r="F97" s="130" t="s">
        <v>317</v>
      </c>
      <c r="G97" s="130" t="s">
        <v>322</v>
      </c>
      <c r="H97" s="130"/>
      <c r="I97" s="133">
        <v>-1633.3333333333333</v>
      </c>
      <c r="J97" s="133">
        <v>-1633.3333333333333</v>
      </c>
      <c r="K97" s="133">
        <v>-1633.3333333333333</v>
      </c>
      <c r="L97" s="133"/>
      <c r="M97" s="133"/>
      <c r="N97" s="133"/>
    </row>
    <row r="98" spans="1:18" x14ac:dyDescent="0.35">
      <c r="A98" s="137"/>
      <c r="B98" s="130" t="s">
        <v>323</v>
      </c>
      <c r="C98" s="130" t="s">
        <v>169</v>
      </c>
      <c r="D98" s="130" t="s">
        <v>307</v>
      </c>
      <c r="E98" s="130"/>
      <c r="F98" s="130" t="s">
        <v>317</v>
      </c>
      <c r="G98" s="130" t="s">
        <v>324</v>
      </c>
      <c r="H98" s="130"/>
      <c r="I98" s="133">
        <v>-8810.5350000000017</v>
      </c>
      <c r="J98" s="133">
        <v>0</v>
      </c>
      <c r="K98" s="133">
        <v>0</v>
      </c>
      <c r="L98" s="133"/>
      <c r="M98" s="133"/>
      <c r="N98" s="133"/>
    </row>
    <row r="99" spans="1:18" x14ac:dyDescent="0.35">
      <c r="A99" s="137"/>
      <c r="B99" s="130" t="s">
        <v>325</v>
      </c>
      <c r="C99" s="130" t="s">
        <v>169</v>
      </c>
      <c r="D99" s="130" t="s">
        <v>307</v>
      </c>
      <c r="E99" s="130"/>
      <c r="F99" s="130" t="s">
        <v>326</v>
      </c>
      <c r="G99" s="130" t="s">
        <v>327</v>
      </c>
      <c r="H99" s="130"/>
      <c r="I99" s="133">
        <v>-45000</v>
      </c>
      <c r="J99" s="133">
        <v>-45000</v>
      </c>
      <c r="K99" s="133">
        <v>-45000</v>
      </c>
      <c r="L99" s="133"/>
      <c r="M99" s="133"/>
      <c r="N99" s="133"/>
    </row>
    <row r="100" spans="1:18" x14ac:dyDescent="0.35">
      <c r="A100" s="137"/>
      <c r="B100" s="130" t="s">
        <v>328</v>
      </c>
      <c r="C100" s="130" t="s">
        <v>169</v>
      </c>
      <c r="D100" s="130" t="s">
        <v>307</v>
      </c>
      <c r="E100" s="130"/>
      <c r="F100" s="130" t="s">
        <v>329</v>
      </c>
      <c r="G100" s="130" t="s">
        <v>330</v>
      </c>
      <c r="H100" s="130"/>
      <c r="I100" s="133">
        <v>-240000</v>
      </c>
      <c r="J100" s="133">
        <v>-160000</v>
      </c>
      <c r="K100" s="133">
        <v>-80000</v>
      </c>
      <c r="L100" s="133"/>
      <c r="M100" s="133"/>
      <c r="N100" s="133"/>
    </row>
    <row r="101" spans="1:18" x14ac:dyDescent="0.35">
      <c r="A101" s="137"/>
      <c r="B101" s="130" t="s">
        <v>331</v>
      </c>
      <c r="C101" s="130" t="s">
        <v>169</v>
      </c>
      <c r="D101" s="130" t="s">
        <v>307</v>
      </c>
      <c r="E101" s="130"/>
      <c r="F101" s="130" t="s">
        <v>329</v>
      </c>
      <c r="G101" s="130" t="s">
        <v>332</v>
      </c>
      <c r="H101" s="130"/>
      <c r="I101" s="133">
        <v>-400000</v>
      </c>
      <c r="J101" s="133">
        <v>-800000</v>
      </c>
      <c r="K101" s="133">
        <v>-1000000</v>
      </c>
      <c r="L101" s="133"/>
      <c r="M101" s="133"/>
      <c r="N101" s="133"/>
    </row>
    <row r="102" spans="1:18" x14ac:dyDescent="0.35">
      <c r="A102" s="137"/>
      <c r="B102" s="130" t="s">
        <v>333</v>
      </c>
      <c r="C102" s="130" t="s">
        <v>169</v>
      </c>
      <c r="D102" s="130" t="s">
        <v>307</v>
      </c>
      <c r="E102" s="130"/>
      <c r="F102" s="130" t="s">
        <v>329</v>
      </c>
      <c r="G102" s="130" t="s">
        <v>334</v>
      </c>
      <c r="H102" s="130"/>
      <c r="I102" s="133">
        <v>123984.28666666662</v>
      </c>
      <c r="J102" s="133">
        <v>26328.221666666999</v>
      </c>
      <c r="K102" s="133">
        <v>10383.941866666719</v>
      </c>
      <c r="L102" s="133"/>
      <c r="M102" s="133"/>
      <c r="N102" s="133"/>
      <c r="P102" s="104"/>
      <c r="Q102" s="104"/>
      <c r="R102" s="104"/>
    </row>
    <row r="103" spans="1:18" x14ac:dyDescent="0.35">
      <c r="A103" s="137"/>
      <c r="B103" s="130" t="s">
        <v>335</v>
      </c>
      <c r="C103" s="130" t="s">
        <v>169</v>
      </c>
      <c r="D103" s="130" t="s">
        <v>307</v>
      </c>
      <c r="E103" s="130"/>
      <c r="F103" s="130" t="s">
        <v>336</v>
      </c>
      <c r="G103" s="130" t="s">
        <v>337</v>
      </c>
      <c r="H103" s="130"/>
      <c r="I103" s="133">
        <v>-80000</v>
      </c>
      <c r="J103" s="133">
        <v>-80000</v>
      </c>
      <c r="K103" s="133">
        <v>-80000</v>
      </c>
      <c r="L103" s="133"/>
      <c r="M103" s="133"/>
      <c r="N103" s="133"/>
      <c r="Q103" s="104"/>
    </row>
    <row r="104" spans="1:18" x14ac:dyDescent="0.35">
      <c r="A104" s="137"/>
      <c r="B104" s="130" t="s">
        <v>338</v>
      </c>
      <c r="C104" s="130" t="s">
        <v>169</v>
      </c>
      <c r="D104" s="130" t="s">
        <v>307</v>
      </c>
      <c r="E104" s="130"/>
      <c r="F104" s="130" t="s">
        <v>336</v>
      </c>
      <c r="G104" s="130" t="s">
        <v>339</v>
      </c>
      <c r="H104" s="130"/>
      <c r="I104" s="133"/>
      <c r="J104" s="133">
        <v>-33460.775000000001</v>
      </c>
      <c r="K104" s="133">
        <v>413279.22</v>
      </c>
      <c r="L104" s="133"/>
      <c r="M104" s="133"/>
      <c r="N104" s="133"/>
    </row>
    <row r="105" spans="1:18" x14ac:dyDescent="0.35">
      <c r="A105" s="137"/>
      <c r="B105" s="130" t="s">
        <v>340</v>
      </c>
      <c r="C105" s="130" t="s">
        <v>169</v>
      </c>
      <c r="D105" s="130" t="s">
        <v>307</v>
      </c>
      <c r="E105" s="130"/>
      <c r="F105" s="130" t="s">
        <v>336</v>
      </c>
      <c r="G105" s="130" t="s">
        <v>341</v>
      </c>
      <c r="H105" s="130"/>
      <c r="I105" s="133">
        <v>-1500</v>
      </c>
      <c r="J105" s="133">
        <v>-1500</v>
      </c>
      <c r="K105" s="133">
        <v>-1500</v>
      </c>
      <c r="L105" s="133"/>
      <c r="M105" s="133"/>
      <c r="N105" s="133"/>
    </row>
    <row r="106" spans="1:18" x14ac:dyDescent="0.35">
      <c r="A106" s="137"/>
      <c r="B106" s="130" t="s">
        <v>342</v>
      </c>
      <c r="C106" s="130" t="s">
        <v>170</v>
      </c>
      <c r="D106" s="130" t="s">
        <v>307</v>
      </c>
      <c r="E106" s="130"/>
      <c r="F106" s="130" t="s">
        <v>343</v>
      </c>
      <c r="G106" s="130" t="s">
        <v>344</v>
      </c>
      <c r="H106" s="130" t="str">
        <f>CONCATENATE(G106,", gross")</f>
        <v>Plant and machinery, gross</v>
      </c>
      <c r="I106" s="133">
        <v>3500000</v>
      </c>
      <c r="J106" s="133">
        <v>3500000</v>
      </c>
      <c r="K106" s="133">
        <v>3500000</v>
      </c>
      <c r="L106" s="133"/>
      <c r="M106" s="133"/>
      <c r="N106" s="133"/>
    </row>
    <row r="107" spans="1:18" x14ac:dyDescent="0.35">
      <c r="A107" s="137"/>
      <c r="B107" s="130" t="s">
        <v>345</v>
      </c>
      <c r="C107" s="130" t="s">
        <v>170</v>
      </c>
      <c r="D107" s="130" t="s">
        <v>307</v>
      </c>
      <c r="E107" s="130"/>
      <c r="F107" s="130" t="s">
        <v>343</v>
      </c>
      <c r="G107" s="130" t="s">
        <v>344</v>
      </c>
      <c r="H107" s="130" t="str">
        <f>CONCATENATE(G107,", dep")</f>
        <v>Plant and machinery, dep</v>
      </c>
      <c r="I107" s="133">
        <v>-1750000</v>
      </c>
      <c r="J107" s="133">
        <v>-2100000</v>
      </c>
      <c r="K107" s="133">
        <v>-2450000</v>
      </c>
      <c r="L107" s="133"/>
      <c r="M107" s="133"/>
      <c r="N107" s="133"/>
    </row>
    <row r="108" spans="1:18" x14ac:dyDescent="0.35">
      <c r="A108" s="137"/>
      <c r="B108" s="130" t="s">
        <v>346</v>
      </c>
      <c r="C108" s="130" t="s">
        <v>170</v>
      </c>
      <c r="D108" s="130" t="s">
        <v>307</v>
      </c>
      <c r="E108" s="130"/>
      <c r="F108" s="130" t="s">
        <v>343</v>
      </c>
      <c r="G108" s="130" t="s">
        <v>347</v>
      </c>
      <c r="H108" s="130" t="str">
        <f>CONCATENATE(G108,", gross")</f>
        <v>INDUSTRIAL EQUIPMENT, gross</v>
      </c>
      <c r="I108" s="133">
        <v>1200000</v>
      </c>
      <c r="J108" s="133">
        <v>1200000</v>
      </c>
      <c r="K108" s="133">
        <v>1200000</v>
      </c>
      <c r="L108" s="133"/>
      <c r="M108" s="133"/>
      <c r="N108" s="133"/>
    </row>
    <row r="109" spans="1:18" x14ac:dyDescent="0.35">
      <c r="A109" s="137"/>
      <c r="B109" s="130" t="s">
        <v>348</v>
      </c>
      <c r="C109" s="130" t="s">
        <v>170</v>
      </c>
      <c r="D109" s="130" t="s">
        <v>307</v>
      </c>
      <c r="E109" s="130"/>
      <c r="F109" s="130" t="s">
        <v>343</v>
      </c>
      <c r="G109" s="130" t="s">
        <v>347</v>
      </c>
      <c r="H109" s="130" t="str">
        <f>CONCATENATE(G109,", dep")</f>
        <v>INDUSTRIAL EQUIPMENT, dep</v>
      </c>
      <c r="I109" s="133">
        <v>-600000</v>
      </c>
      <c r="J109" s="133">
        <v>-720000</v>
      </c>
      <c r="K109" s="133">
        <v>-840000</v>
      </c>
      <c r="L109" s="133"/>
      <c r="M109" s="133"/>
      <c r="N109" s="133"/>
    </row>
    <row r="110" spans="1:18" x14ac:dyDescent="0.35">
      <c r="A110" s="137"/>
      <c r="B110" s="130" t="s">
        <v>349</v>
      </c>
      <c r="C110" s="130" t="s">
        <v>170</v>
      </c>
      <c r="D110" s="130" t="s">
        <v>307</v>
      </c>
      <c r="E110" s="130"/>
      <c r="F110" s="130" t="s">
        <v>350</v>
      </c>
      <c r="G110" s="130" t="s">
        <v>351</v>
      </c>
      <c r="H110" s="130" t="str">
        <f>CONCATENATE(G110,", gross")</f>
        <v>Trademarks, gross</v>
      </c>
      <c r="I110" s="133">
        <v>60000</v>
      </c>
      <c r="J110" s="133">
        <v>60000</v>
      </c>
      <c r="K110" s="133">
        <v>60000</v>
      </c>
      <c r="L110" s="133"/>
      <c r="M110" s="133"/>
      <c r="N110" s="133"/>
    </row>
    <row r="111" spans="1:18" x14ac:dyDescent="0.35">
      <c r="A111" s="137"/>
      <c r="B111" s="130" t="s">
        <v>352</v>
      </c>
      <c r="C111" s="130" t="s">
        <v>170</v>
      </c>
      <c r="D111" s="130" t="s">
        <v>307</v>
      </c>
      <c r="E111" s="130"/>
      <c r="F111" s="130" t="s">
        <v>350</v>
      </c>
      <c r="G111" s="130" t="s">
        <v>351</v>
      </c>
      <c r="H111" s="130" t="str">
        <f>CONCATENATE(G111,", dep")</f>
        <v>Trademarks, dep</v>
      </c>
      <c r="I111" s="133">
        <v>-30000</v>
      </c>
      <c r="J111" s="133">
        <v>-36000</v>
      </c>
      <c r="K111" s="133">
        <v>-42000</v>
      </c>
      <c r="L111" s="133"/>
      <c r="M111" s="133"/>
      <c r="N111" s="133"/>
    </row>
    <row r="112" spans="1:18" x14ac:dyDescent="0.35">
      <c r="A112" s="137"/>
      <c r="B112" s="130" t="s">
        <v>353</v>
      </c>
      <c r="C112" s="130" t="s">
        <v>170</v>
      </c>
      <c r="D112" s="130" t="s">
        <v>307</v>
      </c>
      <c r="E112" s="130"/>
      <c r="F112" s="130" t="s">
        <v>350</v>
      </c>
      <c r="G112" s="130" t="s">
        <v>354</v>
      </c>
      <c r="H112" s="130" t="str">
        <f>CONCATENATE(G112,", gross")</f>
        <v>Other intangible assets, gross</v>
      </c>
      <c r="I112" s="133">
        <v>257658.28750000001</v>
      </c>
      <c r="J112" s="133">
        <v>604506.52</v>
      </c>
      <c r="K112" s="133">
        <v>833426.35345000005</v>
      </c>
      <c r="L112" s="133"/>
      <c r="M112" s="133"/>
      <c r="N112" s="133"/>
    </row>
    <row r="113" spans="1:14" x14ac:dyDescent="0.35">
      <c r="A113" s="137"/>
      <c r="B113" s="130" t="s">
        <v>355</v>
      </c>
      <c r="C113" s="130" t="s">
        <v>170</v>
      </c>
      <c r="D113" s="130" t="s">
        <v>307</v>
      </c>
      <c r="E113" s="130"/>
      <c r="F113" s="130" t="s">
        <v>350</v>
      </c>
      <c r="G113" s="130" t="s">
        <v>354</v>
      </c>
      <c r="H113" s="130" t="str">
        <f>CONCATENATE(G113,", dep")</f>
        <v>Other intangible assets, dep</v>
      </c>
      <c r="I113" s="133">
        <v>-131531.6575</v>
      </c>
      <c r="J113" s="133">
        <v>-200901.304</v>
      </c>
      <c r="K113" s="133">
        <v>-246685.27069</v>
      </c>
      <c r="L113" s="133"/>
      <c r="M113" s="133"/>
      <c r="N113" s="133"/>
    </row>
    <row r="114" spans="1:14" x14ac:dyDescent="0.35">
      <c r="A114" s="137"/>
      <c r="B114" s="130" t="s">
        <v>356</v>
      </c>
      <c r="C114" s="130" t="s">
        <v>170</v>
      </c>
      <c r="D114" s="130" t="s">
        <v>307</v>
      </c>
      <c r="E114" s="130"/>
      <c r="F114" s="130" t="s">
        <v>357</v>
      </c>
      <c r="G114" s="130" t="s">
        <v>358</v>
      </c>
      <c r="H114" s="130"/>
      <c r="I114" s="133">
        <v>1589541.090410959</v>
      </c>
      <c r="J114" s="133">
        <v>1455034.1121534249</v>
      </c>
      <c r="K114" s="133">
        <v>1487975.9651112331</v>
      </c>
      <c r="L114" s="133"/>
      <c r="M114" s="133"/>
      <c r="N114" s="133"/>
    </row>
    <row r="115" spans="1:14" x14ac:dyDescent="0.35">
      <c r="A115" s="137"/>
      <c r="B115" s="130" t="s">
        <v>359</v>
      </c>
      <c r="C115" s="130" t="s">
        <v>170</v>
      </c>
      <c r="D115" s="130" t="s">
        <v>307</v>
      </c>
      <c r="E115" s="130"/>
      <c r="F115" s="130" t="s">
        <v>357</v>
      </c>
      <c r="G115" s="130" t="s">
        <v>360</v>
      </c>
      <c r="H115" s="130"/>
      <c r="I115" s="133">
        <v>-47686.232712328769</v>
      </c>
      <c r="J115" s="133">
        <v>-87302.046729205496</v>
      </c>
      <c r="K115" s="133">
        <v>-119038.07720889864</v>
      </c>
      <c r="L115" s="133"/>
      <c r="M115" s="133"/>
      <c r="N115" s="133"/>
    </row>
    <row r="116" spans="1:14" x14ac:dyDescent="0.35">
      <c r="A116" s="137"/>
      <c r="B116" s="130" t="s">
        <v>361</v>
      </c>
      <c r="C116" s="130" t="s">
        <v>170</v>
      </c>
      <c r="D116" s="130" t="s">
        <v>307</v>
      </c>
      <c r="E116" s="130"/>
      <c r="F116" s="130" t="s">
        <v>362</v>
      </c>
      <c r="G116" s="130" t="s">
        <v>363</v>
      </c>
      <c r="H116" s="130"/>
      <c r="I116" s="133">
        <v>1106037.4520547944</v>
      </c>
      <c r="J116" s="133">
        <v>3583561.3446575347</v>
      </c>
      <c r="K116" s="133">
        <v>1075068.4033972605</v>
      </c>
      <c r="L116" s="133"/>
      <c r="M116" s="133"/>
      <c r="N116" s="133"/>
    </row>
    <row r="117" spans="1:14" x14ac:dyDescent="0.35">
      <c r="A117" s="137"/>
      <c r="B117" s="130" t="s">
        <v>364</v>
      </c>
      <c r="C117" s="130" t="s">
        <v>170</v>
      </c>
      <c r="D117" s="130" t="s">
        <v>307</v>
      </c>
      <c r="E117" s="130"/>
      <c r="F117" s="130" t="s">
        <v>362</v>
      </c>
      <c r="G117" s="130" t="s">
        <v>363</v>
      </c>
      <c r="H117" s="130"/>
      <c r="I117" s="133">
        <v>932586.90410958906</v>
      </c>
      <c r="J117" s="133">
        <v>1989518.7287671235</v>
      </c>
      <c r="K117" s="133">
        <v>1392663.1101369862</v>
      </c>
      <c r="L117" s="133"/>
      <c r="M117" s="133"/>
      <c r="N117" s="133"/>
    </row>
    <row r="118" spans="1:14" x14ac:dyDescent="0.35">
      <c r="A118" s="137"/>
      <c r="B118" s="130" t="s">
        <v>365</v>
      </c>
      <c r="C118" s="130" t="s">
        <v>170</v>
      </c>
      <c r="D118" s="130" t="s">
        <v>307</v>
      </c>
      <c r="E118" s="130"/>
      <c r="F118" s="130" t="s">
        <v>362</v>
      </c>
      <c r="G118" s="130" t="s">
        <v>366</v>
      </c>
      <c r="H118" s="130"/>
      <c r="I118" s="133">
        <v>269135.78000000003</v>
      </c>
      <c r="J118" s="133">
        <v>290666.64240000001</v>
      </c>
      <c r="K118" s="133">
        <v>261599.97816000003</v>
      </c>
      <c r="L118" s="133"/>
      <c r="M118" s="133"/>
      <c r="N118" s="133"/>
    </row>
    <row r="119" spans="1:14" x14ac:dyDescent="0.35">
      <c r="A119" s="137"/>
      <c r="B119" s="130" t="s">
        <v>367</v>
      </c>
      <c r="C119" s="130" t="s">
        <v>170</v>
      </c>
      <c r="D119" s="130" t="s">
        <v>307</v>
      </c>
      <c r="E119" s="130"/>
      <c r="F119" s="130" t="s">
        <v>362</v>
      </c>
      <c r="G119" s="130" t="s">
        <v>366</v>
      </c>
      <c r="H119" s="130"/>
      <c r="I119" s="133">
        <v>151286.32</v>
      </c>
      <c r="J119" s="133">
        <v>121029.05600000001</v>
      </c>
      <c r="K119" s="133">
        <v>169440.6784</v>
      </c>
      <c r="L119" s="133"/>
      <c r="M119" s="133"/>
      <c r="N119" s="133"/>
    </row>
    <row r="120" spans="1:14" x14ac:dyDescent="0.35">
      <c r="A120" s="137"/>
      <c r="B120" s="130" t="s">
        <v>368</v>
      </c>
      <c r="C120" s="130" t="s">
        <v>170</v>
      </c>
      <c r="D120" s="130" t="s">
        <v>307</v>
      </c>
      <c r="E120" s="130"/>
      <c r="F120" s="130" t="s">
        <v>362</v>
      </c>
      <c r="G120" s="130" t="s">
        <v>369</v>
      </c>
      <c r="H120" s="130"/>
      <c r="I120" s="133">
        <v>-218168.84</v>
      </c>
      <c r="J120" s="133">
        <v>-372847.11936000001</v>
      </c>
      <c r="K120" s="133">
        <v>-365263.38198400009</v>
      </c>
      <c r="L120" s="133"/>
      <c r="M120" s="133"/>
      <c r="N120" s="133"/>
    </row>
    <row r="121" spans="1:14" x14ac:dyDescent="0.35">
      <c r="A121" s="137"/>
      <c r="B121" s="130" t="s">
        <v>370</v>
      </c>
      <c r="C121" s="130" t="s">
        <v>170</v>
      </c>
      <c r="D121" s="130" t="s">
        <v>307</v>
      </c>
      <c r="E121" s="130"/>
      <c r="F121" s="130" t="s">
        <v>362</v>
      </c>
      <c r="G121" s="130" t="s">
        <v>371</v>
      </c>
      <c r="H121" s="130"/>
      <c r="I121" s="133">
        <v>0</v>
      </c>
      <c r="J121" s="133">
        <v>-85000</v>
      </c>
      <c r="K121" s="133">
        <v>0</v>
      </c>
      <c r="L121" s="133"/>
      <c r="M121" s="133"/>
      <c r="N121" s="133"/>
    </row>
    <row r="122" spans="1:14" x14ac:dyDescent="0.35">
      <c r="A122" s="137"/>
      <c r="B122" s="130" t="s">
        <v>372</v>
      </c>
      <c r="C122" s="130" t="s">
        <v>170</v>
      </c>
      <c r="D122" s="130" t="s">
        <v>307</v>
      </c>
      <c r="E122" s="130"/>
      <c r="F122" s="130" t="s">
        <v>362</v>
      </c>
      <c r="G122" s="130" t="s">
        <v>373</v>
      </c>
      <c r="H122" s="130"/>
      <c r="I122" s="133">
        <v>-2000</v>
      </c>
      <c r="J122" s="133">
        <v>-3500</v>
      </c>
      <c r="K122" s="133">
        <v>-1600</v>
      </c>
      <c r="L122" s="133"/>
      <c r="M122" s="133"/>
      <c r="N122" s="133"/>
    </row>
    <row r="123" spans="1:14" x14ac:dyDescent="0.35">
      <c r="A123" s="137"/>
      <c r="B123" s="130" t="s">
        <v>374</v>
      </c>
      <c r="C123" s="130" t="s">
        <v>170</v>
      </c>
      <c r="D123" s="130" t="s">
        <v>307</v>
      </c>
      <c r="E123" s="130"/>
      <c r="F123" s="130" t="s">
        <v>375</v>
      </c>
      <c r="G123" s="130" t="s">
        <v>376</v>
      </c>
      <c r="H123" s="130"/>
      <c r="I123" s="133">
        <v>-3064545.7103659227</v>
      </c>
      <c r="J123" s="133">
        <v>-3750248.1358224354</v>
      </c>
      <c r="K123" s="133">
        <v>-2789973.4012803123</v>
      </c>
      <c r="L123" s="133"/>
      <c r="M123" s="133"/>
      <c r="N123" s="133"/>
    </row>
    <row r="124" spans="1:14" x14ac:dyDescent="0.35">
      <c r="A124" s="137"/>
      <c r="B124" s="130" t="s">
        <v>377</v>
      </c>
      <c r="C124" s="130" t="s">
        <v>170</v>
      </c>
      <c r="D124" s="130" t="s">
        <v>307</v>
      </c>
      <c r="E124" s="130"/>
      <c r="F124" s="130" t="s">
        <v>375</v>
      </c>
      <c r="G124" s="130" t="s">
        <v>378</v>
      </c>
      <c r="H124" s="130"/>
      <c r="I124" s="133">
        <v>2500</v>
      </c>
      <c r="J124" s="133">
        <v>1800</v>
      </c>
      <c r="K124" s="133">
        <v>3200</v>
      </c>
      <c r="L124" s="133"/>
      <c r="M124" s="133"/>
      <c r="N124" s="133"/>
    </row>
    <row r="125" spans="1:14" x14ac:dyDescent="0.35">
      <c r="A125" s="137"/>
      <c r="B125" s="130" t="s">
        <v>379</v>
      </c>
      <c r="C125" s="130" t="s">
        <v>170</v>
      </c>
      <c r="D125" s="130" t="s">
        <v>307</v>
      </c>
      <c r="E125" s="130"/>
      <c r="F125" s="130" t="s">
        <v>375</v>
      </c>
      <c r="G125" s="130" t="s">
        <v>380</v>
      </c>
      <c r="H125" s="130"/>
      <c r="I125" s="133">
        <v>-122256.57603150686</v>
      </c>
      <c r="J125" s="133">
        <v>-225098.4282625315</v>
      </c>
      <c r="K125" s="133">
        <v>-111121.14349636823</v>
      </c>
      <c r="L125" s="133"/>
      <c r="M125" s="133"/>
      <c r="N125" s="133"/>
    </row>
    <row r="126" spans="1:14" x14ac:dyDescent="0.35">
      <c r="A126" s="137"/>
      <c r="B126" s="130" t="s">
        <v>381</v>
      </c>
      <c r="C126" s="130" t="s">
        <v>170</v>
      </c>
      <c r="D126" s="130" t="s">
        <v>307</v>
      </c>
      <c r="E126" s="130" t="s">
        <v>178</v>
      </c>
      <c r="F126" s="130" t="s">
        <v>375</v>
      </c>
      <c r="G126" s="130" t="s">
        <v>382</v>
      </c>
      <c r="H126" s="130"/>
      <c r="I126" s="133">
        <v>-25000</v>
      </c>
      <c r="J126" s="133">
        <v>-50000</v>
      </c>
      <c r="K126" s="133">
        <v>-25000</v>
      </c>
      <c r="L126" s="133"/>
      <c r="M126" s="133"/>
      <c r="N126" s="133"/>
    </row>
    <row r="127" spans="1:14" x14ac:dyDescent="0.35">
      <c r="A127" s="137"/>
      <c r="B127" s="130" t="s">
        <v>311</v>
      </c>
      <c r="C127" s="130" t="s">
        <v>170</v>
      </c>
      <c r="D127" s="130" t="s">
        <v>307</v>
      </c>
      <c r="E127" s="130"/>
      <c r="F127" s="130" t="s">
        <v>312</v>
      </c>
      <c r="G127" s="130" t="s">
        <v>313</v>
      </c>
      <c r="H127" s="130"/>
      <c r="I127" s="133">
        <v>48000</v>
      </c>
      <c r="J127" s="133">
        <v>26000</v>
      </c>
      <c r="K127" s="133">
        <v>14000</v>
      </c>
      <c r="L127" s="133"/>
      <c r="M127" s="133"/>
      <c r="N127" s="133"/>
    </row>
    <row r="128" spans="1:14" x14ac:dyDescent="0.35">
      <c r="A128" s="137"/>
      <c r="B128" s="130" t="s">
        <v>314</v>
      </c>
      <c r="C128" s="130" t="s">
        <v>170</v>
      </c>
      <c r="D128" s="130" t="s">
        <v>307</v>
      </c>
      <c r="E128" s="130"/>
      <c r="F128" s="130" t="s">
        <v>312</v>
      </c>
      <c r="G128" s="130" t="s">
        <v>315</v>
      </c>
      <c r="H128" s="130"/>
      <c r="I128" s="133">
        <v>282293.74835106812</v>
      </c>
      <c r="J128" s="133">
        <v>260700.75734224176</v>
      </c>
      <c r="K128" s="133">
        <v>388279.50292574556</v>
      </c>
      <c r="L128" s="133"/>
      <c r="M128" s="133"/>
      <c r="N128" s="133"/>
    </row>
    <row r="129" spans="1:14" x14ac:dyDescent="0.35">
      <c r="A129" s="137"/>
      <c r="B129" s="130" t="s">
        <v>383</v>
      </c>
      <c r="C129" s="130" t="s">
        <v>170</v>
      </c>
      <c r="D129" s="130" t="s">
        <v>307</v>
      </c>
      <c r="E129" s="130"/>
      <c r="F129" s="130" t="s">
        <v>312</v>
      </c>
      <c r="G129" s="130" t="s">
        <v>384</v>
      </c>
      <c r="H129" s="130"/>
      <c r="I129" s="133">
        <v>385386.92499999999</v>
      </c>
      <c r="J129" s="133">
        <v>377387.72353333334</v>
      </c>
      <c r="K129" s="133">
        <v>395120.60184666672</v>
      </c>
      <c r="L129" s="133"/>
      <c r="M129" s="133"/>
      <c r="N129" s="133"/>
    </row>
    <row r="130" spans="1:14" x14ac:dyDescent="0.35">
      <c r="A130" s="137"/>
      <c r="B130" s="130" t="s">
        <v>385</v>
      </c>
      <c r="C130" s="130" t="s">
        <v>170</v>
      </c>
      <c r="D130" s="130" t="s">
        <v>307</v>
      </c>
      <c r="E130" s="130"/>
      <c r="F130" s="130" t="s">
        <v>312</v>
      </c>
      <c r="G130" s="130" t="s">
        <v>386</v>
      </c>
      <c r="H130" s="130"/>
      <c r="I130" s="133">
        <v>28000</v>
      </c>
      <c r="J130" s="133">
        <v>16800</v>
      </c>
      <c r="K130" s="133">
        <v>4000</v>
      </c>
      <c r="L130" s="133"/>
      <c r="M130" s="133"/>
      <c r="N130" s="133"/>
    </row>
    <row r="131" spans="1:14" x14ac:dyDescent="0.35">
      <c r="A131" s="137"/>
      <c r="B131" s="130" t="s">
        <v>387</v>
      </c>
      <c r="C131" s="130" t="s">
        <v>170</v>
      </c>
      <c r="D131" s="130" t="s">
        <v>307</v>
      </c>
      <c r="E131" s="130"/>
      <c r="F131" s="130" t="s">
        <v>312</v>
      </c>
      <c r="G131" s="130" t="s">
        <v>388</v>
      </c>
      <c r="H131" s="130"/>
      <c r="I131" s="133">
        <v>7000</v>
      </c>
      <c r="J131" s="133">
        <v>11000</v>
      </c>
      <c r="K131" s="133">
        <v>2500</v>
      </c>
      <c r="L131" s="133"/>
      <c r="M131" s="133"/>
      <c r="N131" s="133"/>
    </row>
    <row r="132" spans="1:14" x14ac:dyDescent="0.35">
      <c r="A132" s="137"/>
      <c r="B132" s="130" t="s">
        <v>389</v>
      </c>
      <c r="C132" s="130" t="s">
        <v>170</v>
      </c>
      <c r="D132" s="130" t="s">
        <v>307</v>
      </c>
      <c r="E132" s="130"/>
      <c r="F132" s="130" t="s">
        <v>312</v>
      </c>
      <c r="G132" s="130" t="s">
        <v>388</v>
      </c>
      <c r="H132" s="130"/>
      <c r="I132" s="133">
        <v>46000</v>
      </c>
      <c r="J132" s="133">
        <v>58000</v>
      </c>
      <c r="K132" s="133">
        <v>54000</v>
      </c>
      <c r="L132" s="133"/>
      <c r="M132" s="133"/>
      <c r="N132" s="133"/>
    </row>
    <row r="133" spans="1:14" x14ac:dyDescent="0.35">
      <c r="A133" s="137"/>
      <c r="B133" s="130" t="s">
        <v>390</v>
      </c>
      <c r="C133" s="130" t="s">
        <v>170</v>
      </c>
      <c r="D133" s="130" t="s">
        <v>307</v>
      </c>
      <c r="E133" s="130"/>
      <c r="F133" s="130" t="s">
        <v>317</v>
      </c>
      <c r="G133" s="130" t="s">
        <v>391</v>
      </c>
      <c r="H133" s="130"/>
      <c r="I133" s="133">
        <v>-350000</v>
      </c>
      <c r="J133" s="133">
        <v>0</v>
      </c>
      <c r="K133" s="133">
        <v>0</v>
      </c>
      <c r="L133" s="133"/>
      <c r="M133" s="133"/>
      <c r="N133" s="133"/>
    </row>
    <row r="134" spans="1:14" x14ac:dyDescent="0.35">
      <c r="A134" s="137"/>
      <c r="B134" s="130" t="s">
        <v>392</v>
      </c>
      <c r="C134" s="130" t="s">
        <v>170</v>
      </c>
      <c r="D134" s="130" t="s">
        <v>307</v>
      </c>
      <c r="E134" s="130"/>
      <c r="F134" s="130" t="s">
        <v>317</v>
      </c>
      <c r="G134" s="130" t="s">
        <v>393</v>
      </c>
      <c r="H134" s="130"/>
      <c r="I134" s="133">
        <v>-62100.000000000007</v>
      </c>
      <c r="J134" s="133">
        <v>-78300</v>
      </c>
      <c r="K134" s="133">
        <v>-72900</v>
      </c>
      <c r="L134" s="133"/>
      <c r="M134" s="133"/>
      <c r="N134" s="133"/>
    </row>
    <row r="135" spans="1:14" x14ac:dyDescent="0.35">
      <c r="A135" s="137"/>
      <c r="B135" s="130" t="s">
        <v>316</v>
      </c>
      <c r="C135" s="130" t="s">
        <v>170</v>
      </c>
      <c r="D135" s="130" t="s">
        <v>307</v>
      </c>
      <c r="E135" s="130"/>
      <c r="F135" s="130" t="s">
        <v>317</v>
      </c>
      <c r="G135" s="130" t="s">
        <v>318</v>
      </c>
      <c r="H135" s="130"/>
      <c r="I135" s="133">
        <v>-33333.333333333336</v>
      </c>
      <c r="J135" s="133">
        <v>-46666.666666666664</v>
      </c>
      <c r="K135" s="133">
        <v>-20000</v>
      </c>
      <c r="L135" s="133"/>
      <c r="M135" s="133"/>
      <c r="N135" s="133"/>
    </row>
    <row r="136" spans="1:14" x14ac:dyDescent="0.35">
      <c r="A136" s="137"/>
      <c r="B136" s="130" t="s">
        <v>321</v>
      </c>
      <c r="C136" s="130" t="s">
        <v>170</v>
      </c>
      <c r="D136" s="130" t="s">
        <v>307</v>
      </c>
      <c r="E136" s="130"/>
      <c r="F136" s="130" t="s">
        <v>317</v>
      </c>
      <c r="G136" s="130" t="s">
        <v>322</v>
      </c>
      <c r="H136" s="130"/>
      <c r="I136" s="133">
        <v>-450452.25</v>
      </c>
      <c r="J136" s="133">
        <v>-516926.04642857146</v>
      </c>
      <c r="K136" s="133">
        <v>-545047.22250000003</v>
      </c>
      <c r="L136" s="133"/>
      <c r="M136" s="133"/>
      <c r="N136" s="133"/>
    </row>
    <row r="137" spans="1:14" x14ac:dyDescent="0.35">
      <c r="A137" s="137"/>
      <c r="B137" s="130" t="s">
        <v>394</v>
      </c>
      <c r="C137" s="130" t="s">
        <v>170</v>
      </c>
      <c r="D137" s="130" t="s">
        <v>307</v>
      </c>
      <c r="E137" s="130"/>
      <c r="F137" s="130" t="s">
        <v>317</v>
      </c>
      <c r="G137" s="130" t="s">
        <v>395</v>
      </c>
      <c r="H137" s="130"/>
      <c r="I137" s="133">
        <v>-28000</v>
      </c>
      <c r="J137" s="133">
        <v>-24000</v>
      </c>
      <c r="K137" s="133">
        <v>-13000</v>
      </c>
      <c r="L137" s="133"/>
      <c r="M137" s="133"/>
      <c r="N137" s="133"/>
    </row>
    <row r="138" spans="1:14" x14ac:dyDescent="0.35">
      <c r="A138" s="137"/>
      <c r="B138" s="130" t="s">
        <v>396</v>
      </c>
      <c r="C138" s="130" t="s">
        <v>170</v>
      </c>
      <c r="D138" s="130" t="s">
        <v>307</v>
      </c>
      <c r="E138" s="130"/>
      <c r="F138" s="130" t="s">
        <v>317</v>
      </c>
      <c r="G138" s="130" t="s">
        <v>397</v>
      </c>
      <c r="H138" s="130"/>
      <c r="I138" s="133">
        <v>-55000</v>
      </c>
      <c r="J138" s="133">
        <v>-24560</v>
      </c>
      <c r="K138" s="133">
        <v>-63457</v>
      </c>
      <c r="L138" s="133"/>
      <c r="M138" s="133"/>
      <c r="N138" s="133"/>
    </row>
    <row r="139" spans="1:14" x14ac:dyDescent="0.35">
      <c r="A139" s="137"/>
      <c r="B139" s="130" t="s">
        <v>323</v>
      </c>
      <c r="C139" s="130" t="s">
        <v>170</v>
      </c>
      <c r="D139" s="130" t="s">
        <v>307</v>
      </c>
      <c r="E139" s="130"/>
      <c r="F139" s="130" t="s">
        <v>317</v>
      </c>
      <c r="G139" s="130" t="s">
        <v>324</v>
      </c>
      <c r="H139" s="130"/>
      <c r="I139" s="133">
        <v>-423440.62252660212</v>
      </c>
      <c r="J139" s="133">
        <v>-391051.13601336261</v>
      </c>
      <c r="K139" s="133">
        <v>-582419.25438861828</v>
      </c>
      <c r="L139" s="133"/>
      <c r="M139" s="133"/>
      <c r="N139" s="133"/>
    </row>
    <row r="140" spans="1:14" x14ac:dyDescent="0.35">
      <c r="A140" s="137"/>
      <c r="B140" s="130" t="s">
        <v>398</v>
      </c>
      <c r="C140" s="130" t="s">
        <v>170</v>
      </c>
      <c r="D140" s="130" t="s">
        <v>307</v>
      </c>
      <c r="E140" s="130"/>
      <c r="F140" s="130" t="s">
        <v>317</v>
      </c>
      <c r="G140" s="130" t="s">
        <v>399</v>
      </c>
      <c r="H140" s="130"/>
      <c r="I140" s="133">
        <v>0</v>
      </c>
      <c r="J140" s="133">
        <v>-4500</v>
      </c>
      <c r="K140" s="133">
        <v>-67000</v>
      </c>
      <c r="L140" s="133"/>
      <c r="M140" s="133"/>
      <c r="N140" s="133"/>
    </row>
    <row r="141" spans="1:14" x14ac:dyDescent="0.35">
      <c r="A141" s="137"/>
      <c r="B141" s="130" t="s">
        <v>400</v>
      </c>
      <c r="C141" s="130" t="s">
        <v>170</v>
      </c>
      <c r="D141" s="130" t="s">
        <v>307</v>
      </c>
      <c r="E141" s="130"/>
      <c r="F141" s="130" t="s">
        <v>326</v>
      </c>
      <c r="G141" s="130" t="s">
        <v>401</v>
      </c>
      <c r="H141" s="130"/>
      <c r="I141" s="133">
        <v>-350000</v>
      </c>
      <c r="J141" s="133">
        <v>-350000</v>
      </c>
      <c r="K141" s="133">
        <v>-350000</v>
      </c>
      <c r="L141" s="133"/>
      <c r="M141" s="133"/>
      <c r="N141" s="133"/>
    </row>
    <row r="142" spans="1:14" x14ac:dyDescent="0.35">
      <c r="A142" s="137"/>
      <c r="B142" s="130" t="s">
        <v>402</v>
      </c>
      <c r="C142" s="130" t="s">
        <v>170</v>
      </c>
      <c r="D142" s="130" t="s">
        <v>307</v>
      </c>
      <c r="E142" s="130"/>
      <c r="F142" s="130" t="s">
        <v>326</v>
      </c>
      <c r="G142" s="130" t="s">
        <v>281</v>
      </c>
      <c r="H142" s="130"/>
      <c r="I142" s="133">
        <v>-30000</v>
      </c>
      <c r="J142" s="133">
        <v>-40000</v>
      </c>
      <c r="K142" s="133">
        <v>-50000</v>
      </c>
      <c r="L142" s="133"/>
      <c r="M142" s="133"/>
      <c r="N142" s="133"/>
    </row>
    <row r="143" spans="1:14" x14ac:dyDescent="0.35">
      <c r="A143" s="137"/>
      <c r="B143" s="130" t="s">
        <v>403</v>
      </c>
      <c r="C143" s="130" t="s">
        <v>170</v>
      </c>
      <c r="D143" s="130" t="s">
        <v>307</v>
      </c>
      <c r="E143" s="130"/>
      <c r="F143" s="130" t="s">
        <v>329</v>
      </c>
      <c r="G143" s="130" t="s">
        <v>330</v>
      </c>
      <c r="H143" s="130"/>
      <c r="I143" s="133">
        <v>-1054081.27551785</v>
      </c>
      <c r="J143" s="133">
        <v>-737856.89286249492</v>
      </c>
      <c r="K143" s="133"/>
      <c r="L143" s="133"/>
      <c r="M143" s="133"/>
      <c r="N143" s="133"/>
    </row>
    <row r="144" spans="1:14" x14ac:dyDescent="0.35">
      <c r="A144" s="137"/>
      <c r="B144" s="130" t="s">
        <v>404</v>
      </c>
      <c r="C144" s="130" t="s">
        <v>170</v>
      </c>
      <c r="D144" s="130" t="s">
        <v>307</v>
      </c>
      <c r="E144" s="130"/>
      <c r="F144" s="130" t="s">
        <v>329</v>
      </c>
      <c r="G144" s="130" t="s">
        <v>330</v>
      </c>
      <c r="H144" s="130"/>
      <c r="I144" s="133">
        <v>-2760000</v>
      </c>
      <c r="J144" s="133">
        <v>-2040000</v>
      </c>
      <c r="K144" s="133">
        <v>-1320000</v>
      </c>
      <c r="L144" s="133"/>
      <c r="M144" s="133"/>
      <c r="N144" s="133"/>
    </row>
    <row r="145" spans="1:14" x14ac:dyDescent="0.35">
      <c r="A145" s="137"/>
      <c r="B145" s="130" t="s">
        <v>405</v>
      </c>
      <c r="C145" s="130" t="s">
        <v>170</v>
      </c>
      <c r="D145" s="130" t="s">
        <v>307</v>
      </c>
      <c r="E145" s="130"/>
      <c r="F145" s="130" t="s">
        <v>329</v>
      </c>
      <c r="G145" s="130" t="s">
        <v>330</v>
      </c>
      <c r="H145" s="130"/>
      <c r="I145" s="133">
        <v>0</v>
      </c>
      <c r="J145" s="133">
        <v>-1000000</v>
      </c>
      <c r="K145" s="133">
        <v>-666666.66666666674</v>
      </c>
      <c r="L145" s="133"/>
      <c r="M145" s="133"/>
      <c r="N145" s="133"/>
    </row>
    <row r="146" spans="1:14" x14ac:dyDescent="0.35">
      <c r="A146" s="137"/>
      <c r="B146" s="130" t="s">
        <v>406</v>
      </c>
      <c r="C146" s="130" t="s">
        <v>170</v>
      </c>
      <c r="D146" s="130" t="s">
        <v>307</v>
      </c>
      <c r="E146" s="130"/>
      <c r="F146" s="130" t="s">
        <v>329</v>
      </c>
      <c r="G146" s="130" t="s">
        <v>330</v>
      </c>
      <c r="H146" s="130"/>
      <c r="I146" s="133">
        <v>0</v>
      </c>
      <c r="J146" s="133">
        <v>0</v>
      </c>
      <c r="K146" s="133">
        <v>-250000</v>
      </c>
      <c r="L146" s="133"/>
      <c r="M146" s="133"/>
      <c r="N146" s="133"/>
    </row>
    <row r="147" spans="1:14" x14ac:dyDescent="0.35">
      <c r="A147" s="137"/>
      <c r="B147" s="130" t="s">
        <v>407</v>
      </c>
      <c r="C147" s="130" t="s">
        <v>170</v>
      </c>
      <c r="D147" s="130" t="s">
        <v>307</v>
      </c>
      <c r="E147" s="130"/>
      <c r="F147" s="130" t="s">
        <v>329</v>
      </c>
      <c r="G147" s="130" t="s">
        <v>334</v>
      </c>
      <c r="H147" s="130"/>
      <c r="I147" s="133">
        <v>3975318.8028889401</v>
      </c>
      <c r="J147" s="133">
        <v>2967041.2638887428</v>
      </c>
      <c r="K147" s="133">
        <v>5870105.3165102853</v>
      </c>
      <c r="L147" s="133"/>
      <c r="M147" s="133"/>
      <c r="N147" s="133"/>
    </row>
    <row r="148" spans="1:14" x14ac:dyDescent="0.35">
      <c r="A148" s="137"/>
      <c r="B148" s="130" t="s">
        <v>335</v>
      </c>
      <c r="C148" s="130" t="s">
        <v>170</v>
      </c>
      <c r="D148" s="130" t="s">
        <v>307</v>
      </c>
      <c r="E148" s="130" t="s">
        <v>178</v>
      </c>
      <c r="F148" s="130" t="s">
        <v>336</v>
      </c>
      <c r="G148" s="130" t="s">
        <v>337</v>
      </c>
      <c r="H148" s="130"/>
      <c r="I148" s="133">
        <v>-380000</v>
      </c>
      <c r="J148" s="133">
        <v>-380000</v>
      </c>
      <c r="K148" s="133">
        <v>-380000</v>
      </c>
      <c r="L148" s="133"/>
      <c r="M148" s="133"/>
      <c r="N148" s="133"/>
    </row>
    <row r="149" spans="1:14" x14ac:dyDescent="0.35">
      <c r="A149" s="137"/>
      <c r="B149" s="130" t="s">
        <v>338</v>
      </c>
      <c r="C149" s="130" t="s">
        <v>170</v>
      </c>
      <c r="D149" s="130" t="s">
        <v>307</v>
      </c>
      <c r="E149" s="130" t="s">
        <v>178</v>
      </c>
      <c r="F149" s="130" t="s">
        <v>336</v>
      </c>
      <c r="G149" s="130" t="s">
        <v>339</v>
      </c>
      <c r="H149" s="130"/>
      <c r="I149" s="133"/>
      <c r="J149" s="133">
        <v>-1608148.8123278101</v>
      </c>
      <c r="K149" s="133">
        <v>-3093288.3725971403</v>
      </c>
      <c r="L149" s="133"/>
      <c r="M149" s="133"/>
      <c r="N149" s="133"/>
    </row>
    <row r="150" spans="1:14" x14ac:dyDescent="0.35">
      <c r="A150" s="137"/>
      <c r="B150" s="130" t="s">
        <v>340</v>
      </c>
      <c r="C150" s="130" t="s">
        <v>170</v>
      </c>
      <c r="D150" s="130" t="s">
        <v>307</v>
      </c>
      <c r="E150" s="130" t="s">
        <v>178</v>
      </c>
      <c r="F150" s="130" t="s">
        <v>336</v>
      </c>
      <c r="G150" s="130" t="s">
        <v>341</v>
      </c>
      <c r="H150" s="130"/>
      <c r="I150" s="133">
        <v>-35000</v>
      </c>
      <c r="J150" s="133">
        <v>-35000</v>
      </c>
      <c r="K150" s="133">
        <v>-35000</v>
      </c>
      <c r="L150" s="133"/>
      <c r="M150" s="133"/>
      <c r="N150" s="133"/>
    </row>
    <row r="151" spans="1:14" x14ac:dyDescent="0.35">
      <c r="A151" s="137"/>
      <c r="B151" s="130" t="s">
        <v>408</v>
      </c>
      <c r="C151" s="130" t="s">
        <v>170</v>
      </c>
      <c r="D151" s="130" t="s">
        <v>307</v>
      </c>
      <c r="E151" s="130" t="s">
        <v>178</v>
      </c>
      <c r="F151" s="130" t="s">
        <v>336</v>
      </c>
      <c r="G151" s="130" t="s">
        <v>341</v>
      </c>
      <c r="H151" s="130"/>
      <c r="I151" s="133">
        <v>-230000</v>
      </c>
      <c r="J151" s="133">
        <v>-130000</v>
      </c>
      <c r="K151" s="133">
        <v>0</v>
      </c>
      <c r="L151" s="133"/>
      <c r="M151" s="133"/>
      <c r="N151" s="133"/>
    </row>
    <row r="152" spans="1:14" x14ac:dyDescent="0.35">
      <c r="A152" s="137"/>
      <c r="B152" s="130" t="s">
        <v>409</v>
      </c>
      <c r="C152" s="130" t="s">
        <v>171</v>
      </c>
      <c r="D152" s="130" t="s">
        <v>307</v>
      </c>
      <c r="E152" s="130"/>
      <c r="F152" s="130" t="s">
        <v>343</v>
      </c>
      <c r="G152" s="130" t="s">
        <v>410</v>
      </c>
      <c r="H152" s="130" t="str">
        <f>CONCATENATE(G152,", gross")</f>
        <v>Land and buildings, gross</v>
      </c>
      <c r="I152" s="133">
        <v>1200000</v>
      </c>
      <c r="J152" s="133">
        <v>1200000</v>
      </c>
      <c r="K152" s="133">
        <v>1200000</v>
      </c>
      <c r="L152" s="133"/>
      <c r="M152" s="133"/>
      <c r="N152" s="133"/>
    </row>
    <row r="153" spans="1:14" x14ac:dyDescent="0.35">
      <c r="A153" s="137"/>
      <c r="B153" s="130" t="s">
        <v>411</v>
      </c>
      <c r="C153" s="130" t="s">
        <v>171</v>
      </c>
      <c r="D153" s="130" t="s">
        <v>307</v>
      </c>
      <c r="E153" s="130" t="s">
        <v>178</v>
      </c>
      <c r="F153" s="130" t="s">
        <v>362</v>
      </c>
      <c r="G153" s="130" t="s">
        <v>412</v>
      </c>
      <c r="H153" s="130"/>
      <c r="I153" s="133">
        <v>25000</v>
      </c>
      <c r="J153" s="133">
        <v>50000</v>
      </c>
      <c r="K153" s="133">
        <v>25000</v>
      </c>
      <c r="L153" s="133"/>
      <c r="M153" s="133"/>
      <c r="N153" s="133"/>
    </row>
    <row r="154" spans="1:14" x14ac:dyDescent="0.35">
      <c r="A154" s="137"/>
      <c r="B154" s="130" t="s">
        <v>314</v>
      </c>
      <c r="C154" s="130" t="s">
        <v>171</v>
      </c>
      <c r="D154" s="130" t="s">
        <v>307</v>
      </c>
      <c r="E154" s="130"/>
      <c r="F154" s="130" t="s">
        <v>312</v>
      </c>
      <c r="G154" s="130" t="s">
        <v>315</v>
      </c>
      <c r="H154" s="130"/>
      <c r="I154" s="133">
        <v>4453</v>
      </c>
      <c r="J154" s="133">
        <v>0</v>
      </c>
      <c r="K154" s="133">
        <v>0</v>
      </c>
      <c r="L154" s="133"/>
      <c r="M154" s="133"/>
      <c r="N154" s="133"/>
    </row>
    <row r="155" spans="1:14" x14ac:dyDescent="0.35">
      <c r="A155" s="137"/>
      <c r="B155" s="130" t="s">
        <v>392</v>
      </c>
      <c r="C155" s="130" t="s">
        <v>171</v>
      </c>
      <c r="D155" s="130" t="s">
        <v>307</v>
      </c>
      <c r="E155" s="130"/>
      <c r="F155" s="130" t="s">
        <v>317</v>
      </c>
      <c r="G155" s="130" t="s">
        <v>393</v>
      </c>
      <c r="H155" s="130"/>
      <c r="I155" s="133">
        <v>-13854.166666666666</v>
      </c>
      <c r="J155" s="133">
        <v>-34635.416666666664</v>
      </c>
      <c r="K155" s="133">
        <v>-13854.166666666666</v>
      </c>
      <c r="L155" s="133"/>
      <c r="M155" s="133"/>
      <c r="N155" s="133"/>
    </row>
    <row r="156" spans="1:14" x14ac:dyDescent="0.35">
      <c r="A156" s="137"/>
      <c r="B156" s="130" t="s">
        <v>321</v>
      </c>
      <c r="C156" s="130" t="s">
        <v>171</v>
      </c>
      <c r="D156" s="130" t="s">
        <v>307</v>
      </c>
      <c r="E156" s="130"/>
      <c r="F156" s="130" t="s">
        <v>317</v>
      </c>
      <c r="G156" s="130" t="s">
        <v>322</v>
      </c>
      <c r="H156" s="130"/>
      <c r="I156" s="133">
        <v>-22053.571428571428</v>
      </c>
      <c r="J156" s="133">
        <v>-33080.357142857145</v>
      </c>
      <c r="K156" s="133">
        <v>-22053.571428571428</v>
      </c>
      <c r="L156" s="133"/>
      <c r="M156" s="133"/>
      <c r="N156" s="133"/>
    </row>
    <row r="157" spans="1:14" x14ac:dyDescent="0.35">
      <c r="A157" s="137"/>
      <c r="B157" s="130" t="s">
        <v>323</v>
      </c>
      <c r="C157" s="130" t="s">
        <v>171</v>
      </c>
      <c r="D157" s="130" t="s">
        <v>307</v>
      </c>
      <c r="E157" s="130"/>
      <c r="F157" s="130" t="s">
        <v>317</v>
      </c>
      <c r="G157" s="130" t="s">
        <v>324</v>
      </c>
      <c r="H157" s="130"/>
      <c r="I157" s="133">
        <v>-6679.5</v>
      </c>
      <c r="J157" s="133">
        <v>-17812</v>
      </c>
      <c r="K157" s="133">
        <v>-28944.5</v>
      </c>
      <c r="L157" s="133"/>
      <c r="M157" s="133"/>
      <c r="N157" s="133"/>
    </row>
    <row r="158" spans="1:14" x14ac:dyDescent="0.35">
      <c r="A158" s="137"/>
      <c r="B158" s="130" t="s">
        <v>400</v>
      </c>
      <c r="C158" s="130" t="s">
        <v>171</v>
      </c>
      <c r="D158" s="130" t="s">
        <v>307</v>
      </c>
      <c r="E158" s="130"/>
      <c r="F158" s="130" t="s">
        <v>326</v>
      </c>
      <c r="G158" s="130" t="s">
        <v>401</v>
      </c>
      <c r="H158" s="130"/>
      <c r="I158" s="133">
        <v>-125432</v>
      </c>
      <c r="J158" s="133">
        <v>-125432</v>
      </c>
      <c r="K158" s="133">
        <v>-125432</v>
      </c>
      <c r="L158" s="133"/>
      <c r="M158" s="133"/>
      <c r="N158" s="133"/>
    </row>
    <row r="159" spans="1:14" x14ac:dyDescent="0.35">
      <c r="A159" s="137"/>
      <c r="B159" s="130" t="s">
        <v>333</v>
      </c>
      <c r="C159" s="130" t="s">
        <v>171</v>
      </c>
      <c r="D159" s="130" t="s">
        <v>307</v>
      </c>
      <c r="E159" s="130"/>
      <c r="F159" s="130" t="s">
        <v>329</v>
      </c>
      <c r="G159" s="130" t="s">
        <v>334</v>
      </c>
      <c r="H159" s="130"/>
      <c r="I159" s="133">
        <v>92433.738095236244</v>
      </c>
      <c r="J159" s="133">
        <v>15344.773809535458</v>
      </c>
      <c r="K159" s="133">
        <v>7680.9828571419002</v>
      </c>
      <c r="L159" s="133"/>
      <c r="M159" s="133"/>
      <c r="N159" s="133"/>
    </row>
    <row r="160" spans="1:14" x14ac:dyDescent="0.35">
      <c r="A160" s="137"/>
      <c r="B160" s="130" t="s">
        <v>413</v>
      </c>
      <c r="C160" s="130" t="s">
        <v>171</v>
      </c>
      <c r="D160" s="130" t="s">
        <v>307</v>
      </c>
      <c r="E160" s="130"/>
      <c r="F160" s="130" t="s">
        <v>329</v>
      </c>
      <c r="G160" s="130" t="s">
        <v>330</v>
      </c>
      <c r="H160" s="130"/>
      <c r="I160" s="133">
        <v>0</v>
      </c>
      <c r="J160" s="133">
        <v>0</v>
      </c>
      <c r="K160" s="133">
        <v>-85844.244761904702</v>
      </c>
      <c r="L160" s="133"/>
      <c r="M160" s="133"/>
      <c r="N160" s="133"/>
    </row>
    <row r="161" spans="1:18" x14ac:dyDescent="0.35">
      <c r="A161" s="137"/>
      <c r="B161" s="130" t="s">
        <v>414</v>
      </c>
      <c r="C161" s="130" t="s">
        <v>171</v>
      </c>
      <c r="D161" s="130" t="s">
        <v>307</v>
      </c>
      <c r="E161" s="130"/>
      <c r="F161" s="130" t="s">
        <v>329</v>
      </c>
      <c r="G161" s="130" t="s">
        <v>330</v>
      </c>
      <c r="H161" s="130"/>
      <c r="I161" s="133">
        <v>-1100000</v>
      </c>
      <c r="J161" s="133">
        <v>-990000</v>
      </c>
      <c r="K161" s="133">
        <v>-880000</v>
      </c>
      <c r="L161" s="133"/>
      <c r="M161" s="133"/>
      <c r="N161" s="133"/>
    </row>
    <row r="162" spans="1:18" x14ac:dyDescent="0.35">
      <c r="A162" s="137"/>
      <c r="B162" s="130" t="s">
        <v>335</v>
      </c>
      <c r="C162" s="130" t="s">
        <v>171</v>
      </c>
      <c r="D162" s="130" t="s">
        <v>307</v>
      </c>
      <c r="E162" s="130" t="s">
        <v>178</v>
      </c>
      <c r="F162" s="130" t="s">
        <v>336</v>
      </c>
      <c r="G162" s="130" t="s">
        <v>337</v>
      </c>
      <c r="H162" s="130"/>
      <c r="I162" s="133">
        <v>-40000</v>
      </c>
      <c r="J162" s="133">
        <v>-40000</v>
      </c>
      <c r="K162" s="133">
        <v>-40000</v>
      </c>
      <c r="L162" s="133"/>
      <c r="M162" s="133"/>
      <c r="N162" s="133"/>
    </row>
    <row r="163" spans="1:18" x14ac:dyDescent="0.35">
      <c r="A163" s="137"/>
      <c r="B163" s="130" t="s">
        <v>338</v>
      </c>
      <c r="C163" s="130" t="s">
        <v>171</v>
      </c>
      <c r="D163" s="130" t="s">
        <v>307</v>
      </c>
      <c r="E163" s="130" t="s">
        <v>178</v>
      </c>
      <c r="F163" s="130" t="s">
        <v>336</v>
      </c>
      <c r="G163" s="130" t="s">
        <v>339</v>
      </c>
      <c r="H163" s="130"/>
      <c r="I163" s="133">
        <v>0</v>
      </c>
      <c r="J163" s="133">
        <v>-8867.5</v>
      </c>
      <c r="K163" s="133">
        <v>-19385</v>
      </c>
      <c r="L163" s="133"/>
      <c r="M163" s="133"/>
      <c r="N163" s="133"/>
    </row>
    <row r="164" spans="1:18" x14ac:dyDescent="0.35">
      <c r="A164" s="137"/>
      <c r="B164" s="130" t="s">
        <v>340</v>
      </c>
      <c r="C164" s="130" t="s">
        <v>171</v>
      </c>
      <c r="D164" s="130" t="s">
        <v>307</v>
      </c>
      <c r="E164" s="130" t="s">
        <v>178</v>
      </c>
      <c r="F164" s="130" t="s">
        <v>336</v>
      </c>
      <c r="G164" s="130" t="s">
        <v>341</v>
      </c>
      <c r="H164" s="130"/>
      <c r="I164" s="133">
        <v>-5000</v>
      </c>
      <c r="J164" s="133">
        <v>-5000</v>
      </c>
      <c r="K164" s="133">
        <v>-5000</v>
      </c>
      <c r="L164" s="133"/>
      <c r="M164" s="133"/>
      <c r="N164" s="133"/>
    </row>
    <row r="167" spans="1:18" x14ac:dyDescent="0.35">
      <c r="P167" s="104"/>
      <c r="Q167" s="104"/>
      <c r="R167" s="104"/>
    </row>
    <row r="169" spans="1:18" x14ac:dyDescent="0.35">
      <c r="I169" s="104"/>
    </row>
    <row r="170" spans="1:18" x14ac:dyDescent="0.35">
      <c r="C170" s="105"/>
    </row>
    <row r="171" spans="1:18" x14ac:dyDescent="0.35">
      <c r="C171" s="105"/>
    </row>
    <row r="172" spans="1:18" x14ac:dyDescent="0.35">
      <c r="C172" s="105"/>
    </row>
  </sheetData>
  <autoFilter ref="A15:N164" xr:uid="{FA14E629-058D-436D-8356-DE155636C77D}"/>
  <pageMargins left="0.7" right="0.7" top="0.75" bottom="0.75" header="0.3" footer="0.3"/>
  <pageSetup paperSize="9" orientation="portrait" horizontalDpi="300" verticalDpi="0" r:id="rId1"/>
</worksheet>
</file>

<file path=xl/worksheets/sheet5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8F3D09-7F31-4243-B996-2DB12CFFD169}">
  <sheetPr>
    <pageSetUpPr autoPageBreaks="0" fitToPage="1"/>
  </sheetPr>
  <dimension ref="A1:M55"/>
  <sheetViews>
    <sheetView showGridLines="0" zoomScaleNormal="100" workbookViewId="0"/>
  </sheetViews>
  <sheetFormatPr defaultColWidth="9" defaultRowHeight="12" customHeight="1" x14ac:dyDescent="0.35"/>
  <cols>
    <col min="1" max="1" width="19" style="4" customWidth="1"/>
    <col min="2" max="2" width="5.6640625" style="4" customWidth="1"/>
    <col min="3" max="10" width="11.4140625" style="4" customWidth="1"/>
    <col min="11" max="11" width="5.4140625" style="4" customWidth="1"/>
    <col min="12" max="12" width="11.4140625" style="4" customWidth="1"/>
    <col min="13" max="14" width="3.9140625" style="4" customWidth="1"/>
    <col min="15" max="16384" width="9" style="4"/>
  </cols>
  <sheetData>
    <row r="1" spans="1:13" ht="20.2" customHeight="1" x14ac:dyDescent="0.4">
      <c r="A1" s="19" t="s">
        <v>91</v>
      </c>
      <c r="B1" s="7"/>
      <c r="C1" s="7"/>
      <c r="D1" s="7"/>
      <c r="E1" s="7"/>
      <c r="F1" s="7"/>
      <c r="G1" s="7"/>
      <c r="H1" s="7"/>
      <c r="I1" s="7"/>
      <c r="J1" s="7"/>
      <c r="K1" s="7"/>
    </row>
    <row r="2" spans="1:13" ht="15" customHeight="1" x14ac:dyDescent="0.35">
      <c r="A2" s="20" t="s">
        <v>14</v>
      </c>
      <c r="B2" s="14"/>
      <c r="C2" s="11"/>
      <c r="D2" s="11"/>
      <c r="E2" s="11"/>
      <c r="F2" s="11"/>
      <c r="G2" s="11"/>
      <c r="H2" s="11"/>
      <c r="I2" s="11"/>
      <c r="J2" s="11"/>
      <c r="K2" s="11"/>
    </row>
    <row r="3" spans="1:13" ht="20.2" customHeight="1" x14ac:dyDescent="0.5">
      <c r="A3" s="86" t="s">
        <v>40</v>
      </c>
      <c r="B3" s="11"/>
      <c r="C3" s="11"/>
      <c r="D3" s="11"/>
      <c r="E3" s="11"/>
      <c r="F3" s="11"/>
      <c r="G3" s="11"/>
      <c r="H3" s="11"/>
      <c r="I3" s="11"/>
      <c r="J3" s="11"/>
      <c r="K3" s="11"/>
      <c r="L3" s="11"/>
    </row>
    <row r="4" spans="1:13" ht="20.2" customHeight="1" x14ac:dyDescent="0.5">
      <c r="A4" s="86"/>
      <c r="B4" s="11"/>
      <c r="C4" s="11"/>
      <c r="D4" s="11"/>
      <c r="E4" s="11"/>
      <c r="F4" s="11"/>
      <c r="G4" s="11"/>
      <c r="H4" s="11"/>
      <c r="I4" s="11"/>
      <c r="J4" s="11"/>
      <c r="K4" s="11"/>
      <c r="L4" s="11"/>
    </row>
    <row r="5" spans="1:13" ht="12.75" x14ac:dyDescent="0.35">
      <c r="A5" s="21"/>
      <c r="B5" s="21"/>
      <c r="C5" s="38" t="s">
        <v>105</v>
      </c>
      <c r="D5" s="38" t="s">
        <v>107</v>
      </c>
      <c r="E5" s="38" t="s">
        <v>103</v>
      </c>
      <c r="F5" s="38" t="s">
        <v>110</v>
      </c>
      <c r="G5" s="38" t="s">
        <v>112</v>
      </c>
      <c r="H5" s="38" t="s">
        <v>114</v>
      </c>
      <c r="I5" s="38" t="s">
        <v>116</v>
      </c>
      <c r="J5" s="38" t="s">
        <v>118</v>
      </c>
      <c r="K5" s="22"/>
      <c r="L5" s="12"/>
    </row>
    <row r="6" spans="1:13" ht="13.5" customHeight="1" x14ac:dyDescent="0.4">
      <c r="A6" s="94" t="s">
        <v>89</v>
      </c>
      <c r="B6" s="95" t="s">
        <v>16</v>
      </c>
      <c r="C6" s="93" t="s">
        <v>104</v>
      </c>
      <c r="D6" s="93" t="s">
        <v>106</v>
      </c>
      <c r="E6" s="93" t="s">
        <v>108</v>
      </c>
      <c r="F6" s="93" t="s">
        <v>109</v>
      </c>
      <c r="G6" s="93" t="s">
        <v>111</v>
      </c>
      <c r="H6" s="93" t="s">
        <v>113</v>
      </c>
      <c r="I6" s="93" t="s">
        <v>115</v>
      </c>
      <c r="J6" s="93" t="s">
        <v>117</v>
      </c>
      <c r="K6" s="12"/>
      <c r="L6" s="96" t="s">
        <v>17</v>
      </c>
    </row>
    <row r="7" spans="1:13" ht="12.75" x14ac:dyDescent="0.35">
      <c r="A7" s="24" t="s">
        <v>18</v>
      </c>
      <c r="B7" s="25"/>
      <c r="C7" s="98"/>
      <c r="D7" s="99"/>
      <c r="E7" s="99"/>
      <c r="F7" s="99"/>
      <c r="G7" s="99"/>
      <c r="H7" s="99"/>
      <c r="I7" s="99"/>
      <c r="J7" s="99"/>
      <c r="K7" s="26"/>
      <c r="L7" s="27"/>
    </row>
    <row r="8" spans="1:13" ht="12.75" x14ac:dyDescent="0.35">
      <c r="A8" s="28" t="s">
        <v>19</v>
      </c>
      <c r="B8" s="29"/>
      <c r="C8" s="100"/>
      <c r="D8" s="100"/>
      <c r="E8" s="100"/>
      <c r="F8" s="100"/>
      <c r="G8" s="100"/>
      <c r="H8" s="100"/>
      <c r="I8" s="100"/>
      <c r="J8" s="100"/>
      <c r="K8" s="26"/>
      <c r="L8" s="27"/>
    </row>
    <row r="9" spans="1:13" ht="12.75" x14ac:dyDescent="0.35">
      <c r="A9" s="28" t="s">
        <v>20</v>
      </c>
      <c r="B9" s="29"/>
      <c r="C9" s="100"/>
      <c r="D9" s="100"/>
      <c r="E9" s="100"/>
      <c r="F9" s="100"/>
      <c r="G9" s="100"/>
      <c r="H9" s="100"/>
      <c r="I9" s="100"/>
      <c r="J9" s="100"/>
      <c r="K9" s="26"/>
      <c r="L9" s="27"/>
    </row>
    <row r="10" spans="1:13" s="30" customFormat="1" ht="12.75" x14ac:dyDescent="0.35">
      <c r="A10" s="28" t="s">
        <v>21</v>
      </c>
      <c r="B10" s="29"/>
      <c r="C10" s="100"/>
      <c r="D10" s="100"/>
      <c r="E10" s="100"/>
      <c r="F10" s="100"/>
      <c r="G10" s="100"/>
      <c r="H10" s="100"/>
      <c r="I10" s="100"/>
      <c r="J10" s="100"/>
      <c r="K10" s="26"/>
      <c r="L10" s="27"/>
      <c r="M10" s="4"/>
    </row>
    <row r="11" spans="1:13" s="30" customFormat="1" ht="12.75" x14ac:dyDescent="0.35">
      <c r="A11" s="28" t="s">
        <v>22</v>
      </c>
      <c r="B11" s="29"/>
      <c r="C11" s="100"/>
      <c r="D11" s="100"/>
      <c r="E11" s="100"/>
      <c r="F11" s="100"/>
      <c r="G11" s="100"/>
      <c r="H11" s="100"/>
      <c r="I11" s="100"/>
      <c r="J11" s="100"/>
      <c r="K11" s="26"/>
      <c r="L11" s="27"/>
      <c r="M11" s="4"/>
    </row>
    <row r="12" spans="1:13" ht="12.75" x14ac:dyDescent="0.35">
      <c r="A12" s="28" t="s">
        <v>23</v>
      </c>
      <c r="B12" s="29"/>
      <c r="C12" s="100"/>
      <c r="D12" s="100"/>
      <c r="E12" s="100"/>
      <c r="F12" s="100"/>
      <c r="G12" s="100"/>
      <c r="H12" s="100"/>
      <c r="I12" s="100"/>
      <c r="J12" s="100"/>
      <c r="K12" s="26"/>
      <c r="L12" s="27"/>
    </row>
    <row r="13" spans="1:13" ht="12.75" x14ac:dyDescent="0.35">
      <c r="A13" s="28" t="s">
        <v>24</v>
      </c>
      <c r="B13" s="29"/>
      <c r="C13" s="100"/>
      <c r="D13" s="100"/>
      <c r="E13" s="100"/>
      <c r="F13" s="100"/>
      <c r="G13" s="100"/>
      <c r="H13" s="100"/>
      <c r="I13" s="100"/>
      <c r="J13" s="100"/>
      <c r="K13" s="26"/>
      <c r="L13" s="27"/>
    </row>
    <row r="14" spans="1:13" ht="12.75" x14ac:dyDescent="0.35">
      <c r="A14" s="28" t="s">
        <v>25</v>
      </c>
      <c r="B14" s="29"/>
      <c r="C14" s="100"/>
      <c r="D14" s="100"/>
      <c r="E14" s="100"/>
      <c r="F14" s="100"/>
      <c r="G14" s="100"/>
      <c r="H14" s="100"/>
      <c r="I14" s="100"/>
      <c r="J14" s="100"/>
      <c r="K14" s="26"/>
      <c r="L14" s="27"/>
    </row>
    <row r="15" spans="1:13" ht="12.75" x14ac:dyDescent="0.35">
      <c r="A15" s="28" t="s">
        <v>26</v>
      </c>
      <c r="B15" s="29"/>
      <c r="C15" s="100"/>
      <c r="D15" s="100"/>
      <c r="E15" s="100"/>
      <c r="F15" s="100"/>
      <c r="G15" s="100"/>
      <c r="H15" s="100"/>
      <c r="I15" s="100"/>
      <c r="J15" s="100"/>
      <c r="K15" s="26"/>
      <c r="L15" s="27"/>
    </row>
    <row r="16" spans="1:13" ht="12.75" x14ac:dyDescent="0.35">
      <c r="A16" s="28" t="s">
        <v>27</v>
      </c>
      <c r="B16" s="29"/>
      <c r="C16" s="100"/>
      <c r="D16" s="100"/>
      <c r="E16" s="100"/>
      <c r="F16" s="100"/>
      <c r="G16" s="100"/>
      <c r="H16" s="100"/>
      <c r="I16" s="100"/>
      <c r="J16" s="100"/>
      <c r="K16" s="12"/>
      <c r="L16" s="27"/>
    </row>
    <row r="17" spans="1:13" ht="12.75" x14ac:dyDescent="0.35">
      <c r="A17" s="28" t="s">
        <v>28</v>
      </c>
      <c r="B17" s="29"/>
      <c r="C17" s="100"/>
      <c r="D17" s="100"/>
      <c r="E17" s="100"/>
      <c r="F17" s="100"/>
      <c r="G17" s="100"/>
      <c r="H17" s="100"/>
      <c r="I17" s="100"/>
      <c r="J17" s="100"/>
      <c r="K17" s="26"/>
      <c r="L17" s="27"/>
    </row>
    <row r="18" spans="1:13" ht="12.75" x14ac:dyDescent="0.35">
      <c r="A18" s="28" t="s">
        <v>29</v>
      </c>
      <c r="B18" s="29"/>
      <c r="C18" s="100"/>
      <c r="D18" s="100"/>
      <c r="E18" s="100"/>
      <c r="F18" s="100"/>
      <c r="G18" s="100"/>
      <c r="H18" s="100"/>
      <c r="I18" s="100"/>
      <c r="J18" s="100"/>
      <c r="K18" s="26"/>
      <c r="L18" s="27"/>
    </row>
    <row r="19" spans="1:13" ht="12.75" x14ac:dyDescent="0.35">
      <c r="A19" s="28" t="s">
        <v>30</v>
      </c>
      <c r="B19" s="29"/>
      <c r="C19" s="100"/>
      <c r="D19" s="100"/>
      <c r="E19" s="100"/>
      <c r="F19" s="100"/>
      <c r="G19" s="100"/>
      <c r="H19" s="100"/>
      <c r="I19" s="100"/>
      <c r="J19" s="100"/>
      <c r="K19" s="26"/>
      <c r="L19" s="27"/>
    </row>
    <row r="20" spans="1:13" s="30" customFormat="1" ht="12.75" x14ac:dyDescent="0.35">
      <c r="A20" s="28" t="s">
        <v>31</v>
      </c>
      <c r="B20" s="29"/>
      <c r="C20" s="100"/>
      <c r="D20" s="100"/>
      <c r="E20" s="100"/>
      <c r="F20" s="100"/>
      <c r="G20" s="100"/>
      <c r="H20" s="100"/>
      <c r="I20" s="100"/>
      <c r="J20" s="100"/>
      <c r="K20" s="26"/>
      <c r="L20" s="27"/>
      <c r="M20" s="4"/>
    </row>
    <row r="21" spans="1:13" s="30" customFormat="1" ht="12.75" x14ac:dyDescent="0.35">
      <c r="A21" s="28" t="s">
        <v>32</v>
      </c>
      <c r="B21" s="29"/>
      <c r="C21" s="100"/>
      <c r="D21" s="100"/>
      <c r="E21" s="100"/>
      <c r="F21" s="100"/>
      <c r="G21" s="100"/>
      <c r="H21" s="100"/>
      <c r="I21" s="100"/>
      <c r="J21" s="100"/>
      <c r="K21" s="26"/>
      <c r="L21" s="27"/>
      <c r="M21" s="4"/>
    </row>
    <row r="22" spans="1:13" ht="12.75" x14ac:dyDescent="0.35">
      <c r="A22" s="28" t="s">
        <v>33</v>
      </c>
      <c r="B22" s="29"/>
      <c r="C22" s="100"/>
      <c r="D22" s="100"/>
      <c r="E22" s="100"/>
      <c r="F22" s="100"/>
      <c r="G22" s="100"/>
      <c r="H22" s="100"/>
      <c r="I22" s="100"/>
      <c r="J22" s="100"/>
      <c r="K22" s="26"/>
      <c r="L22" s="27"/>
    </row>
    <row r="23" spans="1:13" ht="12.75" x14ac:dyDescent="0.35">
      <c r="A23" s="28" t="s">
        <v>34</v>
      </c>
      <c r="B23" s="29"/>
      <c r="C23" s="100"/>
      <c r="D23" s="100"/>
      <c r="E23" s="100"/>
      <c r="F23" s="100"/>
      <c r="G23" s="100"/>
      <c r="H23" s="100"/>
      <c r="I23" s="100"/>
      <c r="J23" s="100"/>
      <c r="K23" s="26"/>
      <c r="L23" s="27"/>
    </row>
    <row r="24" spans="1:13" ht="12.75" x14ac:dyDescent="0.35">
      <c r="A24" s="28" t="s">
        <v>35</v>
      </c>
      <c r="B24" s="29"/>
      <c r="C24" s="100"/>
      <c r="D24" s="100"/>
      <c r="E24" s="100"/>
      <c r="F24" s="100"/>
      <c r="G24" s="100"/>
      <c r="H24" s="100"/>
      <c r="I24" s="100"/>
      <c r="J24" s="100"/>
      <c r="K24" s="26"/>
      <c r="L24" s="27"/>
    </row>
    <row r="25" spans="1:13" ht="12.75" x14ac:dyDescent="0.35">
      <c r="A25" s="28" t="s">
        <v>36</v>
      </c>
      <c r="B25" s="29"/>
      <c r="C25" s="100"/>
      <c r="D25" s="100"/>
      <c r="E25" s="100"/>
      <c r="F25" s="100"/>
      <c r="G25" s="100"/>
      <c r="H25" s="100"/>
      <c r="I25" s="100"/>
      <c r="J25" s="100"/>
      <c r="K25" s="26"/>
      <c r="L25" s="27"/>
    </row>
    <row r="26" spans="1:13" s="30" customFormat="1" ht="12.75" x14ac:dyDescent="0.35">
      <c r="A26" s="31" t="s">
        <v>37</v>
      </c>
      <c r="B26" s="32"/>
      <c r="C26" s="101" t="s">
        <v>38</v>
      </c>
      <c r="D26" s="101" t="s">
        <v>38</v>
      </c>
      <c r="E26" s="101" t="s">
        <v>38</v>
      </c>
      <c r="F26" s="101" t="s">
        <v>38</v>
      </c>
      <c r="G26" s="101" t="s">
        <v>38</v>
      </c>
      <c r="H26" s="101" t="s">
        <v>38</v>
      </c>
      <c r="I26" s="101" t="s">
        <v>38</v>
      </c>
      <c r="J26" s="101" t="s">
        <v>38</v>
      </c>
      <c r="K26" s="12" t="s">
        <v>38</v>
      </c>
      <c r="L26" s="33"/>
      <c r="M26" s="4"/>
    </row>
    <row r="27" spans="1:13" ht="13.5" customHeight="1" x14ac:dyDescent="0.35">
      <c r="A27" s="97" t="s">
        <v>39</v>
      </c>
      <c r="B27" s="21"/>
      <c r="C27" s="22"/>
      <c r="D27" s="22"/>
      <c r="E27" s="22"/>
      <c r="F27" s="22"/>
      <c r="G27" s="22"/>
      <c r="H27" s="22"/>
      <c r="I27" s="22"/>
      <c r="J27" s="22"/>
      <c r="K27" s="22"/>
      <c r="L27" s="12"/>
    </row>
    <row r="28" spans="1:13" ht="13.5" customHeight="1" x14ac:dyDescent="0.35">
      <c r="A28" s="97" t="str">
        <f>"Ref: "&amp;A3&amp;" - "&amp;A1</f>
        <v>Ref: Sheet8S - Section XX</v>
      </c>
      <c r="B28" s="34"/>
      <c r="C28" s="22"/>
      <c r="D28" s="22"/>
      <c r="E28" s="22"/>
      <c r="F28" s="22"/>
      <c r="G28" s="22"/>
      <c r="H28" s="22"/>
      <c r="I28" s="22"/>
      <c r="J28" s="22"/>
      <c r="K28" s="22"/>
      <c r="L28" s="12"/>
    </row>
    <row r="29" spans="1:13" ht="13.5" customHeight="1" x14ac:dyDescent="0.35">
      <c r="A29" s="14"/>
      <c r="B29" s="14"/>
      <c r="C29" s="14"/>
      <c r="D29" s="14"/>
      <c r="E29" s="14"/>
      <c r="F29" s="14"/>
      <c r="G29" s="14"/>
      <c r="H29" s="14"/>
      <c r="I29" s="14"/>
      <c r="J29" s="14"/>
      <c r="K29" s="14"/>
      <c r="L29" s="14"/>
    </row>
    <row r="30" spans="1:13" ht="13.5" customHeight="1" x14ac:dyDescent="0.35">
      <c r="A30" s="14"/>
      <c r="B30" s="14"/>
      <c r="C30" s="14"/>
      <c r="D30" s="14"/>
      <c r="E30" s="14"/>
      <c r="F30" s="14"/>
      <c r="G30" s="14"/>
      <c r="H30" s="14"/>
      <c r="I30" s="14"/>
      <c r="J30" s="14"/>
      <c r="K30" s="14"/>
      <c r="L30" s="14"/>
    </row>
    <row r="31" spans="1:13" ht="12" customHeight="1" x14ac:dyDescent="0.35">
      <c r="A31" s="14"/>
      <c r="B31" s="14"/>
      <c r="C31" s="14"/>
      <c r="D31" s="14"/>
      <c r="E31" s="14"/>
      <c r="F31" s="14"/>
      <c r="G31" s="14"/>
      <c r="H31" s="14"/>
      <c r="I31" s="14"/>
      <c r="J31" s="14"/>
      <c r="K31" s="14"/>
      <c r="L31" s="14"/>
    </row>
    <row r="32" spans="1:13" ht="12" customHeight="1" x14ac:dyDescent="0.35">
      <c r="A32" s="14"/>
      <c r="B32" s="14"/>
      <c r="C32" s="14"/>
      <c r="D32" s="14"/>
      <c r="E32" s="14"/>
      <c r="F32" s="14"/>
      <c r="G32" s="14"/>
      <c r="H32" s="14"/>
      <c r="I32" s="14"/>
      <c r="J32" s="14"/>
      <c r="K32" s="14"/>
      <c r="L32" s="14"/>
    </row>
    <row r="33" spans="1:12" ht="12" customHeight="1" x14ac:dyDescent="0.35">
      <c r="A33" s="14"/>
      <c r="B33" s="14"/>
      <c r="C33" s="14"/>
      <c r="D33" s="14"/>
      <c r="E33" s="14"/>
      <c r="F33" s="14"/>
      <c r="G33" s="14"/>
      <c r="H33" s="14"/>
      <c r="I33" s="14"/>
      <c r="J33" s="14"/>
      <c r="K33" s="14"/>
      <c r="L33" s="14"/>
    </row>
    <row r="34" spans="1:12" ht="12" customHeight="1" x14ac:dyDescent="0.35">
      <c r="A34" s="14"/>
      <c r="B34" s="14"/>
      <c r="C34" s="14"/>
      <c r="D34" s="14"/>
      <c r="E34" s="14"/>
      <c r="F34" s="14"/>
      <c r="G34" s="14"/>
      <c r="H34" s="14"/>
      <c r="I34" s="14"/>
      <c r="J34" s="14"/>
      <c r="K34" s="14"/>
      <c r="L34" s="14"/>
    </row>
    <row r="35" spans="1:12" ht="12" customHeight="1" x14ac:dyDescent="0.35">
      <c r="A35" s="14"/>
      <c r="B35" s="14"/>
      <c r="C35" s="14"/>
      <c r="D35" s="14"/>
      <c r="E35" s="14"/>
      <c r="F35" s="14"/>
      <c r="G35" s="14"/>
      <c r="H35" s="14"/>
      <c r="I35" s="14"/>
      <c r="J35" s="14"/>
      <c r="K35" s="14"/>
      <c r="L35" s="14"/>
    </row>
    <row r="36" spans="1:12" ht="12" customHeight="1" x14ac:dyDescent="0.35">
      <c r="A36" s="14"/>
      <c r="B36" s="14"/>
      <c r="C36" s="14"/>
      <c r="D36" s="14"/>
      <c r="E36" s="14"/>
      <c r="F36" s="14"/>
      <c r="G36" s="14"/>
      <c r="H36" s="14"/>
      <c r="I36" s="14"/>
      <c r="J36" s="14"/>
      <c r="K36" s="14"/>
      <c r="L36" s="14"/>
    </row>
    <row r="37" spans="1:12" ht="12" customHeight="1" x14ac:dyDescent="0.35">
      <c r="A37" s="14"/>
      <c r="B37" s="14"/>
      <c r="C37" s="14"/>
      <c r="D37" s="14"/>
      <c r="E37" s="14"/>
      <c r="F37" s="14"/>
      <c r="G37" s="14"/>
      <c r="H37" s="14"/>
      <c r="I37" s="14"/>
      <c r="J37" s="14"/>
      <c r="K37" s="14"/>
      <c r="L37" s="14"/>
    </row>
    <row r="38" spans="1:12" ht="12" customHeight="1" x14ac:dyDescent="0.35">
      <c r="A38" s="14"/>
      <c r="B38" s="14"/>
      <c r="C38" s="14"/>
      <c r="D38" s="14"/>
      <c r="E38" s="14"/>
      <c r="F38" s="14"/>
      <c r="G38" s="14"/>
      <c r="H38" s="14"/>
      <c r="I38" s="14"/>
      <c r="J38" s="14"/>
      <c r="K38" s="14"/>
      <c r="L38" s="14"/>
    </row>
    <row r="39" spans="1:12" ht="12" customHeight="1" x14ac:dyDescent="0.35">
      <c r="A39" s="14"/>
      <c r="B39" s="14"/>
      <c r="C39" s="14"/>
      <c r="D39" s="14"/>
      <c r="E39" s="14"/>
      <c r="F39" s="14"/>
      <c r="G39" s="14"/>
      <c r="H39" s="14"/>
      <c r="I39" s="14"/>
      <c r="J39" s="14"/>
      <c r="K39" s="14"/>
      <c r="L39" s="14"/>
    </row>
    <row r="40" spans="1:12" ht="12" customHeight="1" x14ac:dyDescent="0.35">
      <c r="A40" s="14"/>
      <c r="B40" s="14"/>
      <c r="C40" s="14"/>
      <c r="D40" s="14"/>
      <c r="E40" s="14"/>
      <c r="F40" s="14"/>
      <c r="G40" s="14"/>
      <c r="H40" s="14"/>
      <c r="I40" s="14"/>
      <c r="J40" s="14"/>
      <c r="K40" s="14"/>
      <c r="L40" s="14"/>
    </row>
    <row r="41" spans="1:12" ht="12" customHeight="1" x14ac:dyDescent="0.35">
      <c r="A41" s="14"/>
      <c r="B41" s="14"/>
      <c r="C41" s="14"/>
      <c r="D41" s="14"/>
      <c r="E41" s="14"/>
      <c r="F41" s="14"/>
      <c r="G41" s="14"/>
      <c r="H41" s="14"/>
      <c r="I41" s="14"/>
      <c r="J41" s="14"/>
      <c r="K41" s="14"/>
      <c r="L41" s="14"/>
    </row>
    <row r="42" spans="1:12" ht="12" customHeight="1" x14ac:dyDescent="0.35">
      <c r="A42" s="14"/>
      <c r="B42" s="14"/>
      <c r="C42" s="14"/>
      <c r="D42" s="14"/>
      <c r="E42" s="14"/>
      <c r="F42" s="14"/>
      <c r="G42" s="14"/>
      <c r="H42" s="14"/>
      <c r="I42" s="14"/>
      <c r="J42" s="14"/>
      <c r="K42" s="14"/>
      <c r="L42" s="14"/>
    </row>
    <row r="43" spans="1:12" ht="12" customHeight="1" x14ac:dyDescent="0.35">
      <c r="A43" s="14"/>
      <c r="B43" s="14"/>
      <c r="C43" s="14"/>
      <c r="D43" s="14"/>
      <c r="E43" s="14"/>
      <c r="F43" s="14"/>
      <c r="G43" s="14"/>
      <c r="H43" s="14"/>
      <c r="I43" s="14"/>
      <c r="J43" s="14"/>
      <c r="K43" s="14"/>
      <c r="L43" s="14"/>
    </row>
    <row r="44" spans="1:12" ht="12" customHeight="1" x14ac:dyDescent="0.35">
      <c r="A44" s="14"/>
      <c r="B44" s="14"/>
      <c r="C44" s="14"/>
      <c r="D44" s="14"/>
      <c r="E44" s="14"/>
      <c r="F44" s="14"/>
      <c r="G44" s="14"/>
      <c r="H44" s="14"/>
      <c r="I44" s="14"/>
      <c r="J44" s="14"/>
      <c r="K44" s="14"/>
      <c r="L44" s="14"/>
    </row>
    <row r="45" spans="1:12" ht="12" customHeight="1" x14ac:dyDescent="0.35">
      <c r="A45" s="14"/>
      <c r="B45" s="14"/>
      <c r="C45" s="14"/>
      <c r="D45" s="14"/>
      <c r="E45" s="14"/>
      <c r="F45" s="14"/>
      <c r="G45" s="14"/>
      <c r="H45" s="14"/>
      <c r="I45" s="14"/>
      <c r="J45" s="14"/>
      <c r="K45" s="14"/>
      <c r="L45" s="14"/>
    </row>
    <row r="46" spans="1:12" ht="12" customHeight="1" x14ac:dyDescent="0.35">
      <c r="A46" s="14"/>
      <c r="B46" s="14"/>
      <c r="C46" s="14"/>
      <c r="D46" s="14"/>
      <c r="E46" s="14"/>
      <c r="F46" s="14"/>
      <c r="G46" s="14"/>
      <c r="H46" s="14"/>
      <c r="I46" s="14"/>
      <c r="J46" s="14"/>
      <c r="K46" s="14"/>
      <c r="L46" s="14"/>
    </row>
    <row r="47" spans="1:12" ht="12" customHeight="1" x14ac:dyDescent="0.35">
      <c r="A47" s="14"/>
      <c r="B47" s="14"/>
      <c r="C47" s="14"/>
      <c r="D47" s="14"/>
      <c r="E47" s="14"/>
      <c r="F47" s="14"/>
      <c r="G47" s="14"/>
      <c r="H47" s="14"/>
      <c r="I47" s="14"/>
      <c r="J47" s="14"/>
      <c r="K47" s="14"/>
      <c r="L47" s="14"/>
    </row>
    <row r="48" spans="1:12" ht="12" customHeight="1" x14ac:dyDescent="0.35">
      <c r="A48" s="14"/>
      <c r="B48" s="14"/>
      <c r="C48" s="14"/>
      <c r="D48" s="14"/>
      <c r="E48" s="14"/>
      <c r="F48" s="14"/>
      <c r="G48" s="14"/>
      <c r="H48" s="14"/>
      <c r="I48" s="14"/>
      <c r="J48" s="14"/>
      <c r="K48" s="14"/>
      <c r="L48" s="14"/>
    </row>
    <row r="49" spans="1:12" ht="12" customHeight="1" x14ac:dyDescent="0.35">
      <c r="A49" s="34"/>
      <c r="B49" s="34"/>
      <c r="C49" s="12"/>
      <c r="D49" s="12"/>
      <c r="E49" s="12"/>
      <c r="F49" s="12"/>
      <c r="G49" s="12"/>
      <c r="H49" s="12"/>
      <c r="I49" s="12"/>
      <c r="J49" s="12"/>
      <c r="K49" s="12"/>
      <c r="L49" s="12"/>
    </row>
    <row r="50" spans="1:12" ht="12" customHeight="1" x14ac:dyDescent="0.35">
      <c r="A50" s="34"/>
      <c r="B50" s="34"/>
      <c r="C50" s="12"/>
      <c r="D50" s="12"/>
      <c r="E50" s="12"/>
      <c r="F50" s="12"/>
      <c r="G50" s="12"/>
      <c r="H50" s="12"/>
      <c r="I50" s="12"/>
      <c r="J50" s="12"/>
      <c r="K50" s="12"/>
      <c r="L50" s="12"/>
    </row>
    <row r="51" spans="1:12" ht="12" customHeight="1" x14ac:dyDescent="0.35">
      <c r="A51" s="34"/>
      <c r="B51" s="34"/>
      <c r="C51" s="12"/>
      <c r="D51" s="12"/>
      <c r="E51" s="12"/>
      <c r="F51" s="12"/>
      <c r="G51" s="12"/>
      <c r="H51" s="12"/>
      <c r="I51" s="12"/>
      <c r="J51" s="12"/>
      <c r="K51" s="12"/>
      <c r="L51" s="12"/>
    </row>
    <row r="52" spans="1:12" ht="12" customHeight="1" x14ac:dyDescent="0.35">
      <c r="A52" s="34"/>
      <c r="B52" s="34"/>
      <c r="C52" s="12"/>
      <c r="D52" s="12"/>
      <c r="E52" s="12"/>
      <c r="F52" s="12"/>
      <c r="G52" s="12"/>
      <c r="H52" s="12"/>
      <c r="I52" s="12"/>
      <c r="J52" s="12"/>
      <c r="K52" s="12"/>
      <c r="L52" s="12"/>
    </row>
    <row r="53" spans="1:12" ht="12" customHeight="1" x14ac:dyDescent="0.35">
      <c r="A53" s="34"/>
      <c r="B53" s="34"/>
      <c r="C53" s="12"/>
      <c r="D53" s="12"/>
      <c r="E53" s="12"/>
      <c r="F53" s="12"/>
      <c r="G53" s="12"/>
      <c r="H53" s="12"/>
      <c r="I53" s="12"/>
      <c r="J53" s="12"/>
      <c r="K53" s="12"/>
      <c r="L53" s="12"/>
    </row>
    <row r="54" spans="1:12" ht="12" customHeight="1" x14ac:dyDescent="0.35">
      <c r="A54" s="34"/>
      <c r="B54" s="34"/>
      <c r="C54" s="12"/>
      <c r="D54" s="12"/>
      <c r="E54" s="12"/>
      <c r="F54" s="12"/>
      <c r="G54" s="12"/>
      <c r="H54" s="12"/>
      <c r="I54" s="12"/>
      <c r="J54" s="12"/>
      <c r="K54" s="12"/>
      <c r="L54" s="12"/>
    </row>
    <row r="55" spans="1:12" ht="12" customHeight="1" x14ac:dyDescent="0.35">
      <c r="A55" s="34"/>
      <c r="B55" s="34"/>
      <c r="C55" s="12"/>
      <c r="D55" s="12"/>
      <c r="E55" s="12"/>
      <c r="F55" s="12"/>
      <c r="G55" s="12"/>
      <c r="H55" s="12"/>
      <c r="I55" s="12"/>
      <c r="J55" s="12"/>
      <c r="K55" s="12"/>
      <c r="L55" s="12"/>
    </row>
  </sheetData>
  <pageMargins left="0.55118110236220497" right="0.55118110236220497" top="0.39370078740157499" bottom="0.55118110236220497" header="0" footer="0.31496062992126"/>
  <pageSetup paperSize="9" fitToHeight="0" orientation="landscape" r:id="rId1"/>
  <headerFooter scaleWithDoc="0" alignWithMargins="0">
    <oddFooter>&amp;R&amp;G&amp;L&amp;"Arial,Regular"&amp;8Page &amp;P     Tab:&amp;A     05 April 2021&amp;C&amp;"Arial,Regular"&amp;8&amp;F
Reliance Restricted</oddFooter>
  </headerFooter>
  <drawing r:id="rId2"/>
  <legacyDrawing r:id="rId3"/>
  <legacyDrawingHF r:id="rId4"/>
  <oleObjects>
    <mc:AlternateContent xmlns:mc="http://schemas.openxmlformats.org/markup-compatibility/2006">
      <mc:Choice Requires="x14">
        <oleObject progId="Document" shapeId="4097" r:id="rId5">
          <objectPr defaultSize="0" autoPict="0" altText="nrNarrativeTextBox" r:id="rId6">
            <anchor moveWithCells="1">
              <from>
                <xdr:col>0</xdr:col>
                <xdr:colOff>80963</xdr:colOff>
                <xdr:row>29</xdr:row>
                <xdr:rowOff>33338</xdr:rowOff>
              </from>
              <to>
                <xdr:col>10</xdr:col>
                <xdr:colOff>71438</xdr:colOff>
                <xdr:row>33</xdr:row>
                <xdr:rowOff>0</xdr:rowOff>
              </to>
            </anchor>
          </objectPr>
        </oleObject>
      </mc:Choice>
      <mc:Fallback>
        <oleObject progId="Document" shapeId="4097" r:id="rId5"/>
      </mc:Fallback>
    </mc:AlternateContent>
  </oleObjects>
</worksheet>
</file>

<file path=xl/worksheets/sheet5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B71858-4C54-4AE5-92F7-2D8261031614}">
  <sheetPr>
    <pageSetUpPr autoPageBreaks="0" fitToPage="1"/>
  </sheetPr>
  <dimension ref="A1:I55"/>
  <sheetViews>
    <sheetView showGridLines="0" zoomScaleNormal="100" workbookViewId="0"/>
  </sheetViews>
  <sheetFormatPr defaultColWidth="9" defaultRowHeight="12" customHeight="1" x14ac:dyDescent="0.35"/>
  <cols>
    <col min="1" max="1" width="19" style="4" customWidth="1"/>
    <col min="2" max="2" width="5.6640625" style="4" customWidth="1"/>
    <col min="3" max="6" width="11.4140625" style="4" customWidth="1"/>
    <col min="7" max="7" width="5.4140625" style="4" customWidth="1"/>
    <col min="8" max="8" width="11.4140625" style="4" customWidth="1"/>
    <col min="9" max="10" width="3.9140625" style="4" customWidth="1"/>
    <col min="11" max="16384" width="9" style="4"/>
  </cols>
  <sheetData>
    <row r="1" spans="1:9" ht="20.2" customHeight="1" x14ac:dyDescent="0.4">
      <c r="A1" s="19" t="s">
        <v>91</v>
      </c>
      <c r="B1" s="7"/>
      <c r="C1" s="7"/>
      <c r="D1" s="7"/>
      <c r="E1" s="7"/>
      <c r="F1" s="7"/>
      <c r="G1" s="7"/>
    </row>
    <row r="2" spans="1:9" ht="15" customHeight="1" x14ac:dyDescent="0.35">
      <c r="A2" s="20" t="s">
        <v>14</v>
      </c>
      <c r="B2" s="14"/>
      <c r="C2" s="11"/>
      <c r="D2" s="11"/>
      <c r="E2" s="11"/>
      <c r="F2" s="11"/>
      <c r="G2" s="11"/>
    </row>
    <row r="3" spans="1:9" ht="20.2" customHeight="1" x14ac:dyDescent="0.5">
      <c r="A3" s="86" t="s">
        <v>41</v>
      </c>
      <c r="B3" s="11"/>
      <c r="C3" s="11"/>
      <c r="D3" s="11"/>
      <c r="E3" s="11"/>
      <c r="F3" s="11"/>
      <c r="G3" s="11"/>
      <c r="H3" s="11"/>
    </row>
    <row r="4" spans="1:9" ht="20.2" customHeight="1" x14ac:dyDescent="0.5">
      <c r="A4" s="86"/>
      <c r="B4" s="11"/>
      <c r="C4" s="11"/>
      <c r="D4" s="11"/>
      <c r="E4" s="11"/>
      <c r="F4" s="11"/>
      <c r="G4" s="11"/>
      <c r="H4" s="11"/>
    </row>
    <row r="5" spans="1:9" ht="12.75" x14ac:dyDescent="0.35">
      <c r="A5" s="34"/>
      <c r="B5" s="34"/>
      <c r="C5" s="22" t="s">
        <v>94</v>
      </c>
      <c r="D5" s="38" t="s">
        <v>97</v>
      </c>
      <c r="E5" s="38" t="s">
        <v>100</v>
      </c>
      <c r="F5" s="38" t="s">
        <v>103</v>
      </c>
      <c r="G5" s="22"/>
      <c r="H5" s="12"/>
    </row>
    <row r="6" spans="1:9" ht="13.5" customHeight="1" x14ac:dyDescent="0.4">
      <c r="A6" s="94" t="s">
        <v>89</v>
      </c>
      <c r="B6" s="95" t="s">
        <v>16</v>
      </c>
      <c r="C6" s="93" t="s">
        <v>119</v>
      </c>
      <c r="D6" s="93" t="s">
        <v>120</v>
      </c>
      <c r="E6" s="93" t="s">
        <v>121</v>
      </c>
      <c r="F6" s="93" t="s">
        <v>122</v>
      </c>
      <c r="G6" s="12"/>
      <c r="H6" s="96" t="s">
        <v>17</v>
      </c>
    </row>
    <row r="7" spans="1:9" ht="12.75" x14ac:dyDescent="0.35">
      <c r="A7" s="24" t="s">
        <v>18</v>
      </c>
      <c r="B7" s="25"/>
      <c r="C7" s="98"/>
      <c r="D7" s="99"/>
      <c r="E7" s="99"/>
      <c r="F7" s="99"/>
      <c r="G7" s="268"/>
      <c r="H7" s="27"/>
    </row>
    <row r="8" spans="1:9" ht="12.75" x14ac:dyDescent="0.35">
      <c r="A8" s="28" t="s">
        <v>19</v>
      </c>
      <c r="B8" s="29"/>
      <c r="C8" s="100"/>
      <c r="D8" s="100"/>
      <c r="E8" s="100"/>
      <c r="F8" s="100"/>
      <c r="G8" s="268"/>
      <c r="H8" s="27"/>
    </row>
    <row r="9" spans="1:9" ht="12.75" x14ac:dyDescent="0.35">
      <c r="A9" s="28" t="s">
        <v>20</v>
      </c>
      <c r="B9" s="29"/>
      <c r="C9" s="100"/>
      <c r="D9" s="100"/>
      <c r="E9" s="100"/>
      <c r="F9" s="100"/>
      <c r="G9" s="268"/>
      <c r="H9" s="27"/>
    </row>
    <row r="10" spans="1:9" s="30" customFormat="1" ht="12.75" x14ac:dyDescent="0.35">
      <c r="A10" s="28" t="s">
        <v>21</v>
      </c>
      <c r="B10" s="29"/>
      <c r="C10" s="100"/>
      <c r="D10" s="100"/>
      <c r="E10" s="100"/>
      <c r="F10" s="100"/>
      <c r="G10" s="268"/>
      <c r="H10" s="27"/>
      <c r="I10" s="4"/>
    </row>
    <row r="11" spans="1:9" s="30" customFormat="1" ht="12.75" x14ac:dyDescent="0.35">
      <c r="A11" s="28" t="s">
        <v>22</v>
      </c>
      <c r="B11" s="29"/>
      <c r="C11" s="100"/>
      <c r="D11" s="100"/>
      <c r="E11" s="100"/>
      <c r="F11" s="100"/>
      <c r="G11" s="268"/>
      <c r="H11" s="27"/>
      <c r="I11" s="4"/>
    </row>
    <row r="12" spans="1:9" ht="12.75" x14ac:dyDescent="0.35">
      <c r="A12" s="28" t="s">
        <v>23</v>
      </c>
      <c r="B12" s="29"/>
      <c r="C12" s="100"/>
      <c r="D12" s="100"/>
      <c r="E12" s="100"/>
      <c r="F12" s="100"/>
      <c r="G12" s="268"/>
      <c r="H12" s="27"/>
    </row>
    <row r="13" spans="1:9" ht="12.75" x14ac:dyDescent="0.35">
      <c r="A13" s="28" t="s">
        <v>24</v>
      </c>
      <c r="B13" s="29"/>
      <c r="C13" s="100"/>
      <c r="D13" s="100"/>
      <c r="E13" s="100"/>
      <c r="F13" s="100"/>
      <c r="G13" s="268"/>
      <c r="H13" s="27"/>
    </row>
    <row r="14" spans="1:9" ht="12.75" x14ac:dyDescent="0.35">
      <c r="A14" s="28" t="s">
        <v>25</v>
      </c>
      <c r="B14" s="29"/>
      <c r="C14" s="100"/>
      <c r="D14" s="100"/>
      <c r="E14" s="100"/>
      <c r="F14" s="100"/>
      <c r="G14" s="268"/>
      <c r="H14" s="27"/>
    </row>
    <row r="15" spans="1:9" ht="12.75" x14ac:dyDescent="0.35">
      <c r="A15" s="28" t="s">
        <v>26</v>
      </c>
      <c r="B15" s="29"/>
      <c r="C15" s="100"/>
      <c r="D15" s="100"/>
      <c r="E15" s="100"/>
      <c r="F15" s="100"/>
      <c r="G15" s="268"/>
      <c r="H15" s="27"/>
    </row>
    <row r="16" spans="1:9" ht="12.75" x14ac:dyDescent="0.35">
      <c r="A16" s="28" t="s">
        <v>27</v>
      </c>
      <c r="B16" s="29"/>
      <c r="C16" s="100"/>
      <c r="D16" s="100"/>
      <c r="E16" s="100"/>
      <c r="F16" s="100"/>
      <c r="G16" s="100"/>
      <c r="H16" s="27"/>
    </row>
    <row r="17" spans="1:9" ht="12.75" x14ac:dyDescent="0.35">
      <c r="A17" s="28" t="s">
        <v>28</v>
      </c>
      <c r="B17" s="29"/>
      <c r="C17" s="100"/>
      <c r="D17" s="100"/>
      <c r="E17" s="100"/>
      <c r="F17" s="100"/>
      <c r="G17" s="268"/>
      <c r="H17" s="27"/>
    </row>
    <row r="18" spans="1:9" ht="12.75" x14ac:dyDescent="0.35">
      <c r="A18" s="28" t="s">
        <v>29</v>
      </c>
      <c r="B18" s="29"/>
      <c r="C18" s="100"/>
      <c r="D18" s="100"/>
      <c r="E18" s="100"/>
      <c r="F18" s="100"/>
      <c r="G18" s="268"/>
      <c r="H18" s="27"/>
    </row>
    <row r="19" spans="1:9" ht="12.75" x14ac:dyDescent="0.35">
      <c r="A19" s="28" t="s">
        <v>30</v>
      </c>
      <c r="B19" s="29"/>
      <c r="C19" s="100"/>
      <c r="D19" s="100"/>
      <c r="E19" s="100"/>
      <c r="F19" s="100"/>
      <c r="G19" s="268"/>
      <c r="H19" s="27"/>
    </row>
    <row r="20" spans="1:9" s="30" customFormat="1" ht="12.75" x14ac:dyDescent="0.35">
      <c r="A20" s="28" t="s">
        <v>31</v>
      </c>
      <c r="B20" s="29"/>
      <c r="C20" s="100"/>
      <c r="D20" s="100"/>
      <c r="E20" s="100"/>
      <c r="F20" s="100"/>
      <c r="G20" s="268"/>
      <c r="H20" s="27"/>
      <c r="I20" s="4"/>
    </row>
    <row r="21" spans="1:9" s="30" customFormat="1" ht="12.75" x14ac:dyDescent="0.35">
      <c r="A21" s="28" t="s">
        <v>32</v>
      </c>
      <c r="B21" s="29"/>
      <c r="C21" s="100"/>
      <c r="D21" s="100"/>
      <c r="E21" s="100"/>
      <c r="F21" s="100"/>
      <c r="G21" s="268"/>
      <c r="H21" s="27"/>
      <c r="I21" s="4"/>
    </row>
    <row r="22" spans="1:9" ht="12.75" x14ac:dyDescent="0.35">
      <c r="A22" s="28" t="s">
        <v>33</v>
      </c>
      <c r="B22" s="29"/>
      <c r="C22" s="100"/>
      <c r="D22" s="100"/>
      <c r="E22" s="100"/>
      <c r="F22" s="100"/>
      <c r="G22" s="268"/>
      <c r="H22" s="27"/>
    </row>
    <row r="23" spans="1:9" ht="12.75" x14ac:dyDescent="0.35">
      <c r="A23" s="28" t="s">
        <v>34</v>
      </c>
      <c r="B23" s="29"/>
      <c r="C23" s="100"/>
      <c r="D23" s="100"/>
      <c r="E23" s="100"/>
      <c r="F23" s="100"/>
      <c r="G23" s="268"/>
      <c r="H23" s="27"/>
    </row>
    <row r="24" spans="1:9" ht="12.75" x14ac:dyDescent="0.35">
      <c r="A24" s="28" t="s">
        <v>35</v>
      </c>
      <c r="B24" s="29"/>
      <c r="C24" s="100"/>
      <c r="D24" s="100"/>
      <c r="E24" s="100"/>
      <c r="F24" s="100"/>
      <c r="G24" s="268"/>
      <c r="H24" s="27"/>
    </row>
    <row r="25" spans="1:9" ht="12.75" x14ac:dyDescent="0.35">
      <c r="A25" s="28" t="s">
        <v>36</v>
      </c>
      <c r="B25" s="29"/>
      <c r="C25" s="100"/>
      <c r="D25" s="100"/>
      <c r="E25" s="100"/>
      <c r="F25" s="100"/>
      <c r="G25" s="268"/>
      <c r="H25" s="27"/>
    </row>
    <row r="26" spans="1:9" s="30" customFormat="1" ht="12.75" x14ac:dyDescent="0.35">
      <c r="A26" s="31" t="s">
        <v>37</v>
      </c>
      <c r="B26" s="32"/>
      <c r="C26" s="101" t="s">
        <v>38</v>
      </c>
      <c r="D26" s="101" t="s">
        <v>38</v>
      </c>
      <c r="E26" s="101" t="s">
        <v>38</v>
      </c>
      <c r="F26" s="101" t="s">
        <v>38</v>
      </c>
      <c r="G26" s="100" t="s">
        <v>38</v>
      </c>
      <c r="H26" s="33"/>
      <c r="I26" s="4"/>
    </row>
    <row r="27" spans="1:9" ht="13.5" customHeight="1" x14ac:dyDescent="0.35">
      <c r="A27" s="97" t="s">
        <v>39</v>
      </c>
      <c r="B27" s="21"/>
      <c r="C27" s="22"/>
      <c r="D27" s="22"/>
      <c r="E27" s="22"/>
      <c r="F27" s="22"/>
      <c r="G27" s="22"/>
      <c r="H27" s="12"/>
    </row>
    <row r="28" spans="1:9" ht="13.5" customHeight="1" x14ac:dyDescent="0.35">
      <c r="A28" s="97" t="str">
        <f>"Ref: "&amp;A3&amp;" - "&amp;A1</f>
        <v>Ref: Sheet4S - Section XX</v>
      </c>
      <c r="B28" s="34"/>
      <c r="C28" s="22"/>
      <c r="D28" s="22"/>
      <c r="E28" s="22"/>
      <c r="F28" s="22"/>
      <c r="G28" s="22"/>
      <c r="H28" s="12"/>
    </row>
    <row r="29" spans="1:9" ht="13.5" customHeight="1" x14ac:dyDescent="0.35">
      <c r="A29" s="14"/>
      <c r="B29" s="14"/>
      <c r="C29" s="14"/>
      <c r="D29" s="14"/>
      <c r="E29" s="14"/>
      <c r="F29" s="14"/>
      <c r="G29" s="14"/>
      <c r="H29" s="14"/>
    </row>
    <row r="30" spans="1:9" ht="13.5" customHeight="1" x14ac:dyDescent="0.35">
      <c r="A30" s="14"/>
      <c r="B30" s="14"/>
      <c r="C30" s="14"/>
      <c r="D30" s="14"/>
      <c r="E30" s="14"/>
      <c r="F30" s="14"/>
      <c r="G30" s="14"/>
      <c r="H30" s="14"/>
    </row>
    <row r="31" spans="1:9" ht="12" customHeight="1" x14ac:dyDescent="0.35">
      <c r="A31" s="14"/>
      <c r="B31" s="14"/>
      <c r="C31" s="14"/>
      <c r="D31" s="14"/>
      <c r="E31" s="14"/>
      <c r="F31" s="14"/>
      <c r="G31" s="14"/>
      <c r="H31" s="14"/>
    </row>
    <row r="32" spans="1:9" ht="12" customHeight="1" x14ac:dyDescent="0.35">
      <c r="A32" s="14"/>
      <c r="B32" s="14"/>
      <c r="C32" s="14"/>
      <c r="D32" s="14"/>
      <c r="E32" s="14"/>
      <c r="F32" s="14"/>
      <c r="G32" s="14"/>
      <c r="H32" s="14"/>
    </row>
    <row r="33" spans="1:8" ht="12" customHeight="1" x14ac:dyDescent="0.35">
      <c r="A33" s="14"/>
      <c r="B33" s="14"/>
      <c r="C33" s="14"/>
      <c r="D33" s="14"/>
      <c r="E33" s="14"/>
      <c r="F33" s="14"/>
      <c r="G33" s="14"/>
      <c r="H33" s="14"/>
    </row>
    <row r="34" spans="1:8" ht="12" customHeight="1" x14ac:dyDescent="0.35">
      <c r="A34" s="14"/>
      <c r="B34" s="14"/>
      <c r="C34" s="14"/>
      <c r="D34" s="14"/>
      <c r="E34" s="14"/>
      <c r="F34" s="14"/>
      <c r="G34" s="14"/>
      <c r="H34" s="14"/>
    </row>
    <row r="35" spans="1:8" ht="12" customHeight="1" x14ac:dyDescent="0.35">
      <c r="A35" s="14"/>
      <c r="B35" s="14"/>
      <c r="C35" s="14"/>
      <c r="D35" s="14"/>
      <c r="E35" s="14"/>
      <c r="F35" s="14"/>
      <c r="G35" s="14"/>
      <c r="H35" s="14"/>
    </row>
    <row r="36" spans="1:8" ht="12" customHeight="1" x14ac:dyDescent="0.35">
      <c r="A36" s="14"/>
      <c r="B36" s="14"/>
      <c r="C36" s="14"/>
      <c r="D36" s="14"/>
      <c r="E36" s="14"/>
      <c r="F36" s="14"/>
      <c r="G36" s="14"/>
      <c r="H36" s="14"/>
    </row>
    <row r="37" spans="1:8" ht="12" customHeight="1" x14ac:dyDescent="0.35">
      <c r="A37" s="14"/>
      <c r="B37" s="14"/>
      <c r="C37" s="14"/>
      <c r="D37" s="14"/>
      <c r="E37" s="14"/>
      <c r="F37" s="14"/>
      <c r="G37" s="14"/>
      <c r="H37" s="14"/>
    </row>
    <row r="38" spans="1:8" ht="12" customHeight="1" x14ac:dyDescent="0.35">
      <c r="A38" s="14"/>
      <c r="B38" s="14"/>
      <c r="C38" s="14"/>
      <c r="D38" s="14"/>
      <c r="E38" s="14"/>
      <c r="F38" s="14"/>
      <c r="G38" s="14"/>
      <c r="H38" s="14"/>
    </row>
    <row r="39" spans="1:8" ht="12" customHeight="1" x14ac:dyDescent="0.35">
      <c r="A39" s="14"/>
      <c r="B39" s="14"/>
      <c r="C39" s="14"/>
      <c r="D39" s="14"/>
      <c r="E39" s="14"/>
      <c r="F39" s="14"/>
      <c r="G39" s="14"/>
      <c r="H39" s="14"/>
    </row>
    <row r="40" spans="1:8" ht="12" customHeight="1" x14ac:dyDescent="0.35">
      <c r="A40" s="14"/>
      <c r="B40" s="14"/>
      <c r="C40" s="14"/>
      <c r="D40" s="14"/>
      <c r="E40" s="14"/>
      <c r="F40" s="14"/>
      <c r="G40" s="14"/>
      <c r="H40" s="14"/>
    </row>
    <row r="41" spans="1:8" ht="12" customHeight="1" x14ac:dyDescent="0.35">
      <c r="A41" s="14"/>
      <c r="B41" s="14"/>
      <c r="C41" s="14"/>
      <c r="D41" s="14"/>
      <c r="E41" s="14"/>
      <c r="F41" s="14"/>
      <c r="G41" s="14"/>
      <c r="H41" s="14"/>
    </row>
    <row r="42" spans="1:8" ht="12" customHeight="1" x14ac:dyDescent="0.35">
      <c r="A42" s="14"/>
      <c r="B42" s="14"/>
      <c r="C42" s="14"/>
      <c r="D42" s="14"/>
      <c r="E42" s="14"/>
      <c r="F42" s="14"/>
      <c r="G42" s="14"/>
      <c r="H42" s="14"/>
    </row>
    <row r="43" spans="1:8" ht="12" customHeight="1" x14ac:dyDescent="0.35">
      <c r="A43" s="14"/>
      <c r="B43" s="14"/>
      <c r="C43" s="14"/>
      <c r="D43" s="14"/>
      <c r="E43" s="14"/>
      <c r="F43" s="14"/>
      <c r="G43" s="14"/>
      <c r="H43" s="14"/>
    </row>
    <row r="44" spans="1:8" ht="12" customHeight="1" x14ac:dyDescent="0.35">
      <c r="A44" s="14"/>
      <c r="B44" s="14"/>
      <c r="C44" s="14"/>
      <c r="D44" s="14"/>
      <c r="E44" s="14"/>
      <c r="F44" s="14"/>
      <c r="G44" s="14"/>
      <c r="H44" s="14"/>
    </row>
    <row r="45" spans="1:8" ht="12" customHeight="1" x14ac:dyDescent="0.35">
      <c r="A45" s="14"/>
      <c r="B45" s="14"/>
      <c r="C45" s="14"/>
      <c r="D45" s="14"/>
      <c r="E45" s="14"/>
      <c r="F45" s="14"/>
      <c r="G45" s="14"/>
      <c r="H45" s="14"/>
    </row>
    <row r="46" spans="1:8" ht="12" customHeight="1" x14ac:dyDescent="0.35">
      <c r="A46" s="14"/>
      <c r="B46" s="14"/>
      <c r="C46" s="14"/>
      <c r="D46" s="14"/>
      <c r="E46" s="14"/>
      <c r="F46" s="14"/>
      <c r="G46" s="14"/>
      <c r="H46" s="14"/>
    </row>
    <row r="47" spans="1:8" ht="12" customHeight="1" x14ac:dyDescent="0.35">
      <c r="A47" s="14"/>
      <c r="B47" s="14"/>
      <c r="C47" s="14"/>
      <c r="D47" s="14"/>
      <c r="E47" s="14"/>
      <c r="F47" s="14"/>
      <c r="G47" s="14"/>
      <c r="H47" s="14"/>
    </row>
    <row r="48" spans="1:8" ht="12" customHeight="1" x14ac:dyDescent="0.35">
      <c r="A48" s="14"/>
      <c r="B48" s="14"/>
      <c r="C48" s="14"/>
      <c r="D48" s="14"/>
      <c r="E48" s="14"/>
      <c r="F48" s="14"/>
      <c r="G48" s="14"/>
      <c r="H48" s="14"/>
    </row>
    <row r="49" spans="1:8" ht="12" customHeight="1" x14ac:dyDescent="0.35">
      <c r="A49" s="34"/>
      <c r="B49" s="34"/>
      <c r="C49" s="12"/>
      <c r="D49" s="12"/>
      <c r="E49" s="12"/>
      <c r="F49" s="12"/>
      <c r="G49" s="12"/>
      <c r="H49" s="12"/>
    </row>
    <row r="50" spans="1:8" ht="12" customHeight="1" x14ac:dyDescent="0.35">
      <c r="A50" s="34"/>
      <c r="B50" s="34"/>
      <c r="C50" s="12"/>
      <c r="D50" s="12"/>
      <c r="E50" s="12"/>
      <c r="F50" s="12"/>
      <c r="G50" s="12"/>
      <c r="H50" s="12"/>
    </row>
    <row r="51" spans="1:8" ht="12" customHeight="1" x14ac:dyDescent="0.35">
      <c r="A51" s="34"/>
      <c r="B51" s="34"/>
      <c r="C51" s="12"/>
      <c r="D51" s="12"/>
      <c r="E51" s="12"/>
      <c r="F51" s="12"/>
      <c r="G51" s="12"/>
      <c r="H51" s="12"/>
    </row>
    <row r="52" spans="1:8" ht="12" customHeight="1" x14ac:dyDescent="0.35">
      <c r="A52" s="34"/>
      <c r="B52" s="34"/>
      <c r="C52" s="12"/>
      <c r="D52" s="12"/>
      <c r="E52" s="12"/>
      <c r="F52" s="12"/>
      <c r="G52" s="12"/>
      <c r="H52" s="12"/>
    </row>
    <row r="53" spans="1:8" ht="12" customHeight="1" x14ac:dyDescent="0.35">
      <c r="A53" s="34"/>
      <c r="B53" s="34"/>
      <c r="C53" s="12"/>
      <c r="D53" s="12"/>
      <c r="E53" s="12"/>
      <c r="F53" s="12"/>
      <c r="G53" s="12"/>
      <c r="H53" s="12"/>
    </row>
    <row r="54" spans="1:8" ht="12" customHeight="1" x14ac:dyDescent="0.35">
      <c r="A54" s="34"/>
      <c r="B54" s="34"/>
      <c r="C54" s="12"/>
      <c r="D54" s="12"/>
      <c r="E54" s="12"/>
      <c r="F54" s="12"/>
      <c r="G54" s="12"/>
      <c r="H54" s="12"/>
    </row>
    <row r="55" spans="1:8" ht="12" customHeight="1" x14ac:dyDescent="0.35">
      <c r="A55" s="34"/>
      <c r="B55" s="34"/>
      <c r="C55" s="12"/>
      <c r="D55" s="12"/>
      <c r="E55" s="12"/>
      <c r="F55" s="12"/>
      <c r="G55" s="12"/>
      <c r="H55" s="12"/>
    </row>
  </sheetData>
  <pageMargins left="0.55118110236220497" right="0.55118110236220497" top="0.39370078740157499" bottom="0.55118110236220497" header="0" footer="0.31496062992126"/>
  <pageSetup paperSize="9" fitToHeight="0" orientation="landscape" r:id="rId1"/>
  <headerFooter scaleWithDoc="0" alignWithMargins="0">
    <oddFooter>&amp;R&amp;G&amp;L&amp;"Arial,Regular"&amp;8Page &amp;P     Tab:&amp;A     05 April 2021&amp;C&amp;"Arial,Regular"&amp;8&amp;F
Reliance Restricted</oddFooter>
  </headerFooter>
  <drawing r:id="rId2"/>
  <legacyDrawing r:id="rId3"/>
  <legacyDrawingHF r:id="rId4"/>
  <oleObjects>
    <mc:AlternateContent xmlns:mc="http://schemas.openxmlformats.org/markup-compatibility/2006">
      <mc:Choice Requires="x14">
        <oleObject progId="Document" shapeId="5121" r:id="rId5">
          <objectPr defaultSize="0" autoPict="0" altText="nrNarrativeTextBox" r:id="rId6">
            <anchor moveWithCells="1">
              <from>
                <xdr:col>0</xdr:col>
                <xdr:colOff>76200</xdr:colOff>
                <xdr:row>28</xdr:row>
                <xdr:rowOff>152400</xdr:rowOff>
              </from>
              <to>
                <xdr:col>6</xdr:col>
                <xdr:colOff>33338</xdr:colOff>
                <xdr:row>32</xdr:row>
                <xdr:rowOff>114300</xdr:rowOff>
              </to>
            </anchor>
          </objectPr>
        </oleObject>
      </mc:Choice>
      <mc:Fallback>
        <oleObject progId="Document" shapeId="5121" r:id="rId5"/>
      </mc:Fallback>
    </mc:AlternateContent>
  </oleObjects>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913846-0030-4798-BEF5-A68A25C7B82B}">
  <dimension ref="A1:M76"/>
  <sheetViews>
    <sheetView showGridLines="0" zoomScaleNormal="100" workbookViewId="0"/>
  </sheetViews>
  <sheetFormatPr defaultColWidth="9" defaultRowHeight="12.75" x14ac:dyDescent="0.35"/>
  <cols>
    <col min="1" max="1" width="36.4140625" style="4" customWidth="1"/>
    <col min="2" max="2" width="17.6640625" style="4" customWidth="1"/>
    <col min="3" max="16384" width="9" style="4"/>
  </cols>
  <sheetData>
    <row r="1" spans="1:13" x14ac:dyDescent="0.35">
      <c r="A1" s="35" t="s">
        <v>90</v>
      </c>
      <c r="B1" s="36">
        <f ca="1">NOW()</f>
        <v>44807.050055439817</v>
      </c>
    </row>
    <row r="2" spans="1:13" x14ac:dyDescent="0.35">
      <c r="A2" s="35" t="s">
        <v>104</v>
      </c>
      <c r="B2" s="35" t="s">
        <v>106</v>
      </c>
      <c r="C2" s="35" t="s">
        <v>108</v>
      </c>
      <c r="D2" s="35" t="s">
        <v>109</v>
      </c>
      <c r="E2" s="35" t="s">
        <v>111</v>
      </c>
      <c r="F2" s="35" t="s">
        <v>113</v>
      </c>
      <c r="G2" s="35" t="s">
        <v>115</v>
      </c>
      <c r="H2" s="35" t="s">
        <v>117</v>
      </c>
      <c r="I2" s="35"/>
      <c r="J2" s="35"/>
      <c r="K2" s="35"/>
      <c r="L2" s="35"/>
      <c r="M2" s="35"/>
    </row>
    <row r="3" spans="1:13" x14ac:dyDescent="0.35">
      <c r="A3" s="35"/>
      <c r="B3" s="35"/>
      <c r="C3" s="35"/>
      <c r="D3" s="35"/>
      <c r="E3" s="35"/>
      <c r="F3" s="35"/>
      <c r="G3" s="35"/>
      <c r="H3" s="35"/>
      <c r="I3" s="35"/>
      <c r="J3" s="35"/>
      <c r="K3" s="35"/>
      <c r="L3" s="35"/>
      <c r="M3" s="35"/>
    </row>
    <row r="4" spans="1:13" x14ac:dyDescent="0.35">
      <c r="A4" s="35" t="s">
        <v>92</v>
      </c>
      <c r="B4" s="35" t="s">
        <v>93</v>
      </c>
      <c r="C4" s="35" t="s">
        <v>94</v>
      </c>
      <c r="D4" s="35" t="s">
        <v>95</v>
      </c>
      <c r="E4" s="35" t="s">
        <v>96</v>
      </c>
      <c r="F4" s="35" t="s">
        <v>97</v>
      </c>
      <c r="G4" s="35" t="s">
        <v>98</v>
      </c>
      <c r="H4" s="35" t="s">
        <v>99</v>
      </c>
      <c r="I4" s="35" t="s">
        <v>100</v>
      </c>
      <c r="J4" s="35" t="s">
        <v>101</v>
      </c>
      <c r="K4" s="35" t="s">
        <v>102</v>
      </c>
      <c r="L4" s="35" t="s">
        <v>103</v>
      </c>
      <c r="M4" s="35"/>
    </row>
    <row r="5" spans="1:13" x14ac:dyDescent="0.35">
      <c r="A5" s="35"/>
      <c r="B5" s="35"/>
      <c r="C5" s="35"/>
      <c r="D5" s="35"/>
      <c r="E5" s="35"/>
      <c r="F5" s="35"/>
      <c r="G5" s="35"/>
      <c r="H5" s="35"/>
      <c r="I5" s="35"/>
      <c r="J5" s="35"/>
      <c r="K5" s="35"/>
      <c r="L5" s="35"/>
      <c r="M5" s="35"/>
    </row>
    <row r="6" spans="1:13" x14ac:dyDescent="0.35">
      <c r="A6" s="35" t="s">
        <v>105</v>
      </c>
      <c r="B6" s="35" t="s">
        <v>107</v>
      </c>
      <c r="C6" s="35" t="s">
        <v>103</v>
      </c>
      <c r="D6" s="35" t="s">
        <v>110</v>
      </c>
      <c r="E6" s="35" t="s">
        <v>112</v>
      </c>
      <c r="F6" s="35" t="s">
        <v>114</v>
      </c>
      <c r="G6" s="35" t="s">
        <v>116</v>
      </c>
      <c r="H6" s="35" t="s">
        <v>118</v>
      </c>
      <c r="I6" s="35"/>
      <c r="J6" s="35"/>
      <c r="K6" s="35"/>
      <c r="L6" s="35"/>
      <c r="M6" s="35"/>
    </row>
    <row r="7" spans="1:13" x14ac:dyDescent="0.35">
      <c r="A7" s="35"/>
      <c r="B7" s="35"/>
      <c r="C7" s="35"/>
      <c r="D7" s="35"/>
      <c r="E7" s="35"/>
      <c r="F7" s="35"/>
      <c r="G7" s="35"/>
      <c r="H7" s="35"/>
      <c r="I7" s="35"/>
      <c r="J7" s="35"/>
      <c r="K7" s="35"/>
      <c r="L7" s="35"/>
      <c r="M7" s="35"/>
    </row>
    <row r="8" spans="1:13" x14ac:dyDescent="0.35">
      <c r="A8" s="35" t="s">
        <v>94</v>
      </c>
      <c r="B8" s="35" t="s">
        <v>97</v>
      </c>
      <c r="C8" s="35" t="s">
        <v>100</v>
      </c>
      <c r="D8" s="35" t="s">
        <v>103</v>
      </c>
      <c r="E8" s="35"/>
      <c r="F8" s="35"/>
      <c r="G8" s="35"/>
      <c r="H8" s="35"/>
      <c r="I8" s="35"/>
      <c r="J8" s="35"/>
      <c r="K8" s="35"/>
      <c r="L8" s="35"/>
      <c r="M8" s="35"/>
    </row>
    <row r="9" spans="1:13" x14ac:dyDescent="0.35">
      <c r="A9" s="35"/>
      <c r="B9" s="35"/>
      <c r="C9" s="35"/>
      <c r="D9" s="35"/>
      <c r="E9" s="35"/>
      <c r="F9" s="35"/>
      <c r="G9" s="35"/>
      <c r="H9" s="35"/>
      <c r="I9" s="35"/>
      <c r="J9" s="35"/>
      <c r="K9" s="35"/>
      <c r="L9" s="35"/>
      <c r="M9" s="35"/>
    </row>
    <row r="10" spans="1:13" x14ac:dyDescent="0.35">
      <c r="A10" s="35" t="s">
        <v>119</v>
      </c>
      <c r="B10" s="35" t="s">
        <v>120</v>
      </c>
      <c r="C10" s="35" t="s">
        <v>121</v>
      </c>
      <c r="D10" s="35" t="s">
        <v>122</v>
      </c>
      <c r="E10" s="35"/>
      <c r="F10" s="35"/>
      <c r="G10" s="35"/>
      <c r="H10" s="35"/>
      <c r="I10" s="35"/>
      <c r="J10" s="35"/>
      <c r="K10" s="35"/>
      <c r="L10" s="35"/>
      <c r="M10" s="35"/>
    </row>
    <row r="11" spans="1:13" x14ac:dyDescent="0.35">
      <c r="A11" s="35"/>
      <c r="B11" s="35"/>
      <c r="C11" s="35"/>
      <c r="D11" s="35"/>
      <c r="E11" s="35"/>
      <c r="F11" s="35"/>
      <c r="G11" s="35"/>
      <c r="H11" s="35"/>
      <c r="I11" s="35"/>
      <c r="J11" s="35"/>
      <c r="K11" s="35"/>
      <c r="L11" s="35"/>
      <c r="M11" s="35"/>
    </row>
    <row r="12" spans="1:13" x14ac:dyDescent="0.35">
      <c r="A12" s="35"/>
      <c r="B12" s="35"/>
      <c r="C12" s="35"/>
      <c r="D12" s="35"/>
      <c r="E12" s="35"/>
      <c r="F12" s="35"/>
      <c r="G12" s="35"/>
      <c r="H12" s="35"/>
      <c r="I12" s="35"/>
      <c r="J12" s="35"/>
      <c r="K12" s="35"/>
      <c r="L12" s="35"/>
      <c r="M12" s="35"/>
    </row>
    <row r="13" spans="1:13" x14ac:dyDescent="0.35">
      <c r="A13" s="35"/>
      <c r="B13" s="35"/>
      <c r="C13" s="35"/>
      <c r="D13" s="35"/>
      <c r="E13" s="35"/>
      <c r="F13" s="35"/>
      <c r="G13" s="35"/>
      <c r="H13" s="35"/>
      <c r="I13" s="35"/>
      <c r="J13" s="35"/>
      <c r="K13" s="35"/>
      <c r="L13" s="35"/>
      <c r="M13" s="35"/>
    </row>
    <row r="14" spans="1:13" x14ac:dyDescent="0.35">
      <c r="A14" s="35"/>
      <c r="B14" s="35"/>
      <c r="C14" s="35"/>
      <c r="D14" s="35"/>
      <c r="E14" s="35"/>
      <c r="F14" s="35"/>
      <c r="G14" s="35"/>
      <c r="H14" s="35"/>
      <c r="I14" s="35"/>
      <c r="J14" s="35"/>
      <c r="K14" s="35"/>
      <c r="L14" s="35"/>
      <c r="M14" s="35"/>
    </row>
    <row r="15" spans="1:13" x14ac:dyDescent="0.35">
      <c r="A15" s="35"/>
      <c r="B15" s="35"/>
      <c r="C15" s="35"/>
      <c r="D15" s="35"/>
      <c r="E15" s="35"/>
      <c r="F15" s="35"/>
      <c r="G15" s="35"/>
      <c r="H15" s="35"/>
      <c r="I15" s="35"/>
      <c r="J15" s="35"/>
      <c r="K15" s="35"/>
      <c r="L15" s="35"/>
      <c r="M15" s="35"/>
    </row>
    <row r="16" spans="1:13" x14ac:dyDescent="0.35">
      <c r="A16" s="35"/>
      <c r="B16" s="35"/>
      <c r="C16" s="35"/>
      <c r="D16" s="35"/>
      <c r="E16" s="35"/>
      <c r="F16" s="35"/>
      <c r="G16" s="35"/>
      <c r="H16" s="35"/>
      <c r="I16" s="35"/>
      <c r="J16" s="35"/>
      <c r="K16" s="35"/>
      <c r="L16" s="35"/>
      <c r="M16" s="35"/>
    </row>
    <row r="27" spans="1:1" x14ac:dyDescent="0.35">
      <c r="A27" s="4" t="s">
        <v>42</v>
      </c>
    </row>
    <row r="34" spans="1:1" ht="17.25" x14ac:dyDescent="0.45">
      <c r="A34" s="37" t="s">
        <v>43</v>
      </c>
    </row>
    <row r="35" spans="1:1" x14ac:dyDescent="0.35">
      <c r="A35" s="4" t="s">
        <v>44</v>
      </c>
    </row>
    <row r="36" spans="1:1" x14ac:dyDescent="0.35">
      <c r="A36" s="4" t="s">
        <v>45</v>
      </c>
    </row>
    <row r="37" spans="1:1" x14ac:dyDescent="0.35">
      <c r="A37" s="4" t="s">
        <v>46</v>
      </c>
    </row>
    <row r="38" spans="1:1" x14ac:dyDescent="0.35">
      <c r="A38" s="4" t="s">
        <v>47</v>
      </c>
    </row>
    <row r="39" spans="1:1" x14ac:dyDescent="0.35">
      <c r="A39" s="4" t="s">
        <v>48</v>
      </c>
    </row>
    <row r="40" spans="1:1" x14ac:dyDescent="0.35">
      <c r="A40" s="4" t="s">
        <v>49</v>
      </c>
    </row>
    <row r="41" spans="1:1" x14ac:dyDescent="0.35">
      <c r="A41" s="4" t="s">
        <v>50</v>
      </c>
    </row>
    <row r="42" spans="1:1" x14ac:dyDescent="0.35">
      <c r="A42" s="4" t="s">
        <v>51</v>
      </c>
    </row>
    <row r="43" spans="1:1" x14ac:dyDescent="0.35">
      <c r="A43" s="4" t="s">
        <v>52</v>
      </c>
    </row>
    <row r="44" spans="1:1" x14ac:dyDescent="0.35">
      <c r="A44" s="4" t="s">
        <v>53</v>
      </c>
    </row>
    <row r="45" spans="1:1" x14ac:dyDescent="0.35">
      <c r="A45" s="4" t="s">
        <v>54</v>
      </c>
    </row>
    <row r="46" spans="1:1" x14ac:dyDescent="0.35">
      <c r="A46" s="4" t="s">
        <v>55</v>
      </c>
    </row>
    <row r="47" spans="1:1" x14ac:dyDescent="0.35">
      <c r="A47" s="4" t="s">
        <v>56</v>
      </c>
    </row>
    <row r="48" spans="1:1" x14ac:dyDescent="0.35">
      <c r="A48" s="4" t="s">
        <v>57</v>
      </c>
    </row>
    <row r="49" spans="1:1" x14ac:dyDescent="0.35">
      <c r="A49" s="4" t="s">
        <v>58</v>
      </c>
    </row>
    <row r="50" spans="1:1" x14ac:dyDescent="0.35">
      <c r="A50" s="4" t="s">
        <v>59</v>
      </c>
    </row>
    <row r="51" spans="1:1" x14ac:dyDescent="0.35">
      <c r="A51" s="4" t="s">
        <v>60</v>
      </c>
    </row>
    <row r="52" spans="1:1" x14ac:dyDescent="0.35">
      <c r="A52" s="4" t="s">
        <v>61</v>
      </c>
    </row>
    <row r="53" spans="1:1" x14ac:dyDescent="0.35">
      <c r="A53" s="4" t="s">
        <v>62</v>
      </c>
    </row>
    <row r="54" spans="1:1" x14ac:dyDescent="0.35">
      <c r="A54" s="4" t="s">
        <v>63</v>
      </c>
    </row>
    <row r="55" spans="1:1" x14ac:dyDescent="0.35">
      <c r="A55" s="4" t="s">
        <v>64</v>
      </c>
    </row>
    <row r="56" spans="1:1" x14ac:dyDescent="0.35">
      <c r="A56" s="4" t="s">
        <v>65</v>
      </c>
    </row>
    <row r="57" spans="1:1" x14ac:dyDescent="0.35">
      <c r="A57" s="4" t="s">
        <v>66</v>
      </c>
    </row>
    <row r="58" spans="1:1" x14ac:dyDescent="0.35">
      <c r="A58" s="4" t="s">
        <v>67</v>
      </c>
    </row>
    <row r="59" spans="1:1" x14ac:dyDescent="0.35">
      <c r="A59" s="4" t="s">
        <v>68</v>
      </c>
    </row>
    <row r="60" spans="1:1" x14ac:dyDescent="0.35">
      <c r="A60" s="4" t="s">
        <v>69</v>
      </c>
    </row>
    <row r="61" spans="1:1" x14ac:dyDescent="0.35">
      <c r="A61" s="4" t="s">
        <v>70</v>
      </c>
    </row>
    <row r="62" spans="1:1" x14ac:dyDescent="0.35">
      <c r="A62" s="4" t="s">
        <v>71</v>
      </c>
    </row>
    <row r="63" spans="1:1" x14ac:dyDescent="0.35">
      <c r="A63" s="4" t="s">
        <v>72</v>
      </c>
    </row>
    <row r="64" spans="1:1" x14ac:dyDescent="0.35">
      <c r="A64" s="4" t="s">
        <v>73</v>
      </c>
    </row>
    <row r="65" spans="1:1" x14ac:dyDescent="0.35">
      <c r="A65" s="4" t="s">
        <v>74</v>
      </c>
    </row>
    <row r="66" spans="1:1" x14ac:dyDescent="0.35">
      <c r="A66" s="4" t="s">
        <v>75</v>
      </c>
    </row>
    <row r="67" spans="1:1" x14ac:dyDescent="0.35">
      <c r="A67" s="4" t="s">
        <v>76</v>
      </c>
    </row>
    <row r="68" spans="1:1" x14ac:dyDescent="0.35">
      <c r="A68" s="4" t="s">
        <v>77</v>
      </c>
    </row>
    <row r="69" spans="1:1" x14ac:dyDescent="0.35">
      <c r="A69" s="4" t="s">
        <v>78</v>
      </c>
    </row>
    <row r="70" spans="1:1" x14ac:dyDescent="0.35">
      <c r="A70" s="4" t="s">
        <v>79</v>
      </c>
    </row>
    <row r="71" spans="1:1" x14ac:dyDescent="0.35">
      <c r="A71" s="4" t="s">
        <v>80</v>
      </c>
    </row>
    <row r="72" spans="1:1" x14ac:dyDescent="0.35">
      <c r="A72" s="4" t="s">
        <v>81</v>
      </c>
    </row>
    <row r="73" spans="1:1" x14ac:dyDescent="0.35">
      <c r="A73" s="4" t="s">
        <v>82</v>
      </c>
    </row>
    <row r="74" spans="1:1" x14ac:dyDescent="0.35">
      <c r="A74" s="4" t="s">
        <v>83</v>
      </c>
    </row>
    <row r="75" spans="1:1" x14ac:dyDescent="0.35">
      <c r="A75" s="4" t="s">
        <v>84</v>
      </c>
    </row>
    <row r="76" spans="1:1" x14ac:dyDescent="0.35">
      <c r="A76" s="4" t="s">
        <v>85</v>
      </c>
    </row>
  </sheetData>
  <pageMargins left="0.75" right="0.75" top="1" bottom="1" header="0.5" footer="0.5"/>
  <pageSetup scale="66" orientation="portrait" r:id="rId1"/>
  <headerFooter scaleWithDoc="0" alignWithMargins="0">
    <oddFooter>&amp;R&amp;G&amp;L&amp;"Arial,Regular"&amp;8Page &amp;P     Tab:&amp;A     05 April 2021&amp;C&amp;"Arial,Regular"&amp;8&amp;F
Reliance Restricted</oddFooter>
  </headerFooter>
  <legacyDrawingHF r:id="rId2"/>
</worksheet>
</file>

<file path=xl/worksheets/sheet5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CADFB5-9D4F-4D6D-BA23-69B2C08472FA}">
  <sheetPr>
    <pageSetUpPr autoPageBreaks="0" fitToPage="1"/>
  </sheetPr>
  <dimension ref="A1:S55"/>
  <sheetViews>
    <sheetView showGridLines="0" zoomScaleNormal="100" workbookViewId="0"/>
  </sheetViews>
  <sheetFormatPr defaultColWidth="9" defaultRowHeight="12" customHeight="1" x14ac:dyDescent="0.35"/>
  <cols>
    <col min="1" max="1" width="19" style="4" customWidth="1"/>
    <col min="2" max="2" width="5.6640625" style="4" customWidth="1"/>
    <col min="3" max="14" width="8.33203125" style="4" customWidth="1"/>
    <col min="15" max="15" width="5.4140625" style="4" customWidth="1"/>
    <col min="16" max="16" width="11.4140625" style="4" customWidth="1"/>
    <col min="17" max="18" width="3.9140625" style="4" customWidth="1"/>
    <col min="19" max="16384" width="9" style="4"/>
  </cols>
  <sheetData>
    <row r="1" spans="1:19" ht="20.2" customHeight="1" x14ac:dyDescent="0.4">
      <c r="A1" s="19" t="s">
        <v>91</v>
      </c>
      <c r="B1" s="7"/>
      <c r="C1" s="7"/>
      <c r="D1" s="7"/>
      <c r="E1" s="7"/>
      <c r="F1" s="7"/>
      <c r="G1" s="7"/>
      <c r="H1" s="7"/>
      <c r="I1" s="7"/>
      <c r="J1" s="7"/>
      <c r="K1" s="7"/>
      <c r="L1" s="7"/>
      <c r="M1" s="7"/>
      <c r="N1" s="7"/>
      <c r="O1" s="7"/>
      <c r="S1" s="4" t="s">
        <v>86</v>
      </c>
    </row>
    <row r="2" spans="1:19" ht="15" customHeight="1" x14ac:dyDescent="0.35">
      <c r="A2" s="20" t="s">
        <v>14</v>
      </c>
      <c r="B2" s="14"/>
      <c r="C2" s="11"/>
      <c r="D2" s="11"/>
      <c r="E2" s="11"/>
      <c r="F2" s="11"/>
      <c r="G2" s="11"/>
      <c r="H2" s="11"/>
      <c r="I2" s="11"/>
      <c r="J2" s="11"/>
      <c r="K2" s="11"/>
      <c r="L2" s="11"/>
      <c r="M2" s="11"/>
      <c r="N2" s="11"/>
      <c r="O2" s="11"/>
      <c r="S2" s="4">
        <v>9</v>
      </c>
    </row>
    <row r="3" spans="1:19" ht="20.2" customHeight="1" x14ac:dyDescent="0.5">
      <c r="A3" s="86" t="s">
        <v>15</v>
      </c>
      <c r="B3" s="11"/>
      <c r="C3" s="50"/>
      <c r="D3" s="11"/>
      <c r="E3" s="11"/>
      <c r="F3" s="11"/>
      <c r="G3" s="11"/>
      <c r="H3" s="11"/>
      <c r="I3" s="11"/>
      <c r="J3" s="11"/>
      <c r="K3" s="11"/>
      <c r="L3" s="11"/>
      <c r="M3" s="11"/>
      <c r="N3" s="11"/>
      <c r="O3" s="11"/>
      <c r="P3" s="11"/>
    </row>
    <row r="4" spans="1:19" ht="20.2" customHeight="1" x14ac:dyDescent="0.5">
      <c r="A4" s="86"/>
      <c r="B4" s="11"/>
      <c r="C4" s="11"/>
      <c r="D4" s="11"/>
      <c r="E4" s="11"/>
      <c r="F4" s="11"/>
      <c r="G4" s="11"/>
      <c r="H4" s="11"/>
      <c r="I4" s="11"/>
      <c r="J4" s="11"/>
      <c r="K4" s="11"/>
      <c r="L4" s="11"/>
      <c r="M4" s="11"/>
      <c r="N4" s="11"/>
      <c r="O4" s="11"/>
      <c r="P4" s="11"/>
    </row>
    <row r="5" spans="1:19" ht="12.75" x14ac:dyDescent="0.35">
      <c r="A5" s="21"/>
      <c r="B5" s="21"/>
      <c r="C5" s="38" t="s">
        <v>92</v>
      </c>
      <c r="D5" s="38" t="s">
        <v>93</v>
      </c>
      <c r="E5" s="38" t="s">
        <v>94</v>
      </c>
      <c r="F5" s="38" t="s">
        <v>95</v>
      </c>
      <c r="G5" s="38" t="s">
        <v>96</v>
      </c>
      <c r="H5" s="38" t="s">
        <v>97</v>
      </c>
      <c r="I5" s="38" t="s">
        <v>98</v>
      </c>
      <c r="J5" s="38" t="s">
        <v>99</v>
      </c>
      <c r="K5" s="38" t="s">
        <v>100</v>
      </c>
      <c r="L5" s="38" t="s">
        <v>101</v>
      </c>
      <c r="M5" s="38" t="s">
        <v>102</v>
      </c>
      <c r="N5" s="38" t="s">
        <v>103</v>
      </c>
      <c r="O5" s="22"/>
      <c r="P5" s="12"/>
    </row>
    <row r="6" spans="1:19" ht="13.5" customHeight="1" x14ac:dyDescent="0.4">
      <c r="A6" s="94" t="s">
        <v>89</v>
      </c>
      <c r="B6" s="95" t="s">
        <v>16</v>
      </c>
      <c r="C6" s="93" t="s">
        <v>92</v>
      </c>
      <c r="D6" s="93" t="s">
        <v>93</v>
      </c>
      <c r="E6" s="93" t="s">
        <v>94</v>
      </c>
      <c r="F6" s="93" t="s">
        <v>95</v>
      </c>
      <c r="G6" s="93" t="s">
        <v>96</v>
      </c>
      <c r="H6" s="93" t="s">
        <v>97</v>
      </c>
      <c r="I6" s="93" t="s">
        <v>98</v>
      </c>
      <c r="J6" s="93" t="s">
        <v>99</v>
      </c>
      <c r="K6" s="93" t="s">
        <v>100</v>
      </c>
      <c r="L6" s="93" t="s">
        <v>101</v>
      </c>
      <c r="M6" s="93" t="s">
        <v>102</v>
      </c>
      <c r="N6" s="93" t="s">
        <v>103</v>
      </c>
      <c r="O6" s="12"/>
      <c r="P6" s="96" t="s">
        <v>17</v>
      </c>
      <c r="S6" s="23"/>
    </row>
    <row r="7" spans="1:19" ht="12.75" x14ac:dyDescent="0.35">
      <c r="A7" s="24" t="s">
        <v>18</v>
      </c>
      <c r="B7" s="25"/>
      <c r="C7" s="98"/>
      <c r="D7" s="99"/>
      <c r="E7" s="99"/>
      <c r="F7" s="99"/>
      <c r="G7" s="99"/>
      <c r="H7" s="99"/>
      <c r="I7" s="99"/>
      <c r="J7" s="99"/>
      <c r="K7" s="99"/>
      <c r="L7" s="99"/>
      <c r="M7" s="99"/>
      <c r="N7" s="99"/>
      <c r="O7" s="268"/>
      <c r="P7" s="27"/>
    </row>
    <row r="8" spans="1:19" ht="12.75" x14ac:dyDescent="0.35">
      <c r="A8" s="28" t="s">
        <v>19</v>
      </c>
      <c r="B8" s="29"/>
      <c r="C8" s="100"/>
      <c r="D8" s="268"/>
      <c r="E8" s="100"/>
      <c r="F8" s="100"/>
      <c r="G8" s="100"/>
      <c r="H8" s="100"/>
      <c r="I8" s="100"/>
      <c r="J8" s="100"/>
      <c r="K8" s="100"/>
      <c r="L8" s="100"/>
      <c r="M8" s="100"/>
      <c r="N8" s="100"/>
      <c r="O8" s="268"/>
      <c r="P8" s="27"/>
    </row>
    <row r="9" spans="1:19" ht="12.75" x14ac:dyDescent="0.35">
      <c r="A9" s="28" t="s">
        <v>20</v>
      </c>
      <c r="B9" s="29"/>
      <c r="C9" s="100"/>
      <c r="D9" s="100"/>
      <c r="E9" s="100"/>
      <c r="F9" s="100"/>
      <c r="G9" s="100"/>
      <c r="H9" s="100"/>
      <c r="I9" s="100"/>
      <c r="J9" s="100"/>
      <c r="K9" s="100"/>
      <c r="L9" s="100"/>
      <c r="M9" s="100"/>
      <c r="N9" s="100"/>
      <c r="O9" s="268"/>
      <c r="P9" s="27"/>
    </row>
    <row r="10" spans="1:19" s="30" customFormat="1" ht="12.75" x14ac:dyDescent="0.35">
      <c r="A10" s="28" t="s">
        <v>21</v>
      </c>
      <c r="B10" s="29"/>
      <c r="C10" s="100"/>
      <c r="D10" s="100"/>
      <c r="E10" s="100"/>
      <c r="F10" s="100"/>
      <c r="G10" s="100"/>
      <c r="H10" s="100"/>
      <c r="I10" s="100"/>
      <c r="J10" s="100"/>
      <c r="K10" s="100"/>
      <c r="L10" s="100"/>
      <c r="M10" s="100"/>
      <c r="N10" s="100"/>
      <c r="O10" s="268"/>
      <c r="P10" s="27"/>
      <c r="Q10" s="4"/>
    </row>
    <row r="11" spans="1:19" s="30" customFormat="1" ht="12.75" x14ac:dyDescent="0.35">
      <c r="A11" s="28" t="s">
        <v>22</v>
      </c>
      <c r="B11" s="29"/>
      <c r="C11" s="100"/>
      <c r="D11" s="100"/>
      <c r="E11" s="100"/>
      <c r="F11" s="100"/>
      <c r="G11" s="100"/>
      <c r="H11" s="100"/>
      <c r="I11" s="100"/>
      <c r="J11" s="100"/>
      <c r="K11" s="100"/>
      <c r="L11" s="100"/>
      <c r="M11" s="100"/>
      <c r="N11" s="100"/>
      <c r="O11" s="268"/>
      <c r="P11" s="27"/>
      <c r="Q11" s="4"/>
    </row>
    <row r="12" spans="1:19" ht="12.75" x14ac:dyDescent="0.35">
      <c r="A12" s="28" t="s">
        <v>23</v>
      </c>
      <c r="B12" s="29"/>
      <c r="C12" s="100"/>
      <c r="D12" s="100"/>
      <c r="E12" s="100"/>
      <c r="F12" s="100"/>
      <c r="G12" s="100"/>
      <c r="H12" s="100"/>
      <c r="I12" s="100"/>
      <c r="J12" s="100"/>
      <c r="K12" s="100"/>
      <c r="L12" s="100"/>
      <c r="M12" s="100"/>
      <c r="N12" s="100"/>
      <c r="O12" s="268"/>
      <c r="P12" s="27"/>
    </row>
    <row r="13" spans="1:19" ht="12.75" x14ac:dyDescent="0.35">
      <c r="A13" s="28" t="s">
        <v>24</v>
      </c>
      <c r="B13" s="29"/>
      <c r="C13" s="100"/>
      <c r="D13" s="100"/>
      <c r="E13" s="100"/>
      <c r="F13" s="100"/>
      <c r="G13" s="100"/>
      <c r="H13" s="100"/>
      <c r="I13" s="100"/>
      <c r="J13" s="100"/>
      <c r="K13" s="100"/>
      <c r="L13" s="100"/>
      <c r="M13" s="100"/>
      <c r="N13" s="100"/>
      <c r="O13" s="268"/>
      <c r="P13" s="27"/>
    </row>
    <row r="14" spans="1:19" ht="12.75" x14ac:dyDescent="0.35">
      <c r="A14" s="28" t="s">
        <v>25</v>
      </c>
      <c r="B14" s="29"/>
      <c r="C14" s="100"/>
      <c r="D14" s="100"/>
      <c r="E14" s="100"/>
      <c r="F14" s="100"/>
      <c r="G14" s="100"/>
      <c r="H14" s="100"/>
      <c r="I14" s="100"/>
      <c r="J14" s="100"/>
      <c r="K14" s="100"/>
      <c r="L14" s="100"/>
      <c r="M14" s="100"/>
      <c r="N14" s="100"/>
      <c r="O14" s="268"/>
      <c r="P14" s="27"/>
    </row>
    <row r="15" spans="1:19" ht="12.75" x14ac:dyDescent="0.35">
      <c r="A15" s="28" t="s">
        <v>26</v>
      </c>
      <c r="B15" s="29"/>
      <c r="C15" s="100"/>
      <c r="D15" s="100"/>
      <c r="E15" s="100"/>
      <c r="F15" s="100"/>
      <c r="G15" s="100"/>
      <c r="H15" s="100"/>
      <c r="I15" s="100"/>
      <c r="J15" s="100"/>
      <c r="K15" s="100"/>
      <c r="L15" s="100"/>
      <c r="M15" s="100"/>
      <c r="N15" s="100"/>
      <c r="O15" s="268"/>
      <c r="P15" s="27"/>
    </row>
    <row r="16" spans="1:19" ht="12.75" x14ac:dyDescent="0.35">
      <c r="A16" s="28" t="s">
        <v>27</v>
      </c>
      <c r="B16" s="29"/>
      <c r="C16" s="100"/>
      <c r="D16" s="100"/>
      <c r="E16" s="100"/>
      <c r="F16" s="100"/>
      <c r="G16" s="100"/>
      <c r="H16" s="100"/>
      <c r="I16" s="100"/>
      <c r="J16" s="100"/>
      <c r="K16" s="100"/>
      <c r="L16" s="100"/>
      <c r="M16" s="100"/>
      <c r="N16" s="100"/>
      <c r="O16" s="100"/>
      <c r="P16" s="27"/>
    </row>
    <row r="17" spans="1:17" ht="12.75" x14ac:dyDescent="0.35">
      <c r="A17" s="28" t="s">
        <v>28</v>
      </c>
      <c r="B17" s="29"/>
      <c r="C17" s="100"/>
      <c r="D17" s="100"/>
      <c r="E17" s="100"/>
      <c r="F17" s="100"/>
      <c r="G17" s="100"/>
      <c r="H17" s="100"/>
      <c r="I17" s="100"/>
      <c r="J17" s="100"/>
      <c r="K17" s="100"/>
      <c r="L17" s="100"/>
      <c r="M17" s="100"/>
      <c r="N17" s="100"/>
      <c r="O17" s="268"/>
      <c r="P17" s="27"/>
    </row>
    <row r="18" spans="1:17" ht="12.75" x14ac:dyDescent="0.35">
      <c r="A18" s="28" t="s">
        <v>29</v>
      </c>
      <c r="B18" s="29"/>
      <c r="C18" s="100"/>
      <c r="D18" s="100"/>
      <c r="E18" s="100"/>
      <c r="F18" s="100"/>
      <c r="G18" s="100"/>
      <c r="H18" s="100"/>
      <c r="I18" s="100"/>
      <c r="J18" s="100"/>
      <c r="K18" s="100"/>
      <c r="L18" s="100"/>
      <c r="M18" s="100"/>
      <c r="N18" s="100"/>
      <c r="O18" s="268"/>
      <c r="P18" s="27"/>
    </row>
    <row r="19" spans="1:17" ht="12.75" x14ac:dyDescent="0.35">
      <c r="A19" s="28" t="s">
        <v>30</v>
      </c>
      <c r="B19" s="29"/>
      <c r="C19" s="100"/>
      <c r="D19" s="100"/>
      <c r="E19" s="100"/>
      <c r="F19" s="100"/>
      <c r="G19" s="100"/>
      <c r="H19" s="100"/>
      <c r="I19" s="100"/>
      <c r="J19" s="100"/>
      <c r="K19" s="100"/>
      <c r="L19" s="100"/>
      <c r="M19" s="100"/>
      <c r="N19" s="100"/>
      <c r="O19" s="268"/>
      <c r="P19" s="27"/>
    </row>
    <row r="20" spans="1:17" s="30" customFormat="1" ht="12.75" x14ac:dyDescent="0.35">
      <c r="A20" s="28" t="s">
        <v>31</v>
      </c>
      <c r="B20" s="29"/>
      <c r="C20" s="100"/>
      <c r="D20" s="100"/>
      <c r="E20" s="100"/>
      <c r="F20" s="100"/>
      <c r="G20" s="100"/>
      <c r="H20" s="100"/>
      <c r="I20" s="100"/>
      <c r="J20" s="100"/>
      <c r="K20" s="100"/>
      <c r="L20" s="100"/>
      <c r="M20" s="100"/>
      <c r="N20" s="100"/>
      <c r="O20" s="268"/>
      <c r="P20" s="27"/>
      <c r="Q20" s="4"/>
    </row>
    <row r="21" spans="1:17" s="30" customFormat="1" ht="12.75" x14ac:dyDescent="0.35">
      <c r="A21" s="28" t="s">
        <v>32</v>
      </c>
      <c r="B21" s="29"/>
      <c r="C21" s="100"/>
      <c r="D21" s="100"/>
      <c r="E21" s="100"/>
      <c r="F21" s="100"/>
      <c r="G21" s="100"/>
      <c r="H21" s="100"/>
      <c r="I21" s="100"/>
      <c r="J21" s="100"/>
      <c r="K21" s="100"/>
      <c r="L21" s="100"/>
      <c r="M21" s="100"/>
      <c r="N21" s="100"/>
      <c r="O21" s="268"/>
      <c r="P21" s="27"/>
      <c r="Q21" s="4"/>
    </row>
    <row r="22" spans="1:17" ht="12.75" x14ac:dyDescent="0.35">
      <c r="A22" s="28" t="s">
        <v>33</v>
      </c>
      <c r="B22" s="29"/>
      <c r="C22" s="100"/>
      <c r="D22" s="100"/>
      <c r="E22" s="100"/>
      <c r="F22" s="100"/>
      <c r="G22" s="100"/>
      <c r="H22" s="100"/>
      <c r="I22" s="100"/>
      <c r="J22" s="100"/>
      <c r="K22" s="100"/>
      <c r="L22" s="100"/>
      <c r="M22" s="100"/>
      <c r="N22" s="100"/>
      <c r="O22" s="268"/>
      <c r="P22" s="27"/>
    </row>
    <row r="23" spans="1:17" ht="12.75" x14ac:dyDescent="0.35">
      <c r="A23" s="28" t="s">
        <v>34</v>
      </c>
      <c r="B23" s="29"/>
      <c r="C23" s="100"/>
      <c r="D23" s="100"/>
      <c r="E23" s="100"/>
      <c r="F23" s="100"/>
      <c r="G23" s="100"/>
      <c r="H23" s="100"/>
      <c r="I23" s="100"/>
      <c r="J23" s="100"/>
      <c r="K23" s="100"/>
      <c r="L23" s="100"/>
      <c r="M23" s="100"/>
      <c r="N23" s="100"/>
      <c r="O23" s="268"/>
      <c r="P23" s="27"/>
    </row>
    <row r="24" spans="1:17" ht="12.75" x14ac:dyDescent="0.35">
      <c r="A24" s="28" t="s">
        <v>35</v>
      </c>
      <c r="B24" s="29"/>
      <c r="C24" s="100"/>
      <c r="D24" s="100"/>
      <c r="E24" s="100"/>
      <c r="F24" s="100"/>
      <c r="G24" s="100"/>
      <c r="H24" s="100"/>
      <c r="I24" s="100"/>
      <c r="J24" s="100"/>
      <c r="K24" s="100"/>
      <c r="L24" s="100"/>
      <c r="M24" s="100"/>
      <c r="N24" s="100"/>
      <c r="O24" s="268"/>
      <c r="P24" s="27"/>
    </row>
    <row r="25" spans="1:17" ht="12.75" x14ac:dyDescent="0.35">
      <c r="A25" s="28" t="s">
        <v>36</v>
      </c>
      <c r="B25" s="29"/>
      <c r="C25" s="100"/>
      <c r="D25" s="100"/>
      <c r="E25" s="100"/>
      <c r="F25" s="100"/>
      <c r="G25" s="100"/>
      <c r="H25" s="100"/>
      <c r="I25" s="100"/>
      <c r="J25" s="100"/>
      <c r="K25" s="100"/>
      <c r="L25" s="100"/>
      <c r="M25" s="100"/>
      <c r="N25" s="100"/>
      <c r="O25" s="268"/>
      <c r="P25" s="27"/>
    </row>
    <row r="26" spans="1:17" s="30" customFormat="1" ht="12.75" x14ac:dyDescent="0.35">
      <c r="A26" s="31" t="s">
        <v>37</v>
      </c>
      <c r="B26" s="32"/>
      <c r="C26" s="101" t="s">
        <v>38</v>
      </c>
      <c r="D26" s="101" t="s">
        <v>38</v>
      </c>
      <c r="E26" s="101" t="s">
        <v>38</v>
      </c>
      <c r="F26" s="101" t="s">
        <v>38</v>
      </c>
      <c r="G26" s="101" t="s">
        <v>38</v>
      </c>
      <c r="H26" s="101" t="s">
        <v>38</v>
      </c>
      <c r="I26" s="101" t="s">
        <v>38</v>
      </c>
      <c r="J26" s="101" t="s">
        <v>38</v>
      </c>
      <c r="K26" s="101" t="s">
        <v>38</v>
      </c>
      <c r="L26" s="101" t="s">
        <v>38</v>
      </c>
      <c r="M26" s="101" t="s">
        <v>38</v>
      </c>
      <c r="N26" s="101"/>
      <c r="O26" s="100" t="s">
        <v>38</v>
      </c>
      <c r="P26" s="33"/>
      <c r="Q26" s="4"/>
    </row>
    <row r="27" spans="1:17" ht="13.5" customHeight="1" x14ac:dyDescent="0.35">
      <c r="A27" s="97" t="s">
        <v>39</v>
      </c>
      <c r="B27" s="21"/>
      <c r="C27" s="22"/>
      <c r="D27" s="22"/>
      <c r="E27" s="22"/>
      <c r="F27" s="22"/>
      <c r="G27" s="22"/>
      <c r="H27" s="22"/>
      <c r="I27" s="22"/>
      <c r="J27" s="22"/>
      <c r="K27" s="22"/>
      <c r="L27" s="22"/>
      <c r="M27" s="22"/>
      <c r="N27" s="22"/>
      <c r="O27" s="22"/>
      <c r="P27" s="12"/>
    </row>
    <row r="28" spans="1:17" ht="13.5" customHeight="1" x14ac:dyDescent="0.35">
      <c r="A28" s="97" t="str">
        <f>"Ref: "&amp;A3&amp;" - "&amp;A1</f>
        <v>Ref: Sheet12S - Section XX</v>
      </c>
      <c r="B28" s="34"/>
      <c r="C28" s="22"/>
      <c r="D28" s="22"/>
      <c r="E28" s="22"/>
      <c r="F28" s="22"/>
      <c r="G28" s="22"/>
      <c r="H28" s="22"/>
      <c r="I28" s="22"/>
      <c r="J28" s="22"/>
      <c r="K28" s="22"/>
      <c r="L28" s="22"/>
      <c r="M28" s="22"/>
      <c r="N28" s="22"/>
      <c r="O28" s="22"/>
      <c r="P28" s="12"/>
    </row>
    <row r="29" spans="1:17" ht="13.5" customHeight="1" x14ac:dyDescent="0.35">
      <c r="A29" s="14"/>
      <c r="B29" s="14"/>
      <c r="C29" s="14"/>
      <c r="D29" s="14"/>
      <c r="E29" s="14"/>
      <c r="F29" s="14"/>
      <c r="G29" s="14"/>
      <c r="H29" s="14"/>
      <c r="I29" s="14"/>
      <c r="J29" s="14"/>
      <c r="K29" s="14"/>
      <c r="L29" s="14"/>
      <c r="M29" s="14"/>
      <c r="N29" s="14"/>
      <c r="O29" s="14"/>
      <c r="P29" s="14"/>
    </row>
    <row r="30" spans="1:17" ht="13.5" customHeight="1" x14ac:dyDescent="0.35">
      <c r="A30" s="14"/>
      <c r="B30" s="14"/>
      <c r="C30" s="14"/>
      <c r="D30" s="14"/>
      <c r="E30" s="14"/>
      <c r="F30" s="14"/>
      <c r="G30" s="14"/>
      <c r="H30" s="14"/>
      <c r="I30" s="14"/>
      <c r="J30" s="14"/>
      <c r="K30" s="14"/>
      <c r="L30" s="14"/>
      <c r="M30" s="14"/>
      <c r="N30" s="14"/>
      <c r="O30" s="14"/>
      <c r="P30" s="14"/>
    </row>
    <row r="31" spans="1:17" ht="12" customHeight="1" x14ac:dyDescent="0.35">
      <c r="A31" s="14"/>
      <c r="B31" s="14"/>
      <c r="C31" s="14"/>
      <c r="D31" s="14"/>
      <c r="E31" s="14"/>
      <c r="F31" s="14"/>
      <c r="G31" s="14"/>
      <c r="H31" s="14"/>
      <c r="I31" s="14"/>
      <c r="J31" s="14"/>
      <c r="K31" s="14"/>
      <c r="L31" s="14"/>
      <c r="M31" s="14"/>
      <c r="N31" s="14"/>
      <c r="O31" s="14"/>
      <c r="P31" s="14"/>
    </row>
    <row r="32" spans="1:17" ht="12" customHeight="1" x14ac:dyDescent="0.35">
      <c r="A32" s="14"/>
      <c r="B32" s="14"/>
      <c r="C32" s="14"/>
      <c r="D32" s="14"/>
      <c r="E32" s="14"/>
      <c r="F32" s="14"/>
      <c r="G32" s="14"/>
      <c r="H32" s="14"/>
      <c r="I32" s="14"/>
      <c r="J32" s="14"/>
      <c r="K32" s="14"/>
      <c r="L32" s="14"/>
      <c r="M32" s="14"/>
      <c r="N32" s="14"/>
      <c r="O32" s="14"/>
      <c r="P32" s="14"/>
    </row>
    <row r="33" spans="1:16" ht="12" customHeight="1" x14ac:dyDescent="0.35">
      <c r="A33" s="14"/>
      <c r="B33" s="14"/>
      <c r="C33" s="14"/>
      <c r="D33" s="14"/>
      <c r="E33" s="14"/>
      <c r="F33" s="14"/>
      <c r="G33" s="14"/>
      <c r="H33" s="14"/>
      <c r="I33" s="14"/>
      <c r="J33" s="14"/>
      <c r="K33" s="14"/>
      <c r="L33" s="14"/>
      <c r="M33" s="14"/>
      <c r="N33" s="14"/>
      <c r="O33" s="14"/>
      <c r="P33" s="14"/>
    </row>
    <row r="34" spans="1:16" ht="12" customHeight="1" x14ac:dyDescent="0.35">
      <c r="A34" s="14"/>
      <c r="B34" s="14"/>
      <c r="C34" s="14"/>
      <c r="D34" s="14"/>
      <c r="E34" s="14"/>
      <c r="F34" s="14"/>
      <c r="G34" s="14"/>
      <c r="H34" s="14"/>
      <c r="I34" s="14"/>
      <c r="J34" s="14"/>
      <c r="K34" s="14"/>
      <c r="L34" s="14"/>
      <c r="M34" s="14"/>
      <c r="N34" s="14"/>
      <c r="O34" s="14"/>
      <c r="P34" s="14"/>
    </row>
    <row r="35" spans="1:16" ht="12" customHeight="1" x14ac:dyDescent="0.35">
      <c r="A35" s="14"/>
      <c r="B35" s="14"/>
      <c r="C35" s="14"/>
      <c r="D35" s="14"/>
      <c r="E35" s="14"/>
      <c r="F35" s="14"/>
      <c r="G35" s="14"/>
      <c r="H35" s="14"/>
      <c r="I35" s="14"/>
      <c r="J35" s="14"/>
      <c r="K35" s="14"/>
      <c r="L35" s="14"/>
      <c r="M35" s="14"/>
      <c r="N35" s="14"/>
      <c r="O35" s="14"/>
      <c r="P35" s="14"/>
    </row>
    <row r="36" spans="1:16" ht="12" customHeight="1" x14ac:dyDescent="0.35">
      <c r="A36" s="14"/>
      <c r="B36" s="14"/>
      <c r="C36" s="14"/>
      <c r="D36" s="14"/>
      <c r="E36" s="14"/>
      <c r="F36" s="14"/>
      <c r="G36" s="14"/>
      <c r="H36" s="14"/>
      <c r="I36" s="14"/>
      <c r="J36" s="14"/>
      <c r="K36" s="14"/>
      <c r="L36" s="14"/>
      <c r="M36" s="14"/>
      <c r="N36" s="14"/>
      <c r="O36" s="14"/>
      <c r="P36" s="14"/>
    </row>
    <row r="37" spans="1:16" ht="12" customHeight="1" x14ac:dyDescent="0.35">
      <c r="A37" s="14"/>
      <c r="B37" s="14"/>
      <c r="C37" s="14"/>
      <c r="D37" s="14"/>
      <c r="E37" s="14"/>
      <c r="F37" s="14"/>
      <c r="G37" s="14"/>
      <c r="H37" s="14"/>
      <c r="I37" s="14"/>
      <c r="J37" s="14"/>
      <c r="K37" s="14"/>
      <c r="L37" s="14"/>
      <c r="M37" s="14"/>
      <c r="N37" s="14"/>
      <c r="O37" s="14"/>
      <c r="P37" s="14"/>
    </row>
    <row r="38" spans="1:16" ht="12" customHeight="1" x14ac:dyDescent="0.35">
      <c r="A38" s="14"/>
      <c r="B38" s="14"/>
      <c r="C38" s="14"/>
      <c r="D38" s="14"/>
      <c r="E38" s="14"/>
      <c r="F38" s="14"/>
      <c r="G38" s="14"/>
      <c r="H38" s="14"/>
      <c r="I38" s="14"/>
      <c r="J38" s="14"/>
      <c r="K38" s="14"/>
      <c r="L38" s="14"/>
      <c r="M38" s="14"/>
      <c r="N38" s="14"/>
      <c r="O38" s="14"/>
      <c r="P38" s="14"/>
    </row>
    <row r="39" spans="1:16" ht="12" customHeight="1" x14ac:dyDescent="0.35">
      <c r="A39" s="14"/>
      <c r="B39" s="14"/>
      <c r="C39" s="14"/>
      <c r="D39" s="14"/>
      <c r="E39" s="14"/>
      <c r="F39" s="14"/>
      <c r="G39" s="14"/>
      <c r="H39" s="14"/>
      <c r="I39" s="14"/>
      <c r="J39" s="14"/>
      <c r="K39" s="14"/>
      <c r="L39" s="14"/>
      <c r="M39" s="14"/>
      <c r="N39" s="14"/>
      <c r="O39" s="14"/>
      <c r="P39" s="14"/>
    </row>
    <row r="40" spans="1:16" ht="12" customHeight="1" x14ac:dyDescent="0.35">
      <c r="A40" s="14"/>
      <c r="B40" s="14"/>
      <c r="C40" s="14"/>
      <c r="D40" s="14"/>
      <c r="E40" s="14"/>
      <c r="F40" s="14"/>
      <c r="G40" s="14"/>
      <c r="H40" s="14"/>
      <c r="I40" s="14"/>
      <c r="J40" s="14"/>
      <c r="K40" s="14"/>
      <c r="L40" s="14"/>
      <c r="M40" s="14"/>
      <c r="N40" s="14"/>
      <c r="O40" s="14"/>
      <c r="P40" s="14"/>
    </row>
    <row r="41" spans="1:16" ht="12" customHeight="1" x14ac:dyDescent="0.35">
      <c r="A41" s="14"/>
      <c r="B41" s="14"/>
      <c r="C41" s="14"/>
      <c r="D41" s="14"/>
      <c r="E41" s="14"/>
      <c r="F41" s="14"/>
      <c r="G41" s="14"/>
      <c r="H41" s="14"/>
      <c r="I41" s="14"/>
      <c r="J41" s="14"/>
      <c r="K41" s="14"/>
      <c r="L41" s="14"/>
      <c r="M41" s="14"/>
      <c r="N41" s="14"/>
      <c r="O41" s="14"/>
      <c r="P41" s="14"/>
    </row>
    <row r="42" spans="1:16" ht="12" customHeight="1" x14ac:dyDescent="0.35">
      <c r="A42" s="14"/>
      <c r="B42" s="14"/>
      <c r="C42" s="14"/>
      <c r="D42" s="14"/>
      <c r="E42" s="14"/>
      <c r="F42" s="14"/>
      <c r="G42" s="14"/>
      <c r="H42" s="14"/>
      <c r="I42" s="14"/>
      <c r="J42" s="14"/>
      <c r="K42" s="14"/>
      <c r="L42" s="14"/>
      <c r="M42" s="14"/>
      <c r="N42" s="14"/>
      <c r="O42" s="14"/>
      <c r="P42" s="14"/>
    </row>
    <row r="43" spans="1:16" ht="12" customHeight="1" x14ac:dyDescent="0.35">
      <c r="A43" s="14"/>
      <c r="B43" s="14"/>
      <c r="C43" s="14"/>
      <c r="D43" s="14"/>
      <c r="E43" s="14"/>
      <c r="F43" s="14"/>
      <c r="G43" s="14"/>
      <c r="H43" s="14"/>
      <c r="I43" s="14"/>
      <c r="J43" s="14"/>
      <c r="K43" s="14"/>
      <c r="L43" s="14"/>
      <c r="M43" s="14"/>
      <c r="N43" s="14"/>
      <c r="O43" s="14"/>
      <c r="P43" s="14"/>
    </row>
    <row r="44" spans="1:16" ht="12" customHeight="1" x14ac:dyDescent="0.35">
      <c r="A44" s="14"/>
      <c r="B44" s="14"/>
      <c r="C44" s="14"/>
      <c r="D44" s="14"/>
      <c r="E44" s="14"/>
      <c r="F44" s="14"/>
      <c r="G44" s="14"/>
      <c r="H44" s="14"/>
      <c r="I44" s="14"/>
      <c r="J44" s="14"/>
      <c r="K44" s="14"/>
      <c r="L44" s="14"/>
      <c r="M44" s="14"/>
      <c r="N44" s="14"/>
      <c r="O44" s="14"/>
      <c r="P44" s="14"/>
    </row>
    <row r="45" spans="1:16" ht="12" customHeight="1" x14ac:dyDescent="0.35">
      <c r="A45" s="14"/>
      <c r="B45" s="14"/>
      <c r="C45" s="14"/>
      <c r="D45" s="14"/>
      <c r="E45" s="14"/>
      <c r="F45" s="14"/>
      <c r="G45" s="14"/>
      <c r="H45" s="14"/>
      <c r="I45" s="14"/>
      <c r="J45" s="14"/>
      <c r="K45" s="14"/>
      <c r="L45" s="14"/>
      <c r="M45" s="14"/>
      <c r="N45" s="14"/>
      <c r="O45" s="14"/>
      <c r="P45" s="14"/>
    </row>
    <row r="46" spans="1:16" ht="12" customHeight="1" x14ac:dyDescent="0.35">
      <c r="A46" s="14"/>
      <c r="B46" s="14"/>
      <c r="C46" s="14"/>
      <c r="D46" s="14"/>
      <c r="E46" s="14"/>
      <c r="F46" s="14"/>
      <c r="G46" s="14"/>
      <c r="H46" s="14"/>
      <c r="I46" s="14"/>
      <c r="J46" s="14"/>
      <c r="K46" s="14"/>
      <c r="L46" s="14"/>
      <c r="M46" s="14"/>
      <c r="N46" s="14"/>
      <c r="O46" s="14"/>
      <c r="P46" s="14"/>
    </row>
    <row r="47" spans="1:16" ht="12" customHeight="1" x14ac:dyDescent="0.35">
      <c r="A47" s="14"/>
      <c r="B47" s="14"/>
      <c r="C47" s="14"/>
      <c r="D47" s="14"/>
      <c r="E47" s="14"/>
      <c r="F47" s="14"/>
      <c r="G47" s="14"/>
      <c r="H47" s="14"/>
      <c r="I47" s="14"/>
      <c r="J47" s="14"/>
      <c r="K47" s="14"/>
      <c r="L47" s="14"/>
      <c r="M47" s="14"/>
      <c r="N47" s="14"/>
      <c r="O47" s="14"/>
      <c r="P47" s="14"/>
    </row>
    <row r="48" spans="1:16" ht="12" customHeight="1" x14ac:dyDescent="0.35">
      <c r="A48" s="14"/>
      <c r="B48" s="14"/>
      <c r="C48" s="14"/>
      <c r="D48" s="14"/>
      <c r="E48" s="14"/>
      <c r="F48" s="14"/>
      <c r="G48" s="14"/>
      <c r="H48" s="14"/>
      <c r="I48" s="14"/>
      <c r="J48" s="14"/>
      <c r="K48" s="14"/>
      <c r="L48" s="14"/>
      <c r="M48" s="14"/>
      <c r="N48" s="14"/>
      <c r="O48" s="14"/>
      <c r="P48" s="14"/>
    </row>
    <row r="49" spans="1:16" ht="12" customHeight="1" x14ac:dyDescent="0.35">
      <c r="A49" s="34"/>
      <c r="B49" s="34"/>
      <c r="C49" s="12"/>
      <c r="D49" s="12"/>
      <c r="E49" s="12"/>
      <c r="F49" s="12"/>
      <c r="G49" s="12"/>
      <c r="H49" s="12"/>
      <c r="I49" s="12"/>
      <c r="J49" s="12"/>
      <c r="K49" s="12"/>
      <c r="L49" s="12"/>
      <c r="M49" s="12"/>
      <c r="N49" s="12"/>
      <c r="O49" s="12"/>
      <c r="P49" s="12"/>
    </row>
    <row r="50" spans="1:16" ht="12" customHeight="1" x14ac:dyDescent="0.35">
      <c r="A50" s="34"/>
      <c r="B50" s="34"/>
      <c r="C50" s="12"/>
      <c r="D50" s="12"/>
      <c r="E50" s="12"/>
      <c r="F50" s="12"/>
      <c r="G50" s="12"/>
      <c r="H50" s="12"/>
      <c r="I50" s="12"/>
      <c r="J50" s="12"/>
      <c r="K50" s="12"/>
      <c r="L50" s="12"/>
      <c r="M50" s="12"/>
      <c r="N50" s="12"/>
      <c r="O50" s="12"/>
      <c r="P50" s="12"/>
    </row>
    <row r="51" spans="1:16" ht="12" customHeight="1" x14ac:dyDescent="0.35">
      <c r="A51" s="34"/>
      <c r="B51" s="34"/>
      <c r="C51" s="12"/>
      <c r="D51" s="12"/>
      <c r="E51" s="12"/>
      <c r="F51" s="12"/>
      <c r="G51" s="12"/>
      <c r="H51" s="12"/>
      <c r="I51" s="12"/>
      <c r="J51" s="12"/>
      <c r="K51" s="12"/>
      <c r="L51" s="12"/>
      <c r="M51" s="12"/>
      <c r="N51" s="12"/>
      <c r="O51" s="12"/>
      <c r="P51" s="12"/>
    </row>
    <row r="52" spans="1:16" ht="12" customHeight="1" x14ac:dyDescent="0.35">
      <c r="A52" s="34"/>
      <c r="B52" s="34"/>
      <c r="C52" s="12"/>
      <c r="D52" s="12"/>
      <c r="E52" s="12"/>
      <c r="F52" s="12"/>
      <c r="G52" s="12"/>
      <c r="H52" s="12"/>
      <c r="I52" s="12"/>
      <c r="J52" s="12"/>
      <c r="K52" s="12"/>
      <c r="L52" s="12"/>
      <c r="M52" s="12"/>
      <c r="N52" s="12"/>
      <c r="O52" s="12"/>
      <c r="P52" s="12"/>
    </row>
    <row r="53" spans="1:16" ht="12" customHeight="1" x14ac:dyDescent="0.35">
      <c r="A53" s="34"/>
      <c r="B53" s="34"/>
      <c r="C53" s="12"/>
      <c r="D53" s="12"/>
      <c r="E53" s="12"/>
      <c r="F53" s="12"/>
      <c r="G53" s="12"/>
      <c r="H53" s="12"/>
      <c r="I53" s="12"/>
      <c r="J53" s="12"/>
      <c r="K53" s="12"/>
      <c r="L53" s="12"/>
      <c r="M53" s="12"/>
      <c r="N53" s="12"/>
      <c r="O53" s="12"/>
      <c r="P53" s="12"/>
    </row>
    <row r="54" spans="1:16" ht="12" customHeight="1" x14ac:dyDescent="0.35">
      <c r="A54" s="34"/>
      <c r="B54" s="34"/>
      <c r="C54" s="12"/>
      <c r="D54" s="12"/>
      <c r="E54" s="12"/>
      <c r="F54" s="12"/>
      <c r="G54" s="12"/>
      <c r="H54" s="12"/>
      <c r="I54" s="12"/>
      <c r="J54" s="12"/>
      <c r="K54" s="12"/>
      <c r="L54" s="12"/>
      <c r="M54" s="12"/>
      <c r="N54" s="12"/>
      <c r="O54" s="12"/>
      <c r="P54" s="12"/>
    </row>
    <row r="55" spans="1:16" ht="12" customHeight="1" x14ac:dyDescent="0.35">
      <c r="A55" s="34"/>
      <c r="B55" s="34"/>
      <c r="C55" s="12"/>
      <c r="D55" s="12"/>
      <c r="E55" s="12"/>
      <c r="F55" s="12"/>
      <c r="G55" s="12"/>
      <c r="H55" s="12"/>
      <c r="I55" s="12"/>
      <c r="J55" s="12"/>
      <c r="K55" s="12"/>
      <c r="L55" s="12"/>
      <c r="M55" s="12"/>
      <c r="N55" s="12"/>
      <c r="O55" s="12"/>
      <c r="P55" s="12"/>
    </row>
  </sheetData>
  <pageMargins left="0.55118110236220497" right="0.55118110236220497" top="0.39370078740157499" bottom="0.55118110236220497" header="0" footer="0.31496062992126"/>
  <pageSetup paperSize="9" fitToHeight="0" orientation="landscape" r:id="rId1"/>
  <headerFooter scaleWithDoc="0" alignWithMargins="0">
    <oddFooter>&amp;R&amp;G&amp;L&amp;"Arial,Regular"&amp;8Page &amp;P     Tab:&amp;A     05 April 2021&amp;C&amp;"Arial,Regular"&amp;8&amp;F
Reliance Restricted</oddFooter>
  </headerFooter>
  <drawing r:id="rId2"/>
  <legacyDrawing r:id="rId3"/>
  <legacyDrawingHF r:id="rId4"/>
  <oleObjects>
    <mc:AlternateContent xmlns:mc="http://schemas.openxmlformats.org/markup-compatibility/2006">
      <mc:Choice Requires="x14">
        <oleObject progId="Document" shapeId="3073" r:id="rId5">
          <objectPr defaultSize="0" autoPict="0" altText="nrNarrativeTextBox" r:id="rId6">
            <anchor moveWithCells="1">
              <from>
                <xdr:col>0</xdr:col>
                <xdr:colOff>76200</xdr:colOff>
                <xdr:row>29</xdr:row>
                <xdr:rowOff>33338</xdr:rowOff>
              </from>
              <to>
                <xdr:col>13</xdr:col>
                <xdr:colOff>461963</xdr:colOff>
                <xdr:row>32</xdr:row>
                <xdr:rowOff>71438</xdr:rowOff>
              </to>
            </anchor>
          </objectPr>
        </oleObject>
      </mc:Choice>
      <mc:Fallback>
        <oleObject progId="Document" shapeId="3073" r:id="rId5"/>
      </mc:Fallback>
    </mc:AlternateContent>
  </oleObjec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710B94-72C8-4EB8-BD01-BA846384B3B5}">
  <sheetPr>
    <pageSetUpPr autoPageBreaks="0" fitToPage="1"/>
  </sheetPr>
  <dimension ref="A1:O65"/>
  <sheetViews>
    <sheetView showGridLines="0" zoomScale="85" zoomScaleNormal="85" workbookViewId="0">
      <selection activeCell="D14" sqref="D14"/>
    </sheetView>
  </sheetViews>
  <sheetFormatPr defaultColWidth="9" defaultRowHeight="12" customHeight="1" x14ac:dyDescent="0.35"/>
  <cols>
    <col min="1" max="1" width="32.4140625" style="4" customWidth="1"/>
    <col min="2" max="2" width="5.6640625" style="4" customWidth="1"/>
    <col min="3" max="5" width="11.4140625" style="4" customWidth="1"/>
    <col min="6" max="6" width="0.9140625" style="4" customWidth="1"/>
    <col min="7" max="11" width="12.08203125" style="4" bestFit="1" customWidth="1"/>
    <col min="12" max="12" width="5.4140625" style="4" customWidth="1"/>
    <col min="13" max="13" width="11.4140625" style="4" customWidth="1"/>
    <col min="14" max="14" width="10.9140625" style="4" bestFit="1" customWidth="1"/>
    <col min="15" max="15" width="9" style="4" customWidth="1"/>
    <col min="16" max="16" width="10.9140625" style="4" bestFit="1" customWidth="1"/>
    <col min="17" max="16384" width="9" style="4"/>
  </cols>
  <sheetData>
    <row r="1" spans="1:15" ht="20.2" customHeight="1" x14ac:dyDescent="0.4">
      <c r="A1" s="19" t="s">
        <v>123</v>
      </c>
      <c r="B1" s="7"/>
      <c r="C1" s="7"/>
      <c r="D1" s="7"/>
      <c r="E1" s="7"/>
      <c r="F1" s="7"/>
      <c r="G1" s="7"/>
      <c r="H1" s="7"/>
      <c r="I1" s="7"/>
      <c r="J1" s="7"/>
      <c r="K1" s="7"/>
      <c r="L1" s="7"/>
      <c r="N1" s="273" t="s">
        <v>432</v>
      </c>
      <c r="O1" s="274" t="str">
        <f>IF(ROUND(SUM(O2:O161),1)=0,"ok","check")</f>
        <v>ok</v>
      </c>
    </row>
    <row r="2" spans="1:15" ht="15" customHeight="1" x14ac:dyDescent="0.35">
      <c r="A2" s="20"/>
      <c r="B2" s="14"/>
      <c r="C2" s="11"/>
      <c r="D2" s="11"/>
      <c r="E2" s="11"/>
      <c r="F2" s="11"/>
      <c r="G2" s="11"/>
      <c r="H2" s="11"/>
      <c r="I2" s="11"/>
      <c r="J2" s="11"/>
      <c r="K2" s="11"/>
      <c r="L2" s="11"/>
    </row>
    <row r="3" spans="1:15" ht="20.2" customHeight="1" x14ac:dyDescent="0.5">
      <c r="A3" s="86" t="s">
        <v>125</v>
      </c>
      <c r="B3" s="11"/>
      <c r="C3" s="11"/>
      <c r="D3" s="11"/>
      <c r="E3" s="11"/>
      <c r="F3" s="11"/>
      <c r="G3" s="11"/>
      <c r="H3" s="11"/>
      <c r="I3" s="11"/>
      <c r="J3" s="11"/>
      <c r="K3" s="11"/>
      <c r="L3" s="11"/>
      <c r="M3" s="11"/>
    </row>
    <row r="4" spans="1:15" ht="20.2" customHeight="1" x14ac:dyDescent="0.5">
      <c r="A4" s="86"/>
      <c r="B4" s="11"/>
      <c r="C4" s="11"/>
      <c r="D4" s="11"/>
      <c r="E4" s="11"/>
      <c r="F4" s="11"/>
      <c r="G4" s="11"/>
      <c r="H4" s="11"/>
      <c r="I4" s="11"/>
      <c r="J4" s="11"/>
      <c r="K4" s="11"/>
      <c r="L4" s="11"/>
      <c r="M4" s="11"/>
    </row>
    <row r="5" spans="1:15" ht="13.15" x14ac:dyDescent="0.35">
      <c r="A5" s="297"/>
      <c r="B5" s="297"/>
      <c r="C5" s="298" t="s">
        <v>126</v>
      </c>
      <c r="D5" s="298" t="s">
        <v>126</v>
      </c>
      <c r="E5" s="298" t="s">
        <v>126</v>
      </c>
      <c r="F5" s="299"/>
      <c r="G5" s="317" t="s">
        <v>436</v>
      </c>
      <c r="H5" s="317"/>
      <c r="I5" s="310" t="s">
        <v>437</v>
      </c>
      <c r="J5" s="310"/>
      <c r="K5" s="310" t="s">
        <v>438</v>
      </c>
      <c r="L5" s="22"/>
      <c r="M5" s="12"/>
    </row>
    <row r="6" spans="1:15" ht="26.25" x14ac:dyDescent="0.4">
      <c r="A6" s="306" t="s">
        <v>89</v>
      </c>
      <c r="B6" s="307" t="s">
        <v>16</v>
      </c>
      <c r="C6" s="308" t="s">
        <v>104</v>
      </c>
      <c r="D6" s="308" t="s">
        <v>106</v>
      </c>
      <c r="E6" s="308" t="s">
        <v>428</v>
      </c>
      <c r="F6" s="148"/>
      <c r="G6" s="318" t="s">
        <v>434</v>
      </c>
      <c r="H6" s="318" t="s">
        <v>435</v>
      </c>
      <c r="I6" s="309" t="s">
        <v>434</v>
      </c>
      <c r="J6" s="309" t="s">
        <v>435</v>
      </c>
      <c r="K6" s="309" t="s">
        <v>439</v>
      </c>
      <c r="L6" s="12"/>
      <c r="M6" s="96" t="s">
        <v>17</v>
      </c>
    </row>
    <row r="7" spans="1:15" ht="12.75" x14ac:dyDescent="0.35">
      <c r="A7" s="107" t="s">
        <v>233</v>
      </c>
      <c r="B7" s="29"/>
      <c r="C7" s="100">
        <f>'R3'!H7</f>
        <v>21021.105</v>
      </c>
      <c r="D7" s="100">
        <f>'R3'!N7</f>
        <v>20584.784920000002</v>
      </c>
      <c r="E7" s="100">
        <f>'R3'!T7</f>
        <v>21552.032828000003</v>
      </c>
      <c r="F7" s="138"/>
      <c r="G7" s="129">
        <f>D7-C7</f>
        <v>-436.32007999999769</v>
      </c>
      <c r="H7" s="129">
        <f>E7-D7</f>
        <v>967.24790800000119</v>
      </c>
      <c r="I7" s="146">
        <f>D7/C7-1</f>
        <v>-2.0756286598634932E-2</v>
      </c>
      <c r="J7" s="146">
        <f>E7/D7-1</f>
        <v>4.6988487456103067E-2</v>
      </c>
      <c r="K7" s="146">
        <f>((E7/C7)^(1/2)-1)</f>
        <v>1.2549699691325245E-2</v>
      </c>
      <c r="L7" s="26"/>
      <c r="M7" s="27"/>
    </row>
    <row r="8" spans="1:15" ht="12.75" x14ac:dyDescent="0.35">
      <c r="A8" s="107" t="s">
        <v>236</v>
      </c>
      <c r="B8" s="29"/>
      <c r="C8" s="100">
        <f>'R3'!H8</f>
        <v>-169.84068300000001</v>
      </c>
      <c r="D8" s="100">
        <f>'R3'!N8</f>
        <v>-162.24785284000001</v>
      </c>
      <c r="E8" s="100">
        <f>'R3'!T8</f>
        <v>-176.28033155600002</v>
      </c>
      <c r="F8" s="138"/>
      <c r="G8" s="129">
        <f t="shared" ref="G8:G25" si="0">D8-C8</f>
        <v>7.5928301600000054</v>
      </c>
      <c r="H8" s="129">
        <f t="shared" ref="H8:H25" si="1">E8-D8</f>
        <v>-14.032478716000014</v>
      </c>
      <c r="I8" s="146">
        <f t="shared" ref="I8:I25" si="2">D8/C8-1</f>
        <v>-4.470560307391136E-2</v>
      </c>
      <c r="J8" s="146">
        <f t="shared" ref="J8:J25" si="3">E8/D8-1</f>
        <v>8.6487916298270351E-2</v>
      </c>
      <c r="K8" s="146">
        <f t="shared" ref="K8:K25" si="4">((E8/C8)^(1/2)-1)</f>
        <v>1.8781536330355175E-2</v>
      </c>
      <c r="L8" s="26"/>
      <c r="M8" s="27"/>
    </row>
    <row r="9" spans="1:15" ht="13.15" x14ac:dyDescent="0.4">
      <c r="A9" s="108" t="s">
        <v>232</v>
      </c>
      <c r="B9" s="109"/>
      <c r="C9" s="110">
        <f>SUM(C7:C8)</f>
        <v>20851.264317000001</v>
      </c>
      <c r="D9" s="110">
        <f>SUM(D7:D8)</f>
        <v>20422.537067160003</v>
      </c>
      <c r="E9" s="110">
        <f>SUM(E7:E8)</f>
        <v>21375.752496444002</v>
      </c>
      <c r="F9" s="149"/>
      <c r="G9" s="123">
        <f t="shared" si="0"/>
        <v>-428.72724983999797</v>
      </c>
      <c r="H9" s="123">
        <f t="shared" si="1"/>
        <v>953.21542928399867</v>
      </c>
      <c r="I9" s="157">
        <f t="shared" si="2"/>
        <v>-2.0561211220676778E-2</v>
      </c>
      <c r="J9" s="157">
        <f t="shared" si="3"/>
        <v>4.6674682295805292E-2</v>
      </c>
      <c r="K9" s="157">
        <f t="shared" si="4"/>
        <v>1.249878176410002E-2</v>
      </c>
      <c r="L9" s="26"/>
      <c r="M9" s="27"/>
    </row>
    <row r="10" spans="1:15" s="30" customFormat="1" ht="12.75" x14ac:dyDescent="0.35">
      <c r="A10" s="111" t="s">
        <v>241</v>
      </c>
      <c r="B10" s="112"/>
      <c r="C10" s="113">
        <f>'R3'!H10</f>
        <v>-9546.5578647945204</v>
      </c>
      <c r="D10" s="113">
        <f>'R3'!N10</f>
        <v>-8911.3376649950678</v>
      </c>
      <c r="E10" s="113">
        <f>'R3'!T10</f>
        <v>-9024.3425003184675</v>
      </c>
      <c r="F10" s="138"/>
      <c r="G10" s="156">
        <f t="shared" si="0"/>
        <v>635.22019979945253</v>
      </c>
      <c r="H10" s="156">
        <f t="shared" si="1"/>
        <v>-113.00483532339967</v>
      </c>
      <c r="I10" s="158">
        <f t="shared" si="2"/>
        <v>-6.6539187086687712E-2</v>
      </c>
      <c r="J10" s="158">
        <f t="shared" si="3"/>
        <v>1.2681018223257068E-2</v>
      </c>
      <c r="K10" s="158">
        <f t="shared" si="4"/>
        <v>-2.7735608750087848E-2</v>
      </c>
      <c r="L10" s="26"/>
      <c r="M10" s="27"/>
      <c r="N10" s="4"/>
    </row>
    <row r="11" spans="1:15" s="30" customFormat="1" ht="13.15" x14ac:dyDescent="0.4">
      <c r="A11" s="118" t="s">
        <v>415</v>
      </c>
      <c r="B11" s="119"/>
      <c r="C11" s="120">
        <f>SUM(C9:C10)</f>
        <v>11304.706452205481</v>
      </c>
      <c r="D11" s="120">
        <f>SUM(D9:D10)</f>
        <v>11511.199402164935</v>
      </c>
      <c r="E11" s="120">
        <f>SUM(E9:E10)</f>
        <v>12351.409996125534</v>
      </c>
      <c r="F11" s="149"/>
      <c r="G11" s="120">
        <f t="shared" si="0"/>
        <v>206.49294995945456</v>
      </c>
      <c r="H11" s="120">
        <f t="shared" si="1"/>
        <v>840.210593960599</v>
      </c>
      <c r="I11" s="159">
        <f t="shared" si="2"/>
        <v>1.826610454968236E-2</v>
      </c>
      <c r="J11" s="159">
        <f t="shared" si="3"/>
        <v>7.2990707971106739E-2</v>
      </c>
      <c r="K11" s="159">
        <f t="shared" si="4"/>
        <v>4.5270332700466875E-2</v>
      </c>
      <c r="L11" s="26"/>
      <c r="M11" s="27"/>
      <c r="N11" s="4"/>
    </row>
    <row r="12" spans="1:15" ht="12.75" x14ac:dyDescent="0.35">
      <c r="A12" s="107" t="s">
        <v>221</v>
      </c>
      <c r="B12" s="29"/>
      <c r="C12" s="100">
        <f>'R3'!H12</f>
        <v>-4593.7970775000003</v>
      </c>
      <c r="D12" s="100">
        <f>'R3'!N12</f>
        <v>-5175.78078525</v>
      </c>
      <c r="E12" s="100">
        <f>'R3'!T12</f>
        <v>-5500.9628637750011</v>
      </c>
      <c r="F12" s="138"/>
      <c r="G12" s="129">
        <f t="shared" si="0"/>
        <v>-581.98370774999967</v>
      </c>
      <c r="H12" s="129">
        <f t="shared" si="1"/>
        <v>-325.18207852500109</v>
      </c>
      <c r="I12" s="146">
        <f t="shared" si="2"/>
        <v>0.12668903260888542</v>
      </c>
      <c r="J12" s="146">
        <f t="shared" si="3"/>
        <v>6.2827637416891458E-2</v>
      </c>
      <c r="K12" s="146">
        <f t="shared" si="4"/>
        <v>9.4292576339264356E-2</v>
      </c>
      <c r="L12" s="26"/>
      <c r="M12" s="27"/>
    </row>
    <row r="13" spans="1:15" ht="12.75" x14ac:dyDescent="0.35">
      <c r="A13" s="107" t="s">
        <v>260</v>
      </c>
      <c r="B13" s="29"/>
      <c r="C13" s="100">
        <f>'R3'!H13</f>
        <v>-685.21105</v>
      </c>
      <c r="D13" s="100">
        <f>'R3'!N13</f>
        <v>-330.84784920000004</v>
      </c>
      <c r="E13" s="100">
        <f>'R3'!T13</f>
        <v>-340.52032828000006</v>
      </c>
      <c r="F13" s="138"/>
      <c r="G13" s="129">
        <f t="shared" si="0"/>
        <v>354.36320079999996</v>
      </c>
      <c r="H13" s="129">
        <f t="shared" si="1"/>
        <v>-9.6724790800000164</v>
      </c>
      <c r="I13" s="146">
        <f t="shared" si="2"/>
        <v>-0.51715920343082611</v>
      </c>
      <c r="J13" s="146">
        <f t="shared" si="3"/>
        <v>2.9235429830927862E-2</v>
      </c>
      <c r="K13" s="146">
        <f t="shared" si="4"/>
        <v>-0.29504833158805754</v>
      </c>
      <c r="L13" s="26"/>
      <c r="M13" s="27"/>
    </row>
    <row r="14" spans="1:15" ht="12.75" x14ac:dyDescent="0.35">
      <c r="A14" s="107" t="s">
        <v>276</v>
      </c>
      <c r="B14" s="29"/>
      <c r="C14" s="100">
        <f>'R3'!H14</f>
        <v>-735.22812250000004</v>
      </c>
      <c r="D14" s="100">
        <f>'R3'!N14</f>
        <v>-720.17507974000011</v>
      </c>
      <c r="E14" s="100">
        <f>'R3'!T14</f>
        <v>-753.54513256600012</v>
      </c>
      <c r="F14" s="138"/>
      <c r="G14" s="129">
        <f t="shared" si="0"/>
        <v>15.053042759999926</v>
      </c>
      <c r="H14" s="129">
        <f t="shared" si="1"/>
        <v>-33.370052826000006</v>
      </c>
      <c r="I14" s="146">
        <f t="shared" si="2"/>
        <v>-2.0473975762536067E-2</v>
      </c>
      <c r="J14" s="146">
        <f t="shared" si="3"/>
        <v>4.6336028230867576E-2</v>
      </c>
      <c r="K14" s="146">
        <f t="shared" si="4"/>
        <v>1.2380052030560584E-2</v>
      </c>
      <c r="L14" s="26"/>
      <c r="M14" s="27"/>
    </row>
    <row r="15" spans="1:15" ht="12.75" x14ac:dyDescent="0.35">
      <c r="A15" s="107" t="s">
        <v>193</v>
      </c>
      <c r="B15" s="29"/>
      <c r="C15" s="100">
        <f>'R3'!H15</f>
        <v>-153.4</v>
      </c>
      <c r="D15" s="100">
        <f>'R3'!N15</f>
        <v>-155.4</v>
      </c>
      <c r="E15" s="100">
        <f>'R3'!T15</f>
        <v>-151.4</v>
      </c>
      <c r="F15" s="138"/>
      <c r="G15" s="129">
        <f t="shared" si="0"/>
        <v>-2</v>
      </c>
      <c r="H15" s="129">
        <f t="shared" si="1"/>
        <v>4</v>
      </c>
      <c r="I15" s="146">
        <f t="shared" si="2"/>
        <v>1.3037809647979071E-2</v>
      </c>
      <c r="J15" s="146">
        <f t="shared" si="3"/>
        <v>-2.5740025740025763E-2</v>
      </c>
      <c r="K15" s="146">
        <f t="shared" si="4"/>
        <v>-6.540292537225878E-3</v>
      </c>
      <c r="L15" s="26"/>
      <c r="M15" s="27"/>
    </row>
    <row r="16" spans="1:15" ht="12.75" x14ac:dyDescent="0.35">
      <c r="A16" s="107" t="s">
        <v>198</v>
      </c>
      <c r="B16" s="29"/>
      <c r="C16" s="100">
        <f>'R3'!H16</f>
        <v>-2018.2063000000001</v>
      </c>
      <c r="D16" s="100">
        <f>'R3'!N16</f>
        <v>-2216.7320952000005</v>
      </c>
      <c r="E16" s="100">
        <f>'R3'!T16</f>
        <v>-1885.8598196800001</v>
      </c>
      <c r="F16" s="138"/>
      <c r="G16" s="129">
        <f t="shared" si="0"/>
        <v>-198.5257952000004</v>
      </c>
      <c r="H16" s="129">
        <f t="shared" si="1"/>
        <v>330.87227552000036</v>
      </c>
      <c r="I16" s="146">
        <f t="shared" si="2"/>
        <v>9.8367444002132265E-2</v>
      </c>
      <c r="J16" s="146">
        <f t="shared" si="3"/>
        <v>-0.14926128251422643</v>
      </c>
      <c r="K16" s="146">
        <f t="shared" si="4"/>
        <v>-3.3344057775207658E-2</v>
      </c>
      <c r="L16" s="12"/>
      <c r="M16" s="27"/>
    </row>
    <row r="17" spans="1:14" ht="12.75" x14ac:dyDescent="0.35">
      <c r="A17" s="107" t="s">
        <v>212</v>
      </c>
      <c r="B17" s="29"/>
      <c r="C17" s="100">
        <f>'R3'!H17</f>
        <v>-105.6</v>
      </c>
      <c r="D17" s="100">
        <f>'R3'!N17</f>
        <v>-126.72</v>
      </c>
      <c r="E17" s="100">
        <f>'R3'!T17</f>
        <v>-88.703999999999994</v>
      </c>
      <c r="F17" s="138"/>
      <c r="G17" s="129">
        <f t="shared" si="0"/>
        <v>-21.120000000000005</v>
      </c>
      <c r="H17" s="129">
        <f t="shared" si="1"/>
        <v>38.016000000000005</v>
      </c>
      <c r="I17" s="146">
        <f t="shared" si="2"/>
        <v>0.19999999999999996</v>
      </c>
      <c r="J17" s="146">
        <f t="shared" si="3"/>
        <v>-0.30000000000000004</v>
      </c>
      <c r="K17" s="146">
        <f t="shared" si="4"/>
        <v>-8.3484861008832012E-2</v>
      </c>
      <c r="L17" s="26"/>
      <c r="M17" s="27"/>
    </row>
    <row r="18" spans="1:14" ht="12.75" x14ac:dyDescent="0.35">
      <c r="A18" s="114" t="s">
        <v>189</v>
      </c>
      <c r="B18" s="112"/>
      <c r="C18" s="113">
        <f>'R3'!H18</f>
        <v>70.033927499999947</v>
      </c>
      <c r="D18" s="113">
        <f>'R3'!N18</f>
        <v>-341.84739246000009</v>
      </c>
      <c r="E18" s="113">
        <f>'R3'!T18</f>
        <v>-179.07775087400006</v>
      </c>
      <c r="F18" s="138"/>
      <c r="G18" s="156">
        <f t="shared" si="0"/>
        <v>-411.88131996000004</v>
      </c>
      <c r="H18" s="156">
        <f t="shared" si="1"/>
        <v>162.76964158600003</v>
      </c>
      <c r="I18" s="158">
        <f t="shared" si="2"/>
        <v>-5.8811683802825474</v>
      </c>
      <c r="J18" s="158">
        <f t="shared" si="3"/>
        <v>-0.47614709129321753</v>
      </c>
      <c r="K18" s="158" t="s">
        <v>440</v>
      </c>
      <c r="L18" s="26"/>
      <c r="M18" s="27"/>
    </row>
    <row r="19" spans="1:14" ht="13.15" x14ac:dyDescent="0.4">
      <c r="A19" s="115" t="s">
        <v>416</v>
      </c>
      <c r="B19" s="116"/>
      <c r="C19" s="117">
        <f>SUM(C11:C18)</f>
        <v>3083.2978297054815</v>
      </c>
      <c r="D19" s="117">
        <f>SUM(D11:D18)</f>
        <v>2443.6962003149347</v>
      </c>
      <c r="E19" s="117">
        <f>SUM(E11:E18)</f>
        <v>3451.3401009505319</v>
      </c>
      <c r="F19" s="149"/>
      <c r="G19" s="120">
        <f t="shared" si="0"/>
        <v>-639.6016293905468</v>
      </c>
      <c r="H19" s="120">
        <f t="shared" si="1"/>
        <v>1007.6439006355972</v>
      </c>
      <c r="I19" s="159">
        <f t="shared" si="2"/>
        <v>-0.20744075490483571</v>
      </c>
      <c r="J19" s="159">
        <f t="shared" si="3"/>
        <v>0.41234417785064115</v>
      </c>
      <c r="K19" s="159">
        <f t="shared" si="4"/>
        <v>5.80011509501559E-2</v>
      </c>
      <c r="L19" s="26"/>
      <c r="M19" s="27"/>
    </row>
    <row r="20" spans="1:14" s="30" customFormat="1" ht="12.75" x14ac:dyDescent="0.35">
      <c r="A20" s="163" t="s">
        <v>292</v>
      </c>
      <c r="B20" s="164"/>
      <c r="C20" s="165">
        <f>'R3'!H20</f>
        <v>-545.36964650000004</v>
      </c>
      <c r="D20" s="165">
        <f>'R3'!N20</f>
        <v>-521.78396669000006</v>
      </c>
      <c r="E20" s="165">
        <f>'R3'!T20</f>
        <v>-181.31472930999999</v>
      </c>
      <c r="F20" s="138"/>
      <c r="G20" s="129">
        <f t="shared" si="0"/>
        <v>23.585679809999988</v>
      </c>
      <c r="H20" s="129">
        <f t="shared" si="1"/>
        <v>340.4692373800001</v>
      </c>
      <c r="I20" s="146">
        <f t="shared" si="2"/>
        <v>-4.3247144320122999E-2</v>
      </c>
      <c r="J20" s="146">
        <f t="shared" si="3"/>
        <v>-0.65250996411370776</v>
      </c>
      <c r="K20" s="146">
        <f t="shared" si="4"/>
        <v>-0.42340474841140696</v>
      </c>
      <c r="L20" s="26"/>
      <c r="M20" s="27"/>
      <c r="N20" s="4"/>
    </row>
    <row r="21" spans="1:14" s="30" customFormat="1" ht="13.15" x14ac:dyDescent="0.4">
      <c r="A21" s="118" t="s">
        <v>417</v>
      </c>
      <c r="B21" s="119"/>
      <c r="C21" s="120">
        <f>SUM(C19:C20)</f>
        <v>2537.9281832054812</v>
      </c>
      <c r="D21" s="120">
        <f>SUM(D19:D20)</f>
        <v>1921.9122336249347</v>
      </c>
      <c r="E21" s="120">
        <f>SUM(E19:E20)</f>
        <v>3270.0253716405318</v>
      </c>
      <c r="F21" s="149"/>
      <c r="G21" s="120">
        <f t="shared" si="0"/>
        <v>-616.01594958054648</v>
      </c>
      <c r="H21" s="120">
        <f t="shared" si="1"/>
        <v>1348.1131380155971</v>
      </c>
      <c r="I21" s="159">
        <f t="shared" si="2"/>
        <v>-0.24272394847773016</v>
      </c>
      <c r="J21" s="159">
        <f t="shared" si="3"/>
        <v>0.70144365306053014</v>
      </c>
      <c r="K21" s="159">
        <f t="shared" si="4"/>
        <v>0.13510463459423194</v>
      </c>
      <c r="L21" s="26"/>
      <c r="M21" s="27"/>
      <c r="N21" s="4"/>
    </row>
    <row r="22" spans="1:14" ht="12.75" x14ac:dyDescent="0.35">
      <c r="A22" s="28" t="s">
        <v>226</v>
      </c>
      <c r="B22" s="29"/>
      <c r="C22" s="100">
        <f>'R3'!H22</f>
        <v>-151.58000000000001</v>
      </c>
      <c r="D22" s="100">
        <f>'R3'!N22</f>
        <v>-173.77</v>
      </c>
      <c r="E22" s="100">
        <f>'R3'!T22</f>
        <v>-120.71000000000001</v>
      </c>
      <c r="F22" s="138"/>
      <c r="G22" s="129">
        <f t="shared" si="0"/>
        <v>-22.189999999999998</v>
      </c>
      <c r="H22" s="129">
        <f t="shared" si="1"/>
        <v>53.06</v>
      </c>
      <c r="I22" s="146">
        <f t="shared" si="2"/>
        <v>0.14639134450455193</v>
      </c>
      <c r="J22" s="146">
        <f t="shared" si="3"/>
        <v>-0.305346147206077</v>
      </c>
      <c r="K22" s="146">
        <f t="shared" si="4"/>
        <v>-0.10761826314648693</v>
      </c>
      <c r="L22" s="26"/>
      <c r="M22" s="27"/>
    </row>
    <row r="23" spans="1:14" ht="13.15" x14ac:dyDescent="0.4">
      <c r="A23" s="108" t="s">
        <v>418</v>
      </c>
      <c r="B23" s="109"/>
      <c r="C23" s="110">
        <f>SUM(C21:C22)</f>
        <v>2386.3481832054813</v>
      </c>
      <c r="D23" s="110">
        <f>SUM(D21:D22)</f>
        <v>1748.1422336249348</v>
      </c>
      <c r="E23" s="110">
        <f>SUM(E21:E22)</f>
        <v>3149.3153716405318</v>
      </c>
      <c r="F23" s="149"/>
      <c r="G23" s="123">
        <f t="shared" si="0"/>
        <v>-638.20594958054653</v>
      </c>
      <c r="H23" s="123">
        <f t="shared" si="1"/>
        <v>1401.173138015597</v>
      </c>
      <c r="I23" s="146">
        <f t="shared" si="2"/>
        <v>-0.2674404154733494</v>
      </c>
      <c r="J23" s="146">
        <f t="shared" si="3"/>
        <v>0.80152124413248393</v>
      </c>
      <c r="K23" s="146">
        <f t="shared" si="4"/>
        <v>0.14879138842421136</v>
      </c>
      <c r="L23" s="26"/>
      <c r="M23" s="27"/>
    </row>
    <row r="24" spans="1:14" ht="12.75" x14ac:dyDescent="0.35">
      <c r="A24" s="111" t="s">
        <v>229</v>
      </c>
      <c r="B24" s="112"/>
      <c r="C24" s="113">
        <f>'R3'!H24</f>
        <v>-731.55109587767026</v>
      </c>
      <c r="D24" s="113">
        <f>'R3'!N24</f>
        <v>-662.8843933556044</v>
      </c>
      <c r="E24" s="113">
        <f>'R3'!T24</f>
        <v>-981.83125731436394</v>
      </c>
      <c r="F24" s="138"/>
      <c r="G24" s="129">
        <f t="shared" si="0"/>
        <v>68.666702522065862</v>
      </c>
      <c r="H24" s="129">
        <f t="shared" si="1"/>
        <v>-318.94686395875954</v>
      </c>
      <c r="I24" s="146">
        <f t="shared" si="2"/>
        <v>-9.3864533740714018E-2</v>
      </c>
      <c r="J24" s="146">
        <f t="shared" si="3"/>
        <v>0.48115005746961437</v>
      </c>
      <c r="K24" s="146">
        <f t="shared" si="4"/>
        <v>0.15850015016192276</v>
      </c>
      <c r="L24" s="26"/>
      <c r="M24" s="27"/>
    </row>
    <row r="25" spans="1:14" ht="13.15" x14ac:dyDescent="0.4">
      <c r="A25" s="118" t="s">
        <v>419</v>
      </c>
      <c r="B25" s="119"/>
      <c r="C25" s="120">
        <f>SUM(C23:C24)</f>
        <v>1654.7970873278109</v>
      </c>
      <c r="D25" s="120">
        <f>SUM(D23:D24)</f>
        <v>1085.2578402693302</v>
      </c>
      <c r="E25" s="120">
        <f>SUM(E23:E24)</f>
        <v>2167.4841143261679</v>
      </c>
      <c r="F25" s="149"/>
      <c r="G25" s="120">
        <f t="shared" si="0"/>
        <v>-569.53924705848067</v>
      </c>
      <c r="H25" s="120">
        <f t="shared" si="1"/>
        <v>1082.2262740568376</v>
      </c>
      <c r="I25" s="159">
        <f t="shared" si="2"/>
        <v>-0.34417467339042784</v>
      </c>
      <c r="J25" s="159">
        <f t="shared" si="3"/>
        <v>0.99720659358540975</v>
      </c>
      <c r="K25" s="159">
        <f t="shared" si="4"/>
        <v>0.14447309559680876</v>
      </c>
      <c r="L25" s="26"/>
      <c r="M25" s="27"/>
    </row>
    <row r="26" spans="1:14" ht="13.15" x14ac:dyDescent="0.4">
      <c r="A26" s="121"/>
      <c r="B26" s="122"/>
      <c r="C26" s="123"/>
      <c r="D26" s="123"/>
      <c r="E26" s="123"/>
      <c r="F26" s="149"/>
      <c r="G26" s="123"/>
      <c r="H26" s="123"/>
      <c r="I26" s="157"/>
      <c r="J26" s="157"/>
      <c r="K26" s="157"/>
      <c r="L26" s="26"/>
      <c r="M26" s="27"/>
    </row>
    <row r="27" spans="1:14" ht="12.75" x14ac:dyDescent="0.35">
      <c r="A27" s="127" t="s">
        <v>420</v>
      </c>
      <c r="B27" s="128"/>
      <c r="C27" s="129"/>
      <c r="D27" s="129"/>
      <c r="E27" s="129"/>
      <c r="F27" s="138"/>
      <c r="G27" s="129"/>
      <c r="H27" s="129"/>
      <c r="I27" s="129"/>
      <c r="J27" s="129"/>
      <c r="K27" s="129"/>
      <c r="L27" s="26"/>
      <c r="M27" s="27"/>
    </row>
    <row r="28" spans="1:14" ht="12.75" x14ac:dyDescent="0.35">
      <c r="A28" s="139" t="s">
        <v>415</v>
      </c>
      <c r="B28" s="140"/>
      <c r="C28" s="146">
        <f>IFERROR(C11/C9,0)</f>
        <v>0.54215928014440695</v>
      </c>
      <c r="D28" s="146">
        <f>IFERROR(D11/D9,0)</f>
        <v>0.56365178157395823</v>
      </c>
      <c r="E28" s="146">
        <f>IFERROR(E11/E9,0)</f>
        <v>0.57782340051795944</v>
      </c>
      <c r="F28" s="150"/>
      <c r="G28" s="160">
        <f t="shared" ref="G28:H31" si="5">(D28-C28)*100</f>
        <v>2.1492501429551281</v>
      </c>
      <c r="H28" s="160">
        <f t="shared" si="5"/>
        <v>1.4171618944001207</v>
      </c>
      <c r="I28" s="162"/>
      <c r="J28" s="162"/>
      <c r="K28" s="279"/>
      <c r="L28" s="26"/>
      <c r="M28" s="27"/>
    </row>
    <row r="29" spans="1:14" ht="12.75" x14ac:dyDescent="0.35">
      <c r="A29" s="139" t="s">
        <v>421</v>
      </c>
      <c r="B29" s="140"/>
      <c r="C29" s="146">
        <f>IFERROR(C19/C9,0)</f>
        <v>0.14787102512492126</v>
      </c>
      <c r="D29" s="146">
        <f>IFERROR(D19/D9,0)</f>
        <v>0.11965683755543109</v>
      </c>
      <c r="E29" s="146">
        <f>IFERROR(E19/E9,0)</f>
        <v>0.161460519414448</v>
      </c>
      <c r="F29" s="150"/>
      <c r="G29" s="160">
        <f t="shared" si="5"/>
        <v>-2.8214187569490163</v>
      </c>
      <c r="H29" s="160">
        <f t="shared" si="5"/>
        <v>4.180368185901691</v>
      </c>
      <c r="I29" s="162"/>
      <c r="J29" s="162"/>
      <c r="K29" s="279"/>
      <c r="L29" s="26"/>
      <c r="M29" s="27"/>
    </row>
    <row r="30" spans="1:14" ht="12.75" x14ac:dyDescent="0.35">
      <c r="A30" s="139" t="s">
        <v>422</v>
      </c>
      <c r="B30" s="140"/>
      <c r="C30" s="146">
        <f>IFERROR(C21/C9,0)</f>
        <v>0.12171579356635523</v>
      </c>
      <c r="D30" s="146">
        <f>IFERROR(D21/D9,0)</f>
        <v>9.4107418059993245E-2</v>
      </c>
      <c r="E30" s="146">
        <f>IFERROR(E21/E9,0)</f>
        <v>0.15297825759278053</v>
      </c>
      <c r="F30" s="150"/>
      <c r="G30" s="160">
        <f t="shared" si="5"/>
        <v>-2.7608375506361984</v>
      </c>
      <c r="H30" s="160">
        <f t="shared" si="5"/>
        <v>5.8870839532787285</v>
      </c>
      <c r="I30" s="162"/>
      <c r="J30" s="162"/>
      <c r="K30" s="279"/>
      <c r="L30" s="26"/>
      <c r="M30" s="27"/>
    </row>
    <row r="31" spans="1:14" ht="12.75" x14ac:dyDescent="0.35">
      <c r="A31" s="139" t="s">
        <v>423</v>
      </c>
      <c r="B31" s="140"/>
      <c r="C31" s="146">
        <f>IFERROR(C25/C9,0)</f>
        <v>7.9361954372170015E-2</v>
      </c>
      <c r="D31" s="146">
        <f>IFERROR(D25/D9,0)</f>
        <v>5.3140206659947967E-2</v>
      </c>
      <c r="E31" s="146">
        <f>IFERROR(E25/E9,0)</f>
        <v>0.10139919587330286</v>
      </c>
      <c r="F31" s="150"/>
      <c r="G31" s="160">
        <f t="shared" si="5"/>
        <v>-2.622174771222205</v>
      </c>
      <c r="H31" s="160">
        <f t="shared" si="5"/>
        <v>4.8258989213354893</v>
      </c>
      <c r="I31" s="162"/>
      <c r="J31" s="162"/>
      <c r="K31" s="279"/>
      <c r="L31" s="26"/>
      <c r="M31" s="27"/>
    </row>
    <row r="32" spans="1:14" ht="12.75" x14ac:dyDescent="0.35">
      <c r="A32" s="139" t="s">
        <v>424</v>
      </c>
      <c r="B32" s="140"/>
      <c r="C32" s="141"/>
      <c r="D32" s="141"/>
      <c r="E32" s="141"/>
      <c r="F32" s="151"/>
      <c r="G32" s="141"/>
      <c r="H32" s="141"/>
      <c r="I32" s="281"/>
      <c r="J32" s="281"/>
      <c r="K32" s="281"/>
      <c r="L32" s="26"/>
      <c r="M32" s="27"/>
    </row>
    <row r="33" spans="1:15" ht="12.75" x14ac:dyDescent="0.35">
      <c r="A33" s="139" t="s">
        <v>425</v>
      </c>
      <c r="B33" s="140"/>
      <c r="C33" s="141"/>
      <c r="D33" s="141"/>
      <c r="E33" s="141"/>
      <c r="F33" s="151"/>
      <c r="G33" s="141"/>
      <c r="H33" s="141"/>
      <c r="I33" s="281"/>
      <c r="J33" s="281"/>
      <c r="K33" s="281"/>
      <c r="L33" s="26"/>
      <c r="M33" s="27"/>
    </row>
    <row r="34" spans="1:15" ht="12.75" x14ac:dyDescent="0.35">
      <c r="A34" s="139" t="s">
        <v>426</v>
      </c>
      <c r="B34" s="140"/>
      <c r="C34" s="141"/>
      <c r="D34" s="141"/>
      <c r="E34" s="141"/>
      <c r="F34" s="151"/>
      <c r="G34" s="141"/>
      <c r="H34" s="141"/>
      <c r="I34" s="281"/>
      <c r="J34" s="281"/>
      <c r="K34" s="281"/>
      <c r="L34" s="26"/>
      <c r="M34" s="27"/>
    </row>
    <row r="35" spans="1:15" ht="12.75" x14ac:dyDescent="0.35">
      <c r="A35" s="139" t="s">
        <v>426</v>
      </c>
      <c r="B35" s="140"/>
      <c r="C35" s="141"/>
      <c r="D35" s="141"/>
      <c r="E35" s="141"/>
      <c r="F35" s="151"/>
      <c r="G35" s="141"/>
      <c r="H35" s="141"/>
      <c r="I35" s="281"/>
      <c r="J35" s="281"/>
      <c r="K35" s="281"/>
      <c r="L35" s="26"/>
      <c r="M35" s="27"/>
    </row>
    <row r="36" spans="1:15" s="30" customFormat="1" ht="12.75" x14ac:dyDescent="0.35">
      <c r="A36" s="142" t="s">
        <v>426</v>
      </c>
      <c r="B36" s="143"/>
      <c r="C36" s="144" t="s">
        <v>38</v>
      </c>
      <c r="D36" s="144" t="s">
        <v>38</v>
      </c>
      <c r="E36" s="144" t="s">
        <v>38</v>
      </c>
      <c r="F36" s="151"/>
      <c r="G36" s="161"/>
      <c r="H36" s="161"/>
      <c r="I36" s="282"/>
      <c r="J36" s="282"/>
      <c r="K36" s="282"/>
      <c r="L36" s="12" t="s">
        <v>38</v>
      </c>
      <c r="M36" s="33"/>
      <c r="N36" s="4"/>
    </row>
    <row r="37" spans="1:15" ht="13.5" customHeight="1" x14ac:dyDescent="0.35">
      <c r="A37" s="97" t="s">
        <v>433</v>
      </c>
      <c r="B37" s="21"/>
      <c r="C37" s="22"/>
      <c r="D37" s="22"/>
      <c r="E37" s="22"/>
      <c r="F37" s="152"/>
      <c r="G37" s="22"/>
      <c r="H37" s="22"/>
      <c r="I37" s="22"/>
      <c r="J37" s="22"/>
      <c r="K37" s="22"/>
      <c r="L37" s="22"/>
      <c r="M37" s="12"/>
    </row>
    <row r="38" spans="1:15" ht="13.5" customHeight="1" x14ac:dyDescent="0.35">
      <c r="A38" s="97" t="str">
        <f>"Ref: "&amp;A3&amp;" - "&amp;A1</f>
        <v>Ref: Lead PL - Section Lead - Lead Schedules</v>
      </c>
      <c r="B38" s="34"/>
      <c r="C38" s="22"/>
      <c r="D38" s="22"/>
      <c r="E38" s="22"/>
      <c r="F38" s="152"/>
      <c r="G38" s="22"/>
      <c r="H38" s="22"/>
      <c r="I38" s="22"/>
      <c r="J38" s="22"/>
      <c r="K38" s="22"/>
      <c r="L38" s="22"/>
      <c r="M38" s="12"/>
    </row>
    <row r="39" spans="1:15" ht="13.5" customHeight="1" x14ac:dyDescent="0.35">
      <c r="A39" s="14"/>
      <c r="B39" s="14"/>
      <c r="C39" s="14"/>
      <c r="D39" s="14"/>
      <c r="E39" s="14"/>
      <c r="F39" s="153"/>
      <c r="G39" s="14"/>
      <c r="H39" s="14"/>
      <c r="I39" s="14"/>
      <c r="J39" s="14"/>
      <c r="K39" s="14"/>
      <c r="L39" s="14"/>
      <c r="M39" s="14"/>
    </row>
    <row r="40" spans="1:15" ht="13.5" customHeight="1" x14ac:dyDescent="0.35">
      <c r="A40" s="14"/>
      <c r="B40" s="14"/>
      <c r="C40" s="14"/>
      <c r="D40" s="14"/>
      <c r="E40" s="14"/>
      <c r="F40" s="153"/>
      <c r="G40" s="14"/>
      <c r="H40" s="14"/>
      <c r="I40" s="14"/>
      <c r="J40" s="14"/>
      <c r="K40" s="14"/>
      <c r="L40" s="14"/>
      <c r="M40" s="14"/>
    </row>
    <row r="41" spans="1:15" ht="12" customHeight="1" x14ac:dyDescent="0.35">
      <c r="A41" s="14"/>
      <c r="B41" s="14"/>
      <c r="C41" s="14"/>
      <c r="D41" s="14"/>
      <c r="E41" s="14"/>
      <c r="F41" s="153"/>
      <c r="G41" s="14"/>
      <c r="H41" s="14"/>
      <c r="I41" s="14"/>
      <c r="J41" s="14"/>
      <c r="K41" s="14"/>
      <c r="L41" s="14"/>
      <c r="M41" s="14"/>
    </row>
    <row r="42" spans="1:15" ht="12" customHeight="1" x14ac:dyDescent="0.35">
      <c r="A42" s="14"/>
      <c r="B42" s="14"/>
      <c r="C42" s="14"/>
      <c r="D42" s="14"/>
      <c r="E42" s="14"/>
      <c r="F42" s="153"/>
      <c r="G42" s="14"/>
      <c r="H42" s="14"/>
      <c r="I42" s="14"/>
      <c r="J42" s="14"/>
      <c r="K42" s="14"/>
      <c r="L42" s="14"/>
      <c r="M42" s="14"/>
    </row>
    <row r="43" spans="1:15" ht="12" customHeight="1" x14ac:dyDescent="0.35">
      <c r="A43" s="14"/>
      <c r="B43" s="14"/>
      <c r="C43" s="14"/>
      <c r="D43" s="14"/>
      <c r="E43" s="14"/>
      <c r="F43" s="153"/>
      <c r="G43" s="14"/>
      <c r="H43" s="14"/>
      <c r="I43" s="14"/>
      <c r="J43" s="14"/>
      <c r="K43" s="14"/>
      <c r="L43" s="14"/>
      <c r="M43" s="14"/>
    </row>
    <row r="44" spans="1:15" ht="12" customHeight="1" x14ac:dyDescent="0.35">
      <c r="A44" s="14"/>
      <c r="B44" s="14"/>
      <c r="C44" s="14"/>
      <c r="D44" s="14"/>
      <c r="E44" s="14"/>
      <c r="F44" s="153"/>
      <c r="G44" s="14"/>
      <c r="H44" s="14"/>
      <c r="I44" s="14"/>
      <c r="J44" s="14"/>
      <c r="K44" s="14"/>
      <c r="L44" s="14"/>
      <c r="M44" s="14"/>
    </row>
    <row r="45" spans="1:15" ht="12" customHeight="1" x14ac:dyDescent="0.35">
      <c r="A45" s="14" t="s">
        <v>429</v>
      </c>
      <c r="B45" s="14"/>
      <c r="C45" s="14"/>
      <c r="D45" s="14"/>
      <c r="E45" s="14"/>
      <c r="F45" s="153"/>
      <c r="G45" s="14"/>
      <c r="H45" s="14"/>
      <c r="I45" s="14"/>
      <c r="J45" s="14"/>
      <c r="K45" s="14"/>
      <c r="L45" s="14"/>
      <c r="M45" s="14"/>
    </row>
    <row r="46" spans="1:15" ht="12" customHeight="1" x14ac:dyDescent="0.35">
      <c r="A46" s="14" t="s">
        <v>430</v>
      </c>
      <c r="B46" s="14"/>
      <c r="C46" s="268">
        <f>SUMIFS(ScratchPad_TB!I$15:I$164,ScratchPad_TB!$D$15:$D$164,"PL")/1000</f>
        <v>-1654.7970873278048</v>
      </c>
      <c r="D46" s="268">
        <f>SUMIFS(ScratchPad_TB!J$15:J$164,ScratchPad_TB!$D$15:$D$164,"PL")/1000</f>
        <v>-1085.2578402693337</v>
      </c>
      <c r="E46" s="268">
        <f>SUMIFS(ScratchPad_TB!K$15:K$164,ScratchPad_TB!$D$15:$D$164,"PL")/1000</f>
        <v>-2167.4841143261715</v>
      </c>
      <c r="F46" s="154"/>
      <c r="G46" s="268"/>
      <c r="H46" s="268"/>
      <c r="I46" s="268"/>
      <c r="J46" s="268"/>
      <c r="K46" s="268"/>
      <c r="L46" s="14"/>
      <c r="M46" s="14"/>
    </row>
    <row r="47" spans="1:15" ht="12" customHeight="1" x14ac:dyDescent="0.35">
      <c r="A47" s="14" t="s">
        <v>431</v>
      </c>
      <c r="B47" s="14"/>
      <c r="C47" s="268">
        <f>C46+C25</f>
        <v>6.1390892369672656E-12</v>
      </c>
      <c r="D47" s="268">
        <f>D46+D25</f>
        <v>-3.4106051316484809E-12</v>
      </c>
      <c r="E47" s="268">
        <f>E46+E25</f>
        <v>-3.637978807091713E-12</v>
      </c>
      <c r="F47" s="154"/>
      <c r="G47" s="268"/>
      <c r="H47" s="268"/>
      <c r="I47" s="268"/>
      <c r="J47" s="268"/>
      <c r="K47" s="268"/>
      <c r="L47" s="14"/>
      <c r="M47" s="14"/>
      <c r="O47" s="145">
        <f>SUM(C47:E47)</f>
        <v>-9.0949470177292824E-13</v>
      </c>
    </row>
    <row r="48" spans="1:15" ht="12" customHeight="1" x14ac:dyDescent="0.35">
      <c r="A48" s="14"/>
      <c r="B48" s="14"/>
      <c r="C48" s="14"/>
      <c r="D48" s="14"/>
      <c r="E48" s="14"/>
      <c r="F48" s="153"/>
      <c r="G48" s="14"/>
      <c r="H48" s="14"/>
      <c r="I48" s="14"/>
      <c r="J48" s="14"/>
      <c r="K48" s="14"/>
      <c r="L48" s="14"/>
      <c r="M48" s="14"/>
    </row>
    <row r="49" spans="1:13" ht="12" customHeight="1" x14ac:dyDescent="0.35">
      <c r="A49" s="14"/>
      <c r="B49" s="14"/>
      <c r="C49" s="14"/>
      <c r="D49" s="14"/>
      <c r="E49" s="14"/>
      <c r="F49" s="153"/>
      <c r="G49" s="14"/>
      <c r="H49" s="14"/>
      <c r="I49" s="14"/>
      <c r="J49" s="14"/>
      <c r="K49" s="14"/>
      <c r="L49" s="14"/>
      <c r="M49" s="14"/>
    </row>
    <row r="50" spans="1:13" ht="12" customHeight="1" x14ac:dyDescent="0.35">
      <c r="A50" s="14"/>
      <c r="B50" s="14"/>
      <c r="C50" s="14"/>
      <c r="D50" s="14"/>
      <c r="E50" s="14"/>
      <c r="F50" s="153"/>
      <c r="G50" s="14"/>
      <c r="H50" s="14"/>
      <c r="I50" s="14"/>
      <c r="J50" s="14"/>
      <c r="K50" s="14"/>
      <c r="L50" s="14"/>
      <c r="M50" s="14"/>
    </row>
    <row r="51" spans="1:13" ht="12" customHeight="1" x14ac:dyDescent="0.35">
      <c r="A51" s="14"/>
      <c r="B51" s="14"/>
      <c r="C51" s="14"/>
      <c r="D51" s="14"/>
      <c r="E51" s="14"/>
      <c r="F51" s="153"/>
      <c r="G51" s="14"/>
      <c r="H51" s="14"/>
      <c r="I51" s="14"/>
      <c r="J51" s="14"/>
      <c r="K51" s="14"/>
      <c r="L51" s="14"/>
      <c r="M51" s="14"/>
    </row>
    <row r="52" spans="1:13" ht="12" customHeight="1" x14ac:dyDescent="0.35">
      <c r="A52" s="14"/>
      <c r="B52" s="14"/>
      <c r="C52" s="14"/>
      <c r="D52" s="14"/>
      <c r="E52" s="14"/>
      <c r="F52" s="153"/>
      <c r="G52" s="14"/>
      <c r="H52" s="14"/>
      <c r="I52" s="14"/>
      <c r="J52" s="14"/>
      <c r="K52" s="14"/>
      <c r="L52" s="14"/>
      <c r="M52" s="14"/>
    </row>
    <row r="53" spans="1:13" ht="12" customHeight="1" x14ac:dyDescent="0.35">
      <c r="A53" s="14"/>
      <c r="B53" s="14"/>
      <c r="C53" s="14"/>
      <c r="D53" s="14"/>
      <c r="E53" s="14"/>
      <c r="F53" s="153"/>
      <c r="G53" s="14"/>
      <c r="H53" s="14"/>
      <c r="I53" s="14"/>
      <c r="J53" s="14"/>
      <c r="K53" s="14"/>
      <c r="L53" s="14"/>
      <c r="M53" s="14"/>
    </row>
    <row r="54" spans="1:13" ht="12" customHeight="1" x14ac:dyDescent="0.35">
      <c r="A54" s="14"/>
      <c r="B54" s="14"/>
      <c r="C54" s="14"/>
      <c r="D54" s="14"/>
      <c r="E54" s="14"/>
      <c r="F54" s="153"/>
      <c r="G54" s="14"/>
      <c r="H54" s="14"/>
      <c r="I54" s="14"/>
      <c r="J54" s="14"/>
      <c r="K54" s="14"/>
      <c r="L54" s="14"/>
      <c r="M54" s="14"/>
    </row>
    <row r="55" spans="1:13" ht="12" customHeight="1" x14ac:dyDescent="0.35">
      <c r="A55" s="14"/>
      <c r="B55" s="14"/>
      <c r="C55" s="14"/>
      <c r="D55" s="14"/>
      <c r="E55" s="14"/>
      <c r="F55" s="153"/>
      <c r="G55" s="14"/>
      <c r="H55" s="14"/>
      <c r="I55" s="14"/>
      <c r="J55" s="14"/>
      <c r="K55" s="14"/>
      <c r="L55" s="14"/>
      <c r="M55" s="14"/>
    </row>
    <row r="56" spans="1:13" ht="12" customHeight="1" x14ac:dyDescent="0.35">
      <c r="A56" s="14"/>
      <c r="B56" s="14"/>
      <c r="C56" s="14"/>
      <c r="D56" s="14"/>
      <c r="E56" s="14"/>
      <c r="F56" s="153"/>
      <c r="G56" s="14"/>
      <c r="H56" s="14"/>
      <c r="I56" s="14"/>
      <c r="J56" s="14"/>
      <c r="K56" s="14"/>
      <c r="L56" s="14"/>
      <c r="M56" s="14"/>
    </row>
    <row r="57" spans="1:13" ht="12" customHeight="1" x14ac:dyDescent="0.35">
      <c r="A57" s="14"/>
      <c r="B57" s="14"/>
      <c r="C57" s="14"/>
      <c r="D57" s="14"/>
      <c r="E57" s="14"/>
      <c r="F57" s="153"/>
      <c r="G57" s="14"/>
      <c r="H57" s="14"/>
      <c r="I57" s="14"/>
      <c r="J57" s="14"/>
      <c r="K57" s="14"/>
      <c r="L57" s="14"/>
      <c r="M57" s="14"/>
    </row>
    <row r="58" spans="1:13" ht="12" customHeight="1" x14ac:dyDescent="0.35">
      <c r="A58" s="14"/>
      <c r="B58" s="14"/>
      <c r="C58" s="14"/>
      <c r="D58" s="14"/>
      <c r="E58" s="14"/>
      <c r="F58" s="153"/>
      <c r="G58" s="14"/>
      <c r="H58" s="14"/>
      <c r="I58" s="14"/>
      <c r="J58" s="14"/>
      <c r="K58" s="14"/>
      <c r="L58" s="14"/>
      <c r="M58" s="14"/>
    </row>
    <row r="59" spans="1:13" ht="12" customHeight="1" x14ac:dyDescent="0.35">
      <c r="A59" s="34"/>
      <c r="B59" s="34"/>
      <c r="C59" s="12"/>
      <c r="D59" s="12"/>
      <c r="E59" s="12"/>
      <c r="F59" s="155"/>
      <c r="G59" s="12"/>
      <c r="H59" s="12"/>
      <c r="I59" s="12"/>
      <c r="J59" s="12"/>
      <c r="K59" s="12"/>
      <c r="L59" s="12"/>
      <c r="M59" s="12"/>
    </row>
    <row r="60" spans="1:13" ht="12" customHeight="1" x14ac:dyDescent="0.35">
      <c r="A60" s="34"/>
      <c r="B60" s="34"/>
      <c r="C60" s="12"/>
      <c r="D60" s="12"/>
      <c r="E60" s="12"/>
      <c r="F60" s="155"/>
      <c r="G60" s="12"/>
      <c r="H60" s="12"/>
      <c r="I60" s="12"/>
      <c r="J60" s="12"/>
      <c r="K60" s="12"/>
      <c r="L60" s="12"/>
      <c r="M60" s="12"/>
    </row>
    <row r="61" spans="1:13" ht="12" customHeight="1" x14ac:dyDescent="0.35">
      <c r="A61" s="34"/>
      <c r="B61" s="34"/>
      <c r="C61" s="12"/>
      <c r="D61" s="12"/>
      <c r="E61" s="12"/>
      <c r="F61" s="155"/>
      <c r="G61" s="12"/>
      <c r="H61" s="12"/>
      <c r="I61" s="12"/>
      <c r="J61" s="12"/>
      <c r="K61" s="12"/>
      <c r="L61" s="12"/>
      <c r="M61" s="12"/>
    </row>
    <row r="62" spans="1:13" ht="12" customHeight="1" x14ac:dyDescent="0.35">
      <c r="A62" s="34"/>
      <c r="B62" s="34"/>
      <c r="C62" s="12"/>
      <c r="D62" s="12"/>
      <c r="E62" s="12"/>
      <c r="F62" s="155"/>
      <c r="G62" s="12"/>
      <c r="H62" s="12"/>
      <c r="I62" s="12"/>
      <c r="J62" s="12"/>
      <c r="K62" s="12"/>
      <c r="L62" s="12"/>
      <c r="M62" s="12"/>
    </row>
    <row r="63" spans="1:13" ht="12" customHeight="1" x14ac:dyDescent="0.35">
      <c r="A63" s="34"/>
      <c r="B63" s="34"/>
      <c r="C63" s="12"/>
      <c r="D63" s="12"/>
      <c r="E63" s="12"/>
      <c r="F63" s="155"/>
      <c r="G63" s="12"/>
      <c r="H63" s="12"/>
      <c r="I63" s="12"/>
      <c r="J63" s="12"/>
      <c r="K63" s="12"/>
      <c r="L63" s="12"/>
      <c r="M63" s="12"/>
    </row>
    <row r="64" spans="1:13" ht="12" customHeight="1" x14ac:dyDescent="0.35">
      <c r="A64" s="34"/>
      <c r="B64" s="34"/>
      <c r="C64" s="12"/>
      <c r="D64" s="12"/>
      <c r="E64" s="12"/>
      <c r="F64" s="155"/>
      <c r="G64" s="12"/>
      <c r="H64" s="12"/>
      <c r="I64" s="12"/>
      <c r="J64" s="12"/>
      <c r="K64" s="12"/>
      <c r="L64" s="12"/>
      <c r="M64" s="12"/>
    </row>
    <row r="65" spans="1:13" ht="12" customHeight="1" x14ac:dyDescent="0.35">
      <c r="A65" s="34"/>
      <c r="B65" s="34"/>
      <c r="C65" s="12"/>
      <c r="D65" s="12"/>
      <c r="E65" s="12"/>
      <c r="F65" s="155"/>
      <c r="G65" s="12"/>
      <c r="H65" s="12"/>
      <c r="I65" s="12"/>
      <c r="J65" s="12"/>
      <c r="K65" s="12"/>
      <c r="L65" s="12"/>
      <c r="M65" s="12"/>
    </row>
  </sheetData>
  <conditionalFormatting sqref="O1">
    <cfRule type="containsText" dxfId="1" priority="1" operator="containsText" text="ok">
      <formula>NOT(ISERROR(SEARCH("ok",O1)))</formula>
    </cfRule>
    <cfRule type="containsText" dxfId="0" priority="2" operator="containsText" text="check">
      <formula>NOT(ISERROR(SEARCH("check",O1)))</formula>
    </cfRule>
  </conditionalFormatting>
  <pageMargins left="0.55118110236220497" right="0.55118110236220497" top="0.39370078740157499" bottom="0.55118110236220497" header="0" footer="0.31496062992126"/>
  <pageSetup paperSize="9" fitToHeight="0" orientation="landscape" r:id="rId1"/>
  <headerFooter scaleWithDoc="0" alignWithMargins="0">
    <oddFooter>&amp;R&amp;G&amp;L&amp;"Arial,Regular"&amp;8Page &amp;P     Tab:&amp;A     05 April 2021&amp;C&amp;"Arial,Regular"&amp;8&amp;F
Reliance Restricted</oddFooter>
  </headerFooter>
  <drawing r:id="rId2"/>
  <legacyDrawing r:id="rId3"/>
  <legacyDrawingHF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D1F4C7-B9AF-4317-A29E-1C8558E3703D}">
  <sheetPr>
    <pageSetUpPr autoPageBreaks="0" fitToPage="1"/>
  </sheetPr>
  <dimension ref="A1:G54"/>
  <sheetViews>
    <sheetView showGridLines="0" zoomScaleNormal="100" workbookViewId="0">
      <selection activeCell="D12" sqref="D12"/>
    </sheetView>
  </sheetViews>
  <sheetFormatPr defaultColWidth="9" defaultRowHeight="12" customHeight="1" x14ac:dyDescent="0.35"/>
  <cols>
    <col min="1" max="1" width="35.4140625" style="4" customWidth="1"/>
    <col min="2" max="2" width="5.6640625" style="4" customWidth="1"/>
    <col min="3" max="4" width="11.4140625" style="4" customWidth="1"/>
    <col min="5" max="5" width="5.4140625" style="4" customWidth="1"/>
    <col min="6" max="6" width="11.4140625" style="4" customWidth="1"/>
    <col min="7" max="8" width="3.9140625" style="4" customWidth="1"/>
    <col min="9" max="16384" width="9" style="4"/>
  </cols>
  <sheetData>
    <row r="1" spans="1:7" ht="20.2" customHeight="1" x14ac:dyDescent="0.4">
      <c r="A1" s="19" t="s">
        <v>123</v>
      </c>
      <c r="B1" s="7"/>
      <c r="C1" s="7"/>
      <c r="D1" s="7"/>
      <c r="E1" s="7"/>
    </row>
    <row r="2" spans="1:7" ht="15" customHeight="1" x14ac:dyDescent="0.35">
      <c r="A2" s="20"/>
      <c r="B2" s="14"/>
      <c r="C2" s="11"/>
      <c r="D2" s="11"/>
      <c r="E2" s="11"/>
    </row>
    <row r="3" spans="1:7" ht="20.2" customHeight="1" x14ac:dyDescent="0.5">
      <c r="A3" s="86" t="s">
        <v>127</v>
      </c>
      <c r="B3" s="11"/>
      <c r="C3" s="11"/>
      <c r="D3" s="11"/>
      <c r="E3" s="11"/>
      <c r="F3" s="11"/>
    </row>
    <row r="4" spans="1:7" ht="20.2" customHeight="1" x14ac:dyDescent="0.5">
      <c r="A4" s="86"/>
      <c r="B4" s="11"/>
      <c r="C4" s="11"/>
      <c r="D4" s="11"/>
      <c r="E4" s="11"/>
      <c r="F4" s="11"/>
    </row>
    <row r="5" spans="1:7" ht="12.75" x14ac:dyDescent="0.35">
      <c r="A5" s="21"/>
      <c r="B5" s="21"/>
      <c r="C5" s="38" t="s">
        <v>126</v>
      </c>
      <c r="D5" s="38" t="s">
        <v>126</v>
      </c>
      <c r="E5" s="22"/>
      <c r="F5" s="12"/>
    </row>
    <row r="6" spans="1:7" ht="13.5" customHeight="1" x14ac:dyDescent="0.4">
      <c r="A6" s="306" t="s">
        <v>89</v>
      </c>
      <c r="B6" s="307" t="s">
        <v>16</v>
      </c>
      <c r="C6" s="308" t="s">
        <v>106</v>
      </c>
      <c r="D6" s="308" t="s">
        <v>428</v>
      </c>
      <c r="E6" s="12"/>
      <c r="F6" s="96" t="s">
        <v>17</v>
      </c>
    </row>
    <row r="7" spans="1:7" ht="13.15" x14ac:dyDescent="0.4">
      <c r="A7" s="108" t="s">
        <v>416</v>
      </c>
      <c r="B7" s="109"/>
      <c r="C7" s="110">
        <f>'Lead PL'!D19</f>
        <v>2443.6962003149347</v>
      </c>
      <c r="D7" s="110">
        <f>'Lead PL'!E19</f>
        <v>3451.3401009505319</v>
      </c>
      <c r="E7" s="26"/>
      <c r="F7" s="27"/>
    </row>
    <row r="8" spans="1:7" ht="12.75" x14ac:dyDescent="0.35">
      <c r="A8" s="111" t="s">
        <v>558</v>
      </c>
      <c r="B8" s="112"/>
      <c r="C8" s="113">
        <f>'Lead PL'!D24</f>
        <v>-662.8843933556044</v>
      </c>
      <c r="D8" s="113">
        <f>'Lead PL'!E24</f>
        <v>-981.83125731436394</v>
      </c>
      <c r="E8" s="26"/>
      <c r="F8" s="27"/>
    </row>
    <row r="9" spans="1:7" ht="13.15" x14ac:dyDescent="0.4">
      <c r="A9" s="118" t="s">
        <v>559</v>
      </c>
      <c r="B9" s="119"/>
      <c r="C9" s="120">
        <f>SUM(C7:C8)</f>
        <v>1780.8118069593302</v>
      </c>
      <c r="D9" s="120">
        <f t="shared" ref="D9" si="0">SUM(D7:D8)</f>
        <v>2469.508843636168</v>
      </c>
      <c r="E9" s="26"/>
      <c r="F9" s="27"/>
    </row>
    <row r="10" spans="1:7" s="30" customFormat="1" ht="12.75" x14ac:dyDescent="0.35">
      <c r="A10" s="28" t="s">
        <v>561</v>
      </c>
      <c r="B10" s="29"/>
      <c r="C10" s="100">
        <f>'Lead BS'!C14-'Lead BS'!D14</f>
        <v>-2321.1839663383262</v>
      </c>
      <c r="D10" s="100">
        <f>'Lead BS'!D14-'Lead BS'!E14</f>
        <v>1914.6620225680099</v>
      </c>
      <c r="E10" s="26"/>
      <c r="F10" s="27"/>
      <c r="G10" s="4"/>
    </row>
    <row r="11" spans="1:7" s="30" customFormat="1" ht="12.75" x14ac:dyDescent="0.35">
      <c r="A11" s="107" t="s">
        <v>562</v>
      </c>
      <c r="B11" s="29"/>
      <c r="C11" s="100">
        <f>'Lead BS'!C15-'Lead BS'!D15</f>
        <v>57.118882475493024</v>
      </c>
      <c r="D11" s="100">
        <f>'Lead BS'!D15-'Lead BS'!E15</f>
        <v>-151.01162389683714</v>
      </c>
      <c r="E11" s="26"/>
      <c r="F11" s="27"/>
      <c r="G11" s="4"/>
    </row>
    <row r="12" spans="1:7" ht="12.75" x14ac:dyDescent="0.35">
      <c r="A12" s="107" t="s">
        <v>563</v>
      </c>
      <c r="B12" s="29"/>
      <c r="C12" s="100">
        <f>'Lead BS'!C16-'Lead BS'!D16</f>
        <v>-282.19235603704897</v>
      </c>
      <c r="D12" s="100">
        <f>'Lead BS'!D16-'Lead BS'!E16</f>
        <v>257.14409206573214</v>
      </c>
      <c r="E12" s="26"/>
      <c r="F12" s="27"/>
    </row>
    <row r="13" spans="1:7" ht="13.15" x14ac:dyDescent="0.4">
      <c r="A13" s="108" t="s">
        <v>560</v>
      </c>
      <c r="B13" s="109"/>
      <c r="C13" s="110">
        <f>SUM(C10:C12)</f>
        <v>-2546.2574398998822</v>
      </c>
      <c r="D13" s="110">
        <f t="shared" ref="D13" si="1">SUM(D10:D12)</f>
        <v>2020.7944907369049</v>
      </c>
      <c r="E13" s="26"/>
      <c r="F13" s="27"/>
    </row>
    <row r="14" spans="1:7" ht="12.75" x14ac:dyDescent="0.35">
      <c r="A14" s="28" t="s">
        <v>326</v>
      </c>
      <c r="B14" s="29"/>
      <c r="C14" s="100">
        <f>'Lead BS'!C18-'Lead BS'!D18</f>
        <v>10</v>
      </c>
      <c r="D14" s="100">
        <f>'Lead BS'!D18-'Lead BS'!E18</f>
        <v>10</v>
      </c>
      <c r="E14" s="26"/>
      <c r="F14" s="27"/>
    </row>
    <row r="15" spans="1:7" ht="13.15" x14ac:dyDescent="0.4">
      <c r="A15" s="174" t="s">
        <v>564</v>
      </c>
      <c r="B15" s="119"/>
      <c r="C15" s="120">
        <f>SUM(C13:C14,C9)</f>
        <v>-755.44563294055206</v>
      </c>
      <c r="D15" s="120">
        <f>SUM(D13:D14,D9)</f>
        <v>4500.3033343730731</v>
      </c>
      <c r="E15" s="26"/>
      <c r="F15" s="27"/>
    </row>
    <row r="16" spans="1:7" ht="12.75" x14ac:dyDescent="0.35">
      <c r="A16" s="28" t="s">
        <v>471</v>
      </c>
      <c r="B16" s="29"/>
      <c r="C16" s="100">
        <f>'Lead BS'!C10-'Lead BS'!D10+'Lead PL'!D20</f>
        <v>-323.26255269000023</v>
      </c>
      <c r="D16" s="100">
        <f>'Lead BS'!D10-'Lead BS'!E10+'Lead PL'!E20</f>
        <v>111.54940392999978</v>
      </c>
      <c r="E16" s="12"/>
      <c r="F16" s="27"/>
    </row>
    <row r="17" spans="1:7" ht="13.15" x14ac:dyDescent="0.4">
      <c r="A17" s="173" t="s">
        <v>661</v>
      </c>
      <c r="B17" s="116"/>
      <c r="C17" s="117">
        <f>SUM(C15:C16)</f>
        <v>-1078.7081856305522</v>
      </c>
      <c r="D17" s="117">
        <f>SUM(D15:D16)</f>
        <v>4611.8527383030732</v>
      </c>
      <c r="E17" s="26"/>
      <c r="F17" s="27"/>
    </row>
    <row r="18" spans="1:7" ht="12.75" x14ac:dyDescent="0.35">
      <c r="A18" s="28" t="s">
        <v>332</v>
      </c>
      <c r="B18" s="29"/>
      <c r="C18" s="100">
        <f>'BS1'!C8-'BS1'!D8</f>
        <v>400</v>
      </c>
      <c r="D18" s="100">
        <f>'BS1'!D8-'BS1'!E8</f>
        <v>200</v>
      </c>
      <c r="E18" s="26"/>
      <c r="F18" s="27"/>
    </row>
    <row r="19" spans="1:7" ht="12.75" x14ac:dyDescent="0.35">
      <c r="A19" s="28" t="s">
        <v>330</v>
      </c>
      <c r="B19" s="29"/>
      <c r="C19" s="100">
        <f>'BS1'!C9-'BS1'!D9</f>
        <v>-226.22438265535493</v>
      </c>
      <c r="D19" s="100">
        <f>'BS1'!D9-'BS1'!E9</f>
        <v>-1645.345981433924</v>
      </c>
      <c r="E19" s="26"/>
      <c r="F19" s="27"/>
    </row>
    <row r="20" spans="1:7" s="30" customFormat="1" ht="12.75" x14ac:dyDescent="0.35">
      <c r="A20" s="28" t="s">
        <v>226</v>
      </c>
      <c r="B20" s="29"/>
      <c r="C20" s="100">
        <f>'Lead PL'!D22</f>
        <v>-173.77</v>
      </c>
      <c r="D20" s="100">
        <f>'Lead PL'!E22</f>
        <v>-120.71000000000001</v>
      </c>
      <c r="E20" s="26"/>
      <c r="F20" s="27"/>
      <c r="G20" s="4"/>
    </row>
    <row r="21" spans="1:7" s="30" customFormat="1" ht="12.75" x14ac:dyDescent="0.35">
      <c r="A21" s="28" t="s">
        <v>567</v>
      </c>
      <c r="B21" s="29"/>
      <c r="C21" s="100">
        <f>'Lead BS'!D20-'Lead BS'!C22</f>
        <v>-1621.3363123278109</v>
      </c>
      <c r="D21" s="100">
        <f>'Lead BS'!E20-'Lead BS'!D22</f>
        <v>-1531.9978352693299</v>
      </c>
      <c r="E21" s="26"/>
      <c r="F21" s="27"/>
      <c r="G21" s="4"/>
    </row>
    <row r="22" spans="1:7" s="30" customFormat="1" ht="13.15" x14ac:dyDescent="0.4">
      <c r="A22" s="173" t="s">
        <v>565</v>
      </c>
      <c r="B22" s="116"/>
      <c r="C22" s="117">
        <f>SUM(C17:C21)</f>
        <v>-2700.038880613718</v>
      </c>
      <c r="D22" s="117">
        <f>SUM(D17:D21)</f>
        <v>1513.7989215998193</v>
      </c>
      <c r="E22" s="26"/>
      <c r="F22" s="27"/>
      <c r="G22" s="4"/>
    </row>
    <row r="23" spans="1:7" ht="12.75" x14ac:dyDescent="0.35">
      <c r="A23" s="107" t="s">
        <v>568</v>
      </c>
      <c r="B23" s="29"/>
      <c r="C23" s="100">
        <f>'BS1'!C7</f>
        <v>4191.7368276508432</v>
      </c>
      <c r="D23" s="100">
        <f>C24</f>
        <v>3008.7142593649455</v>
      </c>
      <c r="E23" s="26"/>
      <c r="F23" s="27"/>
    </row>
    <row r="24" spans="1:7" ht="12.75" x14ac:dyDescent="0.35">
      <c r="A24" s="107" t="s">
        <v>569</v>
      </c>
      <c r="B24" s="29"/>
      <c r="C24" s="100">
        <f>'BS1'!D7</f>
        <v>3008.7142593649455</v>
      </c>
      <c r="D24" s="100">
        <f>'BS1'!E7</f>
        <v>5888.1702412340937</v>
      </c>
      <c r="E24" s="26"/>
      <c r="F24" s="27"/>
    </row>
    <row r="25" spans="1:7" ht="13.15" x14ac:dyDescent="0.4">
      <c r="A25" s="173" t="s">
        <v>570</v>
      </c>
      <c r="B25" s="116"/>
      <c r="C25" s="117">
        <f>C24-C23</f>
        <v>-1183.0225682858977</v>
      </c>
      <c r="D25" s="117">
        <f>D24-D23</f>
        <v>2879.4559818691482</v>
      </c>
      <c r="E25" s="26"/>
      <c r="F25" s="176"/>
    </row>
    <row r="26" spans="1:7" ht="13.5" customHeight="1" x14ac:dyDescent="0.35">
      <c r="A26" s="97" t="s">
        <v>490</v>
      </c>
      <c r="B26" s="21"/>
      <c r="C26" s="22"/>
      <c r="D26" s="22"/>
      <c r="E26" s="22"/>
      <c r="F26" s="12"/>
    </row>
    <row r="27" spans="1:7" ht="13.5" customHeight="1" x14ac:dyDescent="0.35">
      <c r="A27" s="97" t="str">
        <f>"Ref: "&amp;A3&amp;" - "&amp;A1</f>
        <v>Ref: Lead CF - Section Lead - Lead Schedules</v>
      </c>
      <c r="B27" s="34"/>
      <c r="C27" s="22"/>
      <c r="D27" s="22"/>
      <c r="E27" s="22"/>
      <c r="F27" s="12"/>
    </row>
    <row r="28" spans="1:7" ht="13.5" customHeight="1" x14ac:dyDescent="0.35">
      <c r="A28" s="14"/>
      <c r="B28" s="14"/>
      <c r="C28" s="14"/>
      <c r="D28" s="14"/>
      <c r="E28" s="14"/>
      <c r="F28" s="14"/>
    </row>
    <row r="29" spans="1:7" ht="13.5" customHeight="1" x14ac:dyDescent="0.35">
      <c r="A29" s="14"/>
      <c r="B29" s="14"/>
      <c r="C29" s="14"/>
      <c r="D29" s="14"/>
      <c r="E29" s="14"/>
      <c r="F29" s="14"/>
    </row>
    <row r="30" spans="1:7" ht="12" customHeight="1" x14ac:dyDescent="0.35">
      <c r="A30" s="14"/>
      <c r="B30" s="14"/>
      <c r="C30" s="14"/>
      <c r="D30" s="14"/>
      <c r="E30" s="14"/>
      <c r="F30" s="14"/>
    </row>
    <row r="31" spans="1:7" ht="12" customHeight="1" x14ac:dyDescent="0.35">
      <c r="A31" s="14"/>
      <c r="B31" s="14"/>
      <c r="C31" s="14"/>
      <c r="D31" s="14"/>
      <c r="E31" s="14"/>
      <c r="F31" s="14"/>
    </row>
    <row r="32" spans="1:7" ht="12" customHeight="1" x14ac:dyDescent="0.35">
      <c r="A32" s="14"/>
      <c r="B32" s="14"/>
      <c r="C32" s="14"/>
      <c r="D32" s="14"/>
      <c r="E32" s="14"/>
      <c r="F32" s="14"/>
    </row>
    <row r="33" spans="1:6" ht="12" customHeight="1" x14ac:dyDescent="0.35">
      <c r="A33" s="14"/>
      <c r="B33" s="14"/>
      <c r="C33" s="14"/>
      <c r="D33" s="14"/>
      <c r="E33" s="14"/>
      <c r="F33" s="14"/>
    </row>
    <row r="34" spans="1:6" ht="12" customHeight="1" x14ac:dyDescent="0.35">
      <c r="A34" s="14"/>
      <c r="B34" s="14"/>
      <c r="C34" s="14"/>
      <c r="D34" s="14"/>
      <c r="E34" s="14"/>
      <c r="F34" s="14"/>
    </row>
    <row r="35" spans="1:6" ht="12" customHeight="1" x14ac:dyDescent="0.35">
      <c r="A35" s="14"/>
      <c r="B35" s="14"/>
      <c r="C35" s="14"/>
      <c r="D35" s="14"/>
      <c r="E35" s="14"/>
      <c r="F35" s="14"/>
    </row>
    <row r="36" spans="1:6" ht="12" customHeight="1" x14ac:dyDescent="0.35">
      <c r="A36" s="14"/>
      <c r="B36" s="14"/>
      <c r="C36" s="14"/>
      <c r="D36" s="14"/>
      <c r="E36" s="14"/>
      <c r="F36" s="14"/>
    </row>
    <row r="37" spans="1:6" ht="12" customHeight="1" x14ac:dyDescent="0.35">
      <c r="A37" s="14"/>
      <c r="B37" s="14"/>
      <c r="C37" s="14"/>
      <c r="D37" s="14"/>
      <c r="E37" s="14"/>
      <c r="F37" s="14"/>
    </row>
    <row r="38" spans="1:6" ht="12" customHeight="1" x14ac:dyDescent="0.35">
      <c r="A38" s="14"/>
      <c r="B38" s="14"/>
      <c r="C38" s="14"/>
      <c r="D38" s="14"/>
      <c r="E38" s="14"/>
      <c r="F38" s="14"/>
    </row>
    <row r="39" spans="1:6" ht="12" customHeight="1" x14ac:dyDescent="0.35">
      <c r="A39" s="14"/>
      <c r="B39" s="14"/>
      <c r="C39" s="14"/>
      <c r="D39" s="14"/>
      <c r="E39" s="14"/>
      <c r="F39" s="14"/>
    </row>
    <row r="40" spans="1:6" ht="12" customHeight="1" x14ac:dyDescent="0.35">
      <c r="A40" s="14"/>
      <c r="B40" s="14"/>
      <c r="C40" s="14"/>
      <c r="D40" s="14"/>
      <c r="E40" s="14"/>
      <c r="F40" s="14"/>
    </row>
    <row r="41" spans="1:6" ht="12" customHeight="1" x14ac:dyDescent="0.35">
      <c r="A41" s="14"/>
      <c r="B41" s="14"/>
      <c r="C41" s="14"/>
      <c r="D41" s="14"/>
      <c r="E41" s="14"/>
      <c r="F41" s="14"/>
    </row>
    <row r="42" spans="1:6" ht="12" customHeight="1" x14ac:dyDescent="0.35">
      <c r="A42" s="14"/>
      <c r="B42" s="14"/>
      <c r="C42" s="14"/>
      <c r="D42" s="14"/>
      <c r="E42" s="14"/>
      <c r="F42" s="14"/>
    </row>
    <row r="43" spans="1:6" ht="12" customHeight="1" x14ac:dyDescent="0.35">
      <c r="A43" s="14"/>
      <c r="B43" s="14"/>
      <c r="C43" s="14"/>
      <c r="D43" s="14"/>
      <c r="E43" s="14"/>
      <c r="F43" s="14"/>
    </row>
    <row r="44" spans="1:6" ht="12" customHeight="1" x14ac:dyDescent="0.35">
      <c r="A44" s="14"/>
      <c r="B44" s="14"/>
      <c r="C44" s="14"/>
      <c r="D44" s="14"/>
      <c r="E44" s="14"/>
      <c r="F44" s="14"/>
    </row>
    <row r="45" spans="1:6" ht="12" customHeight="1" x14ac:dyDescent="0.35">
      <c r="A45" s="14"/>
      <c r="B45" s="14"/>
      <c r="C45" s="14"/>
      <c r="D45" s="14"/>
      <c r="E45" s="14"/>
      <c r="F45" s="14"/>
    </row>
    <row r="46" spans="1:6" ht="12" customHeight="1" x14ac:dyDescent="0.35">
      <c r="A46" s="14"/>
      <c r="B46" s="14"/>
      <c r="C46" s="14"/>
      <c r="D46" s="14"/>
      <c r="E46" s="14"/>
      <c r="F46" s="14"/>
    </row>
    <row r="47" spans="1:6" ht="12" customHeight="1" x14ac:dyDescent="0.35">
      <c r="A47" s="14"/>
      <c r="B47" s="14"/>
      <c r="C47" s="14"/>
      <c r="D47" s="14"/>
      <c r="E47" s="14"/>
      <c r="F47" s="14"/>
    </row>
    <row r="48" spans="1:6" ht="12" customHeight="1" x14ac:dyDescent="0.35">
      <c r="A48" s="34"/>
      <c r="B48" s="34"/>
      <c r="C48" s="12"/>
      <c r="D48" s="12"/>
      <c r="E48" s="12"/>
      <c r="F48" s="12"/>
    </row>
    <row r="49" spans="1:6" ht="12" customHeight="1" x14ac:dyDescent="0.35">
      <c r="A49" s="34"/>
      <c r="B49" s="34"/>
      <c r="C49" s="12"/>
      <c r="D49" s="12"/>
      <c r="E49" s="12"/>
      <c r="F49" s="12"/>
    </row>
    <row r="50" spans="1:6" ht="12" customHeight="1" x14ac:dyDescent="0.35">
      <c r="A50" s="34"/>
      <c r="B50" s="34"/>
      <c r="C50" s="12"/>
      <c r="D50" s="12"/>
      <c r="E50" s="12"/>
      <c r="F50" s="12"/>
    </row>
    <row r="51" spans="1:6" ht="12" customHeight="1" x14ac:dyDescent="0.35">
      <c r="A51" s="34"/>
      <c r="B51" s="34"/>
      <c r="C51" s="12"/>
      <c r="D51" s="12"/>
      <c r="E51" s="12"/>
      <c r="F51" s="12"/>
    </row>
    <row r="52" spans="1:6" ht="12" customHeight="1" x14ac:dyDescent="0.35">
      <c r="A52" s="34"/>
      <c r="B52" s="34"/>
      <c r="C52" s="12"/>
      <c r="D52" s="12"/>
      <c r="E52" s="12"/>
      <c r="F52" s="12"/>
    </row>
    <row r="53" spans="1:6" ht="12" customHeight="1" x14ac:dyDescent="0.35">
      <c r="A53" s="34"/>
      <c r="B53" s="34"/>
      <c r="C53" s="12"/>
      <c r="D53" s="12"/>
      <c r="E53" s="12"/>
      <c r="F53" s="12"/>
    </row>
    <row r="54" spans="1:6" ht="12" customHeight="1" x14ac:dyDescent="0.35">
      <c r="A54" s="34"/>
      <c r="B54" s="34"/>
      <c r="C54" s="12"/>
      <c r="D54" s="12"/>
      <c r="E54" s="12"/>
      <c r="F54" s="12"/>
    </row>
  </sheetData>
  <pageMargins left="0.55118110236220497" right="0.55118110236220497" top="0.39370078740157499" bottom="0.55118110236220497" header="0" footer="0.31496062992126"/>
  <pageSetup paperSize="9" fitToHeight="0" orientation="landscape" r:id="rId1"/>
  <headerFooter scaleWithDoc="0" alignWithMargins="0">
    <oddFooter>&amp;R&amp;G&amp;L&amp;"Arial,Regular"&amp;8Page &amp;P     Tab:&amp;A     05 April 2021&amp;C&amp;"Arial,Regular"&amp;8&amp;F
Reliance Restricted</oddFooter>
  </headerFooter>
  <legacyDrawingHF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DBC8FB-8145-4A67-A239-767938D8A972}">
  <sheetPr>
    <pageSetUpPr autoPageBreaks="0" fitToPage="1"/>
  </sheetPr>
  <dimension ref="A1:H63"/>
  <sheetViews>
    <sheetView showGridLines="0" topLeftCell="A2" zoomScaleNormal="100" workbookViewId="0">
      <selection activeCell="C21" sqref="C21"/>
    </sheetView>
  </sheetViews>
  <sheetFormatPr defaultColWidth="9" defaultRowHeight="12" customHeight="1" outlineLevelCol="1" x14ac:dyDescent="0.35"/>
  <cols>
    <col min="1" max="1" width="32.4140625" style="4" customWidth="1"/>
    <col min="2" max="2" width="5.6640625" style="4" customWidth="1" outlineLevel="1"/>
    <col min="3" max="5" width="11.4140625" style="4" customWidth="1"/>
    <col min="6" max="6" width="5.4140625" style="4" customWidth="1"/>
    <col min="7" max="7" width="11.4140625" style="4" customWidth="1"/>
    <col min="8" max="9" width="3.9140625" style="4" customWidth="1"/>
    <col min="10" max="10" width="9" style="4"/>
    <col min="11" max="11" width="9.08203125" style="4" bestFit="1" customWidth="1"/>
    <col min="12" max="16384" width="9" style="4"/>
  </cols>
  <sheetData>
    <row r="1" spans="1:8" ht="20.2" customHeight="1" x14ac:dyDescent="0.4">
      <c r="A1" s="19" t="s">
        <v>123</v>
      </c>
      <c r="B1" s="7"/>
      <c r="C1" s="7"/>
      <c r="D1" s="7"/>
      <c r="E1" s="7"/>
      <c r="F1" s="7"/>
    </row>
    <row r="2" spans="1:8" ht="15" customHeight="1" x14ac:dyDescent="0.35">
      <c r="A2" s="20"/>
      <c r="B2" s="14"/>
      <c r="C2" s="11"/>
      <c r="D2" s="11"/>
      <c r="E2" s="11"/>
      <c r="F2" s="11"/>
    </row>
    <row r="3" spans="1:8" ht="20.2" customHeight="1" x14ac:dyDescent="0.5">
      <c r="A3" s="86" t="s">
        <v>128</v>
      </c>
      <c r="B3" s="11"/>
      <c r="C3" s="11"/>
      <c r="D3" s="11"/>
      <c r="E3" s="11"/>
      <c r="F3" s="11"/>
      <c r="G3" s="11"/>
    </row>
    <row r="4" spans="1:8" ht="20.2" customHeight="1" x14ac:dyDescent="0.5">
      <c r="A4" s="86"/>
      <c r="B4" s="11"/>
      <c r="C4" s="11"/>
      <c r="D4" s="11"/>
      <c r="E4" s="11"/>
      <c r="F4" s="11"/>
      <c r="G4" s="11"/>
    </row>
    <row r="5" spans="1:8" ht="12.75" x14ac:dyDescent="0.35">
      <c r="A5" s="21"/>
      <c r="B5" s="21"/>
      <c r="C5" s="38" t="s">
        <v>126</v>
      </c>
      <c r="D5" s="38" t="s">
        <v>126</v>
      </c>
      <c r="E5" s="38" t="s">
        <v>126</v>
      </c>
      <c r="F5" s="22"/>
      <c r="G5" s="12"/>
    </row>
    <row r="6" spans="1:8" ht="13.5" customHeight="1" x14ac:dyDescent="0.4">
      <c r="A6" s="306" t="s">
        <v>89</v>
      </c>
      <c r="B6" s="307" t="s">
        <v>16</v>
      </c>
      <c r="C6" s="308" t="s">
        <v>105</v>
      </c>
      <c r="D6" s="308" t="s">
        <v>107</v>
      </c>
      <c r="E6" s="308" t="s">
        <v>460</v>
      </c>
      <c r="F6" s="12"/>
      <c r="G6" s="96" t="s">
        <v>17</v>
      </c>
    </row>
    <row r="7" spans="1:8" ht="12.75" x14ac:dyDescent="0.35">
      <c r="A7" s="200" t="s">
        <v>343</v>
      </c>
      <c r="B7" s="29"/>
      <c r="C7" s="138">
        <f>'R4'!H7</f>
        <v>3550</v>
      </c>
      <c r="D7" s="138">
        <f>'R4'!N7</f>
        <v>3080</v>
      </c>
      <c r="E7" s="138">
        <f>'R4'!T7</f>
        <v>2610</v>
      </c>
      <c r="F7" s="26"/>
      <c r="G7" s="27"/>
    </row>
    <row r="8" spans="1:8" ht="12.75" x14ac:dyDescent="0.35">
      <c r="A8" s="200" t="s">
        <v>350</v>
      </c>
      <c r="B8" s="29"/>
      <c r="C8" s="138">
        <f>'R4'!H8</f>
        <v>156.12662999999998</v>
      </c>
      <c r="D8" s="138">
        <f>'R4'!N8</f>
        <v>427.60521600000004</v>
      </c>
      <c r="E8" s="138">
        <f>'R4'!T8</f>
        <v>604.74108276000004</v>
      </c>
      <c r="F8" s="26"/>
      <c r="G8" s="27"/>
    </row>
    <row r="9" spans="1:8" ht="13.15" x14ac:dyDescent="0.4">
      <c r="A9" s="200" t="s">
        <v>308</v>
      </c>
      <c r="B9" s="109"/>
      <c r="C9" s="138">
        <f>'R4'!H9</f>
        <v>0</v>
      </c>
      <c r="D9" s="138">
        <f>'R4'!N9</f>
        <v>0</v>
      </c>
      <c r="E9" s="138">
        <f>'R4'!T9</f>
        <v>0</v>
      </c>
      <c r="F9" s="26"/>
      <c r="G9" s="27"/>
    </row>
    <row r="10" spans="1:8" ht="13.15" x14ac:dyDescent="0.4">
      <c r="A10" s="118" t="s">
        <v>441</v>
      </c>
      <c r="B10" s="119"/>
      <c r="C10" s="120">
        <f t="shared" ref="C10:E10" si="0">SUM(C7:C9)</f>
        <v>3706.1266299999997</v>
      </c>
      <c r="D10" s="120">
        <f t="shared" si="0"/>
        <v>3507.6052159999999</v>
      </c>
      <c r="E10" s="120">
        <f t="shared" si="0"/>
        <v>3214.7410827600002</v>
      </c>
      <c r="F10" s="26"/>
      <c r="G10" s="27"/>
    </row>
    <row r="11" spans="1:8" s="30" customFormat="1" ht="12.75" x14ac:dyDescent="0.35">
      <c r="A11" s="200" t="s">
        <v>357</v>
      </c>
      <c r="B11" s="29"/>
      <c r="C11" s="138">
        <f>'R4'!H11</f>
        <v>1541.8548576986302</v>
      </c>
      <c r="D11" s="138">
        <f>'R4'!N11</f>
        <v>1367.7320654242194</v>
      </c>
      <c r="E11" s="138">
        <f>'R4'!T11</f>
        <v>1368.9378879023343</v>
      </c>
      <c r="F11" s="26"/>
      <c r="G11" s="27"/>
      <c r="H11" s="4"/>
    </row>
    <row r="12" spans="1:8" s="30" customFormat="1" ht="13.15" x14ac:dyDescent="0.4">
      <c r="A12" s="200" t="s">
        <v>362</v>
      </c>
      <c r="B12" s="109"/>
      <c r="C12" s="138">
        <f>'R4'!H12</f>
        <v>2238.8776161643837</v>
      </c>
      <c r="D12" s="138">
        <f>'R4'!N12</f>
        <v>5523.4286524646577</v>
      </c>
      <c r="E12" s="138">
        <f>'R4'!T12</f>
        <v>2531.9087881102469</v>
      </c>
      <c r="F12" s="26"/>
      <c r="G12" s="27"/>
      <c r="H12" s="4"/>
    </row>
    <row r="13" spans="1:8" ht="12.75" x14ac:dyDescent="0.35">
      <c r="A13" s="200" t="s">
        <v>375</v>
      </c>
      <c r="B13" s="29"/>
      <c r="C13" s="138">
        <f>'R4'!H13</f>
        <v>-3184.3022863974297</v>
      </c>
      <c r="D13" s="138">
        <f>'R4'!N13</f>
        <v>-3973.5465640849666</v>
      </c>
      <c r="E13" s="138">
        <f>'R4'!T13</f>
        <v>-2897.8945447766805</v>
      </c>
      <c r="F13" s="26"/>
      <c r="G13" s="27"/>
    </row>
    <row r="14" spans="1:8" ht="13.15" x14ac:dyDescent="0.4">
      <c r="A14" s="118" t="s">
        <v>442</v>
      </c>
      <c r="B14" s="119"/>
      <c r="C14" s="120">
        <f t="shared" ref="C14:E14" si="1">SUM(C11:C13)</f>
        <v>596.43018746558437</v>
      </c>
      <c r="D14" s="120">
        <f t="shared" si="1"/>
        <v>2917.6141538039105</v>
      </c>
      <c r="E14" s="120">
        <f t="shared" si="1"/>
        <v>1002.9521312359007</v>
      </c>
      <c r="F14" s="26"/>
      <c r="G14" s="27"/>
    </row>
    <row r="15" spans="1:8" ht="12.75" x14ac:dyDescent="0.35">
      <c r="A15" s="200" t="s">
        <v>312</v>
      </c>
      <c r="B15" s="29"/>
      <c r="C15" s="138">
        <f>'R4'!H15</f>
        <v>807.00736335106808</v>
      </c>
      <c r="D15" s="138">
        <f>'R4'!N15</f>
        <v>749.88848087557506</v>
      </c>
      <c r="E15" s="138">
        <f>'R4'!T15</f>
        <v>900.90010477241219</v>
      </c>
      <c r="F15" s="26"/>
      <c r="G15" s="27"/>
    </row>
    <row r="16" spans="1:8" ht="12.75" x14ac:dyDescent="0.35">
      <c r="A16" s="200" t="s">
        <v>317</v>
      </c>
      <c r="B16" s="29"/>
      <c r="C16" s="138">
        <f>'R4'!H16</f>
        <v>-1460.49064562184</v>
      </c>
      <c r="D16" s="138">
        <f>'R4'!N16</f>
        <v>-1178.2982895847911</v>
      </c>
      <c r="E16" s="138">
        <f>'R4'!T16</f>
        <v>-1435.4423816505232</v>
      </c>
      <c r="F16" s="26"/>
      <c r="G16" s="27"/>
    </row>
    <row r="17" spans="1:7" ht="13.15" x14ac:dyDescent="0.4">
      <c r="A17" s="118" t="s">
        <v>443</v>
      </c>
      <c r="B17" s="119"/>
      <c r="C17" s="120">
        <f t="shared" ref="C17:E17" si="2">SUM(C14:C16)</f>
        <v>-57.053094805187584</v>
      </c>
      <c r="D17" s="120">
        <f t="shared" si="2"/>
        <v>2489.2043450946949</v>
      </c>
      <c r="E17" s="120">
        <f t="shared" si="2"/>
        <v>468.40985435778975</v>
      </c>
      <c r="F17" s="26"/>
      <c r="G17" s="27"/>
    </row>
    <row r="18" spans="1:7" ht="12.75" x14ac:dyDescent="0.35">
      <c r="A18" s="200" t="s">
        <v>326</v>
      </c>
      <c r="B18" s="29"/>
      <c r="C18" s="138">
        <f>'R4'!H18</f>
        <v>-550.43200000000002</v>
      </c>
      <c r="D18" s="138">
        <f>'R4'!N18</f>
        <v>-560.43200000000002</v>
      </c>
      <c r="E18" s="138">
        <f>'R4'!T18</f>
        <v>-570.43200000000002</v>
      </c>
      <c r="F18" s="26"/>
      <c r="G18" s="27"/>
    </row>
    <row r="19" spans="1:7" ht="13.15" x14ac:dyDescent="0.4">
      <c r="A19" s="115" t="s">
        <v>444</v>
      </c>
      <c r="B19" s="116"/>
      <c r="C19" s="117">
        <f t="shared" ref="C19:E19" si="3">SUM(C17:C18,C10)</f>
        <v>3098.6415351948121</v>
      </c>
      <c r="D19" s="117">
        <f t="shared" si="3"/>
        <v>5436.377561094695</v>
      </c>
      <c r="E19" s="117">
        <f t="shared" si="3"/>
        <v>3112.7189371177901</v>
      </c>
      <c r="F19" s="26"/>
      <c r="G19" s="27"/>
    </row>
    <row r="20" spans="1:7" ht="12.75" x14ac:dyDescent="0.35">
      <c r="A20" s="200" t="s">
        <v>336</v>
      </c>
      <c r="B20" s="29"/>
      <c r="C20" s="138">
        <f>'R4'!H20</f>
        <v>81.5</v>
      </c>
      <c r="D20" s="138">
        <f>'R4'!N20</f>
        <v>114.96077499999956</v>
      </c>
      <c r="E20" s="138">
        <f>'R4'!T20</f>
        <v>-331.7792199999999</v>
      </c>
      <c r="F20" s="12"/>
      <c r="G20" s="27"/>
    </row>
    <row r="21" spans="1:7" ht="12.75" x14ac:dyDescent="0.35">
      <c r="A21" s="200" t="s">
        <v>446</v>
      </c>
      <c r="B21" s="29"/>
      <c r="C21" s="138">
        <f>'R4'!H21</f>
        <v>1654.7970873278105</v>
      </c>
      <c r="D21" s="138">
        <f>'R4'!N21</f>
        <v>1085.2578402693305</v>
      </c>
      <c r="E21" s="138">
        <f>'R4'!T21</f>
        <v>2167.4841143261697</v>
      </c>
      <c r="F21" s="12"/>
      <c r="G21" s="27"/>
    </row>
    <row r="22" spans="1:7" ht="13.15" x14ac:dyDescent="0.4">
      <c r="A22" s="118" t="s">
        <v>447</v>
      </c>
      <c r="B22" s="119"/>
      <c r="C22" s="120">
        <f t="shared" ref="C22:E22" si="4">SUM(C20:C21)</f>
        <v>1736.2970873278105</v>
      </c>
      <c r="D22" s="120">
        <f t="shared" si="4"/>
        <v>1200.21861526933</v>
      </c>
      <c r="E22" s="120">
        <f t="shared" si="4"/>
        <v>1835.7048943261698</v>
      </c>
      <c r="F22" s="12"/>
      <c r="G22" s="27"/>
    </row>
    <row r="23" spans="1:7" ht="12.75" x14ac:dyDescent="0.35">
      <c r="A23" s="200" t="s">
        <v>329</v>
      </c>
      <c r="B23" s="29"/>
      <c r="C23" s="138">
        <f>'R4'!H23</f>
        <v>1362.3444478670071</v>
      </c>
      <c r="D23" s="138">
        <f>'R4'!N23</f>
        <v>2719.1426334975499</v>
      </c>
      <c r="E23" s="138">
        <f>'R4'!T23</f>
        <v>-1605.6593298055227</v>
      </c>
      <c r="F23" s="26"/>
      <c r="G23" s="27"/>
    </row>
    <row r="24" spans="1:7" ht="13.15" x14ac:dyDescent="0.4">
      <c r="A24" s="115" t="s">
        <v>445</v>
      </c>
      <c r="B24" s="116"/>
      <c r="C24" s="117">
        <f t="shared" ref="C24:E24" si="5">SUM(C22:C23)</f>
        <v>3098.6415351948176</v>
      </c>
      <c r="D24" s="117">
        <f t="shared" si="5"/>
        <v>3919.3612487668797</v>
      </c>
      <c r="E24" s="117">
        <f t="shared" si="5"/>
        <v>230.04556452064708</v>
      </c>
      <c r="F24" s="26"/>
      <c r="G24" s="27"/>
    </row>
    <row r="25" spans="1:7" ht="12.75" x14ac:dyDescent="0.35">
      <c r="A25" s="127" t="s">
        <v>420</v>
      </c>
      <c r="B25" s="128"/>
      <c r="C25" s="129"/>
      <c r="D25" s="129"/>
      <c r="E25" s="129"/>
      <c r="F25" s="26"/>
      <c r="G25" s="27"/>
    </row>
    <row r="26" spans="1:7" ht="12.75" x14ac:dyDescent="0.35">
      <c r="A26" s="139" t="s">
        <v>448</v>
      </c>
      <c r="B26" s="140"/>
      <c r="C26" s="146">
        <f>IFERROR(C14/'R3'!F9,0)</f>
        <v>2.8604029875508117E-2</v>
      </c>
      <c r="D26" s="146">
        <f>IFERROR(D14/'R3'!L9,0)</f>
        <v>0.14286247316918885</v>
      </c>
      <c r="E26" s="146">
        <f>IFERROR(E14/'R3'!R9,0)</f>
        <v>4.6920085335136079E-2</v>
      </c>
      <c r="F26" s="26"/>
      <c r="G26" s="27"/>
    </row>
    <row r="27" spans="1:7" ht="12.75" x14ac:dyDescent="0.35">
      <c r="A27" s="139" t="s">
        <v>449</v>
      </c>
      <c r="B27" s="140"/>
      <c r="C27" s="146">
        <f>IFERROR(C17/'R3'!F9,0)</f>
        <v>-2.7361935438453143E-3</v>
      </c>
      <c r="D27" s="146">
        <f>IFERROR(D17/'R3'!L9,0)</f>
        <v>0.12188516720076877</v>
      </c>
      <c r="E27" s="146">
        <f>IFERROR(E17/'R3'!R9,0)</f>
        <v>2.1913139873588675E-2</v>
      </c>
      <c r="F27" s="26"/>
      <c r="G27" s="27"/>
    </row>
    <row r="28" spans="1:7" ht="12.75" x14ac:dyDescent="0.35">
      <c r="A28" s="139" t="s">
        <v>453</v>
      </c>
      <c r="B28" s="140"/>
      <c r="C28" s="141">
        <f>IFERROR(C11/-C61*365,0)</f>
        <v>58.950779016947095</v>
      </c>
      <c r="D28" s="141">
        <f>IFERROR(D11/-D61*365,0)</f>
        <v>56.021017567413253</v>
      </c>
      <c r="E28" s="141">
        <f>IFERROR(E11/-E61*365,0)</f>
        <v>55.368280743635232</v>
      </c>
      <c r="F28" s="26"/>
      <c r="G28" s="27"/>
    </row>
    <row r="29" spans="1:7" ht="12.75" x14ac:dyDescent="0.35">
      <c r="A29" s="139" t="s">
        <v>451</v>
      </c>
      <c r="B29" s="140"/>
      <c r="C29" s="141">
        <f t="shared" ref="C29:E30" si="6">IFERROR(C12/C62*365,0)</f>
        <v>39.191404294546601</v>
      </c>
      <c r="D29" s="141">
        <f t="shared" si="6"/>
        <v>98.716993462651899</v>
      </c>
      <c r="E29" s="141">
        <f t="shared" si="6"/>
        <v>43.23341168054683</v>
      </c>
      <c r="F29" s="26"/>
      <c r="G29" s="27"/>
    </row>
    <row r="30" spans="1:7" ht="12.75" x14ac:dyDescent="0.35">
      <c r="A30" s="139" t="s">
        <v>452</v>
      </c>
      <c r="B30" s="140"/>
      <c r="C30" s="141">
        <f t="shared" si="6"/>
        <v>77.096298416200469</v>
      </c>
      <c r="D30" s="141">
        <f t="shared" si="6"/>
        <v>98.878362977005452</v>
      </c>
      <c r="E30" s="141">
        <f t="shared" si="6"/>
        <v>69.975106247563829</v>
      </c>
      <c r="F30" s="26"/>
      <c r="G30" s="27"/>
    </row>
    <row r="31" spans="1:7" ht="12.75" x14ac:dyDescent="0.35">
      <c r="A31" s="139" t="s">
        <v>426</v>
      </c>
      <c r="B31" s="140"/>
      <c r="C31" s="141"/>
      <c r="D31" s="141"/>
      <c r="E31" s="141"/>
      <c r="F31" s="26"/>
      <c r="G31" s="27"/>
    </row>
    <row r="32" spans="1:7" ht="12.75" x14ac:dyDescent="0.35">
      <c r="A32" s="139" t="s">
        <v>426</v>
      </c>
      <c r="B32" s="140"/>
      <c r="C32" s="141"/>
      <c r="D32" s="141"/>
      <c r="E32" s="141"/>
      <c r="F32" s="26"/>
      <c r="G32" s="27"/>
    </row>
    <row r="33" spans="1:8" s="30" customFormat="1" ht="12.75" x14ac:dyDescent="0.35">
      <c r="A33" s="142" t="s">
        <v>426</v>
      </c>
      <c r="B33" s="143"/>
      <c r="C33" s="144" t="s">
        <v>38</v>
      </c>
      <c r="D33" s="144" t="s">
        <v>38</v>
      </c>
      <c r="E33" s="144" t="s">
        <v>38</v>
      </c>
      <c r="F33" s="12" t="s">
        <v>38</v>
      </c>
      <c r="G33" s="33"/>
      <c r="H33" s="4"/>
    </row>
    <row r="34" spans="1:8" ht="13.5" customHeight="1" x14ac:dyDescent="0.35">
      <c r="A34" s="97" t="s">
        <v>433</v>
      </c>
      <c r="B34" s="21"/>
      <c r="C34" s="22"/>
      <c r="D34" s="22"/>
      <c r="E34" s="22"/>
      <c r="F34" s="22"/>
      <c r="G34" s="12"/>
    </row>
    <row r="35" spans="1:8" ht="13.5" customHeight="1" x14ac:dyDescent="0.35">
      <c r="A35" s="97" t="str">
        <f>"Ref: "&amp;A3&amp;" - "&amp;A1</f>
        <v>Ref: Lead BS - Section Lead - Lead Schedules</v>
      </c>
      <c r="B35" s="34"/>
      <c r="C35" s="22"/>
      <c r="D35" s="22"/>
      <c r="E35" s="22"/>
      <c r="F35" s="22"/>
      <c r="G35" s="12"/>
    </row>
    <row r="36" spans="1:8" ht="13.5" customHeight="1" x14ac:dyDescent="0.35">
      <c r="A36" s="14"/>
      <c r="B36" s="14"/>
      <c r="C36" s="14"/>
      <c r="D36" s="14"/>
      <c r="E36" s="14"/>
      <c r="F36" s="14"/>
      <c r="G36" s="14"/>
    </row>
    <row r="37" spans="1:8" ht="13.5" customHeight="1" x14ac:dyDescent="0.35">
      <c r="A37" s="14"/>
      <c r="B37" s="14"/>
      <c r="C37" s="14"/>
      <c r="D37" s="14"/>
      <c r="E37" s="14"/>
      <c r="F37" s="14"/>
      <c r="G37" s="14"/>
    </row>
    <row r="38" spans="1:8" ht="12" customHeight="1" x14ac:dyDescent="0.35">
      <c r="A38" s="14"/>
      <c r="B38" s="14"/>
      <c r="C38" s="14"/>
      <c r="D38" s="14"/>
      <c r="E38" s="14"/>
      <c r="F38" s="14"/>
      <c r="G38" s="14"/>
    </row>
    <row r="39" spans="1:8" ht="12" customHeight="1" x14ac:dyDescent="0.35">
      <c r="A39" s="14"/>
      <c r="B39" s="14"/>
      <c r="C39" s="14"/>
      <c r="D39" s="14"/>
      <c r="E39" s="14"/>
      <c r="F39" s="14"/>
      <c r="G39" s="14"/>
    </row>
    <row r="40" spans="1:8" ht="12" customHeight="1" x14ac:dyDescent="0.35">
      <c r="A40" s="14"/>
      <c r="B40" s="14"/>
      <c r="C40" s="14"/>
      <c r="D40" s="14"/>
      <c r="E40" s="14"/>
      <c r="F40" s="14"/>
      <c r="G40" s="14"/>
    </row>
    <row r="41" spans="1:8" ht="12" customHeight="1" x14ac:dyDescent="0.35">
      <c r="A41" s="14"/>
      <c r="B41" s="14"/>
      <c r="C41" s="14"/>
      <c r="D41" s="14"/>
      <c r="E41" s="14"/>
      <c r="F41" s="14"/>
      <c r="G41" s="14"/>
    </row>
    <row r="42" spans="1:8" ht="12" customHeight="1" x14ac:dyDescent="0.35">
      <c r="A42" s="14"/>
      <c r="B42" s="14"/>
      <c r="C42" s="14"/>
      <c r="D42" s="14"/>
      <c r="E42" s="14"/>
      <c r="F42" s="14"/>
      <c r="G42" s="14"/>
    </row>
    <row r="43" spans="1:8" ht="12" customHeight="1" x14ac:dyDescent="0.35">
      <c r="A43" s="14"/>
      <c r="B43" s="14"/>
      <c r="C43" s="14"/>
      <c r="D43" s="14"/>
      <c r="E43" s="14"/>
      <c r="F43" s="14"/>
      <c r="G43" s="14"/>
    </row>
    <row r="44" spans="1:8" ht="12" customHeight="1" x14ac:dyDescent="0.35">
      <c r="A44" s="14"/>
      <c r="B44" s="14"/>
      <c r="C44" s="14"/>
      <c r="D44" s="14"/>
      <c r="E44" s="14"/>
      <c r="F44" s="14"/>
      <c r="G44" s="14"/>
    </row>
    <row r="45" spans="1:8" ht="12" customHeight="1" x14ac:dyDescent="0.35">
      <c r="A45" s="14"/>
      <c r="B45" s="14"/>
      <c r="C45" s="14"/>
      <c r="D45" s="14"/>
      <c r="E45" s="14"/>
      <c r="F45" s="14"/>
      <c r="G45" s="14"/>
    </row>
    <row r="46" spans="1:8" ht="12" customHeight="1" x14ac:dyDescent="0.35">
      <c r="A46" s="14" t="s">
        <v>454</v>
      </c>
      <c r="B46" s="14"/>
      <c r="C46" s="268">
        <f t="shared" ref="C46:E46" si="7">C24-C19</f>
        <v>5.4569682106375694E-12</v>
      </c>
      <c r="D46" s="268">
        <f t="shared" si="7"/>
        <v>-1517.0163123278153</v>
      </c>
      <c r="E46" s="268">
        <f t="shared" si="7"/>
        <v>-2882.673372597143</v>
      </c>
      <c r="F46" s="14"/>
      <c r="G46" s="14"/>
    </row>
    <row r="47" spans="1:8" ht="12" customHeight="1" x14ac:dyDescent="0.35">
      <c r="A47" s="14"/>
      <c r="B47" s="14"/>
      <c r="C47" s="14"/>
      <c r="D47" s="14"/>
      <c r="E47" s="14"/>
      <c r="F47" s="14"/>
      <c r="G47" s="14"/>
    </row>
    <row r="48" spans="1:8" ht="12" customHeight="1" x14ac:dyDescent="0.35">
      <c r="A48" s="14"/>
      <c r="B48" s="14"/>
      <c r="C48" s="14"/>
      <c r="D48" s="14"/>
      <c r="E48" s="14"/>
      <c r="F48" s="14"/>
      <c r="G48" s="14"/>
    </row>
    <row r="49" spans="1:7" ht="12" customHeight="1" x14ac:dyDescent="0.35">
      <c r="A49" s="14"/>
      <c r="B49" s="14"/>
      <c r="C49" s="14"/>
      <c r="D49" s="14"/>
      <c r="E49" s="14"/>
      <c r="F49" s="14"/>
      <c r="G49" s="14"/>
    </row>
    <row r="50" spans="1:7" ht="12" customHeight="1" x14ac:dyDescent="0.35">
      <c r="A50" s="14"/>
      <c r="B50" s="14"/>
      <c r="C50" s="14"/>
      <c r="D50" s="14"/>
      <c r="E50" s="14"/>
      <c r="F50" s="14"/>
      <c r="G50" s="14"/>
    </row>
    <row r="51" spans="1:7" ht="12" customHeight="1" x14ac:dyDescent="0.35">
      <c r="A51" s="14"/>
      <c r="B51" s="14"/>
      <c r="C51" s="14"/>
      <c r="D51" s="14"/>
      <c r="E51" s="14"/>
      <c r="F51" s="14"/>
      <c r="G51" s="14"/>
    </row>
    <row r="52" spans="1:7" ht="12" customHeight="1" x14ac:dyDescent="0.35">
      <c r="A52" s="14"/>
      <c r="B52" s="14"/>
      <c r="C52" s="14"/>
      <c r="D52" s="14"/>
      <c r="E52" s="14"/>
      <c r="F52" s="14"/>
      <c r="G52" s="14"/>
    </row>
    <row r="53" spans="1:7" ht="12" customHeight="1" x14ac:dyDescent="0.35">
      <c r="A53" s="14"/>
      <c r="B53" s="14"/>
      <c r="C53" s="14"/>
      <c r="D53" s="14"/>
      <c r="E53" s="14"/>
      <c r="F53" s="14"/>
      <c r="G53" s="14"/>
    </row>
    <row r="54" spans="1:7" ht="12" customHeight="1" x14ac:dyDescent="0.35">
      <c r="A54" s="14"/>
      <c r="B54" s="14"/>
      <c r="C54" s="14"/>
      <c r="D54" s="14"/>
      <c r="E54" s="14"/>
      <c r="F54" s="14"/>
      <c r="G54" s="14"/>
    </row>
    <row r="55" spans="1:7" ht="12" customHeight="1" x14ac:dyDescent="0.35">
      <c r="A55" s="14"/>
      <c r="B55" s="14"/>
      <c r="C55" s="14"/>
      <c r="D55" s="14"/>
      <c r="E55" s="14"/>
      <c r="F55" s="14"/>
      <c r="G55" s="14"/>
    </row>
    <row r="56" spans="1:7" ht="12" customHeight="1" x14ac:dyDescent="0.35">
      <c r="A56" s="34"/>
      <c r="B56" s="34"/>
      <c r="C56" s="12"/>
      <c r="D56" s="12"/>
      <c r="E56" s="12"/>
      <c r="F56" s="12"/>
      <c r="G56" s="12"/>
    </row>
    <row r="57" spans="1:7" ht="12" customHeight="1" x14ac:dyDescent="0.35">
      <c r="A57" s="34"/>
      <c r="B57" s="34"/>
      <c r="C57" s="12"/>
      <c r="D57" s="12"/>
      <c r="E57" s="12"/>
      <c r="F57" s="12"/>
      <c r="G57" s="12"/>
    </row>
    <row r="58" spans="1:7" ht="12" customHeight="1" x14ac:dyDescent="0.35">
      <c r="A58" s="34"/>
      <c r="B58" s="34"/>
      <c r="C58" s="12"/>
      <c r="D58" s="12"/>
      <c r="E58" s="12"/>
      <c r="F58" s="12"/>
      <c r="G58" s="12"/>
    </row>
    <row r="59" spans="1:7" ht="12" customHeight="1" x14ac:dyDescent="0.35">
      <c r="A59" s="34" t="s">
        <v>455</v>
      </c>
      <c r="B59" s="34"/>
      <c r="C59" s="12"/>
      <c r="D59" s="12"/>
      <c r="E59" s="12"/>
      <c r="F59" s="12"/>
      <c r="G59" s="12"/>
    </row>
    <row r="60" spans="1:7" ht="12" customHeight="1" x14ac:dyDescent="0.4">
      <c r="A60" s="124" t="s">
        <v>89</v>
      </c>
      <c r="B60" s="125" t="s">
        <v>16</v>
      </c>
      <c r="C60" s="126" t="s">
        <v>104</v>
      </c>
      <c r="D60" s="126" t="s">
        <v>106</v>
      </c>
      <c r="E60" s="126" t="s">
        <v>428</v>
      </c>
      <c r="F60" s="12"/>
      <c r="G60" s="12"/>
    </row>
    <row r="61" spans="1:7" ht="12" customHeight="1" x14ac:dyDescent="0.35">
      <c r="A61" s="14" t="s">
        <v>456</v>
      </c>
      <c r="B61" s="34"/>
      <c r="C61" s="100">
        <f>'R3'!F10</f>
        <v>-9546.5578647945204</v>
      </c>
      <c r="D61" s="100">
        <f>'R3'!L10</f>
        <v>-8911.3376649950678</v>
      </c>
      <c r="E61" s="100">
        <f>'R3'!R10</f>
        <v>-9024.3425003184675</v>
      </c>
      <c r="F61" s="12"/>
      <c r="G61" s="12"/>
    </row>
    <row r="62" spans="1:7" ht="12" customHeight="1" x14ac:dyDescent="0.35">
      <c r="A62" s="14" t="s">
        <v>457</v>
      </c>
      <c r="B62" s="34"/>
      <c r="C62" s="100">
        <f>'R3'!F9</f>
        <v>20851.264317000001</v>
      </c>
      <c r="D62" s="100">
        <f>'R3'!L9</f>
        <v>20422.537067160003</v>
      </c>
      <c r="E62" s="100">
        <f>'R3'!R9</f>
        <v>21375.752496444002</v>
      </c>
      <c r="F62" s="12"/>
      <c r="G62" s="12"/>
    </row>
    <row r="63" spans="1:7" ht="12" customHeight="1" x14ac:dyDescent="0.35">
      <c r="A63" s="14" t="s">
        <v>458</v>
      </c>
      <c r="C63" s="268">
        <f>'R3'!F10+'R3'!F12+'R3'!F13</f>
        <v>-15075.565992294521</v>
      </c>
      <c r="D63" s="268">
        <f>'R3'!L10+'R3'!L12+'R3'!L13</f>
        <v>-14667.966299445066</v>
      </c>
      <c r="E63" s="268">
        <f>'R3'!R10+'R3'!R12+'R3'!R13</f>
        <v>-15115.825692373468</v>
      </c>
    </row>
  </sheetData>
  <pageMargins left="0.55118110236220497" right="0.55118110236220497" top="0.39370078740157499" bottom="0.55118110236220497" header="0" footer="0.31496062992126"/>
  <pageSetup paperSize="9" fitToHeight="0" orientation="landscape" r:id="rId1"/>
  <headerFooter scaleWithDoc="0" alignWithMargins="0">
    <oddFooter>&amp;R&amp;G&amp;L&amp;"Arial,Regular"&amp;8Page &amp;P     Tab:&amp;A     05 April 2021&amp;C&amp;"Arial,Regular"&amp;8&amp;F
Reliance Restricted</oddFooter>
  </headerFooter>
  <legacyDrawing r:id="rId2"/>
  <legacyDrawingHF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8EF771-E815-4FC3-9CEC-B78E2C70BCAC}">
  <sheetPr>
    <tabColor rgb="FFFFFF00"/>
    <pageSetUpPr autoPageBreaks="0" fitToPage="1"/>
  </sheetPr>
  <dimension ref="A1:V14"/>
  <sheetViews>
    <sheetView showGridLines="0" topLeftCell="A2" zoomScaleNormal="90" workbookViewId="0">
      <selection activeCell="B3" sqref="B3"/>
    </sheetView>
  </sheetViews>
  <sheetFormatPr defaultColWidth="0" defaultRowHeight="12.75" x14ac:dyDescent="0.35"/>
  <cols>
    <col min="1" max="4" width="34.9140625" style="5" customWidth="1"/>
    <col min="5" max="5" width="5.9140625" style="5" hidden="1" customWidth="1"/>
    <col min="6" max="8" width="29.9140625" style="5" customWidth="1"/>
    <col min="9" max="9" width="5.6640625" style="5" customWidth="1"/>
    <col min="10" max="22" width="1.9140625" style="5" customWidth="1"/>
    <col min="23" max="16384" width="9.33203125" style="5" hidden="1"/>
  </cols>
  <sheetData>
    <row r="1" spans="1:21" hidden="1" x14ac:dyDescent="0.35">
      <c r="A1" s="5" t="s">
        <v>129</v>
      </c>
    </row>
    <row r="2" spans="1:21" s="43" customFormat="1" ht="17.649999999999999" x14ac:dyDescent="0.5">
      <c r="A2" s="87" t="s">
        <v>130</v>
      </c>
      <c r="B2" s="39"/>
      <c r="C2" s="39"/>
      <c r="D2" s="40"/>
      <c r="E2" s="40"/>
      <c r="F2" s="40"/>
      <c r="G2" s="40"/>
      <c r="H2" s="40"/>
      <c r="I2" s="40"/>
      <c r="J2" s="40"/>
      <c r="K2" s="40"/>
      <c r="L2" s="40"/>
      <c r="M2" s="40"/>
      <c r="N2" s="40"/>
      <c r="O2" s="40"/>
      <c r="P2" s="40"/>
      <c r="Q2" s="40"/>
      <c r="R2" s="40"/>
      <c r="S2" s="41"/>
      <c r="T2" s="41"/>
      <c r="U2" s="42"/>
    </row>
    <row r="3" spans="1:21" s="43" customFormat="1" x14ac:dyDescent="0.35">
      <c r="A3" s="44"/>
      <c r="B3" s="44"/>
      <c r="C3" s="44"/>
      <c r="D3" s="41"/>
      <c r="E3" s="45"/>
      <c r="F3" s="45"/>
      <c r="G3" s="45"/>
      <c r="H3" s="45"/>
      <c r="I3" s="41"/>
      <c r="J3" s="41"/>
      <c r="K3" s="41"/>
      <c r="L3" s="41"/>
      <c r="M3" s="41"/>
      <c r="N3" s="41"/>
      <c r="O3" s="41"/>
      <c r="P3" s="41"/>
      <c r="Q3" s="41"/>
      <c r="R3" s="41"/>
      <c r="S3" s="41"/>
      <c r="T3" s="41"/>
      <c r="U3" s="46"/>
    </row>
    <row r="4" spans="1:21" s="43" customFormat="1" x14ac:dyDescent="0.35">
      <c r="A4" s="44"/>
      <c r="B4" s="44"/>
      <c r="C4" s="44"/>
      <c r="D4" s="41"/>
      <c r="E4" s="45"/>
      <c r="F4" s="45"/>
      <c r="G4" s="45"/>
      <c r="H4" s="45"/>
      <c r="I4" s="41"/>
      <c r="J4" s="41"/>
      <c r="K4" s="41"/>
      <c r="L4" s="41"/>
      <c r="M4" s="41"/>
      <c r="N4" s="41"/>
      <c r="O4" s="41"/>
      <c r="P4" s="41"/>
      <c r="Q4" s="41"/>
      <c r="R4" s="41"/>
      <c r="S4" s="41"/>
      <c r="T4" s="41"/>
      <c r="U4" s="41"/>
    </row>
    <row r="5" spans="1:21" s="43" customFormat="1" ht="13.5" customHeight="1" x14ac:dyDescent="0.4">
      <c r="A5" s="88" t="s">
        <v>7</v>
      </c>
      <c r="B5" s="89" t="s">
        <v>8</v>
      </c>
      <c r="C5" s="89" t="s">
        <v>9</v>
      </c>
      <c r="D5" s="89" t="s">
        <v>10</v>
      </c>
      <c r="E5" s="90" t="s">
        <v>11</v>
      </c>
      <c r="F5" s="5"/>
      <c r="G5" s="45"/>
      <c r="H5" s="45"/>
      <c r="I5" s="47"/>
      <c r="J5" s="47"/>
      <c r="K5" s="47"/>
      <c r="L5" s="47"/>
      <c r="M5" s="47"/>
      <c r="N5" s="47"/>
      <c r="O5" s="41"/>
      <c r="P5" s="41"/>
      <c r="Q5" s="41"/>
      <c r="R5" s="41"/>
      <c r="S5" s="41"/>
      <c r="T5" s="41"/>
      <c r="U5" s="41"/>
    </row>
    <row r="6" spans="1:21" s="43" customFormat="1" ht="13.15" x14ac:dyDescent="0.4">
      <c r="A6" s="271"/>
      <c r="E6" s="91"/>
      <c r="F6" s="91"/>
      <c r="G6" s="91"/>
      <c r="H6" s="91"/>
      <c r="I6" s="91"/>
      <c r="J6" s="48"/>
      <c r="K6" s="48"/>
      <c r="L6" s="48"/>
      <c r="M6" s="48"/>
      <c r="N6" s="48"/>
      <c r="O6" s="40"/>
      <c r="P6" s="40"/>
      <c r="Q6" s="40"/>
      <c r="R6" s="40"/>
      <c r="S6" s="40"/>
      <c r="T6" s="40"/>
      <c r="U6" s="40"/>
    </row>
    <row r="7" spans="1:21" s="43" customFormat="1" x14ac:dyDescent="0.35">
      <c r="A7" s="5" t="s">
        <v>129</v>
      </c>
      <c r="B7" s="272" t="s">
        <v>151</v>
      </c>
      <c r="C7" s="5"/>
      <c r="D7" s="5"/>
      <c r="E7" s="16"/>
      <c r="F7" s="49"/>
      <c r="G7" s="45"/>
      <c r="H7" s="49"/>
      <c r="I7" s="47"/>
      <c r="J7" s="47"/>
      <c r="K7" s="47"/>
      <c r="L7" s="47"/>
      <c r="M7" s="47"/>
      <c r="N7" s="47"/>
      <c r="O7" s="41"/>
      <c r="P7" s="41"/>
      <c r="Q7" s="41"/>
      <c r="R7" s="41"/>
      <c r="S7" s="41"/>
      <c r="T7" s="41"/>
      <c r="U7" s="41"/>
    </row>
    <row r="8" spans="1:21" x14ac:dyDescent="0.35">
      <c r="C8" s="271" t="s">
        <v>492</v>
      </c>
      <c r="D8" s="5" t="s">
        <v>153</v>
      </c>
    </row>
    <row r="9" spans="1:21" x14ac:dyDescent="0.35">
      <c r="C9" s="271" t="s">
        <v>491</v>
      </c>
      <c r="D9" s="5" t="s">
        <v>154</v>
      </c>
    </row>
    <row r="10" spans="1:21" x14ac:dyDescent="0.35">
      <c r="B10" s="5" t="s">
        <v>133</v>
      </c>
      <c r="C10" s="271" t="s">
        <v>427</v>
      </c>
      <c r="D10" s="5" t="s">
        <v>640</v>
      </c>
    </row>
    <row r="11" spans="1:21" x14ac:dyDescent="0.35">
      <c r="C11" s="271" t="s">
        <v>459</v>
      </c>
      <c r="D11" s="5" t="s">
        <v>641</v>
      </c>
    </row>
    <row r="12" spans="1:21" x14ac:dyDescent="0.35">
      <c r="A12" s="193"/>
      <c r="B12" s="193"/>
      <c r="C12" s="193"/>
      <c r="D12" s="193"/>
    </row>
    <row r="13" spans="1:21" x14ac:dyDescent="0.35">
      <c r="A13" s="193"/>
      <c r="B13" s="193"/>
      <c r="C13" s="193"/>
      <c r="D13" s="193"/>
    </row>
    <row r="14" spans="1:21" x14ac:dyDescent="0.35">
      <c r="A14" s="193"/>
      <c r="B14" s="193"/>
      <c r="C14" s="193"/>
      <c r="D14" s="193"/>
    </row>
  </sheetData>
  <hyperlinks>
    <hyperlink ref="B7" location="'Index'!A1" display="&lt;Home&gt;" xr:uid="{0916D810-1192-4226-8AE8-61B5578FF61F}"/>
    <hyperlink ref="C8" location="'R1'!A1" display="Recon PL SFS vs TB - FY18 - FY20" xr:uid="{A168D252-0543-420A-B28C-BEFB0D239384}"/>
    <hyperlink ref="C9" location="'R2'!A1" display="Recon BS SFS vs TB - FY18 - FY20" xr:uid="{E098C65A-595F-4CEE-A2D6-D2CB3510D2FA}"/>
    <hyperlink ref="C10" location="'R3'!A1" display="Conso runner" xr:uid="{7696A720-997C-44EB-B744-BFA92823260A}"/>
    <hyperlink ref="C11" location="'R4'!A1" display="Conso runner BS" xr:uid="{3E07E6F6-CD5B-4A93-B676-D013FADF801C}"/>
  </hyperlinks>
  <pageMargins left="0.55118110236220497" right="0.55118110236220497" top="0.39370078740157499" bottom="0.55118110236220497" header="0" footer="0.31496062992126"/>
  <pageSetup paperSize="9" fitToHeight="0" orientation="landscape" r:id="rId1"/>
  <headerFooter scaleWithDoc="0" alignWithMargins="0">
    <oddFooter>&amp;R&amp;G&amp;L&amp;"Arial,Regular"&amp;8Page &amp;P     Tab:&amp;A     05 April 2021&amp;C&amp;"Arial,Regular"&amp;8&amp;F
Reliance Restricted</oddFooter>
  </headerFooter>
  <legacyDrawingHF r:id="rId2"/>
</worksheet>
</file>

<file path=docMetadata/LabelInfo.xml><?xml version="1.0" encoding="utf-8"?>
<clbl:labelList xmlns:clbl="http://schemas.microsoft.com/office/2020/mipLabelMetadata">
  <clbl:label id="{f42aa342-8706-4288-bd11-ebb85995028c}" enabled="1" method="Standard" siteId="{72f988bf-86f1-41af-91ab-2d7cd011db47}"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50</vt:i4>
      </vt:variant>
      <vt:variant>
        <vt:lpstr>Named Ranges</vt:lpstr>
      </vt:variant>
      <vt:variant>
        <vt:i4>437</vt:i4>
      </vt:variant>
    </vt:vector>
  </HeadingPairs>
  <TitlesOfParts>
    <vt:vector size="487" baseType="lpstr">
      <vt:lpstr>Cover</vt:lpstr>
      <vt:lpstr>Trans_Letter</vt:lpstr>
      <vt:lpstr>Index</vt:lpstr>
      <vt:lpstr>Abbreviations</vt:lpstr>
      <vt:lpstr>Lead_Index</vt:lpstr>
      <vt:lpstr>Lead PL</vt:lpstr>
      <vt:lpstr>Lead CF</vt:lpstr>
      <vt:lpstr>Lead BS</vt:lpstr>
      <vt:lpstr>Recon_Index</vt:lpstr>
      <vt:lpstr>R1</vt:lpstr>
      <vt:lpstr>R2</vt:lpstr>
      <vt:lpstr>R3</vt:lpstr>
      <vt:lpstr>R4</vt:lpstr>
      <vt:lpstr>PL_Index</vt:lpstr>
      <vt:lpstr>PL1- Top 20 Customer</vt:lpstr>
      <vt:lpstr>PL2- Net sales by product</vt:lpstr>
      <vt:lpstr>PL3-COGS</vt:lpstr>
      <vt:lpstr>PL4-Personnel cost</vt:lpstr>
      <vt:lpstr>PL5-Service cost</vt:lpstr>
      <vt:lpstr>PL6-Agents cost</vt:lpstr>
      <vt:lpstr>PL7-Rent &amp; Lease</vt:lpstr>
      <vt:lpstr>PL8-Other income exp</vt:lpstr>
      <vt:lpstr>PL9-G&amp;A</vt:lpstr>
      <vt:lpstr>PL10-churn analysis</vt:lpstr>
      <vt:lpstr>PL11-Churn Bridge working</vt:lpstr>
      <vt:lpstr>PL12</vt:lpstr>
      <vt:lpstr>CF_Index</vt:lpstr>
      <vt:lpstr>CF1</vt:lpstr>
      <vt:lpstr>CF2</vt:lpstr>
      <vt:lpstr>BS_Index</vt:lpstr>
      <vt:lpstr>BS1</vt:lpstr>
      <vt:lpstr>BS2- FA rollforward</vt:lpstr>
      <vt:lpstr>BS3-Inventory</vt:lpstr>
      <vt:lpstr>BS4-Trade receivables</vt:lpstr>
      <vt:lpstr>BS5-TR ageing</vt:lpstr>
      <vt:lpstr>BS6-Trade payable</vt:lpstr>
      <vt:lpstr>BS7-Bad debt roll forward</vt:lpstr>
      <vt:lpstr>BS8-TP ageing</vt:lpstr>
      <vt:lpstr>BS9-Other assets</vt:lpstr>
      <vt:lpstr>BS10-Other liabilities</vt:lpstr>
      <vt:lpstr>BS11-Provisions</vt:lpstr>
      <vt:lpstr>BS12-Net equity</vt:lpstr>
      <vt:lpstr>WC_Index</vt:lpstr>
      <vt:lpstr>WC1</vt:lpstr>
      <vt:lpstr>WC2</vt:lpstr>
      <vt:lpstr>FC_Index</vt:lpstr>
      <vt:lpstr>FC1</vt:lpstr>
      <vt:lpstr>FC2</vt:lpstr>
      <vt:lpstr>ScratchPad_FA RollF working</vt:lpstr>
      <vt:lpstr>ScratchPad_TB</vt:lpstr>
      <vt:lpstr>'PL11-Churn Bridge working'!Bridge_Version</vt:lpstr>
      <vt:lpstr>ChartingArea</vt:lpstr>
      <vt:lpstr>ChartingLabels</vt:lpstr>
      <vt:lpstr>Sheet01S!CurrencySymbols</vt:lpstr>
      <vt:lpstr>Abbreviations!fyColHeading</vt:lpstr>
      <vt:lpstr>BS_Index!fyColHeading</vt:lpstr>
      <vt:lpstr>'BS1'!fyColHeading</vt:lpstr>
      <vt:lpstr>'BS10-Other liabilities'!fyColHeading</vt:lpstr>
      <vt:lpstr>'BS11-Provisions'!fyColHeading</vt:lpstr>
      <vt:lpstr>'BS12-Net equity'!fyColHeading</vt:lpstr>
      <vt:lpstr>'BS2- FA rollforward'!fyColHeading</vt:lpstr>
      <vt:lpstr>'BS3-Inventory'!fyColHeading</vt:lpstr>
      <vt:lpstr>'BS4-Trade receivables'!fyColHeading</vt:lpstr>
      <vt:lpstr>'BS5-TR ageing'!fyColHeading</vt:lpstr>
      <vt:lpstr>'BS6-Trade payable'!fyColHeading</vt:lpstr>
      <vt:lpstr>'BS7-Bad debt roll forward'!fyColHeading</vt:lpstr>
      <vt:lpstr>'BS8-TP ageing'!fyColHeading</vt:lpstr>
      <vt:lpstr>'BS9-Other assets'!fyColHeading</vt:lpstr>
      <vt:lpstr>CF_Index!fyColHeading</vt:lpstr>
      <vt:lpstr>'CF1'!fyColHeading</vt:lpstr>
      <vt:lpstr>'CF2'!fyColHeading</vt:lpstr>
      <vt:lpstr>Cover!fyColHeading</vt:lpstr>
      <vt:lpstr>FC_Index!fyColHeading</vt:lpstr>
      <vt:lpstr>'FC1'!fyColHeading</vt:lpstr>
      <vt:lpstr>'FC2'!fyColHeading</vt:lpstr>
      <vt:lpstr>Index!fyColHeading</vt:lpstr>
      <vt:lpstr>'Lead BS'!fyColHeading</vt:lpstr>
      <vt:lpstr>'Lead CF'!fyColHeading</vt:lpstr>
      <vt:lpstr>'Lead PL'!fyColHeading</vt:lpstr>
      <vt:lpstr>Lead_Index!fyColHeading</vt:lpstr>
      <vt:lpstr>PL_Index!fyColHeading</vt:lpstr>
      <vt:lpstr>'PL1- Top 20 Customer'!fyColHeading</vt:lpstr>
      <vt:lpstr>'PL10-churn analysis'!fyColHeading</vt:lpstr>
      <vt:lpstr>'PL11-Churn Bridge working'!fyColHeading</vt:lpstr>
      <vt:lpstr>'PL12'!fyColHeading</vt:lpstr>
      <vt:lpstr>'PL2- Net sales by product'!fyColHeading</vt:lpstr>
      <vt:lpstr>'PL3-COGS'!fyColHeading</vt:lpstr>
      <vt:lpstr>'PL4-Personnel cost'!fyColHeading</vt:lpstr>
      <vt:lpstr>'PL5-Service cost'!fyColHeading</vt:lpstr>
      <vt:lpstr>'PL6-Agents cost'!fyColHeading</vt:lpstr>
      <vt:lpstr>'PL7-Rent &amp; Lease'!fyColHeading</vt:lpstr>
      <vt:lpstr>'PL8-Other income exp'!fyColHeading</vt:lpstr>
      <vt:lpstr>'PL9-G&amp;A'!fyColHeading</vt:lpstr>
      <vt:lpstr>'R1'!fyColHeading</vt:lpstr>
      <vt:lpstr>'R2'!fyColHeading</vt:lpstr>
      <vt:lpstr>'R3'!fyColHeading</vt:lpstr>
      <vt:lpstr>'R4'!fyColHeading</vt:lpstr>
      <vt:lpstr>Recon_Index!fyColHeading</vt:lpstr>
      <vt:lpstr>'ScratchPad_FA RollF working'!fyColHeading</vt:lpstr>
      <vt:lpstr>Sheet12S!fyColHeading</vt:lpstr>
      <vt:lpstr>Sheet4S!fyColHeading</vt:lpstr>
      <vt:lpstr>Sheet8S!fyColHeading</vt:lpstr>
      <vt:lpstr>Trans_Letter!fyColHeading</vt:lpstr>
      <vt:lpstr>WC_Index!fyColHeading</vt:lpstr>
      <vt:lpstr>'WC1'!fyColHeading</vt:lpstr>
      <vt:lpstr>'WC2'!fyColHeading</vt:lpstr>
      <vt:lpstr>Cover!fyCoverDate</vt:lpstr>
      <vt:lpstr>Cover!fyCoverDraft</vt:lpstr>
      <vt:lpstr>Abbreviations!fyCurrencyUnit</vt:lpstr>
      <vt:lpstr>BS_Index!fyCurrencyUnit</vt:lpstr>
      <vt:lpstr>'BS1'!fyCurrencyUnit</vt:lpstr>
      <vt:lpstr>'BS10-Other liabilities'!fyCurrencyUnit</vt:lpstr>
      <vt:lpstr>'BS11-Provisions'!fyCurrencyUnit</vt:lpstr>
      <vt:lpstr>'BS12-Net equity'!fyCurrencyUnit</vt:lpstr>
      <vt:lpstr>'BS2- FA rollforward'!fyCurrencyUnit</vt:lpstr>
      <vt:lpstr>'BS3-Inventory'!fyCurrencyUnit</vt:lpstr>
      <vt:lpstr>'BS4-Trade receivables'!fyCurrencyUnit</vt:lpstr>
      <vt:lpstr>'BS5-TR ageing'!fyCurrencyUnit</vt:lpstr>
      <vt:lpstr>'BS6-Trade payable'!fyCurrencyUnit</vt:lpstr>
      <vt:lpstr>'BS7-Bad debt roll forward'!fyCurrencyUnit</vt:lpstr>
      <vt:lpstr>'BS8-TP ageing'!fyCurrencyUnit</vt:lpstr>
      <vt:lpstr>'BS9-Other assets'!fyCurrencyUnit</vt:lpstr>
      <vt:lpstr>CF_Index!fyCurrencyUnit</vt:lpstr>
      <vt:lpstr>'CF1'!fyCurrencyUnit</vt:lpstr>
      <vt:lpstr>'CF2'!fyCurrencyUnit</vt:lpstr>
      <vt:lpstr>Cover!fyCurrencyUnit</vt:lpstr>
      <vt:lpstr>FC_Index!fyCurrencyUnit</vt:lpstr>
      <vt:lpstr>'FC1'!fyCurrencyUnit</vt:lpstr>
      <vt:lpstr>'FC2'!fyCurrencyUnit</vt:lpstr>
      <vt:lpstr>Index!fyCurrencyUnit</vt:lpstr>
      <vt:lpstr>'Lead BS'!fyCurrencyUnit</vt:lpstr>
      <vt:lpstr>'Lead CF'!fyCurrencyUnit</vt:lpstr>
      <vt:lpstr>'Lead PL'!fyCurrencyUnit</vt:lpstr>
      <vt:lpstr>Lead_Index!fyCurrencyUnit</vt:lpstr>
      <vt:lpstr>PL_Index!fyCurrencyUnit</vt:lpstr>
      <vt:lpstr>'PL1- Top 20 Customer'!fyCurrencyUnit</vt:lpstr>
      <vt:lpstr>'PL10-churn analysis'!fyCurrencyUnit</vt:lpstr>
      <vt:lpstr>'PL11-Churn Bridge working'!fyCurrencyUnit</vt:lpstr>
      <vt:lpstr>'PL12'!fyCurrencyUnit</vt:lpstr>
      <vt:lpstr>'PL2- Net sales by product'!fyCurrencyUnit</vt:lpstr>
      <vt:lpstr>'PL3-COGS'!fyCurrencyUnit</vt:lpstr>
      <vt:lpstr>'PL4-Personnel cost'!fyCurrencyUnit</vt:lpstr>
      <vt:lpstr>'PL5-Service cost'!fyCurrencyUnit</vt:lpstr>
      <vt:lpstr>'PL6-Agents cost'!fyCurrencyUnit</vt:lpstr>
      <vt:lpstr>'PL7-Rent &amp; Lease'!fyCurrencyUnit</vt:lpstr>
      <vt:lpstr>'PL8-Other income exp'!fyCurrencyUnit</vt:lpstr>
      <vt:lpstr>'PL9-G&amp;A'!fyCurrencyUnit</vt:lpstr>
      <vt:lpstr>'R1'!fyCurrencyUnit</vt:lpstr>
      <vt:lpstr>'R2'!fyCurrencyUnit</vt:lpstr>
      <vt:lpstr>'R3'!fyCurrencyUnit</vt:lpstr>
      <vt:lpstr>'R4'!fyCurrencyUnit</vt:lpstr>
      <vt:lpstr>Recon_Index!fyCurrencyUnit</vt:lpstr>
      <vt:lpstr>'ScratchPad_FA RollF working'!fyCurrencyUnit</vt:lpstr>
      <vt:lpstr>Sheet12S!fyCurrencyUnit</vt:lpstr>
      <vt:lpstr>Sheet4S!fyCurrencyUnit</vt:lpstr>
      <vt:lpstr>Sheet8S!fyCurrencyUnit</vt:lpstr>
      <vt:lpstr>Trans_Letter!fyCurrencyUnit</vt:lpstr>
      <vt:lpstr>WC_Index!fyCurrencyUnit</vt:lpstr>
      <vt:lpstr>'WC1'!fyCurrencyUnit</vt:lpstr>
      <vt:lpstr>'WC2'!fyCurrencyUnit</vt:lpstr>
      <vt:lpstr>Cover!fyProjectName</vt:lpstr>
      <vt:lpstr>Abbreviations!fySectionName</vt:lpstr>
      <vt:lpstr>BS_Index!fySectionName</vt:lpstr>
      <vt:lpstr>'BS1'!fySectionName</vt:lpstr>
      <vt:lpstr>'BS10-Other liabilities'!fySectionName</vt:lpstr>
      <vt:lpstr>'BS11-Provisions'!fySectionName</vt:lpstr>
      <vt:lpstr>'BS12-Net equity'!fySectionName</vt:lpstr>
      <vt:lpstr>'BS2- FA rollforward'!fySectionName</vt:lpstr>
      <vt:lpstr>'BS3-Inventory'!fySectionName</vt:lpstr>
      <vt:lpstr>'BS4-Trade receivables'!fySectionName</vt:lpstr>
      <vt:lpstr>'BS5-TR ageing'!fySectionName</vt:lpstr>
      <vt:lpstr>'BS6-Trade payable'!fySectionName</vt:lpstr>
      <vt:lpstr>'BS7-Bad debt roll forward'!fySectionName</vt:lpstr>
      <vt:lpstr>'BS8-TP ageing'!fySectionName</vt:lpstr>
      <vt:lpstr>'BS9-Other assets'!fySectionName</vt:lpstr>
      <vt:lpstr>CF_Index!fySectionName</vt:lpstr>
      <vt:lpstr>'CF1'!fySectionName</vt:lpstr>
      <vt:lpstr>'CF2'!fySectionName</vt:lpstr>
      <vt:lpstr>Cover!fySectionName</vt:lpstr>
      <vt:lpstr>FC_Index!fySectionName</vt:lpstr>
      <vt:lpstr>'FC1'!fySectionName</vt:lpstr>
      <vt:lpstr>'FC2'!fySectionName</vt:lpstr>
      <vt:lpstr>Index!fySectionName</vt:lpstr>
      <vt:lpstr>'Lead BS'!fySectionName</vt:lpstr>
      <vt:lpstr>'Lead CF'!fySectionName</vt:lpstr>
      <vt:lpstr>'Lead PL'!fySectionName</vt:lpstr>
      <vt:lpstr>Lead_Index!fySectionName</vt:lpstr>
      <vt:lpstr>PL_Index!fySectionName</vt:lpstr>
      <vt:lpstr>'PL1- Top 20 Customer'!fySectionName</vt:lpstr>
      <vt:lpstr>'PL10-churn analysis'!fySectionName</vt:lpstr>
      <vt:lpstr>'PL11-Churn Bridge working'!fySectionName</vt:lpstr>
      <vt:lpstr>'PL12'!fySectionName</vt:lpstr>
      <vt:lpstr>'PL2- Net sales by product'!fySectionName</vt:lpstr>
      <vt:lpstr>'PL3-COGS'!fySectionName</vt:lpstr>
      <vt:lpstr>'PL4-Personnel cost'!fySectionName</vt:lpstr>
      <vt:lpstr>'PL5-Service cost'!fySectionName</vt:lpstr>
      <vt:lpstr>'PL6-Agents cost'!fySectionName</vt:lpstr>
      <vt:lpstr>'PL7-Rent &amp; Lease'!fySectionName</vt:lpstr>
      <vt:lpstr>'PL8-Other income exp'!fySectionName</vt:lpstr>
      <vt:lpstr>'PL9-G&amp;A'!fySectionName</vt:lpstr>
      <vt:lpstr>'R1'!fySectionName</vt:lpstr>
      <vt:lpstr>'R2'!fySectionName</vt:lpstr>
      <vt:lpstr>'R3'!fySectionName</vt:lpstr>
      <vt:lpstr>'R4'!fySectionName</vt:lpstr>
      <vt:lpstr>Recon_Index!fySectionName</vt:lpstr>
      <vt:lpstr>'ScratchPad_FA RollF working'!fySectionName</vt:lpstr>
      <vt:lpstr>Sheet12S!fySectionName</vt:lpstr>
      <vt:lpstr>Sheet4S!fySectionName</vt:lpstr>
      <vt:lpstr>Sheet8S!fySectionName</vt:lpstr>
      <vt:lpstr>Trans_Letter!fySectionName</vt:lpstr>
      <vt:lpstr>WC_Index!fySectionName</vt:lpstr>
      <vt:lpstr>'WC1'!fySectionName</vt:lpstr>
      <vt:lpstr>'WC2'!fySectionName</vt:lpstr>
      <vt:lpstr>Abbreviations!fySheetName</vt:lpstr>
      <vt:lpstr>BS_Index!fySheetName</vt:lpstr>
      <vt:lpstr>'BS1'!fySheetName</vt:lpstr>
      <vt:lpstr>'BS10-Other liabilities'!fySheetName</vt:lpstr>
      <vt:lpstr>'BS11-Provisions'!fySheetName</vt:lpstr>
      <vt:lpstr>'BS12-Net equity'!fySheetName</vt:lpstr>
      <vt:lpstr>'BS2- FA rollforward'!fySheetName</vt:lpstr>
      <vt:lpstr>'BS3-Inventory'!fySheetName</vt:lpstr>
      <vt:lpstr>'BS4-Trade receivables'!fySheetName</vt:lpstr>
      <vt:lpstr>'BS5-TR ageing'!fySheetName</vt:lpstr>
      <vt:lpstr>'BS6-Trade payable'!fySheetName</vt:lpstr>
      <vt:lpstr>'BS7-Bad debt roll forward'!fySheetName</vt:lpstr>
      <vt:lpstr>'BS8-TP ageing'!fySheetName</vt:lpstr>
      <vt:lpstr>'BS9-Other assets'!fySheetName</vt:lpstr>
      <vt:lpstr>CF_Index!fySheetName</vt:lpstr>
      <vt:lpstr>'CF1'!fySheetName</vt:lpstr>
      <vt:lpstr>'CF2'!fySheetName</vt:lpstr>
      <vt:lpstr>Cover!fySheetName</vt:lpstr>
      <vt:lpstr>FC_Index!fySheetName</vt:lpstr>
      <vt:lpstr>'FC1'!fySheetName</vt:lpstr>
      <vt:lpstr>'FC2'!fySheetName</vt:lpstr>
      <vt:lpstr>Index!fySheetName</vt:lpstr>
      <vt:lpstr>'Lead BS'!fySheetName</vt:lpstr>
      <vt:lpstr>'Lead CF'!fySheetName</vt:lpstr>
      <vt:lpstr>'Lead PL'!fySheetName</vt:lpstr>
      <vt:lpstr>Lead_Index!fySheetName</vt:lpstr>
      <vt:lpstr>PL_Index!fySheetName</vt:lpstr>
      <vt:lpstr>'PL1- Top 20 Customer'!fySheetName</vt:lpstr>
      <vt:lpstr>'PL10-churn analysis'!fySheetName</vt:lpstr>
      <vt:lpstr>'PL11-Churn Bridge working'!fySheetName</vt:lpstr>
      <vt:lpstr>'PL12'!fySheetName</vt:lpstr>
      <vt:lpstr>'PL2- Net sales by product'!fySheetName</vt:lpstr>
      <vt:lpstr>'PL3-COGS'!fySheetName</vt:lpstr>
      <vt:lpstr>'PL4-Personnel cost'!fySheetName</vt:lpstr>
      <vt:lpstr>'PL5-Service cost'!fySheetName</vt:lpstr>
      <vt:lpstr>'PL6-Agents cost'!fySheetName</vt:lpstr>
      <vt:lpstr>'PL7-Rent &amp; Lease'!fySheetName</vt:lpstr>
      <vt:lpstr>'PL8-Other income exp'!fySheetName</vt:lpstr>
      <vt:lpstr>'PL9-G&amp;A'!fySheetName</vt:lpstr>
      <vt:lpstr>'R1'!fySheetName</vt:lpstr>
      <vt:lpstr>'R2'!fySheetName</vt:lpstr>
      <vt:lpstr>'R3'!fySheetName</vt:lpstr>
      <vt:lpstr>'R4'!fySheetName</vt:lpstr>
      <vt:lpstr>Recon_Index!fySheetName</vt:lpstr>
      <vt:lpstr>'ScratchPad_FA RollF working'!fySheetName</vt:lpstr>
      <vt:lpstr>Sheet12S!fySheetName</vt:lpstr>
      <vt:lpstr>Sheet4S!fySheetName</vt:lpstr>
      <vt:lpstr>Sheet8S!fySheetName</vt:lpstr>
      <vt:lpstr>Trans_Letter!fySheetName</vt:lpstr>
      <vt:lpstr>WC_Index!fySheetName</vt:lpstr>
      <vt:lpstr>'WC1'!fySheetName</vt:lpstr>
      <vt:lpstr>'WC2'!fySheetName</vt:lpstr>
      <vt:lpstr>Abbreviations!fySubsectName</vt:lpstr>
      <vt:lpstr>BS_Index!fySubsectName</vt:lpstr>
      <vt:lpstr>'BS1'!fySubsectName</vt:lpstr>
      <vt:lpstr>'BS10-Other liabilities'!fySubsectName</vt:lpstr>
      <vt:lpstr>'BS11-Provisions'!fySubsectName</vt:lpstr>
      <vt:lpstr>'BS12-Net equity'!fySubsectName</vt:lpstr>
      <vt:lpstr>'BS2- FA rollforward'!fySubsectName</vt:lpstr>
      <vt:lpstr>'BS3-Inventory'!fySubsectName</vt:lpstr>
      <vt:lpstr>'BS4-Trade receivables'!fySubsectName</vt:lpstr>
      <vt:lpstr>'BS5-TR ageing'!fySubsectName</vt:lpstr>
      <vt:lpstr>'BS6-Trade payable'!fySubsectName</vt:lpstr>
      <vt:lpstr>'BS7-Bad debt roll forward'!fySubsectName</vt:lpstr>
      <vt:lpstr>'BS8-TP ageing'!fySubsectName</vt:lpstr>
      <vt:lpstr>'BS9-Other assets'!fySubsectName</vt:lpstr>
      <vt:lpstr>CF_Index!fySubsectName</vt:lpstr>
      <vt:lpstr>'CF1'!fySubsectName</vt:lpstr>
      <vt:lpstr>'CF2'!fySubsectName</vt:lpstr>
      <vt:lpstr>Cover!fySubsectName</vt:lpstr>
      <vt:lpstr>FC_Index!fySubsectName</vt:lpstr>
      <vt:lpstr>'FC1'!fySubsectName</vt:lpstr>
      <vt:lpstr>'FC2'!fySubsectName</vt:lpstr>
      <vt:lpstr>Index!fySubsectName</vt:lpstr>
      <vt:lpstr>'Lead BS'!fySubsectName</vt:lpstr>
      <vt:lpstr>'Lead CF'!fySubsectName</vt:lpstr>
      <vt:lpstr>'Lead PL'!fySubsectName</vt:lpstr>
      <vt:lpstr>Lead_Index!fySubsectName</vt:lpstr>
      <vt:lpstr>PL_Index!fySubsectName</vt:lpstr>
      <vt:lpstr>'PL1- Top 20 Customer'!fySubsectName</vt:lpstr>
      <vt:lpstr>'PL10-churn analysis'!fySubsectName</vt:lpstr>
      <vt:lpstr>'PL11-Churn Bridge working'!fySubsectName</vt:lpstr>
      <vt:lpstr>'PL12'!fySubsectName</vt:lpstr>
      <vt:lpstr>'PL2- Net sales by product'!fySubsectName</vt:lpstr>
      <vt:lpstr>'PL3-COGS'!fySubsectName</vt:lpstr>
      <vt:lpstr>'PL4-Personnel cost'!fySubsectName</vt:lpstr>
      <vt:lpstr>'PL5-Service cost'!fySubsectName</vt:lpstr>
      <vt:lpstr>'PL6-Agents cost'!fySubsectName</vt:lpstr>
      <vt:lpstr>'PL7-Rent &amp; Lease'!fySubsectName</vt:lpstr>
      <vt:lpstr>'PL8-Other income exp'!fySubsectName</vt:lpstr>
      <vt:lpstr>'PL9-G&amp;A'!fySubsectName</vt:lpstr>
      <vt:lpstr>'R1'!fySubsectName</vt:lpstr>
      <vt:lpstr>'R2'!fySubsectName</vt:lpstr>
      <vt:lpstr>'R3'!fySubsectName</vt:lpstr>
      <vt:lpstr>'R4'!fySubsectName</vt:lpstr>
      <vt:lpstr>Recon_Index!fySubsectName</vt:lpstr>
      <vt:lpstr>'ScratchPad_FA RollF working'!fySubsectName</vt:lpstr>
      <vt:lpstr>Sheet12S!fySubsectName</vt:lpstr>
      <vt:lpstr>Sheet4S!fySubsectName</vt:lpstr>
      <vt:lpstr>Sheet8S!fySubsectName</vt:lpstr>
      <vt:lpstr>Trans_Letter!fySubsectName</vt:lpstr>
      <vt:lpstr>WC_Index!fySubsectName</vt:lpstr>
      <vt:lpstr>'WC1'!fySubsectName</vt:lpstr>
      <vt:lpstr>'WC2'!fySubsectName</vt:lpstr>
      <vt:lpstr>'PL11-Churn Bridge working'!Line_Items_Per_Period</vt:lpstr>
      <vt:lpstr>'BS1'!nrNarrative</vt:lpstr>
      <vt:lpstr>'BS10-Other liabilities'!nrNarrative</vt:lpstr>
      <vt:lpstr>'BS11-Provisions'!nrNarrative</vt:lpstr>
      <vt:lpstr>'BS12-Net equity'!nrNarrative</vt:lpstr>
      <vt:lpstr>'BS2- FA rollforward'!nrNarrative</vt:lpstr>
      <vt:lpstr>'BS3-Inventory'!nrNarrative</vt:lpstr>
      <vt:lpstr>'BS4-Trade receivables'!nrNarrative</vt:lpstr>
      <vt:lpstr>'BS5-TR ageing'!nrNarrative</vt:lpstr>
      <vt:lpstr>'BS6-Trade payable'!nrNarrative</vt:lpstr>
      <vt:lpstr>'BS7-Bad debt roll forward'!nrNarrative</vt:lpstr>
      <vt:lpstr>'BS8-TP ageing'!nrNarrative</vt:lpstr>
      <vt:lpstr>'BS9-Other assets'!nrNarrative</vt:lpstr>
      <vt:lpstr>'CF1'!nrNarrative</vt:lpstr>
      <vt:lpstr>'CF2'!nrNarrative</vt:lpstr>
      <vt:lpstr>'FC1'!nrNarrative</vt:lpstr>
      <vt:lpstr>'FC2'!nrNarrative</vt:lpstr>
      <vt:lpstr>'Lead BS'!nrNarrative</vt:lpstr>
      <vt:lpstr>'Lead CF'!nrNarrative</vt:lpstr>
      <vt:lpstr>'Lead PL'!nrNarrative</vt:lpstr>
      <vt:lpstr>'PL1- Top 20 Customer'!nrNarrative</vt:lpstr>
      <vt:lpstr>'PL10-churn analysis'!nrNarrative</vt:lpstr>
      <vt:lpstr>'PL12'!nrNarrative</vt:lpstr>
      <vt:lpstr>'PL3-COGS'!nrNarrative</vt:lpstr>
      <vt:lpstr>'PL4-Personnel cost'!nrNarrative</vt:lpstr>
      <vt:lpstr>'PL5-Service cost'!nrNarrative</vt:lpstr>
      <vt:lpstr>'PL6-Agents cost'!nrNarrative</vt:lpstr>
      <vt:lpstr>'PL7-Rent &amp; Lease'!nrNarrative</vt:lpstr>
      <vt:lpstr>'PL8-Other income exp'!nrNarrative</vt:lpstr>
      <vt:lpstr>'PL9-G&amp;A'!nrNarrative</vt:lpstr>
      <vt:lpstr>'R1'!nrNarrative</vt:lpstr>
      <vt:lpstr>'R2'!nrNarrative</vt:lpstr>
      <vt:lpstr>'R3'!nrNarrative</vt:lpstr>
      <vt:lpstr>'R4'!nrNarrative</vt:lpstr>
      <vt:lpstr>'ScratchPad_FA RollF working'!nrNarrative</vt:lpstr>
      <vt:lpstr>Sheet12S!nrNarrative</vt:lpstr>
      <vt:lpstr>Sheet4S!nrNarrative</vt:lpstr>
      <vt:lpstr>Sheet8S!nrNarrative</vt:lpstr>
      <vt:lpstr>'WC1'!nrNarrative</vt:lpstr>
      <vt:lpstr>'WC2'!nrNarrative</vt:lpstr>
      <vt:lpstr>'BS1'!nrNotes</vt:lpstr>
      <vt:lpstr>'BS2- FA rollforward'!nrNotes</vt:lpstr>
      <vt:lpstr>'BS5-TR ageing'!nrNotes</vt:lpstr>
      <vt:lpstr>'BS7-Bad debt roll forward'!nrNotes</vt:lpstr>
      <vt:lpstr>'BS8-TP ageing'!nrNotes</vt:lpstr>
      <vt:lpstr>'CF1'!nrNotes</vt:lpstr>
      <vt:lpstr>'CF2'!nrNotes</vt:lpstr>
      <vt:lpstr>'FC1'!nrNotes</vt:lpstr>
      <vt:lpstr>'FC2'!nrNotes</vt:lpstr>
      <vt:lpstr>'Lead BS'!nrNotes</vt:lpstr>
      <vt:lpstr>'Lead CF'!nrNotes</vt:lpstr>
      <vt:lpstr>'Lead PL'!nrNotes</vt:lpstr>
      <vt:lpstr>'PL1- Top 20 Customer'!nrNotes</vt:lpstr>
      <vt:lpstr>'PL2- Net sales by product'!nrNotes</vt:lpstr>
      <vt:lpstr>'R1'!nrNotes</vt:lpstr>
      <vt:lpstr>'R2'!nrNotes</vt:lpstr>
      <vt:lpstr>'R3'!nrNotes</vt:lpstr>
      <vt:lpstr>'R4'!nrNotes</vt:lpstr>
      <vt:lpstr>'ScratchPad_FA RollF working'!nrNotes</vt:lpstr>
      <vt:lpstr>Sheet12S!nrNotes</vt:lpstr>
      <vt:lpstr>Sheet4S!nrNotes</vt:lpstr>
      <vt:lpstr>Sheet8S!nrNotes</vt:lpstr>
      <vt:lpstr>'WC1'!nrNotes</vt:lpstr>
      <vt:lpstr>'WC2'!nrNotes</vt:lpstr>
      <vt:lpstr>Sheet01S!oldCoverDate</vt:lpstr>
      <vt:lpstr>'PL11-Churn Bridge working'!Periods</vt:lpstr>
      <vt:lpstr>Abbreviations!Print_Area</vt:lpstr>
      <vt:lpstr>BS_Index!Print_Area</vt:lpstr>
      <vt:lpstr>'BS1'!Print_Area</vt:lpstr>
      <vt:lpstr>'BS10-Other liabilities'!Print_Area</vt:lpstr>
      <vt:lpstr>'BS11-Provisions'!Print_Area</vt:lpstr>
      <vt:lpstr>'BS12-Net equity'!Print_Area</vt:lpstr>
      <vt:lpstr>'BS2- FA rollforward'!Print_Area</vt:lpstr>
      <vt:lpstr>'BS3-Inventory'!Print_Area</vt:lpstr>
      <vt:lpstr>'BS4-Trade receivables'!Print_Area</vt:lpstr>
      <vt:lpstr>'BS5-TR ageing'!Print_Area</vt:lpstr>
      <vt:lpstr>'BS6-Trade payable'!Print_Area</vt:lpstr>
      <vt:lpstr>'BS7-Bad debt roll forward'!Print_Area</vt:lpstr>
      <vt:lpstr>'BS8-TP ageing'!Print_Area</vt:lpstr>
      <vt:lpstr>'BS9-Other assets'!Print_Area</vt:lpstr>
      <vt:lpstr>CF_Index!Print_Area</vt:lpstr>
      <vt:lpstr>'CF1'!Print_Area</vt:lpstr>
      <vt:lpstr>'CF2'!Print_Area</vt:lpstr>
      <vt:lpstr>Cover!Print_Area</vt:lpstr>
      <vt:lpstr>FC_Index!Print_Area</vt:lpstr>
      <vt:lpstr>'FC1'!Print_Area</vt:lpstr>
      <vt:lpstr>'FC2'!Print_Area</vt:lpstr>
      <vt:lpstr>Index!Print_Area</vt:lpstr>
      <vt:lpstr>'Lead BS'!Print_Area</vt:lpstr>
      <vt:lpstr>'Lead CF'!Print_Area</vt:lpstr>
      <vt:lpstr>'Lead PL'!Print_Area</vt:lpstr>
      <vt:lpstr>Lead_Index!Print_Area</vt:lpstr>
      <vt:lpstr>PL_Index!Print_Area</vt:lpstr>
      <vt:lpstr>'PL1- Top 20 Customer'!Print_Area</vt:lpstr>
      <vt:lpstr>'PL10-churn analysis'!Print_Area</vt:lpstr>
      <vt:lpstr>'PL11-Churn Bridge working'!Print_Area</vt:lpstr>
      <vt:lpstr>'PL12'!Print_Area</vt:lpstr>
      <vt:lpstr>'PL2- Net sales by product'!Print_Area</vt:lpstr>
      <vt:lpstr>'PL3-COGS'!Print_Area</vt:lpstr>
      <vt:lpstr>'PL4-Personnel cost'!Print_Area</vt:lpstr>
      <vt:lpstr>'PL5-Service cost'!Print_Area</vt:lpstr>
      <vt:lpstr>'PL6-Agents cost'!Print_Area</vt:lpstr>
      <vt:lpstr>'PL7-Rent &amp; Lease'!Print_Area</vt:lpstr>
      <vt:lpstr>'PL8-Other income exp'!Print_Area</vt:lpstr>
      <vt:lpstr>'PL9-G&amp;A'!Print_Area</vt:lpstr>
      <vt:lpstr>'R1'!Print_Area</vt:lpstr>
      <vt:lpstr>'R2'!Print_Area</vt:lpstr>
      <vt:lpstr>'R3'!Print_Area</vt:lpstr>
      <vt:lpstr>'R4'!Print_Area</vt:lpstr>
      <vt:lpstr>Recon_Index!Print_Area</vt:lpstr>
      <vt:lpstr>'ScratchPad_FA RollF working'!Print_Area</vt:lpstr>
      <vt:lpstr>Sheet12S!Print_Area</vt:lpstr>
      <vt:lpstr>Sheet4S!Print_Area</vt:lpstr>
      <vt:lpstr>Sheet8S!Print_Area</vt:lpstr>
      <vt:lpstr>Trans_Letter!Print_Area</vt:lpstr>
      <vt:lpstr>WC_Index!Print_Area</vt:lpstr>
      <vt:lpstr>'WC1'!Print_Area</vt:lpstr>
      <vt:lpstr>'WC2'!Print_Area</vt:lpstr>
      <vt:lpstr>Abbreviations!Print_Titles</vt:lpstr>
      <vt:lpstr>BS_Index!Print_Titles</vt:lpstr>
      <vt:lpstr>'BS1'!Print_Titles</vt:lpstr>
      <vt:lpstr>'BS10-Other liabilities'!Print_Titles</vt:lpstr>
      <vt:lpstr>'BS11-Provisions'!Print_Titles</vt:lpstr>
      <vt:lpstr>'BS12-Net equity'!Print_Titles</vt:lpstr>
      <vt:lpstr>'BS2- FA rollforward'!Print_Titles</vt:lpstr>
      <vt:lpstr>'BS3-Inventory'!Print_Titles</vt:lpstr>
      <vt:lpstr>'BS4-Trade receivables'!Print_Titles</vt:lpstr>
      <vt:lpstr>'BS5-TR ageing'!Print_Titles</vt:lpstr>
      <vt:lpstr>'BS6-Trade payable'!Print_Titles</vt:lpstr>
      <vt:lpstr>'BS7-Bad debt roll forward'!Print_Titles</vt:lpstr>
      <vt:lpstr>'BS8-TP ageing'!Print_Titles</vt:lpstr>
      <vt:lpstr>'BS9-Other assets'!Print_Titles</vt:lpstr>
      <vt:lpstr>CF_Index!Print_Titles</vt:lpstr>
      <vt:lpstr>'CF1'!Print_Titles</vt:lpstr>
      <vt:lpstr>'CF2'!Print_Titles</vt:lpstr>
      <vt:lpstr>FC_Index!Print_Titles</vt:lpstr>
      <vt:lpstr>'FC1'!Print_Titles</vt:lpstr>
      <vt:lpstr>'FC2'!Print_Titles</vt:lpstr>
      <vt:lpstr>Index!Print_Titles</vt:lpstr>
      <vt:lpstr>'Lead BS'!Print_Titles</vt:lpstr>
      <vt:lpstr>'Lead CF'!Print_Titles</vt:lpstr>
      <vt:lpstr>'Lead PL'!Print_Titles</vt:lpstr>
      <vt:lpstr>Lead_Index!Print_Titles</vt:lpstr>
      <vt:lpstr>PL_Index!Print_Titles</vt:lpstr>
      <vt:lpstr>'PL1- Top 20 Customer'!Print_Titles</vt:lpstr>
      <vt:lpstr>'PL10-churn analysis'!Print_Titles</vt:lpstr>
      <vt:lpstr>'PL11-Churn Bridge working'!Print_Titles</vt:lpstr>
      <vt:lpstr>'PL12'!Print_Titles</vt:lpstr>
      <vt:lpstr>'PL2- Net sales by product'!Print_Titles</vt:lpstr>
      <vt:lpstr>'PL3-COGS'!Print_Titles</vt:lpstr>
      <vt:lpstr>'PL4-Personnel cost'!Print_Titles</vt:lpstr>
      <vt:lpstr>'PL5-Service cost'!Print_Titles</vt:lpstr>
      <vt:lpstr>'PL6-Agents cost'!Print_Titles</vt:lpstr>
      <vt:lpstr>'PL7-Rent &amp; Lease'!Print_Titles</vt:lpstr>
      <vt:lpstr>'PL8-Other income exp'!Print_Titles</vt:lpstr>
      <vt:lpstr>'PL9-G&amp;A'!Print_Titles</vt:lpstr>
      <vt:lpstr>'R1'!Print_Titles</vt:lpstr>
      <vt:lpstr>'R2'!Print_Titles</vt:lpstr>
      <vt:lpstr>'R3'!Print_Titles</vt:lpstr>
      <vt:lpstr>'R4'!Print_Titles</vt:lpstr>
      <vt:lpstr>Recon_Index!Print_Titles</vt:lpstr>
      <vt:lpstr>'ScratchPad_FA RollF working'!Print_Titles</vt:lpstr>
      <vt:lpstr>Sheet12S!Print_Titles</vt:lpstr>
      <vt:lpstr>Sheet4S!Print_Titles</vt:lpstr>
      <vt:lpstr>Sheet8S!Print_Titles</vt:lpstr>
      <vt:lpstr>Trans_Letter!Print_Titles</vt:lpstr>
      <vt:lpstr>WC_Index!Print_Titles</vt:lpstr>
      <vt:lpstr>'WC1'!Print_Titles</vt:lpstr>
      <vt:lpstr>'WC2'!Print_Titles</vt:lpstr>
      <vt:lpstr>'PL11-Churn Bridge working'!Starting_Row_Index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GDS</dc:creator>
  <cp:lastModifiedBy>Paolo Tenti</cp:lastModifiedBy>
  <dcterms:created xsi:type="dcterms:W3CDTF">2021-04-05T02:56:59Z</dcterms:created>
  <dcterms:modified xsi:type="dcterms:W3CDTF">2022-09-02T23:12:07Z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FileName">
    <vt:lpwstr/>
  </property>
</Properties>
</file>