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" sheetId="1" state="visible" r:id="rId2"/>
    <sheet name="FEB" sheetId="2" state="visible" r:id="rId3"/>
    <sheet name="MAR" sheetId="3" state="visible" r:id="rId4"/>
    <sheet name="APR" sheetId="4" state="visible" r:id="rId5"/>
    <sheet name="MAY" sheetId="5" state="visible" r:id="rId6"/>
    <sheet name="JUN" sheetId="6" state="visible" r:id="rId7"/>
    <sheet name="JUL" sheetId="7" state="visible" r:id="rId8"/>
    <sheet name="AUG" sheetId="8" state="visible" r:id="rId9"/>
    <sheet name="Sheet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<sst xmlns="http://schemas.openxmlformats.org/spreadsheetml/2006/main" count="608" uniqueCount="184">
  <si>
    <t xml:space="preserve">Month/Year:  January 2024</t>
  </si>
  <si>
    <t xml:space="preserve">Monthly Summary Sheet    Ver.</t>
  </si>
  <si>
    <t xml:space="preserve">JS 1.0</t>
  </si>
  <si>
    <t xml:space="preserve">DATE</t>
  </si>
  <si>
    <t xml:space="preserve">DAY</t>
  </si>
  <si>
    <t xml:space="preserve">LUNCH MENU</t>
  </si>
  <si>
    <t xml:space="preserve">DINE IN</t>
  </si>
  <si>
    <t xml:space="preserve">SENIORS 65 &amp; UP $9</t>
  </si>
  <si>
    <t xml:space="preserve">NON-SENIORS 64 &amp; UNDER $11</t>
  </si>
  <si>
    <t xml:space="preserve">12 YR OLD &amp; UNDER $6</t>
  </si>
  <si>
    <t xml:space="preserve">$11 SCRIPT USED</t>
  </si>
  <si>
    <t xml:space="preserve">$9 SCRIPT USED</t>
  </si>
  <si>
    <t xml:space="preserve">$8 SCRIPT USED</t>
  </si>
  <si>
    <t xml:space="preserve">$6 SCRIPT USED</t>
  </si>
  <si>
    <t xml:space="preserve">DONOR BDAY (free)</t>
  </si>
  <si>
    <t xml:space="preserve">$9 AFT LUNCH SALE</t>
  </si>
  <si>
    <t xml:space="preserve">AFT LUNCH SALE</t>
  </si>
  <si>
    <t xml:space="preserve">VOLUNTEERS</t>
  </si>
  <si>
    <t xml:space="preserve">TOTAL</t>
  </si>
  <si>
    <t xml:space="preserve">$ AMT CALC</t>
  </si>
  <si>
    <t xml:space="preserve">CASH/ CHECK COLLECTED</t>
  </si>
  <si>
    <t xml:space="preserve">$ AMT  COLL + SCRIPTS</t>
  </si>
  <si>
    <t xml:space="preserve">DIFF</t>
  </si>
  <si>
    <t xml:space="preserve">SCRIPT SALES $</t>
  </si>
  <si>
    <t xml:space="preserve">THU</t>
  </si>
  <si>
    <t xml:space="preserve">Kimbap &amp; Soup</t>
  </si>
  <si>
    <t xml:space="preserve">FRI</t>
  </si>
  <si>
    <t xml:space="preserve">Yakiniku</t>
  </si>
  <si>
    <t xml:space="preserve">Beef</t>
  </si>
  <si>
    <t xml:space="preserve">MON</t>
  </si>
  <si>
    <t xml:space="preserve">Steamed Fish</t>
  </si>
  <si>
    <t xml:space="preserve">Rockfish</t>
  </si>
  <si>
    <t xml:space="preserve">TUE</t>
  </si>
  <si>
    <t xml:space="preserve">Wonton Soup</t>
  </si>
  <si>
    <t xml:space="preserve">THUR</t>
  </si>
  <si>
    <t xml:space="preserve">Miso Nikomi Udon</t>
  </si>
  <si>
    <t xml:space="preserve">Meatball Stew</t>
  </si>
  <si>
    <t xml:space="preserve">Ginger Pork</t>
  </si>
  <si>
    <t xml:space="preserve">NIkujaga</t>
  </si>
  <si>
    <t xml:space="preserve">Osechi</t>
  </si>
  <si>
    <t xml:space="preserve">Miso Katsu Don</t>
  </si>
  <si>
    <t xml:space="preserve">Birthday Sushi</t>
  </si>
  <si>
    <t xml:space="preserve">Chicken wi/Black Bean Sauce</t>
  </si>
  <si>
    <t xml:space="preserve">DAYS</t>
  </si>
  <si>
    <t xml:space="preserve">TOTALS</t>
  </si>
  <si>
    <t xml:space="preserve">AVG 26 people per day</t>
  </si>
  <si>
    <t xml:space="preserve">Raw Food Costs + Staples</t>
  </si>
  <si>
    <t xml:space="preserve">Meal Prep Costs</t>
  </si>
  <si>
    <t xml:space="preserve">Total Costs</t>
  </si>
  <si>
    <t xml:space="preserve">Patron: Volunteer Ratio</t>
  </si>
  <si>
    <t xml:space="preserve">2:1</t>
  </si>
  <si>
    <t xml:space="preserve">Every meal that Ikoi no Kai makes costs roughly $11.04 per meal </t>
  </si>
  <si>
    <t xml:space="preserve">Current ratio of guests/ paid meals to volunteers is 2:1 </t>
  </si>
  <si>
    <t xml:space="preserve">per paying guest</t>
  </si>
  <si>
    <t xml:space="preserve">Target ratio of guests/ paide meals to volunteers is 3:1</t>
  </si>
  <si>
    <t xml:space="preserve">Total Costs - Patron Donations =</t>
  </si>
  <si>
    <t xml:space="preserve">We are losing roughly $3,000/ month </t>
  </si>
  <si>
    <t xml:space="preserve"> </t>
  </si>
  <si>
    <t xml:space="preserve">It costs $477/day we are are open</t>
  </si>
  <si>
    <t xml:space="preserve">$300/ day in overhead</t>
  </si>
  <si>
    <t xml:space="preserve">$130/ day in meal prep costs</t>
  </si>
  <si>
    <t xml:space="preserve">Month/Year:  February 2024</t>
  </si>
  <si>
    <t xml:space="preserve">Chicken Meatball Stew</t>
  </si>
  <si>
    <t xml:space="preserve">Pork &amp; Veg Stir Fry</t>
  </si>
  <si>
    <t xml:space="preserve">Spring Rolls</t>
  </si>
  <si>
    <t xml:space="preserve">Chicken w/ Ume Sauce</t>
  </si>
  <si>
    <t xml:space="preserve">Cream Stew &amp; Rice Omelette</t>
  </si>
  <si>
    <t xml:space="preserve">*Chisao owes $7</t>
  </si>
  <si>
    <t xml:space="preserve">Ganmodoki - Tofu Fritters</t>
  </si>
  <si>
    <t xml:space="preserve">Mapo Tofu</t>
  </si>
  <si>
    <t xml:space="preserve">Fried Shrimp</t>
  </si>
  <si>
    <t xml:space="preserve">Meatball Curry</t>
  </si>
  <si>
    <t xml:space="preserve">Chicken Stew/Tori Nikomi</t>
  </si>
  <si>
    <t xml:space="preserve">Croquettes</t>
  </si>
  <si>
    <t xml:space="preserve">Omelette on Rice/Tenshindon</t>
  </si>
  <si>
    <t xml:space="preserve">Happosai/Seafood Stir Fry</t>
  </si>
  <si>
    <t xml:space="preserve">Pork Miso Soup &amp; Mixed Rice</t>
  </si>
  <si>
    <t xml:space="preserve">Karaage</t>
  </si>
  <si>
    <t xml:space="preserve">Saba</t>
  </si>
  <si>
    <t xml:space="preserve">Month/Year:  March 2024</t>
  </si>
  <si>
    <t xml:space="preserve">Chicken Nanban</t>
  </si>
  <si>
    <t xml:space="preserve">Loco Moco</t>
  </si>
  <si>
    <t xml:space="preserve">Chicken Katsu Curry</t>
  </si>
  <si>
    <t xml:space="preserve">Salmon Renkon Fritters</t>
  </si>
  <si>
    <t xml:space="preserve">Oatmeal Pork Shumai</t>
  </si>
  <si>
    <t xml:space="preserve">TUES</t>
  </si>
  <si>
    <t xml:space="preserve">Chicken in Mushroom Sauce</t>
  </si>
  <si>
    <t xml:space="preserve">THURS</t>
  </si>
  <si>
    <t xml:space="preserve">GF Okonomiyaki</t>
  </si>
  <si>
    <t xml:space="preserve">Shiokoji Pork</t>
  </si>
  <si>
    <t xml:space="preserve">Grilled Chicken w/Scallion Sauce</t>
  </si>
  <si>
    <t xml:space="preserve">Sweet &amp; Sour Pork Meatballs</t>
  </si>
  <si>
    <t xml:space="preserve">Soy Braised Tuna and Daikon</t>
  </si>
  <si>
    <t xml:space="preserve">Ankake Katsudon</t>
  </si>
  <si>
    <t xml:space="preserve">Bibimbap</t>
  </si>
  <si>
    <t xml:space="preserve">Tonjiru</t>
  </si>
  <si>
    <t xml:space="preserve">Daikon Oroshi Pork Rolls</t>
  </si>
  <si>
    <t xml:space="preserve">Month/Year:  April 2024</t>
  </si>
  <si>
    <t xml:space="preserve">Ankake Yakisoba</t>
  </si>
  <si>
    <t xml:space="preserve">Potato Coated Fried Shrimp</t>
  </si>
  <si>
    <t xml:space="preserve">Roast Pork Donburi</t>
  </si>
  <si>
    <t xml:space="preserve">Gyudon</t>
  </si>
  <si>
    <t xml:space="preserve">Miso Ginger Pork</t>
  </si>
  <si>
    <t xml:space="preserve">Teriyaki Salmon</t>
  </si>
  <si>
    <t xml:space="preserve">Chicken Meatballs</t>
  </si>
  <si>
    <t xml:space="preserve">Grilled Mackerel</t>
  </si>
  <si>
    <t xml:space="preserve">Singapore Noodles</t>
  </si>
  <si>
    <t xml:space="preserve">Nikujaga</t>
  </si>
  <si>
    <t xml:space="preserve">Chicken Nimono</t>
  </si>
  <si>
    <t xml:space="preserve">Menchi Katsu</t>
  </si>
  <si>
    <t xml:space="preserve">Orange Chicken</t>
  </si>
  <si>
    <t xml:space="preserve">Seafood Bibimbap</t>
  </si>
  <si>
    <t xml:space="preserve">Dry Curry</t>
  </si>
  <si>
    <t xml:space="preserve">Kimchi Rice Bowl</t>
  </si>
  <si>
    <t xml:space="preserve">Month/Year:  May 2024</t>
  </si>
  <si>
    <t xml:space="preserve">Shrimp Gyoza</t>
  </si>
  <si>
    <t xml:space="preserve">Miso Pork</t>
  </si>
  <si>
    <t xml:space="preserve">Chilled Udon w/Pork Shabu Shabu</t>
  </si>
  <si>
    <t xml:space="preserve">Hambagu</t>
  </si>
  <si>
    <t xml:space="preserve">Sweet &amp; Sour Sauteed Fish</t>
  </si>
  <si>
    <t xml:space="preserve">Korean Fried Chicken</t>
  </si>
  <si>
    <t xml:space="preserve">Oyakodon</t>
  </si>
  <si>
    <t xml:space="preserve">Stir Fried Beef w/Green Pepper</t>
  </si>
  <si>
    <t xml:space="preserve">$60 cash donation</t>
  </si>
  <si>
    <t xml:space="preserve">Tuna Burger</t>
  </si>
  <si>
    <t xml:space="preserve">Sukiyaki Don</t>
  </si>
  <si>
    <t xml:space="preserve">Bang Bang Chicken</t>
  </si>
  <si>
    <t xml:space="preserve">Cod Fishballs</t>
  </si>
  <si>
    <t xml:space="preserve">Thai Chicken and Rice</t>
  </si>
  <si>
    <t xml:space="preserve">Cold Noodle Salad/Shrimp</t>
  </si>
  <si>
    <t xml:space="preserve">Shio Koji Chicken</t>
  </si>
  <si>
    <t xml:space="preserve">Month/Year:  June 2024</t>
  </si>
  <si>
    <t xml:space="preserve">Kakiage-don</t>
  </si>
  <si>
    <t xml:space="preserve">Tamagoyaki Musubi Bento</t>
  </si>
  <si>
    <t xml:space="preserve">Chicken Adobo</t>
  </si>
  <si>
    <t xml:space="preserve">Panko Fried Rockfish</t>
  </si>
  <si>
    <t xml:space="preserve">*donation from Jean Matsumoto</t>
  </si>
  <si>
    <t xml:space="preserve">Pork Ramen</t>
  </si>
  <si>
    <t xml:space="preserve">Salad Rolls</t>
  </si>
  <si>
    <t xml:space="preserve">Salmon</t>
  </si>
  <si>
    <t xml:space="preserve">Shumai</t>
  </si>
  <si>
    <t xml:space="preserve">Mackerel</t>
  </si>
  <si>
    <t xml:space="preserve">Chicken with Ume Sauce</t>
  </si>
  <si>
    <t xml:space="preserve">*$33 donations</t>
  </si>
  <si>
    <t xml:space="preserve">Crab Omelette</t>
  </si>
  <si>
    <t xml:space="preserve">Hawaiian Plate</t>
  </si>
  <si>
    <t xml:space="preserve">Month/Year:  July 2024</t>
  </si>
  <si>
    <t xml:space="preserve">Omurice</t>
  </si>
  <si>
    <t xml:space="preserve">Lemon Basil Chicken</t>
  </si>
  <si>
    <t xml:space="preserve">Eggplant Pork w/ Miso</t>
  </si>
  <si>
    <t xml:space="preserve">Cold Somen Salad</t>
  </si>
  <si>
    <t xml:space="preserve">$36 donation</t>
  </si>
  <si>
    <t xml:space="preserve">Croquette</t>
  </si>
  <si>
    <t xml:space="preserve">Japchae</t>
  </si>
  <si>
    <t xml:space="preserve">Ganmodoki</t>
  </si>
  <si>
    <t xml:space="preserve">Chilled Udon &amp; Veg Tempura</t>
  </si>
  <si>
    <t xml:space="preserve">Michiko only paid $7</t>
  </si>
  <si>
    <t xml:space="preserve">Sweet &amp; Sour Shrimp</t>
  </si>
  <si>
    <t xml:space="preserve">Cod Nanban</t>
  </si>
  <si>
    <t xml:space="preserve">yasuko pre-payment </t>
  </si>
  <si>
    <t xml:space="preserve">Month/Year:  August 2024</t>
  </si>
  <si>
    <t xml:space="preserve">Agedashi Tofu &amp; Makizushi</t>
  </si>
  <si>
    <t xml:space="preserve">Dine In</t>
  </si>
  <si>
    <t xml:space="preserve">To Go</t>
  </si>
  <si>
    <t xml:space="preserve">Volunteer</t>
  </si>
  <si>
    <t xml:space="preserve">Total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</si>
  <si>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</si>
  <si>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</si>
  <si>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</si>
  <si>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</si>
  <si>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</si>
  <si>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</si>
  <si>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 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</si>
  <si>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</si>
  <si>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</si>
  <si>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</si>
  <si>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</si>
  <si>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</si>
  <si>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</t>
  </si>
  <si>
    <t xml:space="preserve">feb</t>
  </si>
  <si>
    <t xml:space="preserve">mar</t>
  </si>
  <si>
    <t xml:space="preserve">38 dine in meals/ day</t>
  </si>
  <si>
    <t xml:space="preserve">april</t>
  </si>
  <si>
    <t xml:space="preserve">may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</si>
</sst>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\$#,##0.00"/>
    <numFmt numFmtId="167" formatCode="#,##0.0"/>
    <numFmt numFmtId="168" formatCode="MM/DD/YY"/>
    <numFmt numFmtId="169" formatCode="General"/>
    <numFmt numFmtId="170" formatCode="M/D/YY"/>
    <numFmt numFmtId="171" formatCode="#,##0"/>
    <numFmt numFmtId="172" formatCode="\$#,##0.0"/>
    <numFmt numFmtId="173" formatCode="MM/DD/YYYY"/>
    <numFmt numFmtId="174" formatCode="0.0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U3" activeCellId="0" sqref="U3"/>
    </sheetView>
  </sheetViews>
  <sheetFormatPr defaultRowHeight="15.75" zeroHeight="false" outlineLevelRow="0" outlineLevelCol="0"/>
  <cols>
    <col collapsed="false" customWidth="true" hidden="false" outlineLevel="0" max="1" min="1" style="0" width="10.84"/>
    <col collapsed="false" customWidth="true" hidden="false" outlineLevel="0" max="2" min="2" style="0" width="9.16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15" t="n">
        <v>45295</v>
      </c>
      <c r="B4" s="16" t="s">
        <v>24</v>
      </c>
      <c r="C4" s="17" t="s">
        <v>25</v>
      </c>
      <c r="D4" s="17" t="n">
        <f aca="false">E4+F4+G4+H4+I4+J4+K4+L4</f>
        <v>18</v>
      </c>
      <c r="E4" s="18" t="n">
        <f aca="false">19-2-7</f>
        <v>10</v>
      </c>
      <c r="F4" s="18" t="n">
        <v>1</v>
      </c>
      <c r="G4" s="18"/>
      <c r="H4" s="19"/>
      <c r="I4" s="20" t="n">
        <v>6</v>
      </c>
      <c r="J4" s="18"/>
      <c r="K4" s="18" t="n">
        <v>1</v>
      </c>
      <c r="L4" s="18"/>
      <c r="M4" s="18" t="n">
        <v>3</v>
      </c>
      <c r="N4" s="21" t="n">
        <v>40</v>
      </c>
      <c r="O4" s="18" t="n">
        <v>14</v>
      </c>
      <c r="P4" s="18" t="n">
        <f aca="false">SUM(E4:M4,O4)</f>
        <v>35</v>
      </c>
      <c r="Q4" s="21" t="n">
        <f aca="false">(E4*9)+(F4*11)+(G4*6)+(H4*11)+(I4*9)+(J4*8)+(K4*6)+(M4*9)+N4</f>
        <v>228</v>
      </c>
      <c r="R4" s="22" t="n">
        <f aca="false">205-45+3</f>
        <v>163</v>
      </c>
      <c r="S4" s="22" t="n">
        <f aca="false">R4+(H4*11)+(I4*9)+(J4*8)+(K4*6)</f>
        <v>223</v>
      </c>
      <c r="T4" s="23" t="n">
        <f aca="false">S4-Q4</f>
        <v>-5</v>
      </c>
      <c r="U4" s="24" t="n">
        <v>90</v>
      </c>
    </row>
    <row r="5" customFormat="false" ht="14.25" hidden="false" customHeight="true" outlineLevel="0" collapsed="false">
      <c r="A5" s="15" t="n">
        <v>45296</v>
      </c>
      <c r="B5" s="16" t="s">
        <v>26</v>
      </c>
      <c r="C5" s="17" t="s">
        <v>27</v>
      </c>
      <c r="D5" s="17" t="n">
        <f aca="false">E5+F5+G5+H5+I5+J5+K5+L5</f>
        <v>34</v>
      </c>
      <c r="E5" s="18" t="n">
        <v>16</v>
      </c>
      <c r="F5" s="18" t="n">
        <v>4</v>
      </c>
      <c r="G5" s="18"/>
      <c r="I5" s="20" t="n">
        <v>9</v>
      </c>
      <c r="J5" s="18"/>
      <c r="K5" s="18" t="n">
        <v>1</v>
      </c>
      <c r="L5" s="18" t="n">
        <v>4</v>
      </c>
      <c r="M5" s="18" t="n">
        <v>6</v>
      </c>
      <c r="N5" s="21" t="n">
        <v>15</v>
      </c>
      <c r="O5" s="18" t="n">
        <v>12</v>
      </c>
      <c r="P5" s="18" t="n">
        <f aca="false">SUM(E5:M5,O5)</f>
        <v>52</v>
      </c>
      <c r="Q5" s="21" t="n">
        <f aca="false">(E5*9)+(F5*11)+(G5*6)+(H5*11)+(I5*9)+(J5*8)+(K5*6)+(M5*9)+N5</f>
        <v>344</v>
      </c>
      <c r="R5" s="22" t="n">
        <f aca="false">248+21</f>
        <v>269</v>
      </c>
      <c r="S5" s="22" t="n">
        <f aca="false">R5+(H5*11)+(I5*9)+(J5*8)+(K5*6)</f>
        <v>356</v>
      </c>
      <c r="T5" s="23" t="n">
        <f aca="false">S5-Q5</f>
        <v>12</v>
      </c>
      <c r="U5" s="24" t="n">
        <v>189</v>
      </c>
      <c r="V5" s="25" t="n">
        <f aca="false">13*7.49</f>
        <v>97.37</v>
      </c>
      <c r="W5" s="26" t="s">
        <v>28</v>
      </c>
    </row>
    <row r="6" customFormat="false" ht="14.25" hidden="false" customHeight="true" outlineLevel="0" collapsed="false">
      <c r="A6" s="15" t="n">
        <v>45299</v>
      </c>
      <c r="B6" s="27" t="s">
        <v>29</v>
      </c>
      <c r="C6" s="17" t="s">
        <v>30</v>
      </c>
      <c r="D6" s="17" t="n">
        <f aca="false">E6+F6+G6+H6+I6+J6+K6+L6</f>
        <v>22</v>
      </c>
      <c r="E6" s="18" t="n">
        <f aca="false">26-3-3-7</f>
        <v>13</v>
      </c>
      <c r="F6" s="28" t="n">
        <v>1</v>
      </c>
      <c r="G6" s="18"/>
      <c r="H6" s="18"/>
      <c r="I6" s="18" t="n">
        <v>6</v>
      </c>
      <c r="J6" s="18"/>
      <c r="K6" s="18" t="n">
        <v>1</v>
      </c>
      <c r="L6" s="18" t="n">
        <v>1</v>
      </c>
      <c r="M6" s="18" t="n">
        <v>7</v>
      </c>
      <c r="N6" s="21"/>
      <c r="O6" s="18" t="n">
        <v>15</v>
      </c>
      <c r="P6" s="18" t="n">
        <f aca="false">SUM(E6:M6,O6)</f>
        <v>44</v>
      </c>
      <c r="Q6" s="21" t="n">
        <f aca="false">(E6*9)+(F6*11)+(G6*6)+(H6*11)+(I6*9)+(J6*8)+(K6*6)+(M6*9)+N6</f>
        <v>251</v>
      </c>
      <c r="R6" s="29" t="n">
        <f aca="false">222</f>
        <v>222</v>
      </c>
      <c r="S6" s="22" t="n">
        <f aca="false">R6+(H6*11)+(I6*9)+(J6*8)+(K6*6)</f>
        <v>282</v>
      </c>
      <c r="T6" s="23" t="n">
        <f aca="false">S6-Q6</f>
        <v>31</v>
      </c>
      <c r="U6" s="30" t="n">
        <f aca="false">90</f>
        <v>90</v>
      </c>
      <c r="V6" s="25" t="n">
        <f aca="false">24.99+26.87+26.74+22.46</f>
        <v>101.06</v>
      </c>
      <c r="W6" s="26" t="s">
        <v>31</v>
      </c>
    </row>
    <row r="7" customFormat="false" ht="14.25" hidden="false" customHeight="true" outlineLevel="0" collapsed="false">
      <c r="A7" s="31" t="n">
        <v>45300</v>
      </c>
      <c r="B7" s="27" t="s">
        <v>32</v>
      </c>
      <c r="C7" s="17" t="s">
        <v>33</v>
      </c>
      <c r="D7" s="17" t="n">
        <f aca="false">E7+F7+G7+H7+I7+J7+K7+L7</f>
        <v>32</v>
      </c>
      <c r="E7" s="18" t="n">
        <v>17</v>
      </c>
      <c r="F7" s="32" t="n">
        <v>2</v>
      </c>
      <c r="G7" s="18"/>
      <c r="H7" s="18"/>
      <c r="I7" s="18" t="n">
        <v>12</v>
      </c>
      <c r="J7" s="18"/>
      <c r="K7" s="18"/>
      <c r="L7" s="18" t="n">
        <v>1</v>
      </c>
      <c r="M7" s="18" t="n">
        <v>10</v>
      </c>
      <c r="N7" s="21"/>
      <c r="O7" s="18" t="n">
        <v>14</v>
      </c>
      <c r="P7" s="18" t="n">
        <f aca="false">SUM(E7:M7,O7)</f>
        <v>56</v>
      </c>
      <c r="Q7" s="21" t="n">
        <f aca="false">(E7*9)+(F7*11)+(G7*6)+(H7*11)+(I7*9)+(J7*8)+(K7*6)+(M7*9)+N7</f>
        <v>373</v>
      </c>
      <c r="R7" s="22" t="n">
        <f aca="false">238+22</f>
        <v>260</v>
      </c>
      <c r="S7" s="22" t="n">
        <f aca="false">R7+(H7*11)+(I7*9)+(J7*8)+(K7*6)</f>
        <v>368</v>
      </c>
      <c r="T7" s="23" t="n">
        <f aca="false">S7-Q7</f>
        <v>-5</v>
      </c>
      <c r="U7" s="30" t="n">
        <v>100</v>
      </c>
    </row>
    <row r="8" customFormat="false" ht="14.25" hidden="false" customHeight="true" outlineLevel="0" collapsed="false">
      <c r="A8" s="33" t="n">
        <v>45302</v>
      </c>
      <c r="B8" s="27" t="s">
        <v>34</v>
      </c>
      <c r="C8" s="34" t="s">
        <v>35</v>
      </c>
      <c r="D8" s="17" t="n">
        <f aca="false">E8+F8+G8+H8+I8+J8+K8+L8</f>
        <v>20</v>
      </c>
      <c r="E8" s="18" t="n">
        <v>4</v>
      </c>
      <c r="F8" s="32" t="n">
        <v>6</v>
      </c>
      <c r="G8" s="18"/>
      <c r="H8" s="18"/>
      <c r="I8" s="18" t="n">
        <v>9</v>
      </c>
      <c r="J8" s="18"/>
      <c r="K8" s="18" t="n">
        <v>1</v>
      </c>
      <c r="L8" s="18"/>
      <c r="M8" s="18" t="n">
        <v>5</v>
      </c>
      <c r="N8" s="21"/>
      <c r="O8" s="18" t="n">
        <v>12</v>
      </c>
      <c r="P8" s="18" t="n">
        <f aca="false">SUM(E8:M8,O8)</f>
        <v>37</v>
      </c>
      <c r="Q8" s="21" t="n">
        <f aca="false">(E8*9)+(F8*11)+(G8*6)+(H8*11)+(I8*9)+(J8*8)+(K8*6)+(M8*9)+N8</f>
        <v>234</v>
      </c>
      <c r="R8" s="22" t="n">
        <v>147</v>
      </c>
      <c r="S8" s="22" t="n">
        <f aca="false">R8+(H8*11)+(I8*9)+(J8*8)+(K8*6)</f>
        <v>234</v>
      </c>
      <c r="T8" s="23" t="n">
        <f aca="false">S8-Q8</f>
        <v>0</v>
      </c>
      <c r="U8" s="24"/>
    </row>
    <row r="9" customFormat="false" ht="14.25" hidden="false" customHeight="true" outlineLevel="0" collapsed="false">
      <c r="A9" s="15" t="n">
        <v>45303</v>
      </c>
      <c r="B9" s="27" t="s">
        <v>26</v>
      </c>
      <c r="C9" s="17" t="s">
        <v>36</v>
      </c>
      <c r="D9" s="17" t="n">
        <f aca="false">E9+F9+G9+H9+I9+J9+K9+L9</f>
        <v>15</v>
      </c>
      <c r="E9" s="18" t="n">
        <f aca="false">15-1-8</f>
        <v>6</v>
      </c>
      <c r="F9" s="28"/>
      <c r="G9" s="18"/>
      <c r="H9" s="18"/>
      <c r="I9" s="18" t="n">
        <v>8</v>
      </c>
      <c r="J9" s="18"/>
      <c r="K9" s="27" t="n">
        <v>1</v>
      </c>
      <c r="L9" s="27"/>
      <c r="M9" s="18" t="n">
        <v>7</v>
      </c>
      <c r="N9" s="21" t="n">
        <v>16</v>
      </c>
      <c r="O9" s="18" t="n">
        <v>13</v>
      </c>
      <c r="P9" s="18" t="n">
        <f aca="false">SUM(E9:M9,O9)</f>
        <v>35</v>
      </c>
      <c r="Q9" s="21" t="n">
        <f aca="false">(E9*9)+(F9*11)+(G9*6)+(H9*11)+(I9*9)+(J9*8)+(K9*6)+(M9*9)+N9</f>
        <v>211</v>
      </c>
      <c r="R9" s="22" t="n">
        <f aca="false">178-45</f>
        <v>133</v>
      </c>
      <c r="S9" s="22" t="n">
        <f aca="false">R9+(H9*11)+(I9*9)+(J9*8)+(K9*6)</f>
        <v>211</v>
      </c>
      <c r="T9" s="23" t="n">
        <f aca="false">S9-Q9</f>
        <v>0</v>
      </c>
      <c r="U9" s="24" t="n">
        <f aca="false">60+45</f>
        <v>105</v>
      </c>
    </row>
    <row r="10" customFormat="false" ht="14.25" hidden="false" customHeight="true" outlineLevel="0" collapsed="false">
      <c r="A10" s="15" t="n">
        <v>45313</v>
      </c>
      <c r="B10" s="27" t="s">
        <v>29</v>
      </c>
      <c r="C10" s="17" t="s">
        <v>37</v>
      </c>
      <c r="D10" s="17" t="n">
        <f aca="false">E10+F10+G10+H10+I10+J10+K10+L10</f>
        <v>31</v>
      </c>
      <c r="E10" s="18" t="n">
        <f aca="false">22-7</f>
        <v>15</v>
      </c>
      <c r="F10" s="32" t="n">
        <v>9</v>
      </c>
      <c r="G10" s="18"/>
      <c r="H10" s="18"/>
      <c r="I10" s="18" t="n">
        <v>6</v>
      </c>
      <c r="J10" s="18"/>
      <c r="K10" s="18" t="n">
        <v>1</v>
      </c>
      <c r="L10" s="18"/>
      <c r="M10" s="18" t="n">
        <v>14</v>
      </c>
      <c r="N10" s="22" t="n">
        <v>25</v>
      </c>
      <c r="O10" s="27" t="n">
        <v>12</v>
      </c>
      <c r="P10" s="18" t="n">
        <f aca="false">SUM(E10:M10,O10)</f>
        <v>57</v>
      </c>
      <c r="Q10" s="21" t="n">
        <f aca="false">(E10*9)+(F10*11)+(G10*6)+(H10*11)+(I10*9)+(J10*8)+(K10*6)+(M10*9)+N10</f>
        <v>445</v>
      </c>
      <c r="R10" s="22" t="n">
        <f aca="false">351+25</f>
        <v>376</v>
      </c>
      <c r="S10" s="22" t="n">
        <f aca="false">R10+(H10*11)+(I10*9)+(J10*8)+(K10*6)</f>
        <v>436</v>
      </c>
      <c r="T10" s="23" t="n">
        <f aca="false">S10-Q10</f>
        <v>-9</v>
      </c>
      <c r="U10" s="24" t="n">
        <v>45</v>
      </c>
    </row>
    <row r="11" customFormat="false" ht="14.25" hidden="false" customHeight="true" outlineLevel="0" collapsed="false">
      <c r="A11" s="15" t="n">
        <v>45314</v>
      </c>
      <c r="B11" s="27" t="s">
        <v>32</v>
      </c>
      <c r="C11" s="17" t="s">
        <v>38</v>
      </c>
      <c r="D11" s="17" t="n">
        <f aca="false">E11+F11+G11+H11+I11+J11+K11+L11</f>
        <v>31</v>
      </c>
      <c r="E11" s="18" t="n">
        <v>17</v>
      </c>
      <c r="F11" s="32"/>
      <c r="G11" s="18"/>
      <c r="H11" s="18"/>
      <c r="I11" s="18" t="n">
        <v>13</v>
      </c>
      <c r="J11" s="18"/>
      <c r="K11" s="18"/>
      <c r="L11" s="18" t="n">
        <v>1</v>
      </c>
      <c r="M11" s="18" t="n">
        <v>11</v>
      </c>
      <c r="N11" s="21"/>
      <c r="O11" s="18" t="n">
        <v>16</v>
      </c>
      <c r="P11" s="18" t="n">
        <f aca="false">SUM(E11:M11,O11)</f>
        <v>58</v>
      </c>
      <c r="Q11" s="21" t="n">
        <f aca="false">(E11*9)+(F11*11)+(G11*6)+(H11*11)+(I11*9)+(J11*8)+(K11*6)+(M11*9)+N11</f>
        <v>369</v>
      </c>
      <c r="R11" s="22" t="n">
        <v>259</v>
      </c>
      <c r="S11" s="22" t="n">
        <f aca="false">R11+(H11*11)+(I11*9)+(J11*8)+(K11*6)</f>
        <v>376</v>
      </c>
      <c r="T11" s="23" t="n">
        <f aca="false">S11-Q11</f>
        <v>7</v>
      </c>
      <c r="U11" s="24" t="n">
        <v>108</v>
      </c>
    </row>
    <row r="12" customFormat="false" ht="14.25" hidden="false" customHeight="true" outlineLevel="0" collapsed="false">
      <c r="A12" s="15" t="n">
        <v>45316</v>
      </c>
      <c r="B12" s="27" t="s">
        <v>24</v>
      </c>
      <c r="C12" s="17" t="s">
        <v>39</v>
      </c>
      <c r="D12" s="17" t="n">
        <f aca="false">E12+F12+G12+H12+I12+J12+K12+L12</f>
        <v>74</v>
      </c>
      <c r="E12" s="18" t="n">
        <f aca="false">86-12-2-10-2</f>
        <v>60</v>
      </c>
      <c r="F12" s="32"/>
      <c r="G12" s="18"/>
      <c r="H12" s="18" t="n">
        <v>1</v>
      </c>
      <c r="I12" s="18" t="n">
        <v>8</v>
      </c>
      <c r="J12" s="18"/>
      <c r="K12" s="18"/>
      <c r="L12" s="18" t="n">
        <v>5</v>
      </c>
      <c r="M12" s="18" t="n">
        <f aca="false">20+7</f>
        <v>27</v>
      </c>
      <c r="N12" s="21" t="n">
        <v>11</v>
      </c>
      <c r="O12" s="18" t="n">
        <v>22</v>
      </c>
      <c r="P12" s="18" t="n">
        <f aca="false">SUM(E12:M12,O12)</f>
        <v>123</v>
      </c>
      <c r="Q12" s="21" t="n">
        <f aca="false">(E12*12)+(F12*15)+(G12*6)+(H12*11)+(I12*9)+(J12*8)+(K12*6)+(M12*12)+N12</f>
        <v>1138</v>
      </c>
      <c r="R12" s="22" t="n">
        <f aca="false">27+1027+35-24</f>
        <v>1065</v>
      </c>
      <c r="S12" s="22" t="n">
        <f aca="false">R12+(H12*11)+(I12*9)+(J12*8)+(K12*6)</f>
        <v>1148</v>
      </c>
      <c r="T12" s="23" t="n">
        <f aca="false">S12-Q12</f>
        <v>10</v>
      </c>
      <c r="U12" s="24"/>
    </row>
    <row r="13" customFormat="false" ht="14.25" hidden="false" customHeight="true" outlineLevel="0" collapsed="false">
      <c r="A13" s="15" t="n">
        <v>45317</v>
      </c>
      <c r="B13" s="26" t="s">
        <v>26</v>
      </c>
      <c r="C13" s="17" t="s">
        <v>40</v>
      </c>
      <c r="D13" s="17" t="n">
        <f aca="false">E13+F13+G13+H13+I13+J13+K13+L13</f>
        <v>42</v>
      </c>
      <c r="E13" s="18" t="n">
        <f aca="false">40-2-8-2-2</f>
        <v>26</v>
      </c>
      <c r="F13" s="32" t="n">
        <v>4</v>
      </c>
      <c r="G13" s="18"/>
      <c r="H13" s="18"/>
      <c r="I13" s="18" t="n">
        <v>7</v>
      </c>
      <c r="J13" s="18" t="n">
        <v>1</v>
      </c>
      <c r="K13" s="27"/>
      <c r="L13" s="27" t="n">
        <v>4</v>
      </c>
      <c r="M13" s="18" t="n">
        <v>9</v>
      </c>
      <c r="N13" s="21"/>
      <c r="O13" s="18" t="n">
        <v>11</v>
      </c>
      <c r="P13" s="18" t="n">
        <f aca="false">SUM(E13:M13,O13)</f>
        <v>62</v>
      </c>
      <c r="Q13" s="21" t="n">
        <f aca="false">(E13*9)+(F13*11)+(G13*6)+(H13*11)+(I13*9)+(J13*8)+(K13*6)+(M13*9)+N13</f>
        <v>430</v>
      </c>
      <c r="R13" s="22" t="n">
        <f aca="false">420-20+9</f>
        <v>409</v>
      </c>
      <c r="S13" s="22" t="n">
        <f aca="false">R13+(H13*11)+(I13*9)+(J13*8)+(K13*6)</f>
        <v>480</v>
      </c>
      <c r="T13" s="23" t="n">
        <f aca="false">S13-Q13</f>
        <v>50</v>
      </c>
      <c r="U13" s="24" t="n">
        <v>90</v>
      </c>
    </row>
    <row r="14" customFormat="false" ht="14.25" hidden="false" customHeight="true" outlineLevel="0" collapsed="false">
      <c r="A14" s="15" t="n">
        <v>45320</v>
      </c>
      <c r="B14" s="35" t="s">
        <v>29</v>
      </c>
      <c r="C14" s="17" t="s">
        <v>41</v>
      </c>
      <c r="D14" s="17" t="n">
        <f aca="false">E14+F14+G14+H14+I14+J14+K14+L14</f>
        <v>50</v>
      </c>
      <c r="E14" s="18" t="n">
        <v>26</v>
      </c>
      <c r="F14" s="18" t="n">
        <v>3</v>
      </c>
      <c r="G14" s="18"/>
      <c r="H14" s="18"/>
      <c r="I14" s="18" t="n">
        <v>7</v>
      </c>
      <c r="J14" s="18"/>
      <c r="K14" s="18" t="n">
        <v>1</v>
      </c>
      <c r="L14" s="18" t="n">
        <v>13</v>
      </c>
      <c r="M14" s="18" t="n">
        <v>8</v>
      </c>
      <c r="N14" s="21"/>
      <c r="O14" s="18" t="n">
        <v>12</v>
      </c>
      <c r="P14" s="18" t="n">
        <f aca="false">SUM(E14:M14,O14)</f>
        <v>70</v>
      </c>
      <c r="Q14" s="21" t="n">
        <f aca="false">(E14*9)+(F14*11)+(G14*6)+(H14*11)+(I14*9)+(J14*8)+(K14*6)+(M14*9)+N14</f>
        <v>408</v>
      </c>
      <c r="R14" s="22" t="n">
        <f aca="false">320+46</f>
        <v>366</v>
      </c>
      <c r="S14" s="22" t="n">
        <f aca="false">R14+(H14*11)+(I14*9)+(J14*8)+(K14*6)</f>
        <v>435</v>
      </c>
      <c r="T14" s="23" t="n">
        <f aca="false">S14-Q14</f>
        <v>27</v>
      </c>
      <c r="U14" s="24"/>
    </row>
    <row r="15" customFormat="false" ht="14.25" hidden="false" customHeight="true" outlineLevel="0" collapsed="false">
      <c r="A15" s="15" t="n">
        <v>45321</v>
      </c>
      <c r="B15" s="16" t="s">
        <v>32</v>
      </c>
      <c r="C15" s="17" t="s">
        <v>42</v>
      </c>
      <c r="D15" s="17" t="n">
        <f aca="false">E15+F15+G15+H15+I15+J15+K15+L15</f>
        <v>43</v>
      </c>
      <c r="E15" s="18" t="n">
        <v>20</v>
      </c>
      <c r="F15" s="18" t="n">
        <v>7</v>
      </c>
      <c r="G15" s="18"/>
      <c r="H15" s="18"/>
      <c r="I15" s="18" t="n">
        <v>13</v>
      </c>
      <c r="J15" s="18" t="n">
        <v>1</v>
      </c>
      <c r="K15" s="18"/>
      <c r="L15" s="18" t="n">
        <v>2</v>
      </c>
      <c r="M15" s="18" t="n">
        <v>13</v>
      </c>
      <c r="N15" s="21"/>
      <c r="O15" s="18" t="n">
        <v>16</v>
      </c>
      <c r="P15" s="18" t="n">
        <f aca="false">SUM(E15:M15,O15)</f>
        <v>72</v>
      </c>
      <c r="Q15" s="21" t="n">
        <f aca="false">(E15*9)+(F15*11)+(G15*6)+(H15*11)+(I15*9)+(J15*8)+(K15*6)+(M15*9)+N15</f>
        <v>499</v>
      </c>
      <c r="R15" s="22" t="n">
        <v>380</v>
      </c>
      <c r="S15" s="22" t="n">
        <f aca="false">R15+(H15*11)+(I15*9)+(J15*8)+(K15*6)</f>
        <v>505</v>
      </c>
      <c r="T15" s="23" t="n">
        <f aca="false">S15-Q15</f>
        <v>6</v>
      </c>
      <c r="U15" s="24" t="n">
        <v>135</v>
      </c>
    </row>
    <row r="16" customFormat="false" ht="14.25" hidden="false" customHeight="true" outlineLevel="0" collapsed="false">
      <c r="A16" s="15"/>
      <c r="B16" s="16"/>
      <c r="C16" s="17"/>
      <c r="D16" s="17" t="n">
        <f aca="false">E16+F16+G16+H16+I16+J16+K16+L16</f>
        <v>0</v>
      </c>
      <c r="E16" s="18"/>
      <c r="F16" s="18"/>
      <c r="G16" s="18"/>
      <c r="H16" s="27"/>
      <c r="I16" s="27"/>
      <c r="J16" s="27"/>
      <c r="K16" s="18"/>
      <c r="L16" s="18"/>
      <c r="M16" s="18"/>
      <c r="N16" s="21"/>
      <c r="O16" s="18"/>
      <c r="P16" s="18" t="n">
        <f aca="false">SUM(E16:M16,O16)</f>
        <v>0</v>
      </c>
      <c r="Q16" s="21" t="n">
        <f aca="false">(E16*9)+(F16*11)+(G16*6)+(H16*11)+(I16*9)+(J16*8)+(K16*6)+(M16*9)+N16</f>
        <v>0</v>
      </c>
      <c r="R16" s="22"/>
      <c r="S16" s="22" t="n">
        <f aca="false">R16+(H16*11)+(I16*9)+(J16*8)+(K16*6)</f>
        <v>0</v>
      </c>
      <c r="T16" s="23" t="n">
        <f aca="false">S16-Q16</f>
        <v>0</v>
      </c>
      <c r="U16" s="24"/>
    </row>
    <row r="17" customFormat="false" ht="14.25" hidden="false" customHeight="true" outlineLevel="0" collapsed="false">
      <c r="A17" s="15"/>
      <c r="B17" s="16"/>
      <c r="C17" s="17"/>
      <c r="D17" s="17" t="n">
        <f aca="false">E17+F17+G17+H17+I17+J17+K17+L17</f>
        <v>0</v>
      </c>
      <c r="E17" s="18"/>
      <c r="F17" s="18"/>
      <c r="G17" s="18"/>
      <c r="H17" s="18"/>
      <c r="I17" s="18"/>
      <c r="J17" s="18"/>
      <c r="K17" s="18"/>
      <c r="L17" s="18"/>
      <c r="M17" s="27"/>
      <c r="N17" s="21"/>
      <c r="O17" s="18"/>
      <c r="P17" s="18" t="n">
        <f aca="false">SUM(E17:M17,O17)</f>
        <v>0</v>
      </c>
      <c r="Q17" s="21" t="n">
        <f aca="false">(E17*9)+(F17*11)+(G17*6)+(H17*11)+(I17*9)+(J17*8)+(K17*6)+(M17*9)+N17</f>
        <v>0</v>
      </c>
      <c r="R17" s="22"/>
      <c r="S17" s="22" t="n">
        <f aca="false">R17+(H17*11)+(I17*9)+(J17*8)+(K17*6)</f>
        <v>0</v>
      </c>
      <c r="T17" s="23" t="n">
        <f aca="false">S17-Q17</f>
        <v>0</v>
      </c>
      <c r="U17" s="24"/>
    </row>
    <row r="18" customFormat="false" ht="14.25" hidden="false" customHeight="true" outlineLevel="0" collapsed="false">
      <c r="A18" s="33"/>
      <c r="B18" s="35"/>
      <c r="C18" s="17"/>
      <c r="D18" s="17" t="n">
        <f aca="false">E18+F18+G18+H18+I18+J18+K18+L18</f>
        <v>0</v>
      </c>
      <c r="E18" s="18"/>
      <c r="F18" s="18"/>
      <c r="G18" s="18"/>
      <c r="H18" s="18"/>
      <c r="I18" s="18"/>
      <c r="J18" s="18"/>
      <c r="K18" s="18"/>
      <c r="L18" s="18"/>
      <c r="M18" s="27"/>
      <c r="N18" s="21"/>
      <c r="O18" s="18"/>
      <c r="P18" s="18" t="n">
        <f aca="false">SUM(E18:M18,O18)</f>
        <v>0</v>
      </c>
      <c r="Q18" s="21" t="n">
        <f aca="false">(E18*9)+(F18*11)+(G18*6)+(H18*11)+(I18*9)+(J18*8)+(K18*6)+(M18*9)+N18</f>
        <v>0</v>
      </c>
      <c r="R18" s="22"/>
      <c r="S18" s="22" t="n">
        <f aca="false">R18+(H18*11)+(I18*9)+(J18*8)+(K18*6)</f>
        <v>0</v>
      </c>
      <c r="T18" s="23" t="n">
        <f aca="false">S18-Q18</f>
        <v>0</v>
      </c>
      <c r="U18" s="24"/>
    </row>
    <row r="19" customFormat="false" ht="14.25" hidden="false" customHeight="true" outlineLevel="0" collapsed="false">
      <c r="A19" s="15"/>
      <c r="B19" s="16"/>
      <c r="C19" s="17"/>
      <c r="D19" s="17" t="n">
        <f aca="false">E19+F19+G19+H19+I19+J19+K19+L19</f>
        <v>0</v>
      </c>
      <c r="E19" s="18"/>
      <c r="F19" s="18"/>
      <c r="G19" s="18"/>
      <c r="H19" s="18"/>
      <c r="I19" s="18"/>
      <c r="J19" s="18"/>
      <c r="K19" s="18"/>
      <c r="L19" s="18"/>
      <c r="M19" s="27"/>
      <c r="N19" s="21"/>
      <c r="O19" s="18"/>
      <c r="P19" s="18" t="n">
        <f aca="false">SUM(E19:M19,O19)</f>
        <v>0</v>
      </c>
      <c r="Q19" s="21" t="n">
        <f aca="false">(E19*9)+(F19*11)+(G19*6)+(H19*11)+(I19*9)+(J19*8)+(K19*6)+(M19*9)+N19</f>
        <v>0</v>
      </c>
      <c r="R19" s="22"/>
      <c r="S19" s="22" t="n">
        <f aca="false">R19+(H19*11)+(I19*9)+(J19*8)+(K19*6)</f>
        <v>0</v>
      </c>
      <c r="T19" s="23" t="n">
        <f aca="false">S19-Q19</f>
        <v>0</v>
      </c>
      <c r="U19" s="24"/>
    </row>
    <row r="20" customFormat="false" ht="14.25" hidden="false" customHeight="true" outlineLevel="0" collapsed="false">
      <c r="A20" s="15"/>
      <c r="B20" s="16"/>
      <c r="C20" s="17"/>
      <c r="D20" s="17" t="n">
        <f aca="false">E20+F20+G20+H20+I20+J20+K20+L20</f>
        <v>0</v>
      </c>
      <c r="E20" s="18"/>
      <c r="F20" s="18"/>
      <c r="G20" s="18"/>
      <c r="I20" s="35"/>
      <c r="J20" s="18"/>
      <c r="K20" s="18"/>
      <c r="L20" s="18"/>
      <c r="M20" s="18"/>
      <c r="N20" s="21"/>
      <c r="O20" s="18"/>
      <c r="P20" s="18" t="n">
        <f aca="false">SUM(E20:M20,O20)</f>
        <v>0</v>
      </c>
      <c r="Q20" s="21" t="n">
        <f aca="false">(E20*9)+(F20*11)+(G20*6)+(H20*11)+(I20*9)+(J20*8)+(K20*6)+(M20*9)+N20</f>
        <v>0</v>
      </c>
      <c r="R20" s="22"/>
      <c r="S20" s="22" t="n">
        <f aca="false">R20+(H20*11)+(I20*9)+(J20*8)+(K20*6)</f>
        <v>0</v>
      </c>
      <c r="T20" s="23" t="n">
        <f aca="false">S20-Q20</f>
        <v>0</v>
      </c>
      <c r="U20" s="24"/>
    </row>
    <row r="21" customFormat="false" ht="14.25" hidden="false" customHeight="true" outlineLevel="0" collapsed="false">
      <c r="A21" s="15"/>
      <c r="B21" s="16"/>
      <c r="C21" s="17"/>
      <c r="D21" s="17" t="n">
        <f aca="false">E21+F21+G21+H21+I21+J21+K21+L21</f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21"/>
      <c r="O21" s="1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2"/>
      <c r="S21" s="22" t="n">
        <f aca="false">R21+(H21*11)+(I21*9)+(J21*8)+(K21*6)</f>
        <v>0</v>
      </c>
      <c r="T21" s="23" t="n">
        <f aca="false">S21-Q21</f>
        <v>0</v>
      </c>
      <c r="U21" s="24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38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23" t="n">
        <f aca="false">S22-Q22</f>
        <v>0</v>
      </c>
      <c r="U22" s="30"/>
    </row>
    <row r="23" customFormat="false" ht="14.25" hidden="false" customHeight="true" outlineLevel="0" collapsed="false">
      <c r="A23" s="15"/>
      <c r="B23" s="18"/>
      <c r="C23" s="36"/>
      <c r="D23" s="37" t="n">
        <f aca="false">E23+F23+G23+H23+I23+J23+K23+L23</f>
        <v>0</v>
      </c>
      <c r="E23" s="18"/>
      <c r="F23" s="18"/>
      <c r="G23" s="18"/>
      <c r="H23" s="18"/>
      <c r="I23" s="18"/>
      <c r="J23" s="18"/>
      <c r="K23" s="38"/>
      <c r="L23" s="21"/>
      <c r="M23" s="18"/>
      <c r="N23" s="21"/>
      <c r="O23" s="38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2" t="n">
        <f aca="false">R23+(H23*11)+(I23*9)+(J23*8)+(K23*6)</f>
        <v>0</v>
      </c>
      <c r="T23" s="39" t="n">
        <f aca="false">S23-Q23</f>
        <v>0</v>
      </c>
      <c r="U23" s="30"/>
    </row>
    <row r="24" customFormat="false" ht="14.25" hidden="false" customHeight="true" outlineLevel="0" collapsed="false">
      <c r="A24" s="40"/>
      <c r="B24" s="18"/>
      <c r="C24" s="36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 t="n">
        <f aca="false">(E24*9)+(F24*11)+(G24*6)+(H24*11)+(I24*9)+(J24*8)+(K24*6)+(M24*9)+N24</f>
        <v>0</v>
      </c>
      <c r="R24" s="21"/>
      <c r="S24" s="21"/>
      <c r="T24" s="22"/>
      <c r="U24" s="30"/>
    </row>
    <row r="25" customFormat="false" ht="14.25" hidden="false" customHeight="true" outlineLevel="0" collapsed="false">
      <c r="A25" s="40"/>
      <c r="B25" s="18" t="s">
        <v>43</v>
      </c>
      <c r="C25" s="42"/>
      <c r="D25" s="41" t="n">
        <f aca="false">E25+F25+G25+I25+J25+K25+L25</f>
        <v>0</v>
      </c>
      <c r="E25" s="18"/>
      <c r="F25" s="18"/>
      <c r="G25" s="18"/>
      <c r="H25" s="18"/>
      <c r="I25" s="18"/>
      <c r="J25" s="18"/>
      <c r="K25" s="21"/>
      <c r="L25" s="21"/>
      <c r="M25" s="18"/>
      <c r="N25" s="21"/>
      <c r="O25" s="21"/>
      <c r="P25" s="18" t="n">
        <f aca="false">SUM(E25:M25,O25)</f>
        <v>0</v>
      </c>
      <c r="Q25" s="21"/>
      <c r="R25" s="21"/>
      <c r="S25" s="21"/>
      <c r="T25" s="22"/>
      <c r="U25" s="30"/>
    </row>
    <row r="26" customFormat="false" ht="14.25" hidden="false" customHeight="true" outlineLevel="0" collapsed="false">
      <c r="A26" s="43" t="s">
        <v>44</v>
      </c>
      <c r="B26" s="44"/>
      <c r="C26" s="45" t="e">
        <f aca="false">S26/B26</f>
        <v>#DIV/0!</v>
      </c>
      <c r="D26" s="44" t="n">
        <f aca="false">SUM(D5:D24)</f>
        <v>394</v>
      </c>
      <c r="E26" s="44" t="n">
        <f aca="false">SUM(E5:E24)</f>
        <v>220</v>
      </c>
      <c r="F26" s="44" t="n">
        <f aca="false">SUM(F5:F24)</f>
        <v>36</v>
      </c>
      <c r="G26" s="44" t="n">
        <f aca="false">SUM(G5:G24)</f>
        <v>0</v>
      </c>
      <c r="H26" s="44"/>
      <c r="I26" s="44" t="n">
        <f aca="false">SUM(I5:I24)</f>
        <v>98</v>
      </c>
      <c r="J26" s="44" t="n">
        <f aca="false">SUM(J5:J24)</f>
        <v>2</v>
      </c>
      <c r="K26" s="44" t="n">
        <f aca="false">SUM(K5:K24)</f>
        <v>6</v>
      </c>
      <c r="L26" s="44" t="n">
        <f aca="false">SUM(L5:L24)</f>
        <v>31</v>
      </c>
      <c r="M26" s="44" t="n">
        <f aca="false">SUM(M5:M24)</f>
        <v>117</v>
      </c>
      <c r="N26" s="44"/>
      <c r="O26" s="44" t="n">
        <f aca="false">SUM(O5:O24)</f>
        <v>155</v>
      </c>
      <c r="P26" s="44" t="n">
        <f aca="false">SUM(E26:J26,M26,O26)</f>
        <v>628</v>
      </c>
      <c r="Q26" s="45" t="n">
        <f aca="false">SUM(Q5:Q25)</f>
        <v>4702</v>
      </c>
      <c r="R26" s="45" t="n">
        <f aca="false">SUM(R5:R24)</f>
        <v>3886</v>
      </c>
      <c r="S26" s="45" t="n">
        <f aca="false">SUM(S5:S24)</f>
        <v>4831</v>
      </c>
      <c r="T26" s="45" t="n">
        <f aca="false">SUM(T5:T24)</f>
        <v>129</v>
      </c>
      <c r="U26" s="46" t="n">
        <f aca="false">SUM(U5:U24)</f>
        <v>862</v>
      </c>
    </row>
    <row r="27" customFormat="false" ht="14.25" hidden="false" customHeight="true" outlineLevel="0" collapsed="false">
      <c r="C27" s="26" t="s">
        <v>45</v>
      </c>
      <c r="D27" s="47" t="n">
        <f aca="false">471/18</f>
        <v>26.16666667</v>
      </c>
    </row>
    <row r="29" customFormat="false" ht="14.25" hidden="false" customHeight="true" outlineLevel="0" collapsed="false">
      <c r="C29" s="26" t="s">
        <v>46</v>
      </c>
    </row>
    <row r="30" customFormat="false" ht="14.25" hidden="false" customHeight="true" outlineLevel="0" collapsed="false">
      <c r="B30" s="25" t="n">
        <f aca="false">C30/18</f>
        <v>116.0205556</v>
      </c>
      <c r="C30" s="48" t="n">
        <v>2088.37</v>
      </c>
      <c r="D30" s="25" t="n">
        <f aca="false">C30/D26</f>
        <v>5.300431472</v>
      </c>
      <c r="O30" s="25" t="n">
        <f aca="false">C30/(D26+O26)</f>
        <v>3.803952641</v>
      </c>
      <c r="P30" s="25" t="n">
        <f aca="false">C30/P26</f>
        <v>3.325429936</v>
      </c>
    </row>
    <row r="31" customFormat="false" ht="14.25" hidden="false" customHeight="true" outlineLevel="0" collapsed="false">
      <c r="C31" s="48" t="s">
        <v>47</v>
      </c>
      <c r="D31" s="25"/>
    </row>
    <row r="32" customFormat="false" ht="14.25" hidden="false" customHeight="true" outlineLevel="0" collapsed="false">
      <c r="B32" s="25" t="n">
        <f aca="false">C32/18</f>
        <v>130.7477778</v>
      </c>
      <c r="C32" s="25" t="n">
        <f aca="false">2353.46</f>
        <v>2353.46</v>
      </c>
      <c r="D32" s="25" t="n">
        <f aca="false">C32/D26</f>
        <v>5.973248731</v>
      </c>
      <c r="O32" s="25" t="n">
        <f aca="false">C32/(D26+O26)</f>
        <v>4.286812386</v>
      </c>
      <c r="P32" s="25" t="n">
        <f aca="false">C32/P26</f>
        <v>3.747547771</v>
      </c>
    </row>
    <row r="33" customFormat="false" ht="14.25" hidden="false" customHeight="true" outlineLevel="0" collapsed="false">
      <c r="C33" s="26" t="s">
        <v>48</v>
      </c>
    </row>
    <row r="34" customFormat="false" ht="14.25" hidden="false" customHeight="true" outlineLevel="0" collapsed="false">
      <c r="B34" s="25" t="n">
        <f aca="false">C34/18</f>
        <v>477.9822222</v>
      </c>
      <c r="C34" s="48" t="n">
        <f aca="false">7693.68+910</f>
        <v>8603.68</v>
      </c>
      <c r="D34" s="25" t="n">
        <f aca="false">C34/D26</f>
        <v>21.83675127</v>
      </c>
      <c r="O34" s="25" t="n">
        <f aca="false">C34/(D26+O26)</f>
        <v>15.67154827</v>
      </c>
      <c r="P34" s="25" t="n">
        <f aca="false">C34/P26</f>
        <v>13.70012739</v>
      </c>
    </row>
    <row r="36" customFormat="false" ht="14.25" hidden="false" customHeight="true" outlineLevel="0" collapsed="false">
      <c r="C36" s="26" t="s">
        <v>49</v>
      </c>
      <c r="D36" s="47" t="n">
        <f aca="false">D26/O26</f>
        <v>2.541935484</v>
      </c>
      <c r="E36" s="26" t="s">
        <v>50</v>
      </c>
    </row>
    <row r="38" customFormat="false" ht="14.25" hidden="false" customHeight="true" outlineLevel="0" collapsed="false">
      <c r="C38" s="26" t="s">
        <v>51</v>
      </c>
    </row>
    <row r="39" customFormat="false" ht="14.25" hidden="false" customHeight="true" outlineLevel="0" collapsed="false">
      <c r="C39" s="26" t="s">
        <v>52</v>
      </c>
      <c r="O39" s="25" t="n">
        <f aca="false">(45*11.04)/30</f>
        <v>16.56</v>
      </c>
      <c r="P39" s="26" t="s">
        <v>53</v>
      </c>
    </row>
    <row r="40" customFormat="false" ht="14.25" hidden="false" customHeight="true" outlineLevel="0" collapsed="false">
      <c r="C40" s="26" t="s">
        <v>54</v>
      </c>
      <c r="O40" s="48" t="n">
        <f aca="false">(40*11.04)/30</f>
        <v>14.72</v>
      </c>
      <c r="P40" s="26" t="s">
        <v>53</v>
      </c>
    </row>
    <row r="42" customFormat="false" ht="14.25" hidden="false" customHeight="true" outlineLevel="0" collapsed="false">
      <c r="C42" s="26" t="s">
        <v>55</v>
      </c>
      <c r="F42" s="25" t="n">
        <f aca="false">C34-S26</f>
        <v>3772.68</v>
      </c>
    </row>
    <row r="43" customFormat="false" ht="14.25" hidden="false" customHeight="true" outlineLevel="0" collapsed="false">
      <c r="C43" s="26" t="s">
        <v>56</v>
      </c>
      <c r="E43" s="26" t="s">
        <v>57</v>
      </c>
      <c r="F43" s="49" t="n">
        <f aca="false">F42/18</f>
        <v>209.5933333</v>
      </c>
    </row>
    <row r="44" customFormat="false" ht="14.25" hidden="false" customHeight="true" outlineLevel="0" collapsed="false">
      <c r="C44" s="26" t="s">
        <v>58</v>
      </c>
      <c r="F44" s="25" t="n">
        <f aca="false">C34/18</f>
        <v>477.9822222</v>
      </c>
    </row>
    <row r="45" customFormat="false" ht="14.25" hidden="false" customHeight="true" outlineLevel="0" collapsed="false">
      <c r="C45" s="26" t="s">
        <v>59</v>
      </c>
    </row>
    <row r="46" customFormat="false" ht="14.25" hidden="false" customHeight="true" outlineLevel="0" collapsed="false">
      <c r="C46" s="26" t="s">
        <v>60</v>
      </c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11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61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15" t="n">
        <v>45323</v>
      </c>
      <c r="B4" s="16" t="s">
        <v>34</v>
      </c>
      <c r="C4" s="17" t="s">
        <v>62</v>
      </c>
      <c r="D4" s="17" t="n">
        <f aca="false">E4+F4+G4+H4+I4+J4+K4+L4</f>
        <v>17</v>
      </c>
      <c r="E4" s="18" t="n">
        <v>7</v>
      </c>
      <c r="F4" s="18" t="n">
        <v>2</v>
      </c>
      <c r="G4" s="18"/>
      <c r="H4" s="19"/>
      <c r="I4" s="20" t="n">
        <v>8</v>
      </c>
      <c r="J4" s="18"/>
      <c r="K4" s="18"/>
      <c r="L4" s="18"/>
      <c r="M4" s="18" t="n">
        <v>4</v>
      </c>
      <c r="N4" s="21" t="n">
        <v>27</v>
      </c>
      <c r="O4" s="18" t="n">
        <v>12</v>
      </c>
      <c r="P4" s="18" t="n">
        <f aca="false">SUM(E4:M4,O4)</f>
        <v>33</v>
      </c>
      <c r="Q4" s="21" t="n">
        <f aca="false">(E4*9)+(F4*11)+(G4*6)+(H4*11)+(I4*9)+(J4*8)+(K4*6)+(M4*9)+N4</f>
        <v>220</v>
      </c>
      <c r="R4" s="22" t="n">
        <v>150</v>
      </c>
      <c r="S4" s="22" t="n">
        <f aca="false">R4+(H4*11)+(I4*9)+(J4*8)+(K4*6)</f>
        <v>222</v>
      </c>
      <c r="T4" s="23" t="n">
        <f aca="false">S4-Q4</f>
        <v>2</v>
      </c>
      <c r="U4" s="24" t="n">
        <v>45</v>
      </c>
    </row>
    <row r="5" customFormat="false" ht="14.25" hidden="false" customHeight="true" outlineLevel="0" collapsed="false">
      <c r="A5" s="15" t="n">
        <v>45324</v>
      </c>
      <c r="B5" s="16" t="s">
        <v>26</v>
      </c>
      <c r="C5" s="17" t="s">
        <v>63</v>
      </c>
      <c r="D5" s="17" t="n">
        <f aca="false">E5+F5+G5+H5+I5+J5+K5+L5</f>
        <v>11</v>
      </c>
      <c r="E5" s="18" t="n">
        <v>5</v>
      </c>
      <c r="F5" s="18"/>
      <c r="G5" s="18"/>
      <c r="H5" s="26" t="n">
        <v>1</v>
      </c>
      <c r="I5" s="20" t="n">
        <v>5</v>
      </c>
      <c r="J5" s="18"/>
      <c r="K5" s="18"/>
      <c r="L5" s="18"/>
      <c r="M5" s="18" t="n">
        <v>12</v>
      </c>
      <c r="N5" s="21" t="n">
        <v>6</v>
      </c>
      <c r="O5" s="18" t="n">
        <v>13</v>
      </c>
      <c r="P5" s="18" t="n">
        <f aca="false">SUM(E5:M5,O5)</f>
        <v>36</v>
      </c>
      <c r="Q5" s="21" t="n">
        <f aca="false">(E5*9)+(F5*11)+(G5*6)+(H5*11)+(I5*9)+(J5*8)+(K5*6)+(M5*9)+N5</f>
        <v>215</v>
      </c>
      <c r="R5" s="22" t="n">
        <v>159</v>
      </c>
      <c r="S5" s="22" t="n">
        <f aca="false">R5+(H5*11)+(I5*9)+(J5*8)+(K5*6)</f>
        <v>215</v>
      </c>
      <c r="T5" s="23" t="n">
        <f aca="false">S5-Q5</f>
        <v>0</v>
      </c>
      <c r="U5" s="24" t="n">
        <v>90</v>
      </c>
      <c r="V5" s="25"/>
    </row>
    <row r="6" customFormat="false" ht="14.25" hidden="false" customHeight="true" outlineLevel="0" collapsed="false">
      <c r="A6" s="15" t="n">
        <v>45327</v>
      </c>
      <c r="B6" s="27" t="s">
        <v>29</v>
      </c>
      <c r="C6" s="17" t="s">
        <v>64</v>
      </c>
      <c r="D6" s="17" t="n">
        <f aca="false">E6+F6+G6+H6+I6+J6+K6+L6</f>
        <v>40</v>
      </c>
      <c r="E6" s="18" t="n">
        <v>19</v>
      </c>
      <c r="F6" s="28" t="n">
        <v>13</v>
      </c>
      <c r="G6" s="18" t="n">
        <v>2</v>
      </c>
      <c r="H6" s="18"/>
      <c r="I6" s="18" t="n">
        <v>6</v>
      </c>
      <c r="J6" s="18"/>
      <c r="K6" s="18"/>
      <c r="L6" s="18"/>
      <c r="M6" s="18" t="n">
        <v>9</v>
      </c>
      <c r="N6" s="21" t="n">
        <v>21</v>
      </c>
      <c r="O6" s="18" t="n">
        <v>13</v>
      </c>
      <c r="P6" s="18" t="n">
        <f aca="false">SUM(E6:M6,O6)</f>
        <v>62</v>
      </c>
      <c r="Q6" s="21" t="n">
        <f aca="false">(E6*9)+(F6*11)+(G6*6)+(H6*11)+(I6*9)+(J6*8)+(K6*6)+(M6*9)+N6</f>
        <v>482</v>
      </c>
      <c r="R6" s="29" t="n">
        <f aca="false">(404+33)</f>
        <v>437</v>
      </c>
      <c r="S6" s="22" t="n">
        <f aca="false">R6+(H6*11)+(I6*9)+(J6*8)+(K6*6)</f>
        <v>491</v>
      </c>
      <c r="T6" s="23" t="n">
        <f aca="false">S6-Q6</f>
        <v>9</v>
      </c>
      <c r="U6" s="30" t="n">
        <v>90</v>
      </c>
      <c r="V6" s="25"/>
    </row>
    <row r="7" customFormat="false" ht="14.25" hidden="false" customHeight="true" outlineLevel="0" collapsed="false">
      <c r="A7" s="31" t="n">
        <v>45328</v>
      </c>
      <c r="B7" s="27" t="s">
        <v>32</v>
      </c>
      <c r="C7" s="17" t="s">
        <v>65</v>
      </c>
      <c r="D7" s="17" t="n">
        <f aca="false">E7+F7+G7+H7+I7+J7+K7+L7</f>
        <v>44</v>
      </c>
      <c r="E7" s="18" t="n">
        <f aca="false">50-6-14</f>
        <v>30</v>
      </c>
      <c r="F7" s="32"/>
      <c r="G7" s="18"/>
      <c r="H7" s="18"/>
      <c r="I7" s="18" t="n">
        <v>13</v>
      </c>
      <c r="J7" s="18"/>
      <c r="K7" s="18"/>
      <c r="L7" s="18" t="n">
        <v>1</v>
      </c>
      <c r="M7" s="18" t="n">
        <v>8</v>
      </c>
      <c r="N7" s="21" t="n">
        <v>20</v>
      </c>
      <c r="O7" s="18" t="n">
        <v>15</v>
      </c>
      <c r="P7" s="18" t="n">
        <f aca="false">SUM(E7:M7,O7)</f>
        <v>67</v>
      </c>
      <c r="Q7" s="21" t="n">
        <f aca="false">(E7*9)+(F7*11)+(G7*6)+(H7*11)+(I7*9)+(J7*8)+(K7*6)+(M7*9)+N7</f>
        <v>479</v>
      </c>
      <c r="R7" s="22" t="n">
        <f aca="false">371</f>
        <v>371</v>
      </c>
      <c r="S7" s="22" t="n">
        <f aca="false">R7+(H7*11)+(I7*9)+(J7*8)+(K7*6)</f>
        <v>488</v>
      </c>
      <c r="T7" s="23" t="n">
        <f aca="false">S7-Q7</f>
        <v>9</v>
      </c>
      <c r="U7" s="30" t="n">
        <v>90</v>
      </c>
    </row>
    <row r="8" customFormat="false" ht="14.25" hidden="false" customHeight="true" outlineLevel="0" collapsed="false">
      <c r="A8" s="33" t="n">
        <v>45330</v>
      </c>
      <c r="B8" s="27" t="s">
        <v>34</v>
      </c>
      <c r="C8" s="34" t="s">
        <v>66</v>
      </c>
      <c r="D8" s="17" t="n">
        <f aca="false">E8+F8+G8+H8+I8+J8+K8+L8</f>
        <v>14</v>
      </c>
      <c r="E8" s="18" t="n">
        <v>10</v>
      </c>
      <c r="F8" s="32" t="n">
        <v>2</v>
      </c>
      <c r="G8" s="18"/>
      <c r="H8" s="18"/>
      <c r="I8" s="18" t="n">
        <v>2</v>
      </c>
      <c r="J8" s="18"/>
      <c r="K8" s="18"/>
      <c r="L8" s="18"/>
      <c r="M8" s="18" t="n">
        <v>2</v>
      </c>
      <c r="N8" s="21" t="n">
        <v>0</v>
      </c>
      <c r="O8" s="18" t="n">
        <v>12</v>
      </c>
      <c r="P8" s="18" t="n">
        <f aca="false">SUM(E8:M8,O8)</f>
        <v>28</v>
      </c>
      <c r="Q8" s="21" t="n">
        <f aca="false">(E8*9)+(F8*11)+(G8*6)+(H8*11)+(I8*9)+(J8*8)+(K8*6)+(M8*9)+N8</f>
        <v>148</v>
      </c>
      <c r="R8" s="22" t="n">
        <f aca="false">(123+7)</f>
        <v>130</v>
      </c>
      <c r="S8" s="22" t="n">
        <f aca="false">R8+(H8*11)+(I8*9)+(J8*8)+(K8*6)</f>
        <v>148</v>
      </c>
      <c r="T8" s="23" t="n">
        <f aca="false">S8-Q8</f>
        <v>0</v>
      </c>
      <c r="U8" s="24" t="n">
        <v>99</v>
      </c>
      <c r="V8" s="26" t="s">
        <v>67</v>
      </c>
    </row>
    <row r="9" customFormat="false" ht="14.25" hidden="false" customHeight="true" outlineLevel="0" collapsed="false">
      <c r="A9" s="15" t="n">
        <v>45331</v>
      </c>
      <c r="B9" s="27" t="s">
        <v>26</v>
      </c>
      <c r="C9" s="17" t="s">
        <v>68</v>
      </c>
      <c r="D9" s="17" t="n">
        <f aca="false">E9+F9+G9+H9+I9+J9+K9+L9</f>
        <v>23</v>
      </c>
      <c r="E9" s="18" t="n">
        <v>19</v>
      </c>
      <c r="F9" s="28" t="n">
        <v>4</v>
      </c>
      <c r="G9" s="18"/>
      <c r="H9" s="18"/>
      <c r="I9" s="18"/>
      <c r="J9" s="18"/>
      <c r="K9" s="27"/>
      <c r="L9" s="27"/>
      <c r="M9" s="18" t="n">
        <v>2</v>
      </c>
      <c r="N9" s="21" t="n">
        <v>10</v>
      </c>
      <c r="O9" s="18" t="n">
        <v>11</v>
      </c>
      <c r="P9" s="18" t="n">
        <f aca="false">SUM(E9:M9,O9)</f>
        <v>36</v>
      </c>
      <c r="Q9" s="21" t="n">
        <f aca="false">(E9*9)+(F9*11)+(G9*6)+(H9*11)+(I9*9)+(J9*8)+(K9*6)+(M9*9)+N9</f>
        <v>243</v>
      </c>
      <c r="R9" s="22" t="n">
        <f aca="false">243</f>
        <v>243</v>
      </c>
      <c r="S9" s="22" t="n">
        <f aca="false">R9+(H9*11)+(I9*9)+(J9*8)+(K9*6)</f>
        <v>243</v>
      </c>
      <c r="T9" s="23" t="n">
        <f aca="false">S9-Q9</f>
        <v>0</v>
      </c>
      <c r="U9" s="24" t="n">
        <v>90</v>
      </c>
    </row>
    <row r="10" customFormat="false" ht="14.25" hidden="false" customHeight="true" outlineLevel="0" collapsed="false">
      <c r="A10" s="15" t="n">
        <v>45334</v>
      </c>
      <c r="B10" s="27" t="s">
        <v>29</v>
      </c>
      <c r="C10" s="17" t="s">
        <v>69</v>
      </c>
      <c r="D10" s="17" t="n">
        <f aca="false">E10+F10+G10+H10+I10+J10+K10+L10</f>
        <v>44</v>
      </c>
      <c r="E10" s="18" t="n">
        <f aca="false">42-2-11</f>
        <v>29</v>
      </c>
      <c r="F10" s="32" t="n">
        <v>3</v>
      </c>
      <c r="G10" s="18"/>
      <c r="H10" s="18"/>
      <c r="I10" s="18" t="n">
        <v>10</v>
      </c>
      <c r="J10" s="18"/>
      <c r="K10" s="18" t="n">
        <v>1</v>
      </c>
      <c r="L10" s="18" t="n">
        <v>1</v>
      </c>
      <c r="M10" s="18" t="n">
        <v>8</v>
      </c>
      <c r="N10" s="22"/>
      <c r="O10" s="27" t="n">
        <v>12</v>
      </c>
      <c r="P10" s="18" t="n">
        <f aca="false">SUM(E10:M10,O10)</f>
        <v>64</v>
      </c>
      <c r="Q10" s="21" t="n">
        <f aca="false">(E10*9)+(F10*11)+(G10*6)+(H10*11)+(I10*9)+(J10*8)+(K10*6)+(M10*9)+N10</f>
        <v>462</v>
      </c>
      <c r="R10" s="22" t="n">
        <f aca="false">370+25</f>
        <v>395</v>
      </c>
      <c r="S10" s="22" t="n">
        <f aca="false">R10+(H10*11)+(I10*9)+(J10*8)+(K10*6)</f>
        <v>491</v>
      </c>
      <c r="T10" s="23" t="n">
        <f aca="false">S10-Q10</f>
        <v>29</v>
      </c>
      <c r="U10" s="24" t="n">
        <v>45</v>
      </c>
    </row>
    <row r="11" customFormat="false" ht="14.25" hidden="false" customHeight="true" outlineLevel="0" collapsed="false">
      <c r="A11" s="15" t="n">
        <v>45335</v>
      </c>
      <c r="B11" s="27" t="s">
        <v>32</v>
      </c>
      <c r="C11" s="17" t="s">
        <v>70</v>
      </c>
      <c r="D11" s="17" t="n">
        <f aca="false">E11+F11+G11+H11+I11+J11+K11+L11</f>
        <v>45</v>
      </c>
      <c r="E11" s="18" t="n">
        <v>28</v>
      </c>
      <c r="F11" s="32" t="n">
        <v>4</v>
      </c>
      <c r="G11" s="18"/>
      <c r="H11" s="18"/>
      <c r="I11" s="18" t="n">
        <v>11</v>
      </c>
      <c r="J11" s="18"/>
      <c r="K11" s="18"/>
      <c r="L11" s="18" t="n">
        <v>2</v>
      </c>
      <c r="M11" s="18" t="n">
        <v>12</v>
      </c>
      <c r="N11" s="21"/>
      <c r="O11" s="18" t="n">
        <v>17</v>
      </c>
      <c r="P11" s="18" t="n">
        <f aca="false">SUM(E11:M11,O11)</f>
        <v>74</v>
      </c>
      <c r="Q11" s="21" t="n">
        <f aca="false">(E11*9)+(F11*11)+(G11*6)+(H11*11)+(I11*9)+(J11*8)+(K11*6)+(M11*9)+N11</f>
        <v>503</v>
      </c>
      <c r="R11" s="22" t="n">
        <f aca="false">(387+11)</f>
        <v>398</v>
      </c>
      <c r="S11" s="22" t="n">
        <f aca="false">R11+(H11*11)+(I11*9)+(J11*8)+(K11*6)</f>
        <v>497</v>
      </c>
      <c r="T11" s="23" t="n">
        <f aca="false">S11-Q11</f>
        <v>-6</v>
      </c>
      <c r="U11" s="24" t="n">
        <v>135</v>
      </c>
    </row>
    <row r="12" customFormat="false" ht="14.25" hidden="false" customHeight="true" outlineLevel="0" collapsed="false">
      <c r="A12" s="15" t="n">
        <v>45337</v>
      </c>
      <c r="B12" s="27" t="s">
        <v>34</v>
      </c>
      <c r="C12" s="17" t="s">
        <v>71</v>
      </c>
      <c r="D12" s="17" t="n">
        <f aca="false">E12+F12+G12+H12+I12+J12+K12+L12</f>
        <v>21</v>
      </c>
      <c r="E12" s="18" t="n">
        <f aca="false">21-1-1-8</f>
        <v>11</v>
      </c>
      <c r="F12" s="32"/>
      <c r="G12" s="18"/>
      <c r="H12" s="18"/>
      <c r="I12" s="18" t="n">
        <v>7</v>
      </c>
      <c r="J12" s="18"/>
      <c r="K12" s="18" t="n">
        <v>1</v>
      </c>
      <c r="L12" s="18" t="n">
        <v>2</v>
      </c>
      <c r="M12" s="18" t="n">
        <v>8</v>
      </c>
      <c r="N12" s="21"/>
      <c r="O12" s="18" t="n">
        <v>12</v>
      </c>
      <c r="P12" s="18" t="n">
        <f aca="false">SUM(E12:M12,O12)</f>
        <v>41</v>
      </c>
      <c r="Q12" s="21" t="n">
        <f aca="false">(E12*9)+(F12*11)+(G12*6)+(H12*11)+(I12*9)+(J12*8)+(K12*6)+(M12*9)+N12</f>
        <v>240</v>
      </c>
      <c r="R12" s="22" t="n">
        <f aca="false">(157+18)</f>
        <v>175</v>
      </c>
      <c r="S12" s="22" t="n">
        <f aca="false">R12+(H12*11)+(I12*9)+(J12*8)+(K12*6)</f>
        <v>244</v>
      </c>
      <c r="T12" s="23" t="n">
        <f aca="false">S12-Q12</f>
        <v>4</v>
      </c>
      <c r="U12" s="24"/>
    </row>
    <row r="13" customFormat="false" ht="14.25" hidden="false" customHeight="true" outlineLevel="0" collapsed="false">
      <c r="A13" s="15" t="n">
        <v>45338</v>
      </c>
      <c r="B13" s="26" t="s">
        <v>26</v>
      </c>
      <c r="C13" s="17" t="s">
        <v>72</v>
      </c>
      <c r="D13" s="17" t="n">
        <f aca="false">E13+F13+G13+H13+I13+J13+K13+L13</f>
        <v>39</v>
      </c>
      <c r="E13" s="18" t="n">
        <v>20</v>
      </c>
      <c r="F13" s="32" t="n">
        <v>11</v>
      </c>
      <c r="G13" s="18"/>
      <c r="H13" s="18"/>
      <c r="I13" s="18" t="n">
        <v>7</v>
      </c>
      <c r="J13" s="18"/>
      <c r="K13" s="27"/>
      <c r="L13" s="27" t="n">
        <v>1</v>
      </c>
      <c r="M13" s="18" t="n">
        <v>5</v>
      </c>
      <c r="N13" s="21" t="n">
        <v>10</v>
      </c>
      <c r="O13" s="18" t="n">
        <v>18</v>
      </c>
      <c r="P13" s="18" t="n">
        <f aca="false">SUM(E13:M13,O13)</f>
        <v>62</v>
      </c>
      <c r="Q13" s="21" t="n">
        <f aca="false">(E13*9)+(F13*11)+(G13*6)+(H13*11)+(I13*9)+(J13*8)+(K13*6)+(M13*9)+N13</f>
        <v>419</v>
      </c>
      <c r="R13" s="22" t="n">
        <v>358</v>
      </c>
      <c r="S13" s="22" t="n">
        <f aca="false">R13+(H13*11)+(I13*9)+(J13*8)+(K13*6)</f>
        <v>421</v>
      </c>
      <c r="T13" s="23" t="n">
        <f aca="false">S13-Q13</f>
        <v>2</v>
      </c>
      <c r="U13" s="24" t="n">
        <v>90</v>
      </c>
    </row>
    <row r="14" customFormat="false" ht="14.25" hidden="false" customHeight="true" outlineLevel="0" collapsed="false">
      <c r="A14" s="15" t="n">
        <v>45341</v>
      </c>
      <c r="B14" s="35" t="s">
        <v>29</v>
      </c>
      <c r="C14" s="17" t="s">
        <v>73</v>
      </c>
      <c r="D14" s="17" t="n">
        <f aca="false">E14+F14+G14+H14+I14+J14+K14+L14</f>
        <v>21</v>
      </c>
      <c r="E14" s="18" t="n">
        <v>5</v>
      </c>
      <c r="F14" s="18" t="n">
        <v>7</v>
      </c>
      <c r="G14" s="18" t="n">
        <v>2</v>
      </c>
      <c r="H14" s="18"/>
      <c r="I14" s="18" t="n">
        <v>7</v>
      </c>
      <c r="J14" s="18"/>
      <c r="K14" s="18"/>
      <c r="L14" s="18"/>
      <c r="M14" s="18" t="n">
        <v>8</v>
      </c>
      <c r="N14" s="21" t="n">
        <v>2</v>
      </c>
      <c r="O14" s="18" t="n">
        <v>18</v>
      </c>
      <c r="P14" s="18" t="n">
        <f aca="false">SUM(E14:M14,O14)</f>
        <v>47</v>
      </c>
      <c r="Q14" s="21" t="n">
        <f aca="false">(E14*9)+(F14*11)+(G14*6)+(H14*11)+(I14*9)+(J14*8)+(K14*6)+(M14*9)+N14</f>
        <v>271</v>
      </c>
      <c r="R14" s="22" t="n">
        <f aca="false">(182+33)</f>
        <v>215</v>
      </c>
      <c r="S14" s="22" t="n">
        <f aca="false">R14+(H14*11)+(I14*9)+(J14*8)+(K14*6)</f>
        <v>278</v>
      </c>
      <c r="T14" s="23" t="n">
        <f aca="false">S14-Q14</f>
        <v>7</v>
      </c>
      <c r="U14" s="24" t="n">
        <v>90</v>
      </c>
    </row>
    <row r="15" customFormat="false" ht="14.25" hidden="false" customHeight="true" outlineLevel="0" collapsed="false">
      <c r="A15" s="15" t="n">
        <v>45342</v>
      </c>
      <c r="B15" s="16" t="s">
        <v>32</v>
      </c>
      <c r="C15" s="17" t="s">
        <v>74</v>
      </c>
      <c r="D15" s="17" t="n">
        <f aca="false">E15+F15+G15+H15+I15+J15+K15+L15</f>
        <v>47</v>
      </c>
      <c r="E15" s="18" t="n">
        <v>23</v>
      </c>
      <c r="F15" s="18" t="n">
        <v>2</v>
      </c>
      <c r="G15" s="18"/>
      <c r="H15" s="18" t="n">
        <v>0</v>
      </c>
      <c r="I15" s="18" t="n">
        <v>18</v>
      </c>
      <c r="J15" s="18"/>
      <c r="K15" s="18"/>
      <c r="L15" s="18" t="n">
        <v>4</v>
      </c>
      <c r="M15" s="18" t="n">
        <v>10</v>
      </c>
      <c r="N15" s="21"/>
      <c r="O15" s="18" t="n">
        <v>16</v>
      </c>
      <c r="P15" s="18" t="n">
        <f aca="false">SUM(E15:M15,O15)</f>
        <v>73</v>
      </c>
      <c r="Q15" s="21" t="n">
        <f aca="false">(E15*9)+(F15*11)+(G15*6)+(H15*11)+(I15*9)+(J15*8)+(K15*6)+(M15*9)+N15</f>
        <v>481</v>
      </c>
      <c r="R15" s="22" t="n">
        <v>373</v>
      </c>
      <c r="S15" s="22" t="n">
        <f aca="false">R15+(H15*11)+(I15*9)+(J15*8)+(K15*6)</f>
        <v>535</v>
      </c>
      <c r="T15" s="23" t="n">
        <f aca="false">S15-Q15</f>
        <v>54</v>
      </c>
      <c r="U15" s="24" t="n">
        <v>207</v>
      </c>
    </row>
    <row r="16" customFormat="false" ht="14.25" hidden="false" customHeight="true" outlineLevel="0" collapsed="false">
      <c r="A16" s="15" t="n">
        <v>45344</v>
      </c>
      <c r="B16" s="16" t="s">
        <v>34</v>
      </c>
      <c r="C16" s="17" t="s">
        <v>75</v>
      </c>
      <c r="D16" s="17" t="n">
        <f aca="false">E16+F16+G16+H16+I16+J16+K16+L16</f>
        <v>31</v>
      </c>
      <c r="E16" s="18" t="n">
        <v>18</v>
      </c>
      <c r="F16" s="18"/>
      <c r="G16" s="18"/>
      <c r="H16" s="27"/>
      <c r="I16" s="27" t="n">
        <v>11</v>
      </c>
      <c r="J16" s="27"/>
      <c r="K16" s="18" t="n">
        <v>2</v>
      </c>
      <c r="L16" s="18"/>
      <c r="M16" s="18" t="n">
        <v>6</v>
      </c>
      <c r="N16" s="21"/>
      <c r="O16" s="18" t="n">
        <v>14</v>
      </c>
      <c r="P16" s="18" t="n">
        <f aca="false">SUM(E16:M16,O16)</f>
        <v>51</v>
      </c>
      <c r="Q16" s="21" t="n">
        <f aca="false">(E16*9)+(F16*11)+(G16*6)+(H16*11)+(I16*9)+(J16*8)+(K16*6)+(M16*9)+N16</f>
        <v>327</v>
      </c>
      <c r="R16" s="22" t="n">
        <f aca="false">(211+25)</f>
        <v>236</v>
      </c>
      <c r="S16" s="22" t="n">
        <f aca="false">R16+(H16*11)+(I16*9)+(J16*8)+(K16*6)</f>
        <v>347</v>
      </c>
      <c r="T16" s="23" t="n">
        <f aca="false">S16-Q16</f>
        <v>20</v>
      </c>
      <c r="U16" s="24"/>
    </row>
    <row r="17" customFormat="false" ht="14.25" hidden="false" customHeight="true" outlineLevel="0" collapsed="false">
      <c r="A17" s="15" t="n">
        <v>45345</v>
      </c>
      <c r="B17" s="16" t="s">
        <v>26</v>
      </c>
      <c r="C17" s="17" t="s">
        <v>76</v>
      </c>
      <c r="D17" s="17" t="n">
        <f aca="false">E17+F17+G17+H17+I17+J17+K17+L17</f>
        <v>40</v>
      </c>
      <c r="E17" s="18" t="n">
        <v>23</v>
      </c>
      <c r="F17" s="18" t="n">
        <v>11</v>
      </c>
      <c r="G17" s="18"/>
      <c r="H17" s="18"/>
      <c r="I17" s="18" t="n">
        <v>6</v>
      </c>
      <c r="J17" s="18"/>
      <c r="K17" s="18"/>
      <c r="L17" s="18"/>
      <c r="M17" s="27" t="n">
        <v>5</v>
      </c>
      <c r="N17" s="21"/>
      <c r="O17" s="18" t="n">
        <v>13</v>
      </c>
      <c r="P17" s="18" t="n">
        <f aca="false">SUM(E17:M17,O17)</f>
        <v>58</v>
      </c>
      <c r="Q17" s="21" t="n">
        <f aca="false">(E17*9)+(F17*11)+(G17*6)+(H17*11)+(I17*9)+(J17*8)+(K17*6)+(M17*9)+N17</f>
        <v>427</v>
      </c>
      <c r="R17" s="22" t="n">
        <f aca="false">(310+40+55)</f>
        <v>405</v>
      </c>
      <c r="S17" s="22" t="n">
        <f aca="false">R17+(H17*11)+(I17*9)+(J17*8)+(K17*6)</f>
        <v>459</v>
      </c>
      <c r="T17" s="23" t="n">
        <f aca="false">S17-Q17</f>
        <v>32</v>
      </c>
      <c r="U17" s="24" t="n">
        <v>150</v>
      </c>
    </row>
    <row r="18" customFormat="false" ht="14.25" hidden="false" customHeight="true" outlineLevel="0" collapsed="false">
      <c r="A18" s="33" t="n">
        <v>45348</v>
      </c>
      <c r="B18" s="35" t="s">
        <v>29</v>
      </c>
      <c r="C18" s="17" t="s">
        <v>77</v>
      </c>
      <c r="D18" s="17" t="n">
        <f aca="false">E18+F18+G18+H18+I18+J18+K18+L18</f>
        <v>53</v>
      </c>
      <c r="E18" s="18" t="n">
        <v>42</v>
      </c>
      <c r="F18" s="18" t="n">
        <v>3</v>
      </c>
      <c r="G18" s="18"/>
      <c r="H18" s="18"/>
      <c r="I18" s="18" t="n">
        <v>8</v>
      </c>
      <c r="J18" s="18"/>
      <c r="K18" s="18"/>
      <c r="L18" s="18"/>
      <c r="M18" s="27" t="n">
        <v>12</v>
      </c>
      <c r="N18" s="21"/>
      <c r="O18" s="18" t="n">
        <v>12</v>
      </c>
      <c r="P18" s="18" t="n">
        <f aca="false">SUM(E18:M18,O18)</f>
        <v>77</v>
      </c>
      <c r="Q18" s="21" t="n">
        <f aca="false">(E18*9)+(F18*11)+(G18*6)+(H18*11)+(I18*9)+(J18*8)+(K18*6)+(M18*9)+N18</f>
        <v>591</v>
      </c>
      <c r="R18" s="22" t="n">
        <f aca="false">(486+33+20)+6</f>
        <v>545</v>
      </c>
      <c r="S18" s="22" t="n">
        <f aca="false">R18+(H18*11)+(I18*9)+(J18*8)+(K18*6)</f>
        <v>617</v>
      </c>
      <c r="T18" s="23" t="n">
        <f aca="false">S18-Q18</f>
        <v>26</v>
      </c>
      <c r="U18" s="24" t="n">
        <v>180</v>
      </c>
    </row>
    <row r="19" customFormat="false" ht="14.25" hidden="false" customHeight="true" outlineLevel="0" collapsed="false">
      <c r="A19" s="15" t="n">
        <v>45349</v>
      </c>
      <c r="B19" s="16" t="s">
        <v>32</v>
      </c>
      <c r="C19" s="17" t="s">
        <v>41</v>
      </c>
      <c r="D19" s="17" t="n">
        <f aca="false">E19+F19+G19+H19+I19+J19+K19+L19</f>
        <v>74</v>
      </c>
      <c r="E19" s="18" t="n">
        <f aca="false">78-3-11-13</f>
        <v>51</v>
      </c>
      <c r="F19" s="18"/>
      <c r="G19" s="18"/>
      <c r="H19" s="18"/>
      <c r="I19" s="18" t="n">
        <v>13</v>
      </c>
      <c r="J19" s="18"/>
      <c r="K19" s="18"/>
      <c r="L19" s="18" t="n">
        <v>10</v>
      </c>
      <c r="M19" s="27" t="n">
        <v>11</v>
      </c>
      <c r="N19" s="21" t="n">
        <v>15</v>
      </c>
      <c r="O19" s="18" t="n">
        <v>18</v>
      </c>
      <c r="P19" s="18" t="n">
        <f aca="false">SUM(E19:M19,O19)</f>
        <v>103</v>
      </c>
      <c r="Q19" s="21" t="n">
        <f aca="false">(E19*9)+(F19*11)+(G19*6)+(H19*11)+(I19*9)+(J19*8)+(K19*6)+(M19*9)+N19</f>
        <v>690</v>
      </c>
      <c r="R19" s="22" t="n">
        <f aca="false">629-20-99-9+150-50</f>
        <v>601</v>
      </c>
      <c r="S19" s="22" t="n">
        <f aca="false">R19+(H19*11)+(I19*9)+(J19*8)+(K19*6)</f>
        <v>718</v>
      </c>
      <c r="T19" s="23" t="n">
        <f aca="false">S19-Q19</f>
        <v>28</v>
      </c>
      <c r="U19" s="24" t="n">
        <f aca="false">99+100+9</f>
        <v>208</v>
      </c>
    </row>
    <row r="20" customFormat="false" ht="14.25" hidden="false" customHeight="true" outlineLevel="0" collapsed="false">
      <c r="A20" s="15" t="n">
        <v>45351</v>
      </c>
      <c r="B20" s="16" t="s">
        <v>34</v>
      </c>
      <c r="C20" s="17" t="s">
        <v>78</v>
      </c>
      <c r="D20" s="17" t="n">
        <f aca="false">E20+F20+G20+H20+I20+J20+K20+L20</f>
        <v>38</v>
      </c>
      <c r="E20" s="18" t="n">
        <f aca="false">35-10-4</f>
        <v>21</v>
      </c>
      <c r="F20" s="18" t="n">
        <f aca="false">3+2</f>
        <v>5</v>
      </c>
      <c r="G20" s="18"/>
      <c r="I20" s="35" t="n">
        <v>8</v>
      </c>
      <c r="J20" s="18" t="n">
        <v>1</v>
      </c>
      <c r="K20" s="18" t="n">
        <v>1</v>
      </c>
      <c r="L20" s="18" t="n">
        <v>2</v>
      </c>
      <c r="M20" s="18" t="n">
        <v>9</v>
      </c>
      <c r="N20" s="21"/>
      <c r="O20" s="18" t="n">
        <v>12</v>
      </c>
      <c r="P20" s="18" t="n">
        <f aca="false">SUM(E20:M20,O20)</f>
        <v>59</v>
      </c>
      <c r="Q20" s="21" t="n">
        <f aca="false">(E20*9)+(F20*11)+(G20*6)+(H20*11)+(I20*9)+(J20*8)+(K20*6)+(M20*9)+N20</f>
        <v>411</v>
      </c>
      <c r="R20" s="22" t="n">
        <f aca="false">329+33-45+10+18</f>
        <v>345</v>
      </c>
      <c r="S20" s="22" t="n">
        <f aca="false">R20+(H20*11)+(I20*9)+(J20*8)+(K20*6)</f>
        <v>431</v>
      </c>
      <c r="T20" s="23" t="n">
        <f aca="false">S20-Q20</f>
        <v>20</v>
      </c>
      <c r="U20" s="24" t="n">
        <v>45</v>
      </c>
    </row>
    <row r="21" customFormat="false" ht="14.25" hidden="false" customHeight="true" outlineLevel="0" collapsed="false">
      <c r="A21" s="15"/>
      <c r="B21" s="16"/>
      <c r="C21" s="17"/>
      <c r="D21" s="17" t="n">
        <f aca="false">E21+F21+G21+H21+I21+J21+K21+L21</f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21"/>
      <c r="O21" s="1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2"/>
      <c r="S21" s="22" t="n">
        <f aca="false">R21+(H21*11)+(I21*9)+(J21*8)+(K21*6)</f>
        <v>0</v>
      </c>
      <c r="T21" s="23" t="n">
        <f aca="false">S21-Q21</f>
        <v>0</v>
      </c>
      <c r="U21" s="24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38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23" t="n">
        <f aca="false">S22-Q22</f>
        <v>0</v>
      </c>
      <c r="U22" s="30"/>
    </row>
    <row r="23" customFormat="false" ht="14.25" hidden="false" customHeight="true" outlineLevel="0" collapsed="false">
      <c r="A23" s="15"/>
      <c r="B23" s="18"/>
      <c r="C23" s="36"/>
      <c r="D23" s="37" t="n">
        <f aca="false">E23+F23+G23+H23+I23+J23+K23+L23</f>
        <v>0</v>
      </c>
      <c r="E23" s="18"/>
      <c r="F23" s="18"/>
      <c r="G23" s="18"/>
      <c r="H23" s="18"/>
      <c r="I23" s="18"/>
      <c r="J23" s="18"/>
      <c r="K23" s="38"/>
      <c r="L23" s="21"/>
      <c r="M23" s="18"/>
      <c r="N23" s="21"/>
      <c r="O23" s="38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2" t="n">
        <f aca="false">R23+(H23*11)+(I23*9)+(J23*8)+(K23*6)</f>
        <v>0</v>
      </c>
      <c r="T23" s="39" t="n">
        <f aca="false">S23-Q23</f>
        <v>0</v>
      </c>
      <c r="U23" s="30"/>
    </row>
    <row r="24" customFormat="false" ht="14.25" hidden="false" customHeight="true" outlineLevel="0" collapsed="false">
      <c r="A24" s="40"/>
      <c r="B24" s="18"/>
      <c r="C24" s="36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 t="n">
        <f aca="false">(E24*9)+(F24*11)+(G24*6)+(H24*11)+(I24*9)+(J24*8)+(K24*6)+(M24*9)+N24</f>
        <v>0</v>
      </c>
      <c r="R24" s="21"/>
      <c r="S24" s="21"/>
      <c r="T24" s="22"/>
      <c r="U24" s="30"/>
    </row>
    <row r="25" customFormat="false" ht="14.25" hidden="false" customHeight="true" outlineLevel="0" collapsed="false">
      <c r="A25" s="40"/>
      <c r="B25" s="18" t="s">
        <v>43</v>
      </c>
      <c r="C25" s="42"/>
      <c r="D25" s="41" t="n">
        <f aca="false">E25+F25+G25+I25+J25+K25+L25</f>
        <v>0</v>
      </c>
      <c r="E25" s="18"/>
      <c r="F25" s="18"/>
      <c r="G25" s="18"/>
      <c r="H25" s="18"/>
      <c r="I25" s="18"/>
      <c r="J25" s="18"/>
      <c r="K25" s="21"/>
      <c r="L25" s="21"/>
      <c r="M25" s="18"/>
      <c r="N25" s="21"/>
      <c r="O25" s="21"/>
      <c r="P25" s="18" t="n">
        <f aca="false">SUM(E25:M25,O25)</f>
        <v>0</v>
      </c>
      <c r="Q25" s="21"/>
      <c r="R25" s="21"/>
      <c r="S25" s="21"/>
      <c r="T25" s="22"/>
      <c r="U25" s="30"/>
    </row>
    <row r="26" customFormat="false" ht="14.25" hidden="false" customHeight="true" outlineLevel="0" collapsed="false">
      <c r="A26" s="43" t="s">
        <v>44</v>
      </c>
      <c r="B26" s="44"/>
      <c r="C26" s="45" t="e">
        <f aca="false">S26/B26</f>
        <v>#DIV/0!</v>
      </c>
      <c r="D26" s="44" t="n">
        <f aca="false">SUM(D5:D24)</f>
        <v>585</v>
      </c>
      <c r="E26" s="44" t="n">
        <f aca="false">SUM(E5:E24)</f>
        <v>354</v>
      </c>
      <c r="F26" s="44" t="n">
        <f aca="false">SUM(F5:F24)</f>
        <v>65</v>
      </c>
      <c r="G26" s="44" t="n">
        <f aca="false">SUM(G5:G24)</f>
        <v>4</v>
      </c>
      <c r="H26" s="44"/>
      <c r="I26" s="44" t="n">
        <f aca="false">SUM(I5:I24)</f>
        <v>132</v>
      </c>
      <c r="J26" s="44" t="n">
        <f aca="false">SUM(J5:J24)</f>
        <v>1</v>
      </c>
      <c r="K26" s="44" t="n">
        <f aca="false">SUM(K5:K24)</f>
        <v>5</v>
      </c>
      <c r="L26" s="44" t="n">
        <f aca="false">SUM(L5:L24)</f>
        <v>23</v>
      </c>
      <c r="M26" s="44" t="n">
        <f aca="false">SUM(M5:M24)</f>
        <v>127</v>
      </c>
      <c r="N26" s="44"/>
      <c r="O26" s="44" t="n">
        <f aca="false">SUM(O5:O24)</f>
        <v>226</v>
      </c>
      <c r="P26" s="44" t="n">
        <f aca="false">SUM(E26:J26,M26,O26)</f>
        <v>909</v>
      </c>
      <c r="Q26" s="45" t="n">
        <f aca="false">SUM(Q5:Q25)</f>
        <v>6389</v>
      </c>
      <c r="R26" s="45" t="n">
        <f aca="false">SUM(R5:R24)</f>
        <v>5386</v>
      </c>
      <c r="S26" s="45" t="n">
        <f aca="false">SUM(S5:S24)</f>
        <v>6623</v>
      </c>
      <c r="T26" s="45" t="n">
        <f aca="false">SUM(T5:T24)</f>
        <v>234</v>
      </c>
      <c r="U26" s="46" t="n">
        <f aca="false">SUM(U5:U24)</f>
        <v>1609</v>
      </c>
    </row>
    <row r="27" customFormat="false" ht="14.25" hidden="false" customHeight="true" outlineLevel="0" collapsed="false">
      <c r="C27" s="26" t="s">
        <v>45</v>
      </c>
      <c r="D27" s="47" t="n">
        <f aca="false">471/18</f>
        <v>26.16666667</v>
      </c>
    </row>
    <row r="29" customFormat="false" ht="14.25" hidden="false" customHeight="true" outlineLevel="0" collapsed="false">
      <c r="C29" s="26" t="s">
        <v>46</v>
      </c>
    </row>
    <row r="30" customFormat="false" ht="14.25" hidden="false" customHeight="true" outlineLevel="0" collapsed="false">
      <c r="B30" s="25" t="n">
        <f aca="false">C30/18</f>
        <v>116.0205556</v>
      </c>
      <c r="C30" s="48" t="n">
        <v>2088.37</v>
      </c>
      <c r="D30" s="25" t="n">
        <f aca="false">C30/D26</f>
        <v>3.569863248</v>
      </c>
      <c r="O30" s="25" t="n">
        <f aca="false">C30/(D26+O26)</f>
        <v>2.575055487</v>
      </c>
      <c r="P30" s="25" t="n">
        <f aca="false">C30/P26</f>
        <v>2.297436744</v>
      </c>
    </row>
    <row r="31" customFormat="false" ht="14.25" hidden="false" customHeight="true" outlineLevel="0" collapsed="false">
      <c r="C31" s="48" t="s">
        <v>47</v>
      </c>
      <c r="D31" s="25"/>
    </row>
    <row r="32" customFormat="false" ht="14.25" hidden="false" customHeight="true" outlineLevel="0" collapsed="false">
      <c r="B32" s="25" t="n">
        <f aca="false">C32/18</f>
        <v>130.7477778</v>
      </c>
      <c r="C32" s="25" t="n">
        <f aca="false">2353.46</f>
        <v>2353.46</v>
      </c>
      <c r="D32" s="25" t="n">
        <f aca="false">C32/D26</f>
        <v>4.023008547</v>
      </c>
      <c r="O32" s="25" t="n">
        <f aca="false">C32/(D26+O26)</f>
        <v>2.901923551</v>
      </c>
      <c r="P32" s="25" t="n">
        <f aca="false">C32/P26</f>
        <v>2.589064906</v>
      </c>
    </row>
    <row r="33" customFormat="false" ht="14.25" hidden="false" customHeight="true" outlineLevel="0" collapsed="false">
      <c r="C33" s="26" t="s">
        <v>48</v>
      </c>
    </row>
    <row r="34" customFormat="false" ht="14.25" hidden="false" customHeight="true" outlineLevel="0" collapsed="false">
      <c r="B34" s="25" t="n">
        <f aca="false">C34/18</f>
        <v>477.9822222</v>
      </c>
      <c r="C34" s="48" t="n">
        <f aca="false">7693.68+910</f>
        <v>8603.68</v>
      </c>
      <c r="D34" s="25" t="n">
        <f aca="false">C34/D26</f>
        <v>14.7071453</v>
      </c>
      <c r="O34" s="25" t="n">
        <f aca="false">C34/(D26+O26)</f>
        <v>10.60872996</v>
      </c>
      <c r="P34" s="25" t="n">
        <f aca="false">C34/P26</f>
        <v>9.464994499</v>
      </c>
    </row>
    <row r="36" customFormat="false" ht="14.25" hidden="false" customHeight="true" outlineLevel="0" collapsed="false">
      <c r="C36" s="26" t="s">
        <v>49</v>
      </c>
      <c r="D36" s="47" t="n">
        <f aca="false">D26/O26</f>
        <v>2.588495575</v>
      </c>
      <c r="E36" s="26" t="s">
        <v>50</v>
      </c>
    </row>
    <row r="38" customFormat="false" ht="14.25" hidden="false" customHeight="true" outlineLevel="0" collapsed="false">
      <c r="C38" s="26" t="s">
        <v>51</v>
      </c>
    </row>
    <row r="39" customFormat="false" ht="14.25" hidden="false" customHeight="true" outlineLevel="0" collapsed="false">
      <c r="C39" s="26" t="s">
        <v>52</v>
      </c>
      <c r="O39" s="25" t="n">
        <f aca="false">(45*11.04)/30</f>
        <v>16.56</v>
      </c>
      <c r="P39" s="26" t="s">
        <v>53</v>
      </c>
    </row>
    <row r="40" customFormat="false" ht="14.25" hidden="false" customHeight="true" outlineLevel="0" collapsed="false">
      <c r="C40" s="26" t="s">
        <v>54</v>
      </c>
      <c r="O40" s="48" t="n">
        <f aca="false">(40*11.04)/30</f>
        <v>14.72</v>
      </c>
      <c r="P40" s="26" t="s">
        <v>53</v>
      </c>
    </row>
    <row r="42" customFormat="false" ht="14.25" hidden="false" customHeight="true" outlineLevel="0" collapsed="false">
      <c r="C42" s="26" t="s">
        <v>55</v>
      </c>
      <c r="F42" s="25" t="n">
        <f aca="false">C34-S26</f>
        <v>1980.68</v>
      </c>
    </row>
    <row r="43" customFormat="false" ht="14.25" hidden="false" customHeight="true" outlineLevel="0" collapsed="false">
      <c r="C43" s="26" t="s">
        <v>56</v>
      </c>
      <c r="E43" s="26" t="s">
        <v>57</v>
      </c>
      <c r="F43" s="49" t="n">
        <f aca="false">F42/18</f>
        <v>110.0377778</v>
      </c>
    </row>
    <row r="44" customFormat="false" ht="14.25" hidden="false" customHeight="true" outlineLevel="0" collapsed="false">
      <c r="C44" s="26" t="s">
        <v>58</v>
      </c>
      <c r="F44" s="25" t="n">
        <f aca="false">C34/18</f>
        <v>477.9822222</v>
      </c>
    </row>
    <row r="45" customFormat="false" ht="14.25" hidden="false" customHeight="true" outlineLevel="0" collapsed="false">
      <c r="C45" s="26" t="s">
        <v>59</v>
      </c>
    </row>
    <row r="46" customFormat="false" ht="14.25" hidden="false" customHeight="true" outlineLevel="0" collapsed="false">
      <c r="C46" s="26" t="s">
        <v>60</v>
      </c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5.5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79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15" t="n">
        <v>45352</v>
      </c>
      <c r="B4" s="16" t="s">
        <v>26</v>
      </c>
      <c r="C4" s="17" t="s">
        <v>80</v>
      </c>
      <c r="D4" s="17" t="n">
        <f aca="false">E4+F4+G4+H4+I4+J4+K4+L4</f>
        <v>25</v>
      </c>
      <c r="E4" s="18" t="n">
        <f aca="false">29-1-9-3-1</f>
        <v>15</v>
      </c>
      <c r="F4" s="18" t="n">
        <v>1</v>
      </c>
      <c r="G4" s="18"/>
      <c r="H4" s="19"/>
      <c r="I4" s="20" t="n">
        <v>9</v>
      </c>
      <c r="J4" s="18"/>
      <c r="K4" s="18"/>
      <c r="L4" s="18"/>
      <c r="M4" s="18" t="n">
        <v>4</v>
      </c>
      <c r="N4" s="21"/>
      <c r="O4" s="18" t="n">
        <v>12</v>
      </c>
      <c r="P4" s="18" t="n">
        <f aca="false">SUM(E4:M4,O4)</f>
        <v>41</v>
      </c>
      <c r="Q4" s="21" t="n">
        <f aca="false">(E4*9)+(F4*11)+(G4*6)+(H4*11)+(I4*9)+(J4*8)+(K4*6)+(M4*9)+N4</f>
        <v>263</v>
      </c>
      <c r="R4" s="22" t="n">
        <v>193</v>
      </c>
      <c r="S4" s="22" t="n">
        <f aca="false">R4+(H4*11)+(I4*9)+(J4*8)+(K4*6)</f>
        <v>274</v>
      </c>
      <c r="T4" s="23" t="n">
        <f aca="false">S4-Q4</f>
        <v>11</v>
      </c>
      <c r="U4" s="24" t="n">
        <v>90</v>
      </c>
    </row>
    <row r="5" customFormat="false" ht="14.25" hidden="false" customHeight="true" outlineLevel="0" collapsed="false">
      <c r="A5" s="15" t="n">
        <v>45355</v>
      </c>
      <c r="B5" s="16" t="s">
        <v>29</v>
      </c>
      <c r="C5" s="17" t="s">
        <v>81</v>
      </c>
      <c r="D5" s="17" t="n">
        <f aca="false">E5+F5+G5+H5+I5+J5+K5+L5</f>
        <v>26</v>
      </c>
      <c r="E5" s="18" t="n">
        <f aca="false">28-4-1-10</f>
        <v>13</v>
      </c>
      <c r="F5" s="18" t="n">
        <v>3</v>
      </c>
      <c r="G5" s="18"/>
      <c r="I5" s="20" t="n">
        <v>10</v>
      </c>
      <c r="J5" s="18"/>
      <c r="K5" s="18"/>
      <c r="L5" s="18"/>
      <c r="M5" s="18" t="n">
        <v>10</v>
      </c>
      <c r="N5" s="21" t="n">
        <v>8</v>
      </c>
      <c r="O5" s="18" t="n">
        <v>12</v>
      </c>
      <c r="P5" s="18" t="n">
        <f aca="false">SUM(E5:M5,O5)</f>
        <v>48</v>
      </c>
      <c r="Q5" s="21" t="n">
        <f aca="false">(E5*9)+(F5*11)+(G5*6)+(H5*11)+(I5*9)+(J5*8)+(K5*6)+(M5*9)+N5</f>
        <v>338</v>
      </c>
      <c r="R5" s="22" t="n">
        <f aca="false">283+12-36</f>
        <v>259</v>
      </c>
      <c r="S5" s="22" t="n">
        <f aca="false">R5+(H5*11)+(I5*9)+(J5*8)+(K5*6)</f>
        <v>349</v>
      </c>
      <c r="T5" s="23" t="n">
        <f aca="false">S5-Q5</f>
        <v>11</v>
      </c>
      <c r="U5" s="24" t="n">
        <v>45</v>
      </c>
      <c r="V5" s="25"/>
    </row>
    <row r="6" customFormat="false" ht="14.25" hidden="false" customHeight="true" outlineLevel="0" collapsed="false">
      <c r="A6" s="15" t="n">
        <v>45356</v>
      </c>
      <c r="B6" s="27" t="s">
        <v>32</v>
      </c>
      <c r="C6" s="17" t="s">
        <v>82</v>
      </c>
      <c r="D6" s="17" t="n">
        <f aca="false">E6+F6+G6+H6+I6+J6+K6+L6</f>
        <v>40</v>
      </c>
      <c r="E6" s="18" t="n">
        <f aca="false">43-4-14</f>
        <v>25</v>
      </c>
      <c r="F6" s="28" t="n">
        <v>2</v>
      </c>
      <c r="G6" s="18" t="n">
        <v>1</v>
      </c>
      <c r="H6" s="18"/>
      <c r="I6" s="18" t="n">
        <v>12</v>
      </c>
      <c r="J6" s="18"/>
      <c r="K6" s="18"/>
      <c r="L6" s="18"/>
      <c r="M6" s="18" t="n">
        <v>12</v>
      </c>
      <c r="N6" s="21" t="n">
        <v>32</v>
      </c>
      <c r="O6" s="18" t="n">
        <v>14</v>
      </c>
      <c r="P6" s="18" t="n">
        <f aca="false">SUM(E6:M6,O6)</f>
        <v>66</v>
      </c>
      <c r="Q6" s="21" t="n">
        <f aca="false">(E6*9)+(F6*11)+(G6*6)+(H6*11)+(I6*9)+(J6*8)+(K6*6)+(M6*9)+N6</f>
        <v>501</v>
      </c>
      <c r="R6" s="29" t="n">
        <f aca="false">417+22-20</f>
        <v>419</v>
      </c>
      <c r="S6" s="22" t="n">
        <f aca="false">R6+(H6*11)+(I6*9)+(J6*8)+(K6*6)</f>
        <v>527</v>
      </c>
      <c r="T6" s="23" t="n">
        <f aca="false">S6-Q6</f>
        <v>26</v>
      </c>
      <c r="U6" s="30"/>
      <c r="V6" s="25"/>
    </row>
    <row r="7" customFormat="false" ht="14.25" hidden="false" customHeight="true" outlineLevel="0" collapsed="false">
      <c r="A7" s="31" t="n">
        <v>45358</v>
      </c>
      <c r="B7" s="27" t="s">
        <v>24</v>
      </c>
      <c r="C7" s="17" t="s">
        <v>83</v>
      </c>
      <c r="D7" s="17" t="n">
        <f aca="false">E7+F7+G7+H7+I7+J7+K7+L7</f>
        <v>34</v>
      </c>
      <c r="E7" s="18" t="n">
        <f aca="false">32-3-14</f>
        <v>15</v>
      </c>
      <c r="F7" s="32" t="n">
        <f aca="false">2+3</f>
        <v>5</v>
      </c>
      <c r="G7" s="18"/>
      <c r="H7" s="18"/>
      <c r="I7" s="18" t="n">
        <v>14</v>
      </c>
      <c r="J7" s="18"/>
      <c r="K7" s="18"/>
      <c r="L7" s="18"/>
      <c r="M7" s="18" t="n">
        <v>13</v>
      </c>
      <c r="N7" s="21"/>
      <c r="O7" s="18" t="n">
        <v>12</v>
      </c>
      <c r="P7" s="18" t="n">
        <f aca="false">SUM(E7:M7,O7)</f>
        <v>59</v>
      </c>
      <c r="Q7" s="21" t="n">
        <f aca="false">(E7*9)+(F7*11)+(G7*6)+(H7*11)+(I7*9)+(J7*8)+(K7*6)+(M7*9)+N7</f>
        <v>433</v>
      </c>
      <c r="R7" s="22" t="n">
        <f aca="false">307+1</f>
        <v>308</v>
      </c>
      <c r="S7" s="22" t="n">
        <f aca="false">R7+(H7*11)+(I7*9)+(J7*8)+(K7*6)</f>
        <v>434</v>
      </c>
      <c r="T7" s="23" t="n">
        <f aca="false">S7-Q7</f>
        <v>1</v>
      </c>
      <c r="U7" s="30" t="n">
        <v>100</v>
      </c>
    </row>
    <row r="8" customFormat="false" ht="14.25" hidden="false" customHeight="true" outlineLevel="0" collapsed="false">
      <c r="A8" s="33" t="n">
        <v>45359</v>
      </c>
      <c r="B8" s="27" t="s">
        <v>26</v>
      </c>
      <c r="C8" s="34" t="s">
        <v>27</v>
      </c>
      <c r="D8" s="17" t="n">
        <f aca="false">E8+F8+G8+H8+I8+J8+K8+L8</f>
        <v>33</v>
      </c>
      <c r="E8" s="18" t="n">
        <f aca="false">36-3-9</f>
        <v>24</v>
      </c>
      <c r="F8" s="32"/>
      <c r="G8" s="18"/>
      <c r="H8" s="18"/>
      <c r="I8" s="18" t="n">
        <v>9</v>
      </c>
      <c r="J8" s="18"/>
      <c r="K8" s="18"/>
      <c r="L8" s="18"/>
      <c r="M8" s="18" t="n">
        <v>5</v>
      </c>
      <c r="N8" s="21" t="n">
        <v>10</v>
      </c>
      <c r="O8" s="18" t="n">
        <v>13</v>
      </c>
      <c r="P8" s="18" t="n">
        <f aca="false">SUM(E8:M8,O8)</f>
        <v>51</v>
      </c>
      <c r="Q8" s="21" t="n">
        <f aca="false">(E8*9)+(F8*11)+(G8*6)+(H8*11)+(I8*9)+(J8*8)+(K8*6)+(M8*9)+N8</f>
        <v>352</v>
      </c>
      <c r="R8" s="22" t="n">
        <f aca="false">322-45</f>
        <v>277</v>
      </c>
      <c r="S8" s="22" t="n">
        <f aca="false">R8+(H8*11)+(I8*9)+(J8*8)+(K8*6)</f>
        <v>358</v>
      </c>
      <c r="T8" s="23" t="n">
        <f aca="false">S8-Q8</f>
        <v>6</v>
      </c>
      <c r="U8" s="24" t="n">
        <v>45</v>
      </c>
    </row>
    <row r="9" customFormat="false" ht="14.25" hidden="false" customHeight="true" outlineLevel="0" collapsed="false">
      <c r="A9" s="15" t="n">
        <v>45362</v>
      </c>
      <c r="B9" s="27" t="s">
        <v>29</v>
      </c>
      <c r="C9" s="17" t="s">
        <v>84</v>
      </c>
      <c r="D9" s="17" t="n">
        <f aca="false">E9+F9+G9+H9+I9+J9+K9+L9</f>
        <v>25</v>
      </c>
      <c r="E9" s="18" t="n">
        <f aca="false">21-7</f>
        <v>14</v>
      </c>
      <c r="F9" s="28" t="n">
        <v>3</v>
      </c>
      <c r="G9" s="18"/>
      <c r="H9" s="18"/>
      <c r="I9" s="18" t="n">
        <v>7</v>
      </c>
      <c r="J9" s="18"/>
      <c r="K9" s="27"/>
      <c r="L9" s="27" t="n">
        <v>1</v>
      </c>
      <c r="M9" s="18" t="n">
        <f aca="false">9</f>
        <v>9</v>
      </c>
      <c r="N9" s="21"/>
      <c r="O9" s="18" t="n">
        <v>10</v>
      </c>
      <c r="P9" s="18" t="n">
        <f aca="false">SUM(E9:M9,O9)</f>
        <v>44</v>
      </c>
      <c r="Q9" s="21" t="n">
        <f aca="false">(E9*9)+(F9*11)+(G9*6)+(H9*11)+(I9*9)+(J9*8)+(K9*6)+(M9*9)+N9</f>
        <v>303</v>
      </c>
      <c r="R9" s="22" t="n">
        <f aca="false">236+22</f>
        <v>258</v>
      </c>
      <c r="S9" s="22" t="n">
        <f aca="false">R9+(H9*11)+(I9*9)+(J9*8)+(K9*6)</f>
        <v>321</v>
      </c>
      <c r="T9" s="23" t="n">
        <f aca="false">S9-Q9</f>
        <v>18</v>
      </c>
      <c r="U9" s="24" t="n">
        <f aca="false">90+45</f>
        <v>135</v>
      </c>
    </row>
    <row r="10" customFormat="false" ht="14.25" hidden="false" customHeight="true" outlineLevel="0" collapsed="false">
      <c r="A10" s="15" t="n">
        <v>45363</v>
      </c>
      <c r="B10" s="27" t="s">
        <v>85</v>
      </c>
      <c r="C10" s="17" t="s">
        <v>86</v>
      </c>
      <c r="D10" s="17" t="n">
        <f aca="false">E10+F10+G10+H10+I10+J10+K10+L10</f>
        <v>32</v>
      </c>
      <c r="E10" s="18" t="n">
        <v>17</v>
      </c>
      <c r="F10" s="32"/>
      <c r="G10" s="18"/>
      <c r="H10" s="18" t="n">
        <v>2</v>
      </c>
      <c r="I10" s="18" t="n">
        <v>12</v>
      </c>
      <c r="J10" s="18"/>
      <c r="K10" s="18"/>
      <c r="L10" s="18" t="n">
        <v>1</v>
      </c>
      <c r="M10" s="18" t="n">
        <v>11</v>
      </c>
      <c r="N10" s="22"/>
      <c r="O10" s="27" t="n">
        <v>15</v>
      </c>
      <c r="P10" s="18" t="n">
        <f aca="false">SUM(E10:M10,O10)</f>
        <v>58</v>
      </c>
      <c r="Q10" s="21" t="n">
        <f aca="false">(E10*9)+(F10*11)+(G10*6)+(H10*11)+(I10*9)+(J10*8)+(K10*6)+(M10*9)+N10</f>
        <v>382</v>
      </c>
      <c r="R10" s="22" t="n">
        <f aca="false">265+15</f>
        <v>280</v>
      </c>
      <c r="S10" s="22" t="n">
        <f aca="false">R10+(H10*11)+(I10*9)+(J10*8)+(K10*6)</f>
        <v>410</v>
      </c>
      <c r="T10" s="23" t="n">
        <f aca="false">S10-Q10</f>
        <v>28</v>
      </c>
      <c r="U10" s="24" t="n">
        <v>144</v>
      </c>
    </row>
    <row r="11" customFormat="false" ht="14.25" hidden="false" customHeight="true" outlineLevel="0" collapsed="false">
      <c r="A11" s="15" t="n">
        <v>45364</v>
      </c>
      <c r="B11" s="27" t="s">
        <v>87</v>
      </c>
      <c r="C11" s="17" t="s">
        <v>88</v>
      </c>
      <c r="D11" s="17" t="n">
        <f aca="false">E11+F11+G11+H11+I11+J11+K11+L11</f>
        <v>29</v>
      </c>
      <c r="E11" s="18" t="n">
        <v>16</v>
      </c>
      <c r="F11" s="32" t="n">
        <v>1</v>
      </c>
      <c r="G11" s="18"/>
      <c r="H11" s="18"/>
      <c r="I11" s="18" t="n">
        <v>12</v>
      </c>
      <c r="J11" s="18"/>
      <c r="K11" s="18"/>
      <c r="L11" s="18"/>
      <c r="M11" s="18" t="n">
        <v>7</v>
      </c>
      <c r="N11" s="21" t="n">
        <v>12</v>
      </c>
      <c r="O11" s="18" t="n">
        <v>12</v>
      </c>
      <c r="P11" s="18" t="n">
        <f aca="false">SUM(E11:M11,O11)</f>
        <v>48</v>
      </c>
      <c r="Q11" s="21" t="n">
        <f aca="false">(E11*9)+(F11*11)+(G11*6)+(H11*11)+(I11*9)+(J11*8)+(K11*6)+(M11*9)+N11</f>
        <v>338</v>
      </c>
      <c r="R11" s="22" t="n">
        <v>233</v>
      </c>
      <c r="S11" s="22" t="n">
        <f aca="false">R11+(H11*11)+(I11*9)+(J11*8)+(K11*6)</f>
        <v>341</v>
      </c>
      <c r="T11" s="23" t="n">
        <f aca="false">S11-Q11</f>
        <v>3</v>
      </c>
      <c r="U11" s="24" t="n">
        <v>45</v>
      </c>
    </row>
    <row r="12" customFormat="false" ht="14.25" hidden="false" customHeight="true" outlineLevel="0" collapsed="false">
      <c r="A12" s="15" t="n">
        <v>45365</v>
      </c>
      <c r="B12" s="27" t="s">
        <v>26</v>
      </c>
      <c r="C12" s="17" t="s">
        <v>89</v>
      </c>
      <c r="D12" s="17" t="n">
        <f aca="false">E12+F12+G12+H12+I12+J12+K12+L12</f>
        <v>22</v>
      </c>
      <c r="E12" s="18" t="n">
        <v>15</v>
      </c>
      <c r="F12" s="32" t="n">
        <v>1</v>
      </c>
      <c r="G12" s="18"/>
      <c r="H12" s="18" t="n">
        <v>2</v>
      </c>
      <c r="I12" s="18" t="n">
        <v>3</v>
      </c>
      <c r="J12" s="18"/>
      <c r="K12" s="18"/>
      <c r="L12" s="18" t="n">
        <v>1</v>
      </c>
      <c r="M12" s="18" t="n">
        <v>12</v>
      </c>
      <c r="N12" s="21"/>
      <c r="O12" s="18" t="n">
        <v>13</v>
      </c>
      <c r="P12" s="18" t="n">
        <f aca="false">SUM(E12:M12,O12)</f>
        <v>47</v>
      </c>
      <c r="Q12" s="21" t="n">
        <f aca="false">(E12*9)+(F12*11)+(G12*6)+(H12*11)+(I12*9)+(J12*8)+(K12*6)+(M12*9)+N12</f>
        <v>303</v>
      </c>
      <c r="R12" s="22" t="n">
        <f aca="false">247+9</f>
        <v>256</v>
      </c>
      <c r="S12" s="22" t="n">
        <f aca="false">R12+(H12*11)+(I12*9)+(J12*8)+(K12*6)</f>
        <v>305</v>
      </c>
      <c r="T12" s="23" t="n">
        <f aca="false">S12-Q12</f>
        <v>2</v>
      </c>
      <c r="U12" s="24" t="n">
        <v>45</v>
      </c>
    </row>
    <row r="13" customFormat="false" ht="14.25" hidden="false" customHeight="true" outlineLevel="0" collapsed="false">
      <c r="A13" s="15" t="n">
        <v>45369</v>
      </c>
      <c r="B13" s="26" t="s">
        <v>29</v>
      </c>
      <c r="C13" s="17" t="s">
        <v>90</v>
      </c>
      <c r="D13" s="17" t="n">
        <f aca="false">E13+F13+G13+H13+I13+J13+K13+L13</f>
        <v>25</v>
      </c>
      <c r="E13" s="18" t="n">
        <v>17</v>
      </c>
      <c r="F13" s="32"/>
      <c r="G13" s="18" t="n">
        <v>1</v>
      </c>
      <c r="H13" s="18"/>
      <c r="I13" s="18" t="n">
        <v>7</v>
      </c>
      <c r="J13" s="18"/>
      <c r="K13" s="27"/>
      <c r="L13" s="27"/>
      <c r="M13" s="18" t="n">
        <v>12</v>
      </c>
      <c r="N13" s="21"/>
      <c r="O13" s="18" t="n">
        <v>12</v>
      </c>
      <c r="P13" s="18" t="n">
        <f aca="false">SUM(E13:M13,O13)</f>
        <v>49</v>
      </c>
      <c r="Q13" s="21" t="n">
        <f aca="false">(E13*9)+(F13*11)+(G13*6)+(H13*11)+(I13*9)+(J13*8)+(K13*6)+(M13*9)+N13</f>
        <v>330</v>
      </c>
      <c r="R13" s="22" t="n">
        <f aca="false">330+33-90</f>
        <v>273</v>
      </c>
      <c r="S13" s="22" t="n">
        <f aca="false">R13+(H13*11)+(I13*9)+(J13*8)+(K13*6)</f>
        <v>336</v>
      </c>
      <c r="T13" s="23" t="n">
        <f aca="false">S13-Q13</f>
        <v>6</v>
      </c>
      <c r="U13" s="24" t="n">
        <v>90</v>
      </c>
    </row>
    <row r="14" customFormat="false" ht="14.25" hidden="false" customHeight="true" outlineLevel="0" collapsed="false">
      <c r="A14" s="15" t="n">
        <v>45370</v>
      </c>
      <c r="B14" s="35" t="s">
        <v>32</v>
      </c>
      <c r="C14" s="17" t="s">
        <v>91</v>
      </c>
      <c r="D14" s="17" t="n">
        <f aca="false">E14+F14+G14+H14+I14+J14+K14+L14</f>
        <v>34</v>
      </c>
      <c r="E14" s="18" t="n">
        <v>21</v>
      </c>
      <c r="F14" s="18"/>
      <c r="G14" s="18"/>
      <c r="H14" s="18" t="n">
        <v>2</v>
      </c>
      <c r="I14" s="18" t="n">
        <v>11</v>
      </c>
      <c r="J14" s="18"/>
      <c r="K14" s="18"/>
      <c r="L14" s="18"/>
      <c r="M14" s="18" t="n">
        <v>14</v>
      </c>
      <c r="N14" s="21"/>
      <c r="O14" s="18" t="n">
        <v>14</v>
      </c>
      <c r="P14" s="18" t="n">
        <f aca="false">SUM(E14:M14,O14)</f>
        <v>62</v>
      </c>
      <c r="Q14" s="21" t="n">
        <f aca="false">(E14*9)+(F14*11)+(G14*6)+(H14*11)+(I14*9)+(J14*8)+(K14*6)+(M14*9)+N14</f>
        <v>436</v>
      </c>
      <c r="R14" s="22" t="n">
        <v>318</v>
      </c>
      <c r="S14" s="22" t="n">
        <f aca="false">R14+(H14*11)+(I14*9)+(J14*8)+(K14*6)</f>
        <v>439</v>
      </c>
      <c r="T14" s="23" t="n">
        <f aca="false">S14-Q14</f>
        <v>3</v>
      </c>
      <c r="U14" s="24"/>
    </row>
    <row r="15" customFormat="false" ht="14.25" hidden="false" customHeight="true" outlineLevel="0" collapsed="false">
      <c r="A15" s="15" t="n">
        <v>45372</v>
      </c>
      <c r="B15" s="16" t="s">
        <v>87</v>
      </c>
      <c r="C15" s="17" t="s">
        <v>92</v>
      </c>
      <c r="D15" s="17" t="n">
        <f aca="false">E15+F15+G15+H15+I15+J15+K15+L15</f>
        <v>36</v>
      </c>
      <c r="E15" s="18" t="n">
        <v>17</v>
      </c>
      <c r="F15" s="18" t="n">
        <v>2</v>
      </c>
      <c r="G15" s="18"/>
      <c r="H15" s="18" t="n">
        <v>2</v>
      </c>
      <c r="I15" s="18" t="n">
        <v>15</v>
      </c>
      <c r="J15" s="18"/>
      <c r="K15" s="18"/>
      <c r="L15" s="18"/>
      <c r="M15" s="18" t="n">
        <v>7</v>
      </c>
      <c r="N15" s="21"/>
      <c r="O15" s="18" t="n">
        <v>14</v>
      </c>
      <c r="P15" s="18" t="n">
        <f aca="false">SUM(E15:M15,O15)</f>
        <v>57</v>
      </c>
      <c r="Q15" s="21" t="n">
        <f aca="false">(E15*9)+(F15*11)+(G15*6)+(H15*11)+(I15*9)+(J15*8)+(K15*6)+(M15*9)+N15</f>
        <v>395</v>
      </c>
      <c r="R15" s="22" t="n">
        <v>260</v>
      </c>
      <c r="S15" s="22" t="n">
        <f aca="false">R15+(H15*11)+(I15*9)+(J15*8)+(K15*6)</f>
        <v>417</v>
      </c>
      <c r="T15" s="23" t="n">
        <f aca="false">S15-Q15</f>
        <v>22</v>
      </c>
      <c r="U15" s="24" t="n">
        <v>209</v>
      </c>
    </row>
    <row r="16" customFormat="false" ht="14.25" hidden="false" customHeight="true" outlineLevel="0" collapsed="false">
      <c r="A16" s="15" t="n">
        <v>45373</v>
      </c>
      <c r="B16" s="16" t="s">
        <v>26</v>
      </c>
      <c r="C16" s="17" t="s">
        <v>93</v>
      </c>
      <c r="D16" s="17" t="n">
        <f aca="false">E16+F16+G16+H16+I16+J16+K16+L16</f>
        <v>41</v>
      </c>
      <c r="E16" s="18" t="n">
        <f aca="false">39-2-5-6</f>
        <v>26</v>
      </c>
      <c r="F16" s="18" t="n">
        <f aca="false">3</f>
        <v>3</v>
      </c>
      <c r="G16" s="18"/>
      <c r="H16" s="27"/>
      <c r="I16" s="27" t="n">
        <v>6</v>
      </c>
      <c r="J16" s="27"/>
      <c r="K16" s="18"/>
      <c r="L16" s="18" t="n">
        <v>6</v>
      </c>
      <c r="M16" s="18" t="n">
        <v>7</v>
      </c>
      <c r="N16" s="21" t="n">
        <v>50</v>
      </c>
      <c r="O16" s="18" t="n">
        <v>13</v>
      </c>
      <c r="P16" s="18" t="n">
        <f aca="false">SUM(E16:M16,O16)</f>
        <v>61</v>
      </c>
      <c r="Q16" s="21" t="n">
        <f aca="false">(E16*9)+(F16*11)+(G16*6)+(H16*11)+(I16*9)+(J16*8)+(K16*6)+(M16*9)+N16</f>
        <v>434</v>
      </c>
      <c r="R16" s="22" t="n">
        <f aca="false">324-6+15+5</f>
        <v>338</v>
      </c>
      <c r="S16" s="22" t="n">
        <f aca="false">R16+(H16*11)+(I16*9)+(J16*8)+(K16*6)</f>
        <v>392</v>
      </c>
      <c r="T16" s="23" t="n">
        <f aca="false">S16-Q16</f>
        <v>-42</v>
      </c>
      <c r="U16" s="24" t="n">
        <v>90</v>
      </c>
    </row>
    <row r="17" customFormat="false" ht="14.25" hidden="false" customHeight="true" outlineLevel="0" collapsed="false">
      <c r="A17" s="15" t="n">
        <v>45376</v>
      </c>
      <c r="B17" s="16" t="s">
        <v>29</v>
      </c>
      <c r="C17" s="17" t="s">
        <v>94</v>
      </c>
      <c r="D17" s="17" t="n">
        <f aca="false">E17+F17+G17+H17+I17+J17+K17+L17</f>
        <v>42</v>
      </c>
      <c r="E17" s="18" t="n">
        <v>30</v>
      </c>
      <c r="F17" s="18" t="n">
        <v>2</v>
      </c>
      <c r="G17" s="18" t="n">
        <v>1</v>
      </c>
      <c r="H17" s="18"/>
      <c r="I17" s="18" t="n">
        <v>9</v>
      </c>
      <c r="J17" s="18"/>
      <c r="K17" s="18"/>
      <c r="L17" s="18"/>
      <c r="M17" s="27" t="n">
        <v>14</v>
      </c>
      <c r="N17" s="21"/>
      <c r="O17" s="18" t="n">
        <v>11</v>
      </c>
      <c r="P17" s="18" t="n">
        <f aca="false">SUM(E17:M17,O17)</f>
        <v>67</v>
      </c>
      <c r="Q17" s="21" t="n">
        <f aca="false">(E17*9)+(F17*11)+(G17*6)+(H17*11)+(I17*9)+(J17*8)+(K17*6)+(M17*9)+N17</f>
        <v>505</v>
      </c>
      <c r="R17" s="22" t="n">
        <f aca="false">454-45-6+27</f>
        <v>430</v>
      </c>
      <c r="S17" s="22" t="n">
        <f aca="false">R17+(H17*11)+(I17*9)+(J17*8)+(K17*6)</f>
        <v>511</v>
      </c>
      <c r="T17" s="23" t="n">
        <f aca="false">S17-Q17</f>
        <v>6</v>
      </c>
      <c r="U17" s="24" t="n">
        <v>90</v>
      </c>
    </row>
    <row r="18" customFormat="false" ht="14.25" hidden="false" customHeight="true" outlineLevel="0" collapsed="false">
      <c r="A18" s="33" t="n">
        <v>45377</v>
      </c>
      <c r="B18" s="35" t="s">
        <v>32</v>
      </c>
      <c r="C18" s="17" t="s">
        <v>95</v>
      </c>
      <c r="D18" s="17" t="n">
        <f aca="false">E18+F18+G18+H18+I18+J18+K18+L18</f>
        <v>36</v>
      </c>
      <c r="E18" s="18" t="n">
        <v>22</v>
      </c>
      <c r="F18" s="18"/>
      <c r="G18" s="18"/>
      <c r="H18" s="18" t="n">
        <v>1</v>
      </c>
      <c r="I18" s="18" t="n">
        <v>13</v>
      </c>
      <c r="J18" s="18"/>
      <c r="K18" s="18"/>
      <c r="L18" s="18"/>
      <c r="M18" s="27" t="n">
        <v>6</v>
      </c>
      <c r="N18" s="21"/>
      <c r="O18" s="18" t="n">
        <v>17</v>
      </c>
      <c r="P18" s="18" t="n">
        <f aca="false">SUM(E18:M18,O18)</f>
        <v>59</v>
      </c>
      <c r="Q18" s="21" t="n">
        <f aca="false">(E18*9)+(F18*11)+(G18*6)+(H18*11)+(I18*9)+(J18*8)+(K18*6)+(M18*9)+N18</f>
        <v>380</v>
      </c>
      <c r="R18" s="22" t="n">
        <v>291</v>
      </c>
      <c r="S18" s="22" t="n">
        <f aca="false">R18+(H18*11)+(I18*9)+(J18*8)+(K18*6)</f>
        <v>419</v>
      </c>
      <c r="T18" s="23" t="n">
        <f aca="false">S18-Q18</f>
        <v>39</v>
      </c>
      <c r="U18" s="24" t="n">
        <v>36</v>
      </c>
    </row>
    <row r="19" customFormat="false" ht="14.25" hidden="false" customHeight="true" outlineLevel="0" collapsed="false">
      <c r="A19" s="15" t="n">
        <v>45379</v>
      </c>
      <c r="B19" s="16" t="s">
        <v>87</v>
      </c>
      <c r="C19" s="17" t="s">
        <v>41</v>
      </c>
      <c r="D19" s="17" t="n">
        <f aca="false">E19+F19+G19+H19+I19+J19+K19+L19</f>
        <v>68</v>
      </c>
      <c r="E19" s="18" t="n">
        <v>39</v>
      </c>
      <c r="F19" s="18" t="n">
        <v>7</v>
      </c>
      <c r="G19" s="18"/>
      <c r="H19" s="18"/>
      <c r="I19" s="18" t="n">
        <v>7</v>
      </c>
      <c r="J19" s="18"/>
      <c r="K19" s="18"/>
      <c r="L19" s="18" t="n">
        <v>15</v>
      </c>
      <c r="M19" s="27" t="n">
        <v>6</v>
      </c>
      <c r="N19" s="21"/>
      <c r="O19" s="18" t="n">
        <v>14</v>
      </c>
      <c r="P19" s="18" t="n">
        <f aca="false">SUM(E19:M19,O19)</f>
        <v>88</v>
      </c>
      <c r="Q19" s="21" t="n">
        <f aca="false">(E19*9)+(F19*11)+(G19*6)+(H19*11)+(I19*9)+(J19*8)+(K19*6)+(M19*9)+N19</f>
        <v>545</v>
      </c>
      <c r="R19" s="22" t="n">
        <v>493</v>
      </c>
      <c r="S19" s="22" t="n">
        <f aca="false">R19+(H19*11)+(I19*9)+(J19*8)+(K19*6)</f>
        <v>556</v>
      </c>
      <c r="T19" s="23" t="n">
        <f aca="false">S19-Q19</f>
        <v>11</v>
      </c>
      <c r="U19" s="24" t="n">
        <v>180</v>
      </c>
    </row>
    <row r="20" customFormat="false" ht="14.25" hidden="false" customHeight="true" outlineLevel="0" collapsed="false">
      <c r="A20" s="15" t="n">
        <v>45380</v>
      </c>
      <c r="B20" s="16" t="s">
        <v>26</v>
      </c>
      <c r="C20" s="17" t="s">
        <v>96</v>
      </c>
      <c r="D20" s="17" t="n">
        <f aca="false">E20+F20+G20+H20+I20+J20+K20+L20</f>
        <v>31</v>
      </c>
      <c r="E20" s="18" t="n">
        <v>18</v>
      </c>
      <c r="F20" s="18" t="n">
        <v>5</v>
      </c>
      <c r="G20" s="18"/>
      <c r="H20" s="26" t="n">
        <v>1</v>
      </c>
      <c r="I20" s="35" t="n">
        <v>7</v>
      </c>
      <c r="J20" s="18"/>
      <c r="K20" s="18"/>
      <c r="L20" s="18"/>
      <c r="M20" s="18" t="n">
        <v>4</v>
      </c>
      <c r="N20" s="21"/>
      <c r="O20" s="18" t="n">
        <v>16</v>
      </c>
      <c r="P20" s="18" t="n">
        <f aca="false">SUM(E20:M20,O20)</f>
        <v>51</v>
      </c>
      <c r="Q20" s="21" t="n">
        <f aca="false">(E20*9)+(F20*11)+(G20*6)+(H20*11)+(I20*9)+(J20*8)+(K20*6)+(M20*9)+N20</f>
        <v>327</v>
      </c>
      <c r="R20" s="22" t="n">
        <f aca="false">(227+22)</f>
        <v>249</v>
      </c>
      <c r="S20" s="22" t="n">
        <f aca="false">R20+(H20*11)+(I20*9)+(J20*8)+(K20*6)</f>
        <v>323</v>
      </c>
      <c r="T20" s="23" t="n">
        <f aca="false">S20-Q20</f>
        <v>-4</v>
      </c>
      <c r="U20" s="24"/>
    </row>
    <row r="21" customFormat="false" ht="14.25" hidden="false" customHeight="true" outlineLevel="0" collapsed="false">
      <c r="A21" s="15"/>
      <c r="B21" s="16"/>
      <c r="C21" s="17"/>
      <c r="D21" s="17" t="n">
        <f aca="false">E21+F21+G21+H21+I21+J21+K21+L21</f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21"/>
      <c r="O21" s="1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2"/>
      <c r="S21" s="22" t="n">
        <f aca="false">R21+(H21*11)+(I21*9)+(J21*8)+(K21*6)</f>
        <v>0</v>
      </c>
      <c r="T21" s="23" t="n">
        <f aca="false">S21-Q21</f>
        <v>0</v>
      </c>
      <c r="U21" s="24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38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23" t="n">
        <f aca="false">S22-Q22</f>
        <v>0</v>
      </c>
      <c r="U22" s="30"/>
    </row>
    <row r="23" customFormat="false" ht="14.25" hidden="false" customHeight="true" outlineLevel="0" collapsed="false">
      <c r="A23" s="15"/>
      <c r="B23" s="18"/>
      <c r="C23" s="36"/>
      <c r="D23" s="37" t="n">
        <f aca="false">E23+F23+G23+H23+I23+J23+K23+L23</f>
        <v>0</v>
      </c>
      <c r="E23" s="18"/>
      <c r="F23" s="18"/>
      <c r="G23" s="18"/>
      <c r="H23" s="18"/>
      <c r="I23" s="18"/>
      <c r="J23" s="18"/>
      <c r="K23" s="38"/>
      <c r="L23" s="21"/>
      <c r="M23" s="18"/>
      <c r="N23" s="21"/>
      <c r="O23" s="38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2" t="n">
        <f aca="false">R23+(H23*11)+(I23*9)+(J23*8)+(K23*6)</f>
        <v>0</v>
      </c>
      <c r="T23" s="39" t="n">
        <f aca="false">S23-Q23</f>
        <v>0</v>
      </c>
      <c r="U23" s="30"/>
    </row>
    <row r="24" customFormat="false" ht="14.25" hidden="false" customHeight="true" outlineLevel="0" collapsed="false">
      <c r="A24" s="40"/>
      <c r="B24" s="18"/>
      <c r="C24" s="36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 t="n">
        <f aca="false">(E24*9)+(F24*11)+(G24*6)+(H24*11)+(I24*9)+(J24*8)+(K24*6)+(M24*9)+N24</f>
        <v>0</v>
      </c>
      <c r="R24" s="21"/>
      <c r="S24" s="21"/>
      <c r="T24" s="22"/>
      <c r="U24" s="30"/>
    </row>
    <row r="25" customFormat="false" ht="14.25" hidden="false" customHeight="true" outlineLevel="0" collapsed="false">
      <c r="A25" s="40"/>
      <c r="B25" s="18" t="s">
        <v>43</v>
      </c>
      <c r="C25" s="42"/>
      <c r="D25" s="41" t="n">
        <f aca="false">E25+F25+G25+I25+J25+K25+L25</f>
        <v>0</v>
      </c>
      <c r="E25" s="18"/>
      <c r="F25" s="18"/>
      <c r="G25" s="18"/>
      <c r="H25" s="18"/>
      <c r="I25" s="18"/>
      <c r="J25" s="18"/>
      <c r="K25" s="21"/>
      <c r="L25" s="21"/>
      <c r="M25" s="18"/>
      <c r="N25" s="21"/>
      <c r="O25" s="21"/>
      <c r="P25" s="18" t="n">
        <f aca="false">SUM(E25:M25,O25)</f>
        <v>0</v>
      </c>
      <c r="Q25" s="21"/>
      <c r="R25" s="21"/>
      <c r="S25" s="21"/>
      <c r="T25" s="22"/>
      <c r="U25" s="30"/>
    </row>
    <row r="26" customFormat="false" ht="14.25" hidden="false" customHeight="true" outlineLevel="0" collapsed="false">
      <c r="A26" s="43" t="s">
        <v>44</v>
      </c>
      <c r="B26" s="44"/>
      <c r="C26" s="45" t="e">
        <f aca="false">S26/B26</f>
        <v>#DIV/0!</v>
      </c>
      <c r="D26" s="44" t="n">
        <f aca="false">SUM(D5:D24)</f>
        <v>554</v>
      </c>
      <c r="E26" s="44" t="n">
        <f aca="false">SUM(E5:E24)</f>
        <v>329</v>
      </c>
      <c r="F26" s="44" t="n">
        <f aca="false">SUM(F5:F24)</f>
        <v>34</v>
      </c>
      <c r="G26" s="44" t="n">
        <f aca="false">SUM(G5:G24)</f>
        <v>3</v>
      </c>
      <c r="H26" s="44"/>
      <c r="I26" s="44" t="n">
        <f aca="false">SUM(I5:I24)</f>
        <v>154</v>
      </c>
      <c r="J26" s="44" t="n">
        <f aca="false">SUM(J5:J24)</f>
        <v>0</v>
      </c>
      <c r="K26" s="44" t="n">
        <f aca="false">SUM(K5:K24)</f>
        <v>0</v>
      </c>
      <c r="L26" s="44" t="n">
        <f aca="false">SUM(L5:L24)</f>
        <v>24</v>
      </c>
      <c r="M26" s="44" t="n">
        <f aca="false">SUM(M5:M24)</f>
        <v>149</v>
      </c>
      <c r="N26" s="44"/>
      <c r="O26" s="44" t="n">
        <f aca="false">SUM(O5:O24)</f>
        <v>212</v>
      </c>
      <c r="P26" s="44" t="n">
        <f aca="false">SUM(E26:J26,M26,O26)</f>
        <v>881</v>
      </c>
      <c r="Q26" s="45" t="n">
        <f aca="false">SUM(Q5:Q25)</f>
        <v>6302</v>
      </c>
      <c r="R26" s="45" t="n">
        <f aca="false">SUM(R5:R24)</f>
        <v>4942</v>
      </c>
      <c r="S26" s="45" t="n">
        <f aca="false">SUM(S5:S24)</f>
        <v>6438</v>
      </c>
      <c r="T26" s="45" t="n">
        <f aca="false">SUM(T5:T24)</f>
        <v>136</v>
      </c>
      <c r="U26" s="46" t="n">
        <f aca="false">SUM(U5:U24)</f>
        <v>1254</v>
      </c>
    </row>
    <row r="27" customFormat="false" ht="14.25" hidden="false" customHeight="true" outlineLevel="0" collapsed="false">
      <c r="C27" s="26" t="s">
        <v>45</v>
      </c>
      <c r="D27" s="47" t="n">
        <f aca="false">471/18</f>
        <v>26.16666667</v>
      </c>
    </row>
    <row r="29" customFormat="false" ht="14.25" hidden="false" customHeight="true" outlineLevel="0" collapsed="false">
      <c r="C29" s="26" t="s">
        <v>46</v>
      </c>
    </row>
    <row r="30" customFormat="false" ht="14.25" hidden="false" customHeight="true" outlineLevel="0" collapsed="false">
      <c r="B30" s="25" t="n">
        <f aca="false">C30/18</f>
        <v>116.0205556</v>
      </c>
      <c r="C30" s="48" t="n">
        <v>2088.37</v>
      </c>
      <c r="D30" s="25" t="n">
        <f aca="false">C30/D26</f>
        <v>3.769620939</v>
      </c>
      <c r="O30" s="25" t="n">
        <f aca="false">C30/(D26+O26)</f>
        <v>2.726331593</v>
      </c>
      <c r="P30" s="25" t="n">
        <f aca="false">C30/P26</f>
        <v>2.37045403</v>
      </c>
    </row>
    <row r="31" customFormat="false" ht="14.25" hidden="false" customHeight="true" outlineLevel="0" collapsed="false">
      <c r="C31" s="48" t="s">
        <v>47</v>
      </c>
      <c r="D31" s="25"/>
    </row>
    <row r="32" customFormat="false" ht="14.25" hidden="false" customHeight="true" outlineLevel="0" collapsed="false">
      <c r="B32" s="25" t="n">
        <f aca="false">C32/18</f>
        <v>130.7477778</v>
      </c>
      <c r="C32" s="25" t="n">
        <f aca="false">2353.46</f>
        <v>2353.46</v>
      </c>
      <c r="D32" s="25" t="n">
        <f aca="false">C32/D26</f>
        <v>4.248122744</v>
      </c>
      <c r="O32" s="25" t="n">
        <f aca="false">C32/(D26+O26)</f>
        <v>3.072402089</v>
      </c>
      <c r="P32" s="25" t="n">
        <f aca="false">C32/P26</f>
        <v>2.671350738</v>
      </c>
    </row>
    <row r="33" customFormat="false" ht="14.25" hidden="false" customHeight="true" outlineLevel="0" collapsed="false">
      <c r="C33" s="26" t="s">
        <v>48</v>
      </c>
    </row>
    <row r="34" customFormat="false" ht="14.25" hidden="false" customHeight="true" outlineLevel="0" collapsed="false">
      <c r="B34" s="25" t="n">
        <f aca="false">C34/18</f>
        <v>477.9822222</v>
      </c>
      <c r="C34" s="48" t="n">
        <f aca="false">7693.68+910</f>
        <v>8603.68</v>
      </c>
      <c r="D34" s="25" t="n">
        <f aca="false">C34/D26</f>
        <v>15.5301083</v>
      </c>
      <c r="O34" s="25" t="n">
        <f aca="false">C34/(D26+O26)</f>
        <v>11.23195822</v>
      </c>
      <c r="P34" s="25" t="n">
        <f aca="false">C34/P26</f>
        <v>9.765811578</v>
      </c>
    </row>
    <row r="36" customFormat="false" ht="14.25" hidden="false" customHeight="true" outlineLevel="0" collapsed="false">
      <c r="C36" s="26" t="s">
        <v>49</v>
      </c>
      <c r="D36" s="47" t="n">
        <f aca="false">D26/O26</f>
        <v>2.613207547</v>
      </c>
      <c r="E36" s="26" t="s">
        <v>50</v>
      </c>
    </row>
    <row r="38" customFormat="false" ht="14.25" hidden="false" customHeight="true" outlineLevel="0" collapsed="false">
      <c r="C38" s="26" t="s">
        <v>51</v>
      </c>
    </row>
    <row r="39" customFormat="false" ht="14.25" hidden="false" customHeight="true" outlineLevel="0" collapsed="false">
      <c r="C39" s="26" t="s">
        <v>52</v>
      </c>
      <c r="O39" s="25" t="n">
        <f aca="false">(45*11.04)/30</f>
        <v>16.56</v>
      </c>
      <c r="P39" s="26" t="s">
        <v>53</v>
      </c>
    </row>
    <row r="40" customFormat="false" ht="14.25" hidden="false" customHeight="true" outlineLevel="0" collapsed="false">
      <c r="C40" s="26" t="s">
        <v>54</v>
      </c>
      <c r="O40" s="48" t="n">
        <f aca="false">(40*11.04)/30</f>
        <v>14.72</v>
      </c>
      <c r="P40" s="26" t="s">
        <v>53</v>
      </c>
    </row>
    <row r="42" customFormat="false" ht="14.25" hidden="false" customHeight="true" outlineLevel="0" collapsed="false">
      <c r="C42" s="26" t="s">
        <v>55</v>
      </c>
      <c r="F42" s="25" t="n">
        <f aca="false">C34-S26</f>
        <v>2165.68</v>
      </c>
    </row>
    <row r="43" customFormat="false" ht="14.25" hidden="false" customHeight="true" outlineLevel="0" collapsed="false">
      <c r="C43" s="26" t="s">
        <v>56</v>
      </c>
      <c r="E43" s="26" t="s">
        <v>57</v>
      </c>
      <c r="F43" s="49" t="n">
        <f aca="false">F42/18</f>
        <v>120.3155556</v>
      </c>
    </row>
    <row r="44" customFormat="false" ht="14.25" hidden="false" customHeight="true" outlineLevel="0" collapsed="false">
      <c r="C44" s="26" t="s">
        <v>58</v>
      </c>
      <c r="F44" s="25" t="n">
        <f aca="false">C34/18</f>
        <v>477.9822222</v>
      </c>
    </row>
    <row r="45" customFormat="false" ht="14.25" hidden="false" customHeight="true" outlineLevel="0" collapsed="false">
      <c r="C45" s="26" t="s">
        <v>59</v>
      </c>
    </row>
    <row r="46" customFormat="false" ht="14.25" hidden="false" customHeight="true" outlineLevel="0" collapsed="false">
      <c r="C46" s="26" t="s">
        <v>60</v>
      </c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5.5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>
      <c r="A1" s="26" t="n">
        <v>2</v>
      </c>
    </row>
    <row r="2" customFormat="false" ht="14.25" hidden="false" customHeight="true" outlineLevel="0" collapsed="false">
      <c r="A2" s="1" t="s">
        <v>97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15" t="n">
        <v>45383</v>
      </c>
      <c r="B4" s="16" t="s">
        <v>29</v>
      </c>
      <c r="C4" s="17" t="s">
        <v>98</v>
      </c>
      <c r="D4" s="17" t="n">
        <f aca="false">E4+F4+G4+H4+I4+J4+K4+L4</f>
        <v>26</v>
      </c>
      <c r="E4" s="18" t="n">
        <v>18</v>
      </c>
      <c r="F4" s="18"/>
      <c r="G4" s="18"/>
      <c r="H4" s="19"/>
      <c r="I4" s="20" t="n">
        <v>8</v>
      </c>
      <c r="J4" s="18"/>
      <c r="K4" s="18"/>
      <c r="L4" s="18"/>
      <c r="M4" s="18" t="n">
        <v>13</v>
      </c>
      <c r="N4" s="21"/>
      <c r="O4" s="18" t="n">
        <v>12</v>
      </c>
      <c r="P4" s="18" t="n">
        <f aca="false">SUM(E4:M4,O4)</f>
        <v>51</v>
      </c>
      <c r="Q4" s="21" t="n">
        <f aca="false">(E4*9)+(F4*11)+(G4*6)+(H4*11)+(I4*9)+(J4*8)+(K4*6)+(M4*9)+N4</f>
        <v>351</v>
      </c>
      <c r="R4" s="22" t="n">
        <f aca="false">(261+33+6)</f>
        <v>300</v>
      </c>
      <c r="S4" s="22" t="n">
        <f aca="false">R4+(H4*11)+(I4*9)+(J4*8)+(K4*6)</f>
        <v>372</v>
      </c>
      <c r="T4" s="23" t="n">
        <f aca="false">S4-Q4</f>
        <v>21</v>
      </c>
      <c r="U4" s="24" t="n">
        <v>45</v>
      </c>
    </row>
    <row r="5" customFormat="false" ht="14.25" hidden="false" customHeight="true" outlineLevel="0" collapsed="false">
      <c r="A5" s="15" t="n">
        <v>45384</v>
      </c>
      <c r="B5" s="16" t="s">
        <v>32</v>
      </c>
      <c r="C5" s="17" t="s">
        <v>33</v>
      </c>
      <c r="D5" s="17" t="n">
        <f aca="false">E5+F5+G5+H5+I5+J5+K5+L5</f>
        <v>39</v>
      </c>
      <c r="E5" s="18" t="n">
        <f aca="false">34-11-2</f>
        <v>21</v>
      </c>
      <c r="F5" s="18" t="n">
        <v>2</v>
      </c>
      <c r="G5" s="18"/>
      <c r="H5" s="26" t="n">
        <v>1</v>
      </c>
      <c r="I5" s="20" t="n">
        <v>10</v>
      </c>
      <c r="J5" s="18" t="n">
        <v>1</v>
      </c>
      <c r="K5" s="18" t="n">
        <v>1</v>
      </c>
      <c r="L5" s="18" t="n">
        <v>3</v>
      </c>
      <c r="M5" s="18" t="n">
        <v>6</v>
      </c>
      <c r="N5" s="21"/>
      <c r="O5" s="18" t="n">
        <v>13</v>
      </c>
      <c r="P5" s="18" t="n">
        <f aca="false">SUM(E5:M5,O5)</f>
        <v>58</v>
      </c>
      <c r="Q5" s="21" t="n">
        <f aca="false">(E5*9)+(F5*11)+(G5*6)+(H5*11)+(I5*9)+(J5*8)+(K5*6)+(M5*9)+N5</f>
        <v>380</v>
      </c>
      <c r="R5" s="22" t="n">
        <f aca="false">317-45</f>
        <v>272</v>
      </c>
      <c r="S5" s="22" t="n">
        <f aca="false">R5+(H5*11)+(I5*9)+(J5*8)+(K5*6)</f>
        <v>387</v>
      </c>
      <c r="T5" s="23" t="n">
        <f aca="false">S5-Q5</f>
        <v>7</v>
      </c>
      <c r="U5" s="24" t="n">
        <v>105</v>
      </c>
      <c r="V5" s="25"/>
    </row>
    <row r="6" customFormat="false" ht="14.25" hidden="false" customHeight="true" outlineLevel="0" collapsed="false">
      <c r="A6" s="31" t="n">
        <v>45386</v>
      </c>
      <c r="B6" s="27" t="s">
        <v>24</v>
      </c>
      <c r="C6" s="17" t="s">
        <v>99</v>
      </c>
      <c r="D6" s="17" t="n">
        <f aca="false">E6+F6+G6+H6+I6+J6+K6+L6</f>
        <v>34</v>
      </c>
      <c r="E6" s="18" t="n">
        <v>19</v>
      </c>
      <c r="F6" s="32" t="n">
        <v>1</v>
      </c>
      <c r="G6" s="18"/>
      <c r="H6" s="18"/>
      <c r="I6" s="18" t="n">
        <v>14</v>
      </c>
      <c r="J6" s="18"/>
      <c r="K6" s="18"/>
      <c r="L6" s="18"/>
      <c r="M6" s="18" t="n">
        <v>9</v>
      </c>
      <c r="N6" s="21" t="n">
        <v>20</v>
      </c>
      <c r="O6" s="18" t="n">
        <v>13</v>
      </c>
      <c r="P6" s="18" t="n">
        <f aca="false">SUM(E6:M6,O6)</f>
        <v>56</v>
      </c>
      <c r="Q6" s="21" t="n">
        <f aca="false">(E6*9)+(F6*11)+(G6*6)+(H6*11)+(I6*9)+(J6*8)+(K6*6)+(M6*9)+N6</f>
        <v>409</v>
      </c>
      <c r="R6" s="22" t="n">
        <f aca="false">(258+33)</f>
        <v>291</v>
      </c>
      <c r="S6" s="22" t="n">
        <f aca="false">R6+(H6*11)+(I6*9)+(J6*8)+(K6*6)</f>
        <v>417</v>
      </c>
      <c r="T6" s="23" t="n">
        <f aca="false">S6-Q6</f>
        <v>8</v>
      </c>
      <c r="U6" s="30"/>
    </row>
    <row r="7" customFormat="false" ht="14.25" hidden="false" customHeight="true" outlineLevel="0" collapsed="false">
      <c r="A7" s="33" t="n">
        <v>45387</v>
      </c>
      <c r="B7" s="27" t="s">
        <v>26</v>
      </c>
      <c r="C7" s="34" t="s">
        <v>100</v>
      </c>
      <c r="D7" s="17" t="n">
        <f aca="false">E7+F7+G7+H7+I7+J7+K7+L7</f>
        <v>22</v>
      </c>
      <c r="E7" s="18" t="n">
        <f aca="false">21-7</f>
        <v>14</v>
      </c>
      <c r="F7" s="32"/>
      <c r="G7" s="18" t="n">
        <v>1</v>
      </c>
      <c r="H7" s="18"/>
      <c r="I7" s="18" t="n">
        <v>6</v>
      </c>
      <c r="J7" s="18"/>
      <c r="K7" s="18" t="n">
        <v>1</v>
      </c>
      <c r="L7" s="18"/>
      <c r="M7" s="18" t="n">
        <v>9</v>
      </c>
      <c r="N7" s="21"/>
      <c r="O7" s="18" t="n">
        <v>12</v>
      </c>
      <c r="P7" s="18" t="n">
        <f aca="false">SUM(E7:M7,O7)</f>
        <v>43</v>
      </c>
      <c r="Q7" s="21" t="n">
        <f aca="false">(E7*9)+(F7*11)+(G7*6)+(H7*11)+(I7*9)+(J7*8)+(K7*6)+(M7*9)+N7</f>
        <v>273</v>
      </c>
      <c r="R7" s="22" t="n">
        <v>215</v>
      </c>
      <c r="S7" s="22" t="n">
        <f aca="false">R7+(H7*11)+(I7*9)+(J7*8)+(K7*6)</f>
        <v>275</v>
      </c>
      <c r="T7" s="23" t="n">
        <f aca="false">S7-Q7</f>
        <v>2</v>
      </c>
      <c r="U7" s="24"/>
    </row>
    <row r="8" customFormat="false" ht="14.25" hidden="false" customHeight="true" outlineLevel="0" collapsed="false">
      <c r="A8" s="15" t="n">
        <v>45390</v>
      </c>
      <c r="B8" s="27" t="s">
        <v>29</v>
      </c>
      <c r="C8" s="17" t="s">
        <v>101</v>
      </c>
      <c r="D8" s="17" t="n">
        <f aca="false">E8+F8+G8+H8+I8+J8+K8+L8</f>
        <v>37</v>
      </c>
      <c r="E8" s="18" t="n">
        <f aca="false">34-1-8</f>
        <v>25</v>
      </c>
      <c r="F8" s="28" t="n">
        <v>3</v>
      </c>
      <c r="G8" s="18" t="n">
        <v>1</v>
      </c>
      <c r="H8" s="18"/>
      <c r="I8" s="18" t="n">
        <v>8</v>
      </c>
      <c r="J8" s="18"/>
      <c r="K8" s="27"/>
      <c r="L8" s="27"/>
      <c r="M8" s="18" t="n">
        <v>8</v>
      </c>
      <c r="N8" s="21"/>
      <c r="O8" s="18" t="n">
        <v>11</v>
      </c>
      <c r="P8" s="18" t="n">
        <f aca="false">SUM(E8:M8,O8)</f>
        <v>56</v>
      </c>
      <c r="Q8" s="21" t="n">
        <f aca="false">(E8*9)+(F8*11)+(G8*6)+(H8*11)+(I8*9)+(J8*8)+(K8*6)+(M8*9)+N8</f>
        <v>408</v>
      </c>
      <c r="R8" s="22" t="n">
        <f aca="false">335+2+18</f>
        <v>355</v>
      </c>
      <c r="S8" s="22" t="n">
        <f aca="false">R8+(H8*11)+(I8*9)+(J8*8)+(K8*6)</f>
        <v>427</v>
      </c>
      <c r="T8" s="23" t="n">
        <f aca="false">S8-Q8</f>
        <v>19</v>
      </c>
      <c r="U8" s="24" t="n">
        <v>135</v>
      </c>
    </row>
    <row r="9" customFormat="false" ht="14.25" hidden="false" customHeight="true" outlineLevel="0" collapsed="false">
      <c r="A9" s="15" t="n">
        <v>45391</v>
      </c>
      <c r="B9" s="27" t="s">
        <v>32</v>
      </c>
      <c r="C9" s="17" t="s">
        <v>102</v>
      </c>
      <c r="D9" s="17" t="n">
        <f aca="false">E9+F9+G9+H9+I9+J9+K9+L9</f>
        <v>41</v>
      </c>
      <c r="E9" s="18" t="n">
        <v>26</v>
      </c>
      <c r="F9" s="32"/>
      <c r="G9" s="18"/>
      <c r="H9" s="18"/>
      <c r="I9" s="18" t="n">
        <v>13</v>
      </c>
      <c r="J9" s="18"/>
      <c r="K9" s="18" t="n">
        <v>1</v>
      </c>
      <c r="L9" s="18" t="n">
        <v>1</v>
      </c>
      <c r="M9" s="18" t="n">
        <v>13</v>
      </c>
      <c r="N9" s="22"/>
      <c r="O9" s="27" t="n">
        <v>15</v>
      </c>
      <c r="P9" s="18" t="n">
        <f aca="false">SUM(E9:M9,O9)</f>
        <v>69</v>
      </c>
      <c r="Q9" s="21" t="n">
        <f aca="false">(E9*9)+(F9*11)+(G9*6)+(H9*11)+(I9*9)+(J9*8)+(K9*6)+(M9*9)+N9</f>
        <v>474</v>
      </c>
      <c r="R9" s="22" t="n">
        <f aca="false">(348+18)</f>
        <v>366</v>
      </c>
      <c r="S9" s="22" t="n">
        <f aca="false">R9+(H9*11)+(I9*9)+(J9*8)+(K9*6)</f>
        <v>489</v>
      </c>
      <c r="T9" s="23" t="n">
        <f aca="false">S9-Q9</f>
        <v>15</v>
      </c>
      <c r="U9" s="24" t="n">
        <v>90</v>
      </c>
    </row>
    <row r="10" customFormat="false" ht="14.25" hidden="false" customHeight="true" outlineLevel="0" collapsed="false">
      <c r="A10" s="15" t="n">
        <v>45393</v>
      </c>
      <c r="B10" s="27" t="s">
        <v>24</v>
      </c>
      <c r="C10" s="17" t="s">
        <v>103</v>
      </c>
      <c r="D10" s="17" t="n">
        <f aca="false">E10+F10+G10+H10+I10+J10+K10+L10</f>
        <v>50</v>
      </c>
      <c r="E10" s="18" t="n">
        <v>35</v>
      </c>
      <c r="F10" s="32" t="n">
        <v>3</v>
      </c>
      <c r="G10" s="18"/>
      <c r="H10" s="18"/>
      <c r="I10" s="18" t="n">
        <v>10</v>
      </c>
      <c r="J10" s="18"/>
      <c r="K10" s="18"/>
      <c r="L10" s="18" t="n">
        <v>2</v>
      </c>
      <c r="M10" s="18" t="n">
        <v>9</v>
      </c>
      <c r="N10" s="21"/>
      <c r="O10" s="18" t="n">
        <v>13</v>
      </c>
      <c r="P10" s="18" t="n">
        <f aca="false">SUM(E10:M10,O10)</f>
        <v>72</v>
      </c>
      <c r="Q10" s="21" t="n">
        <f aca="false">(E10*9)+(F10*11)+(G10*6)+(H10*11)+(I10*9)+(J10*8)+(K10*6)+(M10*9)+N10</f>
        <v>519</v>
      </c>
      <c r="R10" s="22" t="n">
        <f aca="false">(418+11)</f>
        <v>429</v>
      </c>
      <c r="S10" s="22" t="n">
        <f aca="false">R10+(H10*11)+(I10*9)+(J10*8)+(K10*6)</f>
        <v>519</v>
      </c>
      <c r="T10" s="23" t="n">
        <f aca="false">S10-Q10</f>
        <v>0</v>
      </c>
      <c r="U10" s="24"/>
    </row>
    <row r="11" customFormat="false" ht="14.25" hidden="false" customHeight="true" outlineLevel="0" collapsed="false">
      <c r="A11" s="15" t="n">
        <v>45394</v>
      </c>
      <c r="B11" s="27" t="s">
        <v>26</v>
      </c>
      <c r="C11" s="17" t="s">
        <v>104</v>
      </c>
      <c r="D11" s="17" t="n">
        <f aca="false">E11+F11+G11+H11+I11+J11+K11+L11</f>
        <v>26</v>
      </c>
      <c r="E11" s="18" t="n">
        <v>19</v>
      </c>
      <c r="F11" s="32"/>
      <c r="G11" s="18"/>
      <c r="H11" s="18"/>
      <c r="I11" s="18" t="n">
        <v>6</v>
      </c>
      <c r="J11" s="18"/>
      <c r="K11" s="18" t="n">
        <v>1</v>
      </c>
      <c r="L11" s="18"/>
      <c r="M11" s="18" t="n">
        <v>3</v>
      </c>
      <c r="N11" s="21"/>
      <c r="O11" s="18" t="n">
        <v>14</v>
      </c>
      <c r="P11" s="18" t="n">
        <f aca="false">SUM(E11:M11,O11)</f>
        <v>43</v>
      </c>
      <c r="Q11" s="21" t="n">
        <f aca="false">(E11*9)+(F11*11)+(G11*6)+(H11*11)+(I11*9)+(J11*8)+(K11*6)+(M11*9)+N11</f>
        <v>258</v>
      </c>
      <c r="R11" s="22" t="n">
        <f aca="false">(190+11)</f>
        <v>201</v>
      </c>
      <c r="S11" s="22" t="n">
        <f aca="false">R11+(H11*11)+(I11*9)+(J11*8)+(K11*6)</f>
        <v>261</v>
      </c>
      <c r="T11" s="23" t="n">
        <f aca="false">S11-Q11</f>
        <v>3</v>
      </c>
      <c r="U11" s="24"/>
    </row>
    <row r="12" customFormat="false" ht="14.25" hidden="false" customHeight="true" outlineLevel="0" collapsed="false">
      <c r="A12" s="15" t="n">
        <v>45397</v>
      </c>
      <c r="B12" s="26" t="s">
        <v>29</v>
      </c>
      <c r="C12" s="17" t="s">
        <v>105</v>
      </c>
      <c r="D12" s="17" t="n">
        <f aca="false">E12+F12+G12+H12+I12+J12+K12+L12</f>
        <v>37</v>
      </c>
      <c r="E12" s="18" t="n">
        <v>28</v>
      </c>
      <c r="F12" s="32"/>
      <c r="G12" s="18"/>
      <c r="H12" s="18"/>
      <c r="I12" s="18" t="n">
        <v>9</v>
      </c>
      <c r="J12" s="18"/>
      <c r="K12" s="27"/>
      <c r="L12" s="27"/>
      <c r="M12" s="18" t="n">
        <v>15</v>
      </c>
      <c r="N12" s="21"/>
      <c r="O12" s="18" t="n">
        <v>12</v>
      </c>
      <c r="P12" s="18" t="n">
        <f aca="false">SUM(E12:M12,O12)</f>
        <v>64</v>
      </c>
      <c r="Q12" s="21" t="n">
        <f aca="false">(E12*9)+(F12*11)+(G12*6)+(H12*11)+(I12*9)+(J12*8)+(K12*6)+(M12*9)+N12</f>
        <v>468</v>
      </c>
      <c r="R12" s="22" t="n">
        <f aca="false">(368+22+18)</f>
        <v>408</v>
      </c>
      <c r="S12" s="22" t="n">
        <f aca="false">R12+(H12*11)+(I12*9)+(J12*8)+(K12*6)</f>
        <v>489</v>
      </c>
      <c r="T12" s="23" t="n">
        <f aca="false">S12-Q12</f>
        <v>21</v>
      </c>
      <c r="U12" s="24" t="n">
        <v>90</v>
      </c>
    </row>
    <row r="13" customFormat="false" ht="14.25" hidden="false" customHeight="true" outlineLevel="0" collapsed="false">
      <c r="A13" s="15" t="n">
        <v>45398</v>
      </c>
      <c r="B13" s="35" t="s">
        <v>32</v>
      </c>
      <c r="C13" s="17" t="s">
        <v>106</v>
      </c>
      <c r="D13" s="17" t="n">
        <f aca="false">E13+F13+G13+H13+I13+J13+K13+L13</f>
        <v>33</v>
      </c>
      <c r="E13" s="18" t="n">
        <v>17</v>
      </c>
      <c r="F13" s="18" t="n">
        <v>2</v>
      </c>
      <c r="G13" s="18"/>
      <c r="H13" s="18"/>
      <c r="I13" s="18" t="n">
        <v>13</v>
      </c>
      <c r="J13" s="18"/>
      <c r="K13" s="18"/>
      <c r="L13" s="18" t="n">
        <v>1</v>
      </c>
      <c r="M13" s="18" t="n">
        <v>13</v>
      </c>
      <c r="N13" s="21" t="n">
        <v>23</v>
      </c>
      <c r="O13" s="18" t="n">
        <v>16</v>
      </c>
      <c r="P13" s="18" t="n">
        <f aca="false">SUM(E13:M13,O13)</f>
        <v>62</v>
      </c>
      <c r="Q13" s="21" t="n">
        <f aca="false">(E13*9)+(F13*11)+(G13*6)+(H13*11)+(I13*9)+(J13*8)+(K13*6)+(M13*9)+N13</f>
        <v>432</v>
      </c>
      <c r="R13" s="22" t="n">
        <v>320</v>
      </c>
      <c r="S13" s="22" t="n">
        <f aca="false">R13+(H13*11)+(I13*9)+(J13*8)+(K13*6)</f>
        <v>437</v>
      </c>
      <c r="T13" s="23" t="n">
        <f aca="false">S13-Q13</f>
        <v>5</v>
      </c>
      <c r="U13" s="24"/>
    </row>
    <row r="14" customFormat="false" ht="14.25" hidden="false" customHeight="true" outlineLevel="0" collapsed="false">
      <c r="A14" s="15" t="n">
        <v>45400</v>
      </c>
      <c r="B14" s="16" t="s">
        <v>24</v>
      </c>
      <c r="C14" s="17" t="s">
        <v>107</v>
      </c>
      <c r="D14" s="17" t="n">
        <f aca="false">E14+F14+G14+H14+I14+J14+K14+L14</f>
        <v>25</v>
      </c>
      <c r="E14" s="18" t="n">
        <v>12</v>
      </c>
      <c r="F14" s="18" t="n">
        <v>3</v>
      </c>
      <c r="G14" s="18"/>
      <c r="H14" s="18"/>
      <c r="I14" s="18" t="n">
        <v>9</v>
      </c>
      <c r="J14" s="18"/>
      <c r="K14" s="18" t="n">
        <v>1</v>
      </c>
      <c r="L14" s="18"/>
      <c r="M14" s="18" t="n">
        <v>6</v>
      </c>
      <c r="N14" s="21" t="n">
        <v>30</v>
      </c>
      <c r="O14" s="18" t="n">
        <v>13</v>
      </c>
      <c r="P14" s="18" t="n">
        <f aca="false">SUM(E14:M14,O14)</f>
        <v>44</v>
      </c>
      <c r="Q14" s="21" t="n">
        <f aca="false">(E14*9)+(F14*11)+(G14*6)+(H14*11)+(I14*9)+(J14*8)+(K14*6)+(M14*9)+N14</f>
        <v>312</v>
      </c>
      <c r="R14" s="22" t="n">
        <f aca="false">(200+10+18+11)</f>
        <v>239</v>
      </c>
      <c r="S14" s="22" t="n">
        <f aca="false">R14+(H14*11)+(I14*9)+(J14*8)+(K14*6)</f>
        <v>326</v>
      </c>
      <c r="T14" s="23" t="n">
        <f aca="false">S14-Q14</f>
        <v>14</v>
      </c>
      <c r="U14" s="24"/>
    </row>
    <row r="15" customFormat="false" ht="14.25" hidden="false" customHeight="true" outlineLevel="0" collapsed="false">
      <c r="A15" s="15" t="n">
        <v>45401</v>
      </c>
      <c r="B15" s="16" t="s">
        <v>26</v>
      </c>
      <c r="C15" s="17" t="s">
        <v>108</v>
      </c>
      <c r="D15" s="17" t="n">
        <f aca="false">E15+F15+G15+H15+I15+J15+K15+L15</f>
        <v>25</v>
      </c>
      <c r="E15" s="18" t="n">
        <f aca="false">26-4-7</f>
        <v>15</v>
      </c>
      <c r="F15" s="18" t="n">
        <v>3</v>
      </c>
      <c r="G15" s="18"/>
      <c r="H15" s="27"/>
      <c r="I15" s="27" t="n">
        <v>6</v>
      </c>
      <c r="J15" s="27"/>
      <c r="K15" s="18" t="n">
        <v>1</v>
      </c>
      <c r="L15" s="18"/>
      <c r="M15" s="18" t="n">
        <v>6</v>
      </c>
      <c r="N15" s="21" t="n">
        <v>10</v>
      </c>
      <c r="O15" s="18" t="n">
        <v>17</v>
      </c>
      <c r="P15" s="18" t="n">
        <f aca="false">SUM(E15:M15,O15)</f>
        <v>48</v>
      </c>
      <c r="Q15" s="21" t="n">
        <f aca="false">(E15*9)+(F15*11)+(G15*6)+(H15*11)+(I15*9)+(J15*8)+(K15*6)+(M15*9)+N15</f>
        <v>292</v>
      </c>
      <c r="R15" s="22" t="n">
        <f aca="false">282-18</f>
        <v>264</v>
      </c>
      <c r="S15" s="22" t="n">
        <f aca="false">R15+(H15*11)+(I15*9)+(J15*8)+(K15*6)</f>
        <v>324</v>
      </c>
      <c r="T15" s="23" t="n">
        <f aca="false">S15-Q15</f>
        <v>32</v>
      </c>
      <c r="U15" s="24" t="n">
        <v>108</v>
      </c>
    </row>
    <row r="16" customFormat="false" ht="14.25" hidden="false" customHeight="true" outlineLevel="0" collapsed="false">
      <c r="A16" s="15" t="n">
        <v>45404</v>
      </c>
      <c r="B16" s="16" t="s">
        <v>29</v>
      </c>
      <c r="C16" s="17" t="s">
        <v>109</v>
      </c>
      <c r="D16" s="17" t="n">
        <f aca="false">E16+F16+G16+H16+I16+J16+K16+L16</f>
        <v>20</v>
      </c>
      <c r="E16" s="18" t="n">
        <f aca="false">20-1-4</f>
        <v>15</v>
      </c>
      <c r="F16" s="18"/>
      <c r="G16" s="18"/>
      <c r="H16" s="18"/>
      <c r="I16" s="18" t="n">
        <v>4</v>
      </c>
      <c r="J16" s="18"/>
      <c r="K16" s="18"/>
      <c r="L16" s="18" t="n">
        <v>1</v>
      </c>
      <c r="M16" s="27" t="n">
        <f aca="false">14-2</f>
        <v>12</v>
      </c>
      <c r="N16" s="21"/>
      <c r="O16" s="18" t="n">
        <v>14</v>
      </c>
      <c r="P16" s="18" t="n">
        <f aca="false">SUM(E16:M16,O16)</f>
        <v>46</v>
      </c>
      <c r="Q16" s="21" t="n">
        <f aca="false">(E16*9)+(F16*11)+(G16*6)+(H16*11)+(I16*9)+(J16*8)+(K16*6)+(M16*9)+N16</f>
        <v>279</v>
      </c>
      <c r="R16" s="22" t="n">
        <f aca="false">218+33</f>
        <v>251</v>
      </c>
      <c r="S16" s="22" t="n">
        <f aca="false">R16+(H16*11)+(I16*9)+(J16*8)+(K16*6)</f>
        <v>287</v>
      </c>
      <c r="T16" s="23" t="n">
        <f aca="false">S16-Q16</f>
        <v>8</v>
      </c>
      <c r="U16" s="24" t="n">
        <v>45</v>
      </c>
    </row>
    <row r="17" customFormat="false" ht="14.25" hidden="false" customHeight="true" outlineLevel="0" collapsed="false">
      <c r="A17" s="33" t="n">
        <v>45405</v>
      </c>
      <c r="B17" s="35" t="s">
        <v>32</v>
      </c>
      <c r="C17" s="17" t="s">
        <v>110</v>
      </c>
      <c r="D17" s="17" t="n">
        <f aca="false">E17+F17+G17+H17+I17+J17+K17+L17</f>
        <v>43</v>
      </c>
      <c r="E17" s="18" t="n">
        <v>26</v>
      </c>
      <c r="F17" s="18"/>
      <c r="G17" s="18"/>
      <c r="H17" s="18" t="n">
        <v>15</v>
      </c>
      <c r="I17" s="18" t="n">
        <v>1</v>
      </c>
      <c r="J17" s="18"/>
      <c r="K17" s="18" t="n">
        <v>1</v>
      </c>
      <c r="L17" s="18"/>
      <c r="M17" s="27" t="n">
        <v>14</v>
      </c>
      <c r="N17" s="21"/>
      <c r="O17" s="18" t="n">
        <v>18</v>
      </c>
      <c r="P17" s="18" t="n">
        <f aca="false">SUM(E17:M17,O17)</f>
        <v>75</v>
      </c>
      <c r="Q17" s="21" t="n">
        <f aca="false">(E17*9)+(F17*11)+(G17*6)+(H17*11)+(I17*9)+(J17*8)+(K17*6)+(M17*9)+N17</f>
        <v>540</v>
      </c>
      <c r="R17" s="22" t="n">
        <v>381</v>
      </c>
      <c r="S17" s="22" t="n">
        <f aca="false">R17+(H17*11)+(I17*9)+(J17*8)+(K17*6)</f>
        <v>561</v>
      </c>
      <c r="T17" s="23" t="n">
        <f aca="false">S17-Q17</f>
        <v>21</v>
      </c>
      <c r="U17" s="24" t="n">
        <v>252</v>
      </c>
    </row>
    <row r="18" customFormat="false" ht="14.25" hidden="false" customHeight="true" outlineLevel="0" collapsed="false">
      <c r="A18" s="15" t="n">
        <v>45407</v>
      </c>
      <c r="B18" s="16" t="s">
        <v>24</v>
      </c>
      <c r="C18" s="17" t="s">
        <v>111</v>
      </c>
      <c r="D18" s="17" t="n">
        <f aca="false">E18+F18+G18+H18+I18+J18+K18+L18</f>
        <v>31</v>
      </c>
      <c r="E18" s="18" t="n">
        <f aca="false">32-4-11</f>
        <v>17</v>
      </c>
      <c r="F18" s="18" t="n">
        <v>3</v>
      </c>
      <c r="G18" s="18"/>
      <c r="H18" s="18"/>
      <c r="I18" s="18" t="n">
        <v>10</v>
      </c>
      <c r="J18" s="18"/>
      <c r="K18" s="18" t="n">
        <v>1</v>
      </c>
      <c r="L18" s="18"/>
      <c r="M18" s="27" t="n">
        <v>3</v>
      </c>
      <c r="N18" s="21"/>
      <c r="O18" s="18" t="n">
        <v>16</v>
      </c>
      <c r="P18" s="18" t="n">
        <f aca="false">SUM(E18:M18,O18)</f>
        <v>50</v>
      </c>
      <c r="Q18" s="21" t="n">
        <f aca="false">(E18*9)+(F18*11)+(G18*6)+(H18*11)+(I18*9)+(J18*8)+(K18*6)+(M18*9)+N18</f>
        <v>309</v>
      </c>
      <c r="R18" s="22" t="n">
        <f aca="false">316-99</f>
        <v>217</v>
      </c>
      <c r="S18" s="22" t="n">
        <f aca="false">R18+(H18*11)+(I18*9)+(J18*8)+(K18*6)</f>
        <v>313</v>
      </c>
      <c r="T18" s="23" t="n">
        <f aca="false">S18-Q18</f>
        <v>4</v>
      </c>
      <c r="U18" s="24" t="n">
        <f aca="false">99+91</f>
        <v>190</v>
      </c>
    </row>
    <row r="19" customFormat="false" ht="14.25" hidden="false" customHeight="true" outlineLevel="0" collapsed="false">
      <c r="A19" s="15" t="n">
        <v>45408</v>
      </c>
      <c r="B19" s="16" t="s">
        <v>26</v>
      </c>
      <c r="C19" s="17" t="s">
        <v>112</v>
      </c>
      <c r="D19" s="17" t="n">
        <f aca="false">E19+F19+G19+H19+I19+J19+K19+L19</f>
        <v>21</v>
      </c>
      <c r="E19" s="18" t="n">
        <f aca="false">27-6-5</f>
        <v>16</v>
      </c>
      <c r="F19" s="18"/>
      <c r="G19" s="18"/>
      <c r="I19" s="35" t="n">
        <v>4</v>
      </c>
      <c r="J19" s="18"/>
      <c r="K19" s="18" t="n">
        <v>1</v>
      </c>
      <c r="L19" s="18"/>
      <c r="M19" s="18" t="n">
        <v>10</v>
      </c>
      <c r="N19" s="21"/>
      <c r="O19" s="18" t="n">
        <v>15</v>
      </c>
      <c r="P19" s="18" t="n">
        <f aca="false">SUM(E19:M19,O19)</f>
        <v>46</v>
      </c>
      <c r="Q19" s="21" t="n">
        <f aca="false">(E19*9)+(F19*11)+(G19*6)+(H19*11)+(I19*9)+(J19*8)+(K19*6)+(M19*9)+N19</f>
        <v>276</v>
      </c>
      <c r="R19" s="22" t="n">
        <v>251</v>
      </c>
      <c r="S19" s="22" t="n">
        <f aca="false">R19+(H19*11)+(I19*9)+(J19*8)+(K19*6)</f>
        <v>293</v>
      </c>
      <c r="T19" s="23" t="n">
        <f aca="false">S19-Q19</f>
        <v>17</v>
      </c>
      <c r="U19" s="24"/>
    </row>
    <row r="20" customFormat="false" ht="14.25" hidden="false" customHeight="true" outlineLevel="0" collapsed="false">
      <c r="A20" s="15" t="n">
        <v>45411</v>
      </c>
      <c r="B20" s="16" t="s">
        <v>29</v>
      </c>
      <c r="C20" s="17" t="s">
        <v>41</v>
      </c>
      <c r="D20" s="17" t="n">
        <f aca="false">E20+F20+G20+H20+I20+J20+K20+L20</f>
        <v>58</v>
      </c>
      <c r="E20" s="18" t="n">
        <f aca="false">64-2-7-13-1</f>
        <v>41</v>
      </c>
      <c r="F20" s="18"/>
      <c r="G20" s="18"/>
      <c r="H20" s="18"/>
      <c r="I20" s="18" t="n">
        <v>13</v>
      </c>
      <c r="J20" s="18"/>
      <c r="K20" s="18"/>
      <c r="L20" s="18" t="n">
        <v>4</v>
      </c>
      <c r="M20" s="18" t="n">
        <v>4</v>
      </c>
      <c r="N20" s="21" t="n">
        <v>64</v>
      </c>
      <c r="O20" s="18" t="n">
        <v>14</v>
      </c>
      <c r="P20" s="18" t="n">
        <f aca="false">SUM(E20:M20,O20)</f>
        <v>76</v>
      </c>
      <c r="Q20" s="21" t="n">
        <f aca="false">(E20*9)+(F20*11)+(G20*6)+(H20*11)+(I20*9)+(J20*8)+(K20*6)+(M20*9)+N20</f>
        <v>586</v>
      </c>
      <c r="R20" s="22" t="n">
        <f aca="false">473+9+9</f>
        <v>491</v>
      </c>
      <c r="S20" s="22" t="n">
        <f aca="false">R20+(H20*11)+(I20*9)+(J20*8)+(K20*6)</f>
        <v>608</v>
      </c>
      <c r="T20" s="23" t="n">
        <f aca="false">S20-Q20</f>
        <v>22</v>
      </c>
      <c r="U20" s="24" t="n">
        <v>100</v>
      </c>
    </row>
    <row r="21" customFormat="false" ht="14.25" hidden="false" customHeight="true" outlineLevel="0" collapsed="false">
      <c r="A21" s="15" t="n">
        <v>45412</v>
      </c>
      <c r="B21" s="18" t="s">
        <v>32</v>
      </c>
      <c r="C21" s="36" t="s">
        <v>113</v>
      </c>
      <c r="D21" s="37" t="n">
        <f aca="false">E21+F21+G21+H21+I21+J21+K21+L21</f>
        <v>35</v>
      </c>
      <c r="E21" s="18" t="n">
        <v>19</v>
      </c>
      <c r="F21" s="18"/>
      <c r="G21" s="18"/>
      <c r="H21" s="18" t="n">
        <v>1</v>
      </c>
      <c r="I21" s="18" t="n">
        <v>14</v>
      </c>
      <c r="J21" s="18"/>
      <c r="K21" s="38"/>
      <c r="L21" s="38" t="n">
        <v>1</v>
      </c>
      <c r="M21" s="18" t="n">
        <v>10</v>
      </c>
      <c r="N21" s="21"/>
      <c r="O21" s="38" t="n">
        <v>13</v>
      </c>
      <c r="P21" s="18" t="n">
        <f aca="false">SUM(E21:M21,O21)</f>
        <v>58</v>
      </c>
      <c r="Q21" s="21" t="n">
        <f aca="false">(E21*9)+(F21*11)+(G21*6)+(H21*11)+(I21*9)+(J21*8)+(K21*6)+(M21*9)+N21</f>
        <v>398</v>
      </c>
      <c r="R21" s="21" t="n">
        <v>288</v>
      </c>
      <c r="S21" s="22" t="n">
        <f aca="false">R21+(H21*11)+(I21*9)+(J21*8)+(K21*6)</f>
        <v>425</v>
      </c>
      <c r="T21" s="23" t="n">
        <f aca="false">S21-Q21</f>
        <v>27</v>
      </c>
      <c r="U21" s="30" t="n">
        <v>180</v>
      </c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21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39" t="n">
        <f aca="false">S22-Q22</f>
        <v>0</v>
      </c>
      <c r="U22" s="30"/>
    </row>
    <row r="23" customFormat="false" ht="14.25" hidden="false" customHeight="true" outlineLevel="0" collapsed="false">
      <c r="A23" s="40"/>
      <c r="B23" s="18"/>
      <c r="C23" s="36"/>
      <c r="D23" s="41" t="n">
        <f aca="false">E23+F23+G23+I23+J23+K23+L23</f>
        <v>0</v>
      </c>
      <c r="E23" s="18"/>
      <c r="F23" s="18"/>
      <c r="G23" s="18"/>
      <c r="H23" s="18"/>
      <c r="I23" s="18"/>
      <c r="J23" s="18"/>
      <c r="K23" s="21"/>
      <c r="L23" s="21"/>
      <c r="M23" s="18"/>
      <c r="N23" s="21"/>
      <c r="O23" s="21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1"/>
      <c r="T23" s="22"/>
      <c r="U23" s="30"/>
    </row>
    <row r="24" customFormat="false" ht="14.25" hidden="false" customHeight="true" outlineLevel="0" collapsed="false">
      <c r="A24" s="40"/>
      <c r="B24" s="18" t="s">
        <v>43</v>
      </c>
      <c r="C24" s="42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/>
      <c r="R24" s="21"/>
      <c r="S24" s="21"/>
      <c r="T24" s="22"/>
      <c r="U24" s="30"/>
    </row>
    <row r="25" customFormat="false" ht="14.25" hidden="false" customHeight="true" outlineLevel="0" collapsed="false">
      <c r="A25" s="43" t="s">
        <v>44</v>
      </c>
      <c r="B25" s="44"/>
      <c r="C25" s="45" t="e">
        <f aca="false">S25/B25</f>
        <v>#DIV/0!</v>
      </c>
      <c r="D25" s="44" t="n">
        <f aca="false">SUM(D5:D23)</f>
        <v>577</v>
      </c>
      <c r="E25" s="44" t="n">
        <f aca="false">SUM(E5:E23)</f>
        <v>365</v>
      </c>
      <c r="F25" s="44" t="n">
        <f aca="false">SUM(F5:F23)</f>
        <v>20</v>
      </c>
      <c r="G25" s="44" t="n">
        <f aca="false">SUM(G5:G23)</f>
        <v>2</v>
      </c>
      <c r="H25" s="44"/>
      <c r="I25" s="44" t="n">
        <f aca="false">SUM(I5:I23)</f>
        <v>150</v>
      </c>
      <c r="J25" s="44" t="n">
        <f aca="false">SUM(J5:J23)</f>
        <v>1</v>
      </c>
      <c r="K25" s="44" t="n">
        <f aca="false">SUM(K5:K23)</f>
        <v>9</v>
      </c>
      <c r="L25" s="44" t="n">
        <f aca="false">SUM(L5:L23)</f>
        <v>13</v>
      </c>
      <c r="M25" s="44" t="n">
        <f aca="false">SUM(M5:M23)</f>
        <v>150</v>
      </c>
      <c r="N25" s="44"/>
      <c r="O25" s="44" t="n">
        <f aca="false">SUM(O5:O23)</f>
        <v>239</v>
      </c>
      <c r="P25" s="44" t="n">
        <f aca="false">SUM(E25:J25,M25,O25)</f>
        <v>927</v>
      </c>
      <c r="Q25" s="45" t="n">
        <f aca="false">SUM(Q5:Q24)</f>
        <v>6613</v>
      </c>
      <c r="R25" s="45" t="n">
        <f aca="false">SUM(R5:R23)</f>
        <v>5239</v>
      </c>
      <c r="S25" s="45" t="n">
        <f aca="false">SUM(S5:S23)</f>
        <v>6838</v>
      </c>
      <c r="T25" s="45" t="n">
        <f aca="false">SUM(T5:T23)</f>
        <v>225</v>
      </c>
      <c r="U25" s="46" t="n">
        <f aca="false">SUM(U5:U23)</f>
        <v>1295</v>
      </c>
    </row>
    <row r="26" customFormat="false" ht="14.25" hidden="false" customHeight="true" outlineLevel="0" collapsed="false">
      <c r="C26" s="26" t="s">
        <v>45</v>
      </c>
      <c r="D26" s="47" t="n">
        <f aca="false">471/18</f>
        <v>26.16666667</v>
      </c>
    </row>
    <row r="28" customFormat="false" ht="14.25" hidden="false" customHeight="true" outlineLevel="0" collapsed="false">
      <c r="C28" s="26" t="s">
        <v>46</v>
      </c>
    </row>
    <row r="29" customFormat="false" ht="14.25" hidden="false" customHeight="true" outlineLevel="0" collapsed="false">
      <c r="B29" s="25" t="n">
        <f aca="false">C29/18</f>
        <v>116.0205556</v>
      </c>
      <c r="C29" s="48" t="n">
        <v>2088.37</v>
      </c>
      <c r="D29" s="25" t="n">
        <f aca="false">C29/D25</f>
        <v>3.619358752</v>
      </c>
      <c r="O29" s="25" t="n">
        <f aca="false">C29/(D25+O25)</f>
        <v>2.559276961</v>
      </c>
      <c r="P29" s="25" t="n">
        <f aca="false">C29/P25</f>
        <v>2.252826321</v>
      </c>
    </row>
    <row r="30" customFormat="false" ht="14.25" hidden="false" customHeight="true" outlineLevel="0" collapsed="false">
      <c r="C30" s="48" t="s">
        <v>47</v>
      </c>
      <c r="D30" s="25"/>
    </row>
    <row r="31" customFormat="false" ht="14.25" hidden="false" customHeight="true" outlineLevel="0" collapsed="false">
      <c r="B31" s="25" t="n">
        <f aca="false">C31/18</f>
        <v>130.7477778</v>
      </c>
      <c r="C31" s="25" t="n">
        <f aca="false">2353.46</f>
        <v>2353.46</v>
      </c>
      <c r="D31" s="25" t="n">
        <f aca="false">C31/D25</f>
        <v>4.078786828</v>
      </c>
      <c r="O31" s="25" t="n">
        <f aca="false">C31/(D25+O25)</f>
        <v>2.884142157</v>
      </c>
      <c r="P31" s="25" t="n">
        <f aca="false">C31/P25</f>
        <v>2.538791802</v>
      </c>
    </row>
    <row r="32" customFormat="false" ht="14.25" hidden="false" customHeight="true" outlineLevel="0" collapsed="false">
      <c r="C32" s="26" t="s">
        <v>48</v>
      </c>
    </row>
    <row r="33" customFormat="false" ht="14.25" hidden="false" customHeight="true" outlineLevel="0" collapsed="false">
      <c r="B33" s="25" t="n">
        <f aca="false">C33/18</f>
        <v>477.9822222</v>
      </c>
      <c r="C33" s="48" t="n">
        <f aca="false">7693.68+910</f>
        <v>8603.68</v>
      </c>
      <c r="D33" s="25" t="n">
        <f aca="false">C33/D25</f>
        <v>14.91105719</v>
      </c>
      <c r="O33" s="25" t="n">
        <f aca="false">C33/(D25+O25)</f>
        <v>10.54372549</v>
      </c>
      <c r="P33" s="25" t="n">
        <f aca="false">C33/P25</f>
        <v>9.281208198</v>
      </c>
    </row>
    <row r="35" customFormat="false" ht="14.25" hidden="false" customHeight="true" outlineLevel="0" collapsed="false">
      <c r="C35" s="26" t="s">
        <v>49</v>
      </c>
      <c r="D35" s="47" t="n">
        <f aca="false">D25/O25</f>
        <v>2.414225941</v>
      </c>
      <c r="E35" s="26" t="s">
        <v>50</v>
      </c>
    </row>
    <row r="37" customFormat="false" ht="14.25" hidden="false" customHeight="true" outlineLevel="0" collapsed="false">
      <c r="C37" s="26" t="s">
        <v>51</v>
      </c>
    </row>
    <row r="38" customFormat="false" ht="14.25" hidden="false" customHeight="true" outlineLevel="0" collapsed="false">
      <c r="C38" s="26" t="s">
        <v>52</v>
      </c>
      <c r="O38" s="25" t="n">
        <f aca="false">(45*11.04)/30</f>
        <v>16.56</v>
      </c>
      <c r="P38" s="26" t="s">
        <v>53</v>
      </c>
    </row>
    <row r="39" customFormat="false" ht="14.25" hidden="false" customHeight="true" outlineLevel="0" collapsed="false">
      <c r="C39" s="26" t="s">
        <v>54</v>
      </c>
      <c r="O39" s="48" t="n">
        <f aca="false">(40*11.04)/30</f>
        <v>14.72</v>
      </c>
      <c r="P39" s="26" t="s">
        <v>53</v>
      </c>
    </row>
    <row r="41" customFormat="false" ht="14.25" hidden="false" customHeight="true" outlineLevel="0" collapsed="false">
      <c r="C41" s="26" t="s">
        <v>55</v>
      </c>
      <c r="F41" s="25" t="n">
        <f aca="false">C33-S25</f>
        <v>1765.68</v>
      </c>
    </row>
    <row r="42" customFormat="false" ht="14.25" hidden="false" customHeight="true" outlineLevel="0" collapsed="false">
      <c r="C42" s="26" t="s">
        <v>56</v>
      </c>
      <c r="E42" s="26" t="s">
        <v>57</v>
      </c>
      <c r="F42" s="49" t="n">
        <f aca="false">F41/18</f>
        <v>98.09333333</v>
      </c>
    </row>
    <row r="43" customFormat="false" ht="14.25" hidden="false" customHeight="true" outlineLevel="0" collapsed="false">
      <c r="C43" s="26" t="s">
        <v>58</v>
      </c>
      <c r="F43" s="25" t="n">
        <f aca="false">C33/18</f>
        <v>477.9822222</v>
      </c>
    </row>
    <row r="44" customFormat="false" ht="14.25" hidden="false" customHeight="true" outlineLevel="0" collapsed="false">
      <c r="C44" s="26" t="s">
        <v>59</v>
      </c>
    </row>
    <row r="45" customFormat="false" ht="14.25" hidden="false" customHeight="true" outlineLevel="0" collapsed="false">
      <c r="C45" s="26" t="s">
        <v>60</v>
      </c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5.5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>
      <c r="A1" s="26" t="n">
        <v>2</v>
      </c>
    </row>
    <row r="2" customFormat="false" ht="14.25" hidden="false" customHeight="true" outlineLevel="0" collapsed="false">
      <c r="A2" s="1" t="s">
        <v>114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50" t="n">
        <v>45414</v>
      </c>
      <c r="B4" s="16" t="s">
        <v>34</v>
      </c>
      <c r="C4" s="17" t="s">
        <v>115</v>
      </c>
      <c r="D4" s="17" t="n">
        <f aca="false">E4+F4+G4+H4+I4+J4+K4+L4</f>
        <v>27</v>
      </c>
      <c r="E4" s="18" t="n">
        <v>13</v>
      </c>
      <c r="F4" s="18" t="n">
        <v>3</v>
      </c>
      <c r="G4" s="18"/>
      <c r="H4" s="19"/>
      <c r="I4" s="20" t="n">
        <v>11</v>
      </c>
      <c r="J4" s="18"/>
      <c r="K4" s="18"/>
      <c r="L4" s="18"/>
      <c r="M4" s="18" t="n">
        <v>10</v>
      </c>
      <c r="N4" s="21" t="n">
        <v>42</v>
      </c>
      <c r="O4" s="18" t="n">
        <v>15</v>
      </c>
      <c r="P4" s="18" t="n">
        <f aca="false">SUM(E4:M4,O4)</f>
        <v>52</v>
      </c>
      <c r="Q4" s="21" t="n">
        <f aca="false">(E4*9)+(F4*11)+(G4*6)+(H4*11)+(I4*9)+(J4*8)+(K4*6)+(M4*9)+N4</f>
        <v>381</v>
      </c>
      <c r="R4" s="22" t="n">
        <f aca="false">(249+27)</f>
        <v>276</v>
      </c>
      <c r="S4" s="22" t="n">
        <f aca="false">R4+(H4*11)+(I4*9)+(J4*8)+(K4*6)</f>
        <v>375</v>
      </c>
      <c r="T4" s="23" t="n">
        <f aca="false">S4-Q4</f>
        <v>-6</v>
      </c>
      <c r="U4" s="24" t="n">
        <v>135</v>
      </c>
    </row>
    <row r="5" customFormat="false" ht="14.25" hidden="false" customHeight="true" outlineLevel="0" collapsed="false">
      <c r="A5" s="15" t="n">
        <v>45415</v>
      </c>
      <c r="B5" s="16" t="s">
        <v>26</v>
      </c>
      <c r="C5" s="17" t="s">
        <v>116</v>
      </c>
      <c r="D5" s="17" t="n">
        <f aca="false">E5+F5+G5+H5+I5+J5+K5+L5</f>
        <v>35</v>
      </c>
      <c r="E5" s="18" t="n">
        <f aca="false">33-7-3</f>
        <v>23</v>
      </c>
      <c r="F5" s="18" t="n">
        <v>4</v>
      </c>
      <c r="G5" s="18"/>
      <c r="I5" s="20" t="n">
        <v>6</v>
      </c>
      <c r="J5" s="18"/>
      <c r="K5" s="18" t="n">
        <v>1</v>
      </c>
      <c r="L5" s="18" t="n">
        <v>1</v>
      </c>
      <c r="M5" s="18" t="n">
        <v>20</v>
      </c>
      <c r="N5" s="21" t="n">
        <v>30</v>
      </c>
      <c r="O5" s="18" t="n">
        <v>14</v>
      </c>
      <c r="P5" s="18" t="n">
        <f aca="false">SUM(E5:M5,O5)</f>
        <v>69</v>
      </c>
      <c r="Q5" s="21" t="n">
        <f aca="false">(E5*9)+(F5*11)+(G5*6)+(H5*11)+(I5*9)+(J5*8)+(K5*6)+(M5*9)+N5</f>
        <v>521</v>
      </c>
      <c r="R5" s="22" t="n">
        <f aca="false">350+161</f>
        <v>511</v>
      </c>
      <c r="S5" s="22" t="n">
        <f aca="false">R5+(H5*11)+(I5*9)+(J5*8)+(K5*6)</f>
        <v>571</v>
      </c>
      <c r="T5" s="23" t="n">
        <f aca="false">S5-Q5</f>
        <v>50</v>
      </c>
      <c r="U5" s="24"/>
      <c r="V5" s="25"/>
    </row>
    <row r="6" customFormat="false" ht="14.25" hidden="false" customHeight="true" outlineLevel="0" collapsed="false">
      <c r="A6" s="15" t="n">
        <v>45418</v>
      </c>
      <c r="B6" s="27" t="s">
        <v>29</v>
      </c>
      <c r="C6" s="17" t="s">
        <v>117</v>
      </c>
      <c r="D6" s="17" t="n">
        <f aca="false">E6+F6+G6+H6+I6+J6+K6+L6</f>
        <v>20</v>
      </c>
      <c r="E6" s="18" t="n">
        <v>13</v>
      </c>
      <c r="F6" s="32" t="n">
        <v>1</v>
      </c>
      <c r="G6" s="18"/>
      <c r="H6" s="18"/>
      <c r="I6" s="18" t="n">
        <v>6</v>
      </c>
      <c r="J6" s="18"/>
      <c r="K6" s="18"/>
      <c r="L6" s="18"/>
      <c r="M6" s="18" t="n">
        <v>9</v>
      </c>
      <c r="N6" s="21"/>
      <c r="O6" s="18" t="n">
        <v>12</v>
      </c>
      <c r="P6" s="18" t="n">
        <f aca="false">SUM(E6:M6,O6)</f>
        <v>41</v>
      </c>
      <c r="Q6" s="21" t="n">
        <f aca="false">(E6*9)+(F6*11)+(G6*6)+(H6*11)+(I6*9)+(J6*8)+(K6*6)+(M6*9)+N6</f>
        <v>263</v>
      </c>
      <c r="R6" s="22" t="n">
        <f aca="false">(194+33)</f>
        <v>227</v>
      </c>
      <c r="S6" s="22" t="n">
        <f aca="false">R6+(H6*11)+(I6*9)+(J6*8)+(K6*6)</f>
        <v>281</v>
      </c>
      <c r="T6" s="23" t="n">
        <f aca="false">S6-Q6</f>
        <v>18</v>
      </c>
      <c r="U6" s="30"/>
    </row>
    <row r="7" customFormat="false" ht="14.25" hidden="false" customHeight="true" outlineLevel="0" collapsed="false">
      <c r="A7" s="15" t="n">
        <v>45419</v>
      </c>
      <c r="B7" s="27" t="s">
        <v>32</v>
      </c>
      <c r="C7" s="34" t="s">
        <v>118</v>
      </c>
      <c r="D7" s="17" t="n">
        <f aca="false">E7+F7+G7+H7+I7+J7+K7+L7</f>
        <v>39</v>
      </c>
      <c r="E7" s="18" t="n">
        <v>26</v>
      </c>
      <c r="F7" s="32"/>
      <c r="G7" s="18" t="n">
        <v>3</v>
      </c>
      <c r="H7" s="18"/>
      <c r="I7" s="18" t="n">
        <v>9</v>
      </c>
      <c r="J7" s="18"/>
      <c r="K7" s="18"/>
      <c r="L7" s="18" t="n">
        <v>1</v>
      </c>
      <c r="M7" s="18" t="n">
        <v>14</v>
      </c>
      <c r="N7" s="21"/>
      <c r="O7" s="18" t="n">
        <v>17</v>
      </c>
      <c r="P7" s="18" t="n">
        <f aca="false">SUM(E7:M7,O7)</f>
        <v>70</v>
      </c>
      <c r="Q7" s="21" t="n">
        <f aca="false">(E7*9)+(F7*11)+(G7*6)+(H7*11)+(I7*9)+(J7*8)+(K7*6)+(M7*9)+N7</f>
        <v>459</v>
      </c>
      <c r="R7" s="22" t="n">
        <v>409</v>
      </c>
      <c r="S7" s="22" t="n">
        <f aca="false">R7+(H7*11)+(I7*9)+(J7*8)+(K7*6)</f>
        <v>490</v>
      </c>
      <c r="T7" s="23" t="n">
        <f aca="false">S7-Q7</f>
        <v>31</v>
      </c>
      <c r="U7" s="24" t="n">
        <v>101</v>
      </c>
    </row>
    <row r="8" customFormat="false" ht="14.25" hidden="false" customHeight="true" outlineLevel="0" collapsed="false">
      <c r="A8" s="15" t="n">
        <v>45421</v>
      </c>
      <c r="B8" s="27" t="s">
        <v>34</v>
      </c>
      <c r="C8" s="17" t="s">
        <v>119</v>
      </c>
      <c r="D8" s="17" t="n">
        <f aca="false">E8+F8+G8+H8+I8+J8+K8+L8</f>
        <v>22</v>
      </c>
      <c r="E8" s="18" t="n">
        <v>11</v>
      </c>
      <c r="F8" s="28" t="n">
        <v>1</v>
      </c>
      <c r="G8" s="18"/>
      <c r="H8" s="18"/>
      <c r="I8" s="18" t="n">
        <v>9</v>
      </c>
      <c r="J8" s="18"/>
      <c r="K8" s="27" t="n">
        <v>1</v>
      </c>
      <c r="L8" s="27"/>
      <c r="M8" s="18" t="n">
        <v>6</v>
      </c>
      <c r="N8" s="21"/>
      <c r="O8" s="18" t="n">
        <v>13</v>
      </c>
      <c r="P8" s="18" t="n">
        <f aca="false">SUM(E8:M8,O8)</f>
        <v>41</v>
      </c>
      <c r="Q8" s="21" t="n">
        <f aca="false">(E8*9)+(F8*11)+(G8*6)+(H8*11)+(I8*9)+(J8*8)+(K8*6)+(M8*9)+N8</f>
        <v>251</v>
      </c>
      <c r="R8" s="22" t="n">
        <v>167</v>
      </c>
      <c r="S8" s="22" t="n">
        <f aca="false">R8+(H8*11)+(I8*9)+(J8*8)+(K8*6)</f>
        <v>254</v>
      </c>
      <c r="T8" s="23" t="n">
        <f aca="false">S8-Q8</f>
        <v>3</v>
      </c>
      <c r="U8" s="24" t="n">
        <v>150</v>
      </c>
    </row>
    <row r="9" customFormat="false" ht="14.25" hidden="false" customHeight="true" outlineLevel="0" collapsed="false">
      <c r="A9" s="15" t="n">
        <v>45422</v>
      </c>
      <c r="B9" s="27" t="s">
        <v>26</v>
      </c>
      <c r="C9" s="17" t="s">
        <v>120</v>
      </c>
      <c r="D9" s="17" t="n">
        <f aca="false">E9+F9+G9+H9+I9+J9+K9+L9</f>
        <v>40</v>
      </c>
      <c r="E9" s="18" t="n">
        <v>26</v>
      </c>
      <c r="F9" s="32" t="n">
        <v>4</v>
      </c>
      <c r="G9" s="18"/>
      <c r="H9" s="18"/>
      <c r="I9" s="18" t="n">
        <v>9</v>
      </c>
      <c r="J9" s="18"/>
      <c r="K9" s="18" t="n">
        <v>1</v>
      </c>
      <c r="L9" s="18"/>
      <c r="M9" s="18" t="n">
        <v>6</v>
      </c>
      <c r="N9" s="22"/>
      <c r="O9" s="27" t="n">
        <v>15</v>
      </c>
      <c r="P9" s="18" t="n">
        <f aca="false">SUM(E9:M9,O9)</f>
        <v>61</v>
      </c>
      <c r="Q9" s="21" t="n">
        <f aca="false">(E9*9)+(F9*11)+(G9*6)+(H9*11)+(I9*9)+(J9*8)+(K9*6)+(M9*9)+N9</f>
        <v>419</v>
      </c>
      <c r="R9" s="22" t="n">
        <f aca="false">(287+11+22+18)</f>
        <v>338</v>
      </c>
      <c r="S9" s="22" t="n">
        <f aca="false">R9+(H9*11)+(I9*9)+(J9*8)+(K9*6)</f>
        <v>425</v>
      </c>
      <c r="T9" s="23" t="n">
        <f aca="false">S9-Q9</f>
        <v>6</v>
      </c>
      <c r="U9" s="24" t="n">
        <v>90</v>
      </c>
    </row>
    <row r="10" customFormat="false" ht="14.25" hidden="false" customHeight="true" outlineLevel="0" collapsed="false">
      <c r="A10" s="15" t="n">
        <v>45425</v>
      </c>
      <c r="B10" s="27" t="s">
        <v>29</v>
      </c>
      <c r="C10" s="17" t="s">
        <v>121</v>
      </c>
      <c r="D10" s="17" t="n">
        <f aca="false">E10+F10+G10+H10+I10+J10+K10+L10</f>
        <v>34</v>
      </c>
      <c r="E10" s="18" t="n">
        <v>20</v>
      </c>
      <c r="F10" s="32"/>
      <c r="G10" s="18"/>
      <c r="H10" s="18" t="n">
        <v>1</v>
      </c>
      <c r="I10" s="18" t="n">
        <v>12</v>
      </c>
      <c r="J10" s="18"/>
      <c r="K10" s="18"/>
      <c r="L10" s="18" t="n">
        <v>1</v>
      </c>
      <c r="M10" s="18" t="n">
        <v>15</v>
      </c>
      <c r="N10" s="21"/>
      <c r="O10" s="18" t="n">
        <v>14</v>
      </c>
      <c r="P10" s="18" t="n">
        <f aca="false">SUM(E10:M10,O10)</f>
        <v>63</v>
      </c>
      <c r="Q10" s="21" t="n">
        <f aca="false">(E10*9)+(F10*11)+(G10*6)+(H10*11)+(I10*9)+(J10*8)+(K10*6)+(M10*9)+N10</f>
        <v>434</v>
      </c>
      <c r="R10" s="22" t="n">
        <f aca="false">(289+33)</f>
        <v>322</v>
      </c>
      <c r="S10" s="22" t="n">
        <f aca="false">R10+(H10*11)+(I10*9)+(J10*8)+(K10*6)</f>
        <v>441</v>
      </c>
      <c r="T10" s="23" t="n">
        <f aca="false">S10-Q10</f>
        <v>7</v>
      </c>
      <c r="U10" s="24" t="n">
        <v>108</v>
      </c>
    </row>
    <row r="11" customFormat="false" ht="14.25" hidden="false" customHeight="true" outlineLevel="0" collapsed="false">
      <c r="A11" s="15" t="n">
        <v>45426</v>
      </c>
      <c r="B11" s="27" t="s">
        <v>32</v>
      </c>
      <c r="C11" s="17" t="s">
        <v>122</v>
      </c>
      <c r="D11" s="17" t="n">
        <f aca="false">E11+F11+G11+H11+I11+J11+K11+L11</f>
        <v>42</v>
      </c>
      <c r="E11" s="18" t="n">
        <v>23</v>
      </c>
      <c r="F11" s="32" t="n">
        <v>6</v>
      </c>
      <c r="G11" s="18"/>
      <c r="H11" s="18" t="n">
        <v>1</v>
      </c>
      <c r="I11" s="18" t="n">
        <v>9</v>
      </c>
      <c r="J11" s="18"/>
      <c r="K11" s="18" t="n">
        <v>1</v>
      </c>
      <c r="L11" s="18" t="n">
        <v>2</v>
      </c>
      <c r="M11" s="18" t="n">
        <v>11</v>
      </c>
      <c r="N11" s="21"/>
      <c r="O11" s="18" t="n">
        <v>14</v>
      </c>
      <c r="P11" s="18" t="n">
        <f aca="false">SUM(E11:M11,O11)</f>
        <v>67</v>
      </c>
      <c r="Q11" s="21" t="n">
        <f aca="false">(E11*9)+(F11*11)+(G11*6)+(H11*11)+(I11*9)+(J11*8)+(K11*6)+(M11*9)+N11</f>
        <v>470</v>
      </c>
      <c r="R11" s="22" t="n">
        <f aca="false">(368+36+58)</f>
        <v>462</v>
      </c>
      <c r="S11" s="22" t="n">
        <f aca="false">R11+(H11*11)+(I11*9)+(J11*8)+(K11*6)</f>
        <v>560</v>
      </c>
      <c r="T11" s="23" t="n">
        <f aca="false">S11-Q11</f>
        <v>90</v>
      </c>
      <c r="U11" s="24"/>
      <c r="V11" s="26" t="s">
        <v>123</v>
      </c>
    </row>
    <row r="12" customFormat="false" ht="14.25" hidden="false" customHeight="true" outlineLevel="0" collapsed="false">
      <c r="A12" s="15" t="n">
        <v>45427</v>
      </c>
      <c r="B12" s="26" t="s">
        <v>34</v>
      </c>
      <c r="C12" s="17" t="s">
        <v>124</v>
      </c>
      <c r="D12" s="17" t="n">
        <f aca="false">E12+F12+G12+H12+I12+J12+K12+L12</f>
        <v>21</v>
      </c>
      <c r="E12" s="18" t="n">
        <v>10</v>
      </c>
      <c r="F12" s="32"/>
      <c r="G12" s="18"/>
      <c r="H12" s="18"/>
      <c r="I12" s="18" t="n">
        <v>10</v>
      </c>
      <c r="J12" s="18"/>
      <c r="K12" s="27" t="n">
        <v>1</v>
      </c>
      <c r="L12" s="27"/>
      <c r="M12" s="18" t="n">
        <v>6</v>
      </c>
      <c r="N12" s="21"/>
      <c r="O12" s="18" t="n">
        <v>11</v>
      </c>
      <c r="P12" s="18" t="n">
        <f aca="false">SUM(E12:M12,O12)</f>
        <v>38</v>
      </c>
      <c r="Q12" s="21" t="n">
        <f aca="false">(E12*9)+(F12*11)+(G12*6)+(H12*11)+(I12*9)+(J12*8)+(K12*6)+(M12*9)+N12</f>
        <v>240</v>
      </c>
      <c r="R12" s="22" t="n">
        <v>148</v>
      </c>
      <c r="S12" s="22" t="n">
        <f aca="false">R12+(H12*11)+(I12*9)+(J12*8)+(K12*6)</f>
        <v>244</v>
      </c>
      <c r="T12" s="23" t="n">
        <f aca="false">S12-Q12</f>
        <v>4</v>
      </c>
      <c r="U12" s="24" t="n">
        <v>45</v>
      </c>
    </row>
    <row r="13" customFormat="false" ht="14.25" hidden="false" customHeight="true" outlineLevel="0" collapsed="false">
      <c r="A13" s="15" t="n">
        <v>45429</v>
      </c>
      <c r="B13" s="35" t="s">
        <v>26</v>
      </c>
      <c r="C13" s="17" t="s">
        <v>125</v>
      </c>
      <c r="D13" s="17" t="n">
        <f aca="false">E13+F13+G13+H13+I13+J13+K13+L13</f>
        <v>40</v>
      </c>
      <c r="E13" s="18" t="n">
        <f aca="false">26-1-1-6</f>
        <v>18</v>
      </c>
      <c r="F13" s="18" t="n">
        <v>14</v>
      </c>
      <c r="G13" s="18" t="n">
        <v>1</v>
      </c>
      <c r="H13" s="18"/>
      <c r="I13" s="18" t="n">
        <v>6</v>
      </c>
      <c r="J13" s="18"/>
      <c r="K13" s="18"/>
      <c r="L13" s="18" t="n">
        <v>1</v>
      </c>
      <c r="M13" s="18" t="n">
        <v>6</v>
      </c>
      <c r="N13" s="21"/>
      <c r="O13" s="18" t="n">
        <v>15</v>
      </c>
      <c r="P13" s="18" t="n">
        <f aca="false">SUM(E13:M13,O13)</f>
        <v>61</v>
      </c>
      <c r="Q13" s="21" t="n">
        <f aca="false">(E13*9)+(F13*11)+(G13*6)+(H13*11)+(I13*9)+(J13*8)+(K13*6)+(M13*9)+N13</f>
        <v>430</v>
      </c>
      <c r="R13" s="22" t="n">
        <f aca="false">295+25+99</f>
        <v>419</v>
      </c>
      <c r="S13" s="22" t="n">
        <f aca="false">R13+(H13*11)+(I13*9)+(J13*8)+(K13*6)</f>
        <v>473</v>
      </c>
      <c r="T13" s="23" t="n">
        <f aca="false">S13-Q13</f>
        <v>43</v>
      </c>
      <c r="U13" s="24" t="n">
        <v>90</v>
      </c>
    </row>
    <row r="14" customFormat="false" ht="14.25" hidden="false" customHeight="true" outlineLevel="0" collapsed="false">
      <c r="A14" s="15" t="n">
        <v>45432</v>
      </c>
      <c r="B14" s="16" t="s">
        <v>29</v>
      </c>
      <c r="C14" s="17" t="s">
        <v>70</v>
      </c>
      <c r="D14" s="17" t="n">
        <f aca="false">E14+F14+G14+H14+I14+J14+K14+L14</f>
        <v>32</v>
      </c>
      <c r="E14" s="18" t="n">
        <v>18</v>
      </c>
      <c r="F14" s="18" t="n">
        <v>3</v>
      </c>
      <c r="G14" s="18"/>
      <c r="H14" s="18"/>
      <c r="I14" s="18" t="n">
        <v>10</v>
      </c>
      <c r="J14" s="18"/>
      <c r="K14" s="18"/>
      <c r="L14" s="18" t="n">
        <v>1</v>
      </c>
      <c r="M14" s="18" t="n">
        <v>9</v>
      </c>
      <c r="N14" s="21"/>
      <c r="O14" s="18" t="n">
        <v>13</v>
      </c>
      <c r="P14" s="18" t="n">
        <f aca="false">SUM(E14:M14,O14)</f>
        <v>54</v>
      </c>
      <c r="Q14" s="21" t="n">
        <f aca="false">(E14*9)+(F14*11)+(G14*6)+(H14*11)+(I14*9)+(J14*8)+(K14*6)+(M14*9)+N14</f>
        <v>366</v>
      </c>
      <c r="R14" s="22" t="n">
        <f aca="false">(246+11+9+18)</f>
        <v>284</v>
      </c>
      <c r="S14" s="22" t="n">
        <f aca="false">R14+(H14*11)+(I14*9)+(J14*8)+(K14*6)</f>
        <v>374</v>
      </c>
      <c r="T14" s="23" t="n">
        <f aca="false">S14-Q14</f>
        <v>8</v>
      </c>
      <c r="U14" s="24" t="n">
        <v>45</v>
      </c>
    </row>
    <row r="15" customFormat="false" ht="14.25" hidden="false" customHeight="true" outlineLevel="0" collapsed="false">
      <c r="A15" s="15" t="n">
        <v>45433</v>
      </c>
      <c r="B15" s="16" t="s">
        <v>32</v>
      </c>
      <c r="C15" s="17" t="s">
        <v>126</v>
      </c>
      <c r="D15" s="17" t="n">
        <f aca="false">E15+F15+G15+H15+I15+J15+K15+L15</f>
        <v>45</v>
      </c>
      <c r="E15" s="18" t="n">
        <v>27</v>
      </c>
      <c r="F15" s="18" t="n">
        <v>5</v>
      </c>
      <c r="G15" s="18"/>
      <c r="H15" s="27"/>
      <c r="I15" s="27" t="n">
        <v>11</v>
      </c>
      <c r="J15" s="27"/>
      <c r="K15" s="18"/>
      <c r="L15" s="18" t="n">
        <v>2</v>
      </c>
      <c r="M15" s="18" t="n">
        <v>10</v>
      </c>
      <c r="N15" s="21"/>
      <c r="O15" s="18" t="n">
        <v>15</v>
      </c>
      <c r="P15" s="18" t="n">
        <f aca="false">SUM(E15:M15,O15)</f>
        <v>70</v>
      </c>
      <c r="Q15" s="21" t="n">
        <f aca="false">(E15*9)+(F15*11)+(G15*6)+(H15*11)+(I15*9)+(J15*8)+(K15*6)+(M15*9)+N15</f>
        <v>487</v>
      </c>
      <c r="R15" s="22" t="n">
        <v>404</v>
      </c>
      <c r="S15" s="22" t="n">
        <f aca="false">R15+(H15*11)+(I15*9)+(J15*8)+(K15*6)</f>
        <v>503</v>
      </c>
      <c r="T15" s="23" t="n">
        <f aca="false">S15-Q15</f>
        <v>16</v>
      </c>
      <c r="U15" s="24" t="n">
        <v>270</v>
      </c>
    </row>
    <row r="16" customFormat="false" ht="14.25" hidden="false" customHeight="true" outlineLevel="0" collapsed="false">
      <c r="A16" s="15" t="n">
        <v>45435</v>
      </c>
      <c r="B16" s="16" t="s">
        <v>34</v>
      </c>
      <c r="C16" s="17" t="s">
        <v>127</v>
      </c>
      <c r="D16" s="17" t="n">
        <f aca="false">E16+F16+G16+H16+I16+J16+K16+L16</f>
        <v>23</v>
      </c>
      <c r="E16" s="18" t="n">
        <v>8</v>
      </c>
      <c r="F16" s="18" t="n">
        <v>3</v>
      </c>
      <c r="G16" s="18"/>
      <c r="H16" s="18"/>
      <c r="I16" s="18" t="n">
        <v>10</v>
      </c>
      <c r="J16" s="18"/>
      <c r="K16" s="18" t="n">
        <v>1</v>
      </c>
      <c r="L16" s="18" t="n">
        <v>1</v>
      </c>
      <c r="M16" s="27" t="n">
        <v>8</v>
      </c>
      <c r="N16" s="21"/>
      <c r="O16" s="18" t="n">
        <v>14</v>
      </c>
      <c r="P16" s="18" t="n">
        <f aca="false">SUM(E16:M16,O16)</f>
        <v>45</v>
      </c>
      <c r="Q16" s="21" t="n">
        <f aca="false">(E16*9)+(F16*11)+(G16*6)+(H16*11)+(I16*9)+(J16*8)+(K16*6)+(M16*9)+N16</f>
        <v>273</v>
      </c>
      <c r="R16" s="22" t="n">
        <v>177</v>
      </c>
      <c r="S16" s="22" t="n">
        <f aca="false">R16+(H16*11)+(I16*9)+(J16*8)+(K16*6)</f>
        <v>273</v>
      </c>
      <c r="T16" s="23" t="n">
        <f aca="false">S16-Q16</f>
        <v>0</v>
      </c>
      <c r="U16" s="24"/>
    </row>
    <row r="17" customFormat="false" ht="14.25" hidden="false" customHeight="true" outlineLevel="0" collapsed="false">
      <c r="A17" s="15" t="n">
        <v>45436</v>
      </c>
      <c r="B17" s="35" t="s">
        <v>26</v>
      </c>
      <c r="C17" s="17" t="s">
        <v>128</v>
      </c>
      <c r="D17" s="17" t="n">
        <f aca="false">E17+F17+G17+H17+I17+J17+K17+L17</f>
        <v>26</v>
      </c>
      <c r="E17" s="18" t="n">
        <v>14</v>
      </c>
      <c r="F17" s="18" t="n">
        <v>3</v>
      </c>
      <c r="G17" s="18"/>
      <c r="H17" s="18"/>
      <c r="I17" s="18" t="n">
        <v>8</v>
      </c>
      <c r="J17" s="18"/>
      <c r="K17" s="18"/>
      <c r="L17" s="18" t="n">
        <v>1</v>
      </c>
      <c r="M17" s="27" t="n">
        <v>6</v>
      </c>
      <c r="N17" s="21"/>
      <c r="O17" s="18" t="n">
        <v>16</v>
      </c>
      <c r="P17" s="18" t="n">
        <f aca="false">SUM(E17:M17,O17)</f>
        <v>48</v>
      </c>
      <c r="Q17" s="21" t="n">
        <f aca="false">(E17*9)+(F17*11)+(G17*6)+(H17*11)+(I17*9)+(J17*8)+(K17*6)+(M17*9)+N17</f>
        <v>285</v>
      </c>
      <c r="R17" s="22" t="n">
        <f aca="false">(190+32)</f>
        <v>222</v>
      </c>
      <c r="S17" s="22" t="n">
        <f aca="false">R17+(H17*11)+(I17*9)+(J17*8)+(K17*6)</f>
        <v>294</v>
      </c>
      <c r="T17" s="23" t="n">
        <f aca="false">S17-Q17</f>
        <v>9</v>
      </c>
      <c r="U17" s="24" t="n">
        <v>45</v>
      </c>
    </row>
    <row r="18" customFormat="false" ht="14.25" hidden="false" customHeight="true" outlineLevel="0" collapsed="false">
      <c r="A18" s="15" t="n">
        <v>45440</v>
      </c>
      <c r="B18" s="16" t="s">
        <v>32</v>
      </c>
      <c r="C18" s="17" t="s">
        <v>41</v>
      </c>
      <c r="D18" s="17" t="n">
        <f aca="false">E18+F18+G18+H18+I18+J18+K18+L18</f>
        <v>65</v>
      </c>
      <c r="E18" s="18" t="n">
        <f aca="false">65-7-12-1</f>
        <v>45</v>
      </c>
      <c r="F18" s="18" t="n">
        <v>1</v>
      </c>
      <c r="G18" s="18"/>
      <c r="H18" s="18"/>
      <c r="I18" s="18" t="n">
        <v>13</v>
      </c>
      <c r="J18" s="18"/>
      <c r="K18" s="18"/>
      <c r="L18" s="18" t="n">
        <v>6</v>
      </c>
      <c r="M18" s="27" t="n">
        <v>8</v>
      </c>
      <c r="N18" s="21" t="n">
        <v>44</v>
      </c>
      <c r="O18" s="18" t="n">
        <v>17</v>
      </c>
      <c r="P18" s="18" t="n">
        <f aca="false">SUM(E18:M18,O18)</f>
        <v>90</v>
      </c>
      <c r="Q18" s="21" t="n">
        <f aca="false">(E18*9)+(F18*11)+(G18*6)+(H18*11)+(I18*9)+(J18*8)+(K18*6)+(M18*9)+N18</f>
        <v>649</v>
      </c>
      <c r="R18" s="22" t="n">
        <f aca="false">573+44+9</f>
        <v>626</v>
      </c>
      <c r="S18" s="22" t="n">
        <f aca="false">R18+(H18*11)+(I18*9)+(J18*8)+(K18*6)</f>
        <v>743</v>
      </c>
      <c r="T18" s="23" t="n">
        <f aca="false">S18-Q18</f>
        <v>94</v>
      </c>
      <c r="U18" s="24" t="n">
        <v>180</v>
      </c>
    </row>
    <row r="19" customFormat="false" ht="14.25" hidden="false" customHeight="true" outlineLevel="0" collapsed="false">
      <c r="A19" s="15" t="n">
        <v>45442</v>
      </c>
      <c r="B19" s="16" t="s">
        <v>34</v>
      </c>
      <c r="C19" s="17" t="s">
        <v>129</v>
      </c>
      <c r="D19" s="17" t="n">
        <f aca="false">E19+F19+G19+H19+I19+J19+K19+L19</f>
        <v>18</v>
      </c>
      <c r="E19" s="18" t="n">
        <v>5</v>
      </c>
      <c r="F19" s="18" t="n">
        <v>3</v>
      </c>
      <c r="G19" s="18"/>
      <c r="I19" s="35" t="n">
        <v>9</v>
      </c>
      <c r="J19" s="18"/>
      <c r="K19" s="18" t="n">
        <v>1</v>
      </c>
      <c r="L19" s="18"/>
      <c r="M19" s="18" t="n">
        <v>4</v>
      </c>
      <c r="N19" s="21" t="n">
        <v>7</v>
      </c>
      <c r="O19" s="18" t="n">
        <v>12</v>
      </c>
      <c r="P19" s="18" t="n">
        <f aca="false">SUM(E19:M19,O19)</f>
        <v>34</v>
      </c>
      <c r="Q19" s="21" t="n">
        <f aca="false">(E19*9)+(F19*11)+(G19*6)+(H19*11)+(I19*9)+(J19*8)+(K19*6)+(M19*9)+N19</f>
        <v>208</v>
      </c>
      <c r="R19" s="22" t="n">
        <v>126</v>
      </c>
      <c r="S19" s="22" t="n">
        <f aca="false">R19+(H19*11)+(I19*9)+(J19*8)+(K19*6)</f>
        <v>213</v>
      </c>
      <c r="T19" s="23" t="n">
        <f aca="false">S19-Q19</f>
        <v>5</v>
      </c>
      <c r="U19" s="24" t="n">
        <v>135</v>
      </c>
    </row>
    <row r="20" customFormat="false" ht="14.25" hidden="false" customHeight="true" outlineLevel="0" collapsed="false">
      <c r="A20" s="15" t="n">
        <v>45443</v>
      </c>
      <c r="B20" s="16" t="s">
        <v>26</v>
      </c>
      <c r="C20" s="17" t="s">
        <v>130</v>
      </c>
      <c r="D20" s="17" t="n">
        <f aca="false">E20+F20+G20+H20+I20+J20+K20+L20</f>
        <v>26</v>
      </c>
      <c r="E20" s="18" t="n">
        <f aca="false">26-3-1-8</f>
        <v>14</v>
      </c>
      <c r="F20" s="18" t="n">
        <v>4</v>
      </c>
      <c r="G20" s="18"/>
      <c r="H20" s="18"/>
      <c r="I20" s="18" t="n">
        <v>8</v>
      </c>
      <c r="J20" s="18"/>
      <c r="K20" s="18"/>
      <c r="L20" s="18"/>
      <c r="M20" s="18" t="n">
        <v>9</v>
      </c>
      <c r="N20" s="21"/>
      <c r="O20" s="18" t="n">
        <v>13</v>
      </c>
      <c r="P20" s="18" t="n">
        <f aca="false">SUM(E20:M20,O20)</f>
        <v>48</v>
      </c>
      <c r="Q20" s="21" t="n">
        <f aca="false">(E20*9)+(F20*11)+(G20*6)+(H20*11)+(I20*9)+(J20*8)+(K20*6)+(M20*9)+N20</f>
        <v>323</v>
      </c>
      <c r="R20" s="22" t="n">
        <v>257</v>
      </c>
      <c r="S20" s="22" t="n">
        <f aca="false">R20+(H20*11)+(I20*9)+(J20*8)+(K20*6)</f>
        <v>329</v>
      </c>
      <c r="T20" s="23" t="n">
        <f aca="false">S20-Q20</f>
        <v>6</v>
      </c>
      <c r="U20" s="24"/>
    </row>
    <row r="21" customFormat="false" ht="14.25" hidden="false" customHeight="true" outlineLevel="0" collapsed="false">
      <c r="A21" s="15"/>
      <c r="B21" s="18"/>
      <c r="C21" s="36"/>
      <c r="D21" s="37" t="n">
        <f aca="false">E21+F21+G21+H21+I21+J21+K21+L21</f>
        <v>0</v>
      </c>
      <c r="E21" s="18"/>
      <c r="F21" s="18"/>
      <c r="G21" s="18"/>
      <c r="H21" s="18"/>
      <c r="I21" s="18"/>
      <c r="J21" s="18"/>
      <c r="K21" s="38"/>
      <c r="L21" s="38"/>
      <c r="M21" s="18"/>
      <c r="N21" s="21"/>
      <c r="O21" s="3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1"/>
      <c r="S21" s="22" t="n">
        <f aca="false">R21+(H21*11)+(I21*9)+(J21*8)+(K21*6)</f>
        <v>0</v>
      </c>
      <c r="T21" s="23" t="n">
        <f aca="false">S21-Q21</f>
        <v>0</v>
      </c>
      <c r="U21" s="30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21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39" t="n">
        <f aca="false">S22-Q22</f>
        <v>0</v>
      </c>
      <c r="U22" s="30"/>
    </row>
    <row r="23" customFormat="false" ht="14.25" hidden="false" customHeight="true" outlineLevel="0" collapsed="false">
      <c r="A23" s="40"/>
      <c r="B23" s="18"/>
      <c r="C23" s="36"/>
      <c r="D23" s="41" t="n">
        <f aca="false">E23+F23+G23+I23+J23+K23+L23</f>
        <v>0</v>
      </c>
      <c r="E23" s="18"/>
      <c r="F23" s="18"/>
      <c r="G23" s="18"/>
      <c r="H23" s="18"/>
      <c r="I23" s="18"/>
      <c r="J23" s="18"/>
      <c r="K23" s="21"/>
      <c r="L23" s="21"/>
      <c r="M23" s="18"/>
      <c r="N23" s="21"/>
      <c r="O23" s="21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1"/>
      <c r="T23" s="22"/>
      <c r="U23" s="30"/>
    </row>
    <row r="24" customFormat="false" ht="14.25" hidden="false" customHeight="true" outlineLevel="0" collapsed="false">
      <c r="A24" s="40"/>
      <c r="B24" s="18" t="s">
        <v>43</v>
      </c>
      <c r="C24" s="42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/>
      <c r="R24" s="21"/>
      <c r="S24" s="21"/>
      <c r="T24" s="22"/>
      <c r="U24" s="30"/>
    </row>
    <row r="25" customFormat="false" ht="14.25" hidden="false" customHeight="true" outlineLevel="0" collapsed="false">
      <c r="A25" s="43" t="s">
        <v>44</v>
      </c>
      <c r="B25" s="44"/>
      <c r="C25" s="45" t="e">
        <f aca="false">S25/B25</f>
        <v>#DIV/0!</v>
      </c>
      <c r="D25" s="44" t="n">
        <f aca="false">SUM(D5:D23)</f>
        <v>528</v>
      </c>
      <c r="E25" s="44" t="n">
        <f aca="false">SUM(E5:E23)</f>
        <v>301</v>
      </c>
      <c r="F25" s="44" t="n">
        <f aca="false">SUM(F5:F23)</f>
        <v>52</v>
      </c>
      <c r="G25" s="44" t="n">
        <f aca="false">SUM(G5:G23)</f>
        <v>4</v>
      </c>
      <c r="H25" s="44"/>
      <c r="I25" s="44" t="n">
        <f aca="false">SUM(I5:I23)</f>
        <v>145</v>
      </c>
      <c r="J25" s="44" t="n">
        <f aca="false">SUM(J5:J23)</f>
        <v>0</v>
      </c>
      <c r="K25" s="44" t="n">
        <f aca="false">SUM(K5:K23)</f>
        <v>7</v>
      </c>
      <c r="L25" s="44" t="n">
        <f aca="false">SUM(L5:L23)</f>
        <v>17</v>
      </c>
      <c r="M25" s="44" t="n">
        <f aca="false">SUM(M5:M23)</f>
        <v>147</v>
      </c>
      <c r="N25" s="44"/>
      <c r="O25" s="44" t="n">
        <f aca="false">SUM(O5:O23)</f>
        <v>225</v>
      </c>
      <c r="P25" s="44" t="n">
        <f aca="false">SUM(E25:J25,M25,O25)</f>
        <v>874</v>
      </c>
      <c r="Q25" s="45" t="n">
        <f aca="false">SUM(Q5:Q24)</f>
        <v>6078</v>
      </c>
      <c r="R25" s="45" t="n">
        <f aca="false">SUM(R5:R23)</f>
        <v>5099</v>
      </c>
      <c r="S25" s="45" t="n">
        <f aca="false">SUM(S5:S23)</f>
        <v>6468</v>
      </c>
      <c r="T25" s="45" t="n">
        <f aca="false">SUM(T5:T23)</f>
        <v>390</v>
      </c>
      <c r="U25" s="46" t="n">
        <f aca="false">SUM(U5:U23)</f>
        <v>1259</v>
      </c>
    </row>
    <row r="26" customFormat="false" ht="14.25" hidden="false" customHeight="true" outlineLevel="0" collapsed="false">
      <c r="C26" s="26" t="s">
        <v>45</v>
      </c>
      <c r="D26" s="47" t="n">
        <f aca="false">471/18</f>
        <v>26.16666667</v>
      </c>
    </row>
    <row r="28" customFormat="false" ht="14.25" hidden="false" customHeight="true" outlineLevel="0" collapsed="false">
      <c r="C28" s="26" t="s">
        <v>46</v>
      </c>
    </row>
    <row r="29" customFormat="false" ht="14.25" hidden="false" customHeight="true" outlineLevel="0" collapsed="false">
      <c r="B29" s="25" t="n">
        <f aca="false">C29/18</f>
        <v>116.0205556</v>
      </c>
      <c r="C29" s="48" t="n">
        <v>2088.37</v>
      </c>
      <c r="D29" s="25" t="n">
        <f aca="false">C29/D25</f>
        <v>3.955246212</v>
      </c>
      <c r="O29" s="25" t="n">
        <f aca="false">C29/(D25+O25)</f>
        <v>2.773399734</v>
      </c>
      <c r="P29" s="25" t="n">
        <f aca="false">C29/P25</f>
        <v>2.389439359</v>
      </c>
    </row>
    <row r="30" customFormat="false" ht="14.25" hidden="false" customHeight="true" outlineLevel="0" collapsed="false">
      <c r="C30" s="48" t="s">
        <v>47</v>
      </c>
      <c r="D30" s="25"/>
    </row>
    <row r="31" customFormat="false" ht="14.25" hidden="false" customHeight="true" outlineLevel="0" collapsed="false">
      <c r="B31" s="25" t="n">
        <f aca="false">C31/18</f>
        <v>130.7477778</v>
      </c>
      <c r="C31" s="25" t="n">
        <f aca="false">2353.46</f>
        <v>2353.46</v>
      </c>
      <c r="D31" s="25" t="n">
        <f aca="false">C31/D25</f>
        <v>4.457310606</v>
      </c>
      <c r="O31" s="25" t="n">
        <f aca="false">C31/(D25+O25)</f>
        <v>3.125444887</v>
      </c>
      <c r="P31" s="25" t="n">
        <f aca="false">C31/P25</f>
        <v>2.692745995</v>
      </c>
    </row>
    <row r="32" customFormat="false" ht="14.25" hidden="false" customHeight="true" outlineLevel="0" collapsed="false">
      <c r="C32" s="26" t="s">
        <v>48</v>
      </c>
    </row>
    <row r="33" customFormat="false" ht="14.25" hidden="false" customHeight="true" outlineLevel="0" collapsed="false">
      <c r="B33" s="25" t="n">
        <f aca="false">C33/18</f>
        <v>477.9822222</v>
      </c>
      <c r="C33" s="48" t="n">
        <f aca="false">7693.68+910</f>
        <v>8603.68</v>
      </c>
      <c r="D33" s="25" t="n">
        <f aca="false">C33/D25</f>
        <v>16.29484848</v>
      </c>
      <c r="O33" s="25" t="n">
        <f aca="false">C33/(D25+O25)</f>
        <v>11.42586985</v>
      </c>
      <c r="P33" s="25" t="n">
        <f aca="false">C33/P25</f>
        <v>9.84402746</v>
      </c>
    </row>
    <row r="35" customFormat="false" ht="14.25" hidden="false" customHeight="true" outlineLevel="0" collapsed="false">
      <c r="C35" s="26" t="s">
        <v>49</v>
      </c>
      <c r="D35" s="47" t="n">
        <f aca="false">D25/O25</f>
        <v>2.346666667</v>
      </c>
      <c r="E35" s="26" t="s">
        <v>50</v>
      </c>
    </row>
    <row r="37" customFormat="false" ht="14.25" hidden="false" customHeight="true" outlineLevel="0" collapsed="false">
      <c r="C37" s="26" t="s">
        <v>51</v>
      </c>
    </row>
    <row r="38" customFormat="false" ht="14.25" hidden="false" customHeight="true" outlineLevel="0" collapsed="false">
      <c r="C38" s="26" t="s">
        <v>52</v>
      </c>
      <c r="O38" s="25" t="n">
        <f aca="false">(45*11.04)/30</f>
        <v>16.56</v>
      </c>
      <c r="P38" s="26" t="s">
        <v>53</v>
      </c>
    </row>
    <row r="39" customFormat="false" ht="14.25" hidden="false" customHeight="true" outlineLevel="0" collapsed="false">
      <c r="C39" s="26" t="s">
        <v>54</v>
      </c>
      <c r="O39" s="48" t="n">
        <f aca="false">(40*11.04)/30</f>
        <v>14.72</v>
      </c>
      <c r="P39" s="26" t="s">
        <v>53</v>
      </c>
    </row>
    <row r="41" customFormat="false" ht="14.25" hidden="false" customHeight="true" outlineLevel="0" collapsed="false">
      <c r="C41" s="26" t="s">
        <v>55</v>
      </c>
      <c r="F41" s="25" t="n">
        <f aca="false">C33-S25</f>
        <v>2135.68</v>
      </c>
    </row>
    <row r="42" customFormat="false" ht="14.25" hidden="false" customHeight="true" outlineLevel="0" collapsed="false">
      <c r="C42" s="26" t="s">
        <v>56</v>
      </c>
      <c r="E42" s="26" t="s">
        <v>57</v>
      </c>
      <c r="F42" s="49" t="n">
        <f aca="false">F41/18</f>
        <v>118.6488889</v>
      </c>
    </row>
    <row r="43" customFormat="false" ht="14.25" hidden="false" customHeight="true" outlineLevel="0" collapsed="false">
      <c r="C43" s="26" t="s">
        <v>58</v>
      </c>
      <c r="F43" s="25" t="n">
        <f aca="false">C33/18</f>
        <v>477.9822222</v>
      </c>
    </row>
    <row r="44" customFormat="false" ht="14.25" hidden="false" customHeight="true" outlineLevel="0" collapsed="false">
      <c r="C44" s="26" t="s">
        <v>59</v>
      </c>
    </row>
    <row r="45" customFormat="false" ht="14.25" hidden="false" customHeight="true" outlineLevel="0" collapsed="false">
      <c r="C45" s="26" t="s">
        <v>60</v>
      </c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5.5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>
      <c r="A1" s="26" t="n">
        <v>2</v>
      </c>
    </row>
    <row r="2" customFormat="false" ht="14.25" hidden="false" customHeight="true" outlineLevel="0" collapsed="false">
      <c r="A2" s="1" t="s">
        <v>131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50" t="n">
        <v>45446</v>
      </c>
      <c r="B4" s="16" t="s">
        <v>29</v>
      </c>
      <c r="C4" s="17" t="s">
        <v>94</v>
      </c>
      <c r="D4" s="17" t="n">
        <f aca="false">E4+F4+G4+H4+I4+J4+K4+L4</f>
        <v>30</v>
      </c>
      <c r="E4" s="18" t="n">
        <f aca="false">26-4</f>
        <v>22</v>
      </c>
      <c r="F4" s="18" t="n">
        <v>3</v>
      </c>
      <c r="G4" s="18" t="n">
        <v>1</v>
      </c>
      <c r="H4" s="19"/>
      <c r="I4" s="20" t="n">
        <v>4</v>
      </c>
      <c r="J4" s="18"/>
      <c r="K4" s="18"/>
      <c r="L4" s="18"/>
      <c r="M4" s="18" t="n">
        <v>14</v>
      </c>
      <c r="N4" s="21"/>
      <c r="O4" s="18"/>
      <c r="P4" s="18" t="n">
        <f aca="false">SUM(E4:M4,O4)</f>
        <v>44</v>
      </c>
      <c r="Q4" s="21" t="n">
        <f aca="false">(E4*9)+(F4*11)+(G4*6)+(H4*11)+(I4*9)+(J4*8)+(K4*6)+(M4*9)+N4</f>
        <v>399</v>
      </c>
      <c r="R4" s="22" t="n">
        <f aca="false">333+12+27</f>
        <v>372</v>
      </c>
      <c r="S4" s="22" t="n">
        <f aca="false">R4+(H4*11)+(I4*9)+(J4*8)+(K4*6)</f>
        <v>408</v>
      </c>
      <c r="T4" s="23" t="n">
        <f aca="false">S4-Q4</f>
        <v>9</v>
      </c>
      <c r="U4" s="24"/>
    </row>
    <row r="5" customFormat="false" ht="14.25" hidden="false" customHeight="true" outlineLevel="0" collapsed="false">
      <c r="A5" s="15" t="n">
        <v>45447</v>
      </c>
      <c r="B5" s="16" t="s">
        <v>32</v>
      </c>
      <c r="C5" s="17" t="s">
        <v>132</v>
      </c>
      <c r="D5" s="17" t="n">
        <f aca="false">E5+F5+G5+H5+I5+J5+K5+L5</f>
        <v>40</v>
      </c>
      <c r="E5" s="18" t="n">
        <v>24</v>
      </c>
      <c r="F5" s="18" t="n">
        <v>5</v>
      </c>
      <c r="G5" s="18"/>
      <c r="I5" s="20" t="n">
        <v>10</v>
      </c>
      <c r="J5" s="18"/>
      <c r="K5" s="18" t="n">
        <v>1</v>
      </c>
      <c r="L5" s="18"/>
      <c r="M5" s="18" t="n">
        <v>15</v>
      </c>
      <c r="N5" s="21"/>
      <c r="O5" s="18" t="n">
        <v>13</v>
      </c>
      <c r="P5" s="18" t="n">
        <f aca="false">SUM(E5:M5,O5)</f>
        <v>68</v>
      </c>
      <c r="Q5" s="21" t="n">
        <f aca="false">(E5*9)+(F5*11)+(G5*6)+(H5*11)+(I5*9)+(J5*8)+(K5*6)+(M5*9)+N5</f>
        <v>502</v>
      </c>
      <c r="R5" s="22" t="n">
        <v>419</v>
      </c>
      <c r="S5" s="22" t="n">
        <f aca="false">R5+(H5*11)+(I5*9)+(J5*8)+(K5*6)</f>
        <v>515</v>
      </c>
      <c r="T5" s="23" t="n">
        <f aca="false">S5-Q5</f>
        <v>13</v>
      </c>
      <c r="U5" s="24" t="n">
        <v>54</v>
      </c>
      <c r="V5" s="25"/>
    </row>
    <row r="6" customFormat="false" ht="14.25" hidden="false" customHeight="true" outlineLevel="0" collapsed="false">
      <c r="A6" s="15" t="n">
        <v>45449</v>
      </c>
      <c r="B6" s="27" t="s">
        <v>34</v>
      </c>
      <c r="C6" s="17" t="s">
        <v>133</v>
      </c>
      <c r="D6" s="17" t="n">
        <f aca="false">E6+F6+G6+H6+I6+J6+K6+L6</f>
        <v>13</v>
      </c>
      <c r="E6" s="18" t="n">
        <v>3</v>
      </c>
      <c r="F6" s="32" t="n">
        <v>2</v>
      </c>
      <c r="G6" s="18"/>
      <c r="H6" s="18"/>
      <c r="I6" s="18" t="n">
        <v>8</v>
      </c>
      <c r="J6" s="18"/>
      <c r="K6" s="18"/>
      <c r="L6" s="18"/>
      <c r="M6" s="18" t="n">
        <v>8</v>
      </c>
      <c r="N6" s="21"/>
      <c r="O6" s="18" t="n">
        <v>16</v>
      </c>
      <c r="P6" s="18" t="n">
        <f aca="false">SUM(E6:M6,O6)</f>
        <v>37</v>
      </c>
      <c r="Q6" s="21" t="n">
        <f aca="false">(E6*9)+(F6*11)+(G6*6)+(H6*11)+(I6*9)+(J6*8)+(K6*6)+(M6*9)+N6</f>
        <v>193</v>
      </c>
      <c r="R6" s="22" t="n">
        <f aca="false">(106+22)</f>
        <v>128</v>
      </c>
      <c r="S6" s="22" t="n">
        <f aca="false">R6+(H6*11)+(I6*9)+(J6*8)+(K6*6)</f>
        <v>200</v>
      </c>
      <c r="T6" s="23" t="n">
        <f aca="false">S6-Q6</f>
        <v>7</v>
      </c>
      <c r="U6" s="30" t="n">
        <v>90</v>
      </c>
    </row>
    <row r="7" customFormat="false" ht="14.25" hidden="false" customHeight="true" outlineLevel="0" collapsed="false">
      <c r="A7" s="15" t="n">
        <v>45450</v>
      </c>
      <c r="B7" s="27" t="s">
        <v>26</v>
      </c>
      <c r="C7" s="34" t="s">
        <v>134</v>
      </c>
      <c r="D7" s="17" t="n">
        <f aca="false">E7+F7+G7+H7+I7+J7+K7+L7</f>
        <v>34</v>
      </c>
      <c r="E7" s="18" t="n">
        <v>26</v>
      </c>
      <c r="F7" s="32"/>
      <c r="G7" s="18"/>
      <c r="H7" s="18"/>
      <c r="I7" s="18" t="n">
        <v>7</v>
      </c>
      <c r="J7" s="18"/>
      <c r="K7" s="18"/>
      <c r="L7" s="18" t="n">
        <v>1</v>
      </c>
      <c r="M7" s="18" t="n">
        <v>4</v>
      </c>
      <c r="N7" s="21"/>
      <c r="O7" s="18" t="n">
        <v>11</v>
      </c>
      <c r="P7" s="18" t="n">
        <f aca="false">SUM(E7:M7,O7)</f>
        <v>49</v>
      </c>
      <c r="Q7" s="21" t="n">
        <f aca="false">(E7*9)+(F7*11)+(G7*6)+(H7*11)+(I7*9)+(J7*8)+(K7*6)+(M7*9)+N7</f>
        <v>333</v>
      </c>
      <c r="R7" s="22" t="n">
        <v>279</v>
      </c>
      <c r="S7" s="22" t="n">
        <f aca="false">R7+(H7*11)+(I7*9)+(J7*8)+(K7*6)</f>
        <v>342</v>
      </c>
      <c r="T7" s="23" t="n">
        <f aca="false">S7-Q7</f>
        <v>9</v>
      </c>
      <c r="U7" s="24"/>
    </row>
    <row r="8" customFormat="false" ht="14.25" hidden="false" customHeight="true" outlineLevel="0" collapsed="false">
      <c r="A8" s="15" t="n">
        <v>45453</v>
      </c>
      <c r="B8" s="27" t="s">
        <v>29</v>
      </c>
      <c r="C8" s="17" t="s">
        <v>135</v>
      </c>
      <c r="D8" s="17" t="n">
        <f aca="false">E8+F8+G8+H8+I8+J8+K8+L8</f>
        <v>53</v>
      </c>
      <c r="E8" s="18" t="n">
        <v>39</v>
      </c>
      <c r="F8" s="28" t="n">
        <v>5</v>
      </c>
      <c r="G8" s="18"/>
      <c r="H8" s="18"/>
      <c r="I8" s="18" t="n">
        <v>9</v>
      </c>
      <c r="J8" s="18"/>
      <c r="K8" s="27"/>
      <c r="L8" s="27"/>
      <c r="M8" s="18" t="n">
        <v>8</v>
      </c>
      <c r="N8" s="21"/>
      <c r="O8" s="18" t="n">
        <v>14</v>
      </c>
      <c r="P8" s="18" t="n">
        <f aca="false">SUM(E8:M8,O8)</f>
        <v>75</v>
      </c>
      <c r="Q8" s="21" t="n">
        <f aca="false">(E8*9)+(F8*11)+(G8*6)+(H8*11)+(I8*9)+(J8*8)+(K8*6)+(M8*9)+N8</f>
        <v>559</v>
      </c>
      <c r="R8" s="22" t="n">
        <f aca="false">(664-90)</f>
        <v>574</v>
      </c>
      <c r="S8" s="22" t="n">
        <f aca="false">R8+(H8*11)+(I8*9)+(J8*8)+(K8*6)</f>
        <v>655</v>
      </c>
      <c r="T8" s="23" t="n">
        <f aca="false">S8-Q8</f>
        <v>96</v>
      </c>
      <c r="U8" s="24"/>
      <c r="V8" s="26" t="s">
        <v>136</v>
      </c>
    </row>
    <row r="9" customFormat="false" ht="14.25" hidden="false" customHeight="true" outlineLevel="0" collapsed="false">
      <c r="A9" s="15" t="n">
        <v>45454</v>
      </c>
      <c r="B9" s="27" t="s">
        <v>32</v>
      </c>
      <c r="C9" s="17" t="s">
        <v>137</v>
      </c>
      <c r="D9" s="17" t="n">
        <f aca="false">E9+F9+G9+H9+I9+J9+K9+L9</f>
        <v>48</v>
      </c>
      <c r="E9" s="18" t="n">
        <v>29</v>
      </c>
      <c r="F9" s="32" t="n">
        <v>7</v>
      </c>
      <c r="G9" s="18"/>
      <c r="H9" s="18"/>
      <c r="I9" s="18" t="n">
        <v>11</v>
      </c>
      <c r="J9" s="18"/>
      <c r="K9" s="18" t="n">
        <v>1</v>
      </c>
      <c r="L9" s="18"/>
      <c r="M9" s="18" t="n">
        <v>14</v>
      </c>
      <c r="N9" s="22"/>
      <c r="O9" s="27" t="n">
        <v>12</v>
      </c>
      <c r="P9" s="18" t="n">
        <f aca="false">SUM(E9:M9,O9)</f>
        <v>74</v>
      </c>
      <c r="Q9" s="21" t="n">
        <f aca="false">(E9*9)+(F9*11)+(G9*6)+(H9*11)+(I9*9)+(J9*8)+(K9*6)+(M9*9)+N9</f>
        <v>569</v>
      </c>
      <c r="R9" s="22" t="n">
        <f aca="false">(448+10+11)</f>
        <v>469</v>
      </c>
      <c r="S9" s="22" t="n">
        <f aca="false">R9+(H9*11)+(I9*9)+(J9*8)+(K9*6)</f>
        <v>574</v>
      </c>
      <c r="T9" s="23" t="n">
        <f aca="false">S9-Q9</f>
        <v>5</v>
      </c>
      <c r="U9" s="24"/>
    </row>
    <row r="10" customFormat="false" ht="14.25" hidden="false" customHeight="true" outlineLevel="0" collapsed="false">
      <c r="A10" s="15" t="n">
        <v>45456</v>
      </c>
      <c r="B10" s="27" t="s">
        <v>34</v>
      </c>
      <c r="C10" s="17" t="s">
        <v>138</v>
      </c>
      <c r="D10" s="17" t="n">
        <f aca="false">E10+F10+G10+H10+I10+J10+K10+L10</f>
        <v>23</v>
      </c>
      <c r="E10" s="18" t="n">
        <v>15</v>
      </c>
      <c r="F10" s="32"/>
      <c r="G10" s="18"/>
      <c r="H10" s="18"/>
      <c r="I10" s="18" t="n">
        <v>8</v>
      </c>
      <c r="J10" s="18"/>
      <c r="K10" s="18"/>
      <c r="L10" s="18"/>
      <c r="M10" s="18" t="n">
        <v>5</v>
      </c>
      <c r="N10" s="21"/>
      <c r="O10" s="18" t="n">
        <v>11</v>
      </c>
      <c r="P10" s="18" t="n">
        <f aca="false">SUM(E10:M10,O10)</f>
        <v>39</v>
      </c>
      <c r="Q10" s="21" t="n">
        <f aca="false">(E10*9)+(F10*11)+(G10*6)+(H10*11)+(I10*9)+(J10*8)+(K10*6)+(M10*9)+N10</f>
        <v>252</v>
      </c>
      <c r="R10" s="22" t="n">
        <v>185</v>
      </c>
      <c r="S10" s="22" t="n">
        <f aca="false">R10+(H10*11)+(I10*9)+(J10*8)+(K10*6)</f>
        <v>257</v>
      </c>
      <c r="T10" s="23" t="n">
        <f aca="false">S10-Q10</f>
        <v>5</v>
      </c>
      <c r="U10" s="24" t="n">
        <v>180</v>
      </c>
    </row>
    <row r="11" customFormat="false" ht="14.25" hidden="false" customHeight="true" outlineLevel="0" collapsed="false">
      <c r="A11" s="15" t="n">
        <v>45457</v>
      </c>
      <c r="B11" s="27" t="s">
        <v>26</v>
      </c>
      <c r="C11" s="17" t="s">
        <v>139</v>
      </c>
      <c r="D11" s="17" t="n">
        <f aca="false">E11+F11+G11+H11+I11+J11+K11+L11</f>
        <v>51</v>
      </c>
      <c r="E11" s="18" t="n">
        <v>26</v>
      </c>
      <c r="F11" s="32" t="n">
        <v>7</v>
      </c>
      <c r="G11" s="18" t="n">
        <v>1</v>
      </c>
      <c r="H11" s="18"/>
      <c r="I11" s="18" t="n">
        <v>14</v>
      </c>
      <c r="J11" s="18"/>
      <c r="K11" s="18" t="n">
        <v>1</v>
      </c>
      <c r="L11" s="18" t="n">
        <v>2</v>
      </c>
      <c r="M11" s="18" t="n">
        <v>15</v>
      </c>
      <c r="N11" s="21"/>
      <c r="O11" s="18" t="n">
        <v>18</v>
      </c>
      <c r="P11" s="18" t="n">
        <f aca="false">SUM(E11:M11,O11)</f>
        <v>84</v>
      </c>
      <c r="Q11" s="21" t="n">
        <f aca="false">(E11*9)+(F11*11)+(G11*6)+(H11*11)+(I11*9)+(J11*8)+(K11*6)+(M11*9)+N11</f>
        <v>584</v>
      </c>
      <c r="R11" s="22" t="n">
        <v>469</v>
      </c>
      <c r="S11" s="22" t="n">
        <f aca="false">R11+(H11*11)+(I11*9)+(J11*8)+(K11*6)</f>
        <v>601</v>
      </c>
      <c r="T11" s="23" t="n">
        <f aca="false">S11-Q11</f>
        <v>17</v>
      </c>
      <c r="U11" s="24" t="n">
        <v>135</v>
      </c>
    </row>
    <row r="12" customFormat="false" ht="14.25" hidden="false" customHeight="true" outlineLevel="0" collapsed="false">
      <c r="A12" s="15" t="n">
        <v>45460</v>
      </c>
      <c r="B12" s="26" t="s">
        <v>29</v>
      </c>
      <c r="C12" s="17" t="s">
        <v>82</v>
      </c>
      <c r="D12" s="17" t="n">
        <f aca="false">E12+F12+G12+H12+I12+J12+K12+L12</f>
        <v>31</v>
      </c>
      <c r="E12" s="18" t="n">
        <v>17</v>
      </c>
      <c r="F12" s="32" t="n">
        <v>4</v>
      </c>
      <c r="G12" s="18"/>
      <c r="H12" s="18"/>
      <c r="I12" s="18" t="n">
        <v>9</v>
      </c>
      <c r="J12" s="18"/>
      <c r="K12" s="27"/>
      <c r="L12" s="27" t="n">
        <v>1</v>
      </c>
      <c r="M12" s="18" t="n">
        <v>14</v>
      </c>
      <c r="N12" s="21"/>
      <c r="O12" s="18" t="n">
        <v>13</v>
      </c>
      <c r="P12" s="18" t="n">
        <f aca="false">SUM(E12:M12,O12)</f>
        <v>58</v>
      </c>
      <c r="Q12" s="21" t="n">
        <f aca="false">(E12*9)+(F12*11)+(G12*6)+(H12*11)+(I12*9)+(J12*8)+(K12*6)+(M12*9)+N12</f>
        <v>404</v>
      </c>
      <c r="R12" s="22" t="n">
        <f aca="false">(320+22)</f>
        <v>342</v>
      </c>
      <c r="S12" s="22" t="n">
        <f aca="false">R12+(H12*11)+(I12*9)+(J12*8)+(K12*6)</f>
        <v>423</v>
      </c>
      <c r="T12" s="23" t="n">
        <f aca="false">S12-Q12</f>
        <v>19</v>
      </c>
      <c r="U12" s="24" t="n">
        <v>180</v>
      </c>
    </row>
    <row r="13" customFormat="false" ht="14.25" hidden="false" customHeight="true" outlineLevel="0" collapsed="false">
      <c r="A13" s="15" t="n">
        <v>45461</v>
      </c>
      <c r="B13" s="35" t="s">
        <v>32</v>
      </c>
      <c r="C13" s="17" t="s">
        <v>140</v>
      </c>
      <c r="D13" s="17" t="n">
        <f aca="false">E13+F13+G13+H13+I13+J13+K13+L13</f>
        <v>48</v>
      </c>
      <c r="E13" s="18" t="n">
        <v>27</v>
      </c>
      <c r="F13" s="18" t="n">
        <v>4</v>
      </c>
      <c r="G13" s="18" t="n">
        <v>1</v>
      </c>
      <c r="H13" s="18"/>
      <c r="I13" s="18" t="n">
        <v>16</v>
      </c>
      <c r="J13" s="18"/>
      <c r="K13" s="18"/>
      <c r="L13" s="18"/>
      <c r="M13" s="18" t="n">
        <v>9</v>
      </c>
      <c r="N13" s="21" t="n">
        <v>48</v>
      </c>
      <c r="O13" s="18" t="n">
        <v>15</v>
      </c>
      <c r="P13" s="18" t="n">
        <f aca="false">SUM(E13:M13,O13)</f>
        <v>72</v>
      </c>
      <c r="Q13" s="21" t="n">
        <f aca="false">(E13*9)+(F13*11)+(G13*6)+(H13*11)+(I13*9)+(J13*8)+(K13*6)+(M13*9)+(N13)</f>
        <v>566</v>
      </c>
      <c r="R13" s="22" t="n">
        <v>439</v>
      </c>
      <c r="S13" s="22" t="n">
        <f aca="false">R13+(H13*11)+(I13*9)+(J13*8)+(K13*6)</f>
        <v>583</v>
      </c>
      <c r="T13" s="23" t="n">
        <f aca="false">S13-Q13</f>
        <v>17</v>
      </c>
      <c r="U13" s="24" t="n">
        <v>45</v>
      </c>
    </row>
    <row r="14" customFormat="false" ht="14.25" hidden="false" customHeight="true" outlineLevel="0" collapsed="false">
      <c r="A14" s="15" t="n">
        <v>45463</v>
      </c>
      <c r="B14" s="16" t="s">
        <v>34</v>
      </c>
      <c r="C14" s="17" t="s">
        <v>141</v>
      </c>
      <c r="D14" s="17" t="n">
        <f aca="false">E14+F14+G14+H14+I14+J14+K14+L14</f>
        <v>17</v>
      </c>
      <c r="E14" s="18" t="n">
        <v>8</v>
      </c>
      <c r="F14" s="18" t="n">
        <v>1</v>
      </c>
      <c r="G14" s="18"/>
      <c r="H14" s="18"/>
      <c r="I14" s="18" t="n">
        <v>7</v>
      </c>
      <c r="J14" s="18"/>
      <c r="K14" s="18" t="n">
        <v>1</v>
      </c>
      <c r="L14" s="18"/>
      <c r="M14" s="18" t="n">
        <v>9</v>
      </c>
      <c r="N14" s="21"/>
      <c r="O14" s="18" t="n">
        <v>13</v>
      </c>
      <c r="P14" s="18" t="n">
        <f aca="false">SUM(E14:M14,O14)</f>
        <v>39</v>
      </c>
      <c r="Q14" s="21" t="n">
        <f aca="false">(E14*9)+(F14*11)+(G14*6)+(H14*11)+(I14*9)+(J14*8)+(K14*6)+(M14*9)+N14</f>
        <v>233</v>
      </c>
      <c r="R14" s="22" t="n">
        <f aca="false">(138+19+4)</f>
        <v>161</v>
      </c>
      <c r="S14" s="22" t="n">
        <f aca="false">R14+(H14*11)+(I14*9)+(J14*8)+(K14*6)</f>
        <v>230</v>
      </c>
      <c r="T14" s="23" t="n">
        <f aca="false">S14-Q14</f>
        <v>-3</v>
      </c>
      <c r="U14" s="24"/>
    </row>
    <row r="15" customFormat="false" ht="14.25" hidden="false" customHeight="true" outlineLevel="0" collapsed="false">
      <c r="A15" s="15" t="n">
        <v>45464</v>
      </c>
      <c r="B15" s="16" t="s">
        <v>26</v>
      </c>
      <c r="C15" s="17" t="s">
        <v>69</v>
      </c>
      <c r="D15" s="17" t="n">
        <f aca="false">E15+F15+G15+H15+I15+J15+K15+L15</f>
        <v>23</v>
      </c>
      <c r="E15" s="18" t="n">
        <v>15</v>
      </c>
      <c r="F15" s="18"/>
      <c r="G15" s="18"/>
      <c r="H15" s="27"/>
      <c r="I15" s="27" t="n">
        <v>8</v>
      </c>
      <c r="J15" s="27"/>
      <c r="K15" s="18"/>
      <c r="L15" s="18"/>
      <c r="M15" s="18" t="n">
        <v>9</v>
      </c>
      <c r="N15" s="21"/>
      <c r="O15" s="18" t="n">
        <v>20</v>
      </c>
      <c r="P15" s="18" t="n">
        <f aca="false">SUM(E15:M15,O15)</f>
        <v>52</v>
      </c>
      <c r="Q15" s="21" t="n">
        <f aca="false">(E15*9)+(F15*11)+(G15*6)+(H15*11)+(I15*9)+(J15*8)+(K15*6)+(M15*9)+N15</f>
        <v>288</v>
      </c>
      <c r="R15" s="22" t="n">
        <v>205</v>
      </c>
      <c r="S15" s="22" t="n">
        <f aca="false">R15+(H15*11)+(I15*9)+(J15*8)+(K15*6)</f>
        <v>277</v>
      </c>
      <c r="T15" s="23" t="n">
        <f aca="false">S15-Q15</f>
        <v>-11</v>
      </c>
      <c r="U15" s="24" t="n">
        <v>135</v>
      </c>
    </row>
    <row r="16" customFormat="false" ht="14.25" hidden="false" customHeight="true" outlineLevel="0" collapsed="false">
      <c r="A16" s="15" t="n">
        <v>45467</v>
      </c>
      <c r="B16" s="16" t="s">
        <v>29</v>
      </c>
      <c r="C16" s="17" t="s">
        <v>41</v>
      </c>
      <c r="D16" s="17" t="n">
        <f aca="false">E16+F16+G16+H16+I16+J16+K16+L16</f>
        <v>71</v>
      </c>
      <c r="E16" s="18" t="n">
        <v>50</v>
      </c>
      <c r="F16" s="18" t="n">
        <v>7</v>
      </c>
      <c r="G16" s="18" t="n">
        <v>1</v>
      </c>
      <c r="H16" s="18"/>
      <c r="I16" s="18" t="n">
        <v>8</v>
      </c>
      <c r="J16" s="18"/>
      <c r="K16" s="18"/>
      <c r="L16" s="18" t="n">
        <v>5</v>
      </c>
      <c r="M16" s="27" t="n">
        <v>8</v>
      </c>
      <c r="N16" s="21"/>
      <c r="O16" s="18" t="n">
        <v>15</v>
      </c>
      <c r="P16" s="18" t="n">
        <f aca="false">SUM(E16:M16,O16)</f>
        <v>94</v>
      </c>
      <c r="Q16" s="21" t="n">
        <f aca="false">(E16*9)+(F16*11)+(G16*6)+(H16*11)+(I16*9)+(J16*8)+(K16*6)+(M16*9)+N16</f>
        <v>677</v>
      </c>
      <c r="R16" s="22" t="n">
        <f aca="false">(617+27)</f>
        <v>644</v>
      </c>
      <c r="S16" s="22" t="n">
        <f aca="false">R16+(H16*11)+(I16*9)+(J16*8)+(K16*6)</f>
        <v>716</v>
      </c>
      <c r="T16" s="23" t="n">
        <f aca="false">S16-Q16</f>
        <v>39</v>
      </c>
      <c r="U16" s="24"/>
    </row>
    <row r="17" customFormat="false" ht="14.25" hidden="false" customHeight="true" outlineLevel="0" collapsed="false">
      <c r="A17" s="15" t="n">
        <v>45468</v>
      </c>
      <c r="B17" s="35" t="s">
        <v>32</v>
      </c>
      <c r="C17" s="17" t="s">
        <v>142</v>
      </c>
      <c r="D17" s="17" t="n">
        <f aca="false">E17+F17+G17+H17+I17+J17+K17+L17</f>
        <v>45</v>
      </c>
      <c r="E17" s="18" t="n">
        <v>30</v>
      </c>
      <c r="F17" s="18" t="n">
        <v>7</v>
      </c>
      <c r="G17" s="18"/>
      <c r="H17" s="18"/>
      <c r="I17" s="18" t="n">
        <v>8</v>
      </c>
      <c r="J17" s="18"/>
      <c r="K17" s="18"/>
      <c r="L17" s="18"/>
      <c r="M17" s="27" t="n">
        <v>17</v>
      </c>
      <c r="N17" s="21"/>
      <c r="O17" s="18" t="n">
        <v>14</v>
      </c>
      <c r="P17" s="18" t="n">
        <f aca="false">SUM(E17:M17,O17)</f>
        <v>76</v>
      </c>
      <c r="Q17" s="21" t="n">
        <f aca="false">(E17*9)+(F17*11)+(G17*6)+(H17*11)+(I17*9)+(J17*8)+(K17*6)+(M17*9)+N17</f>
        <v>572</v>
      </c>
      <c r="R17" s="22" t="n">
        <f aca="false">(535+10+11)</f>
        <v>556</v>
      </c>
      <c r="S17" s="22" t="n">
        <f aca="false">R17+(H17*11)+(I17*9)+(J17*8)+(K17*6)</f>
        <v>628</v>
      </c>
      <c r="T17" s="23" t="n">
        <f aca="false">S17-Q17</f>
        <v>56</v>
      </c>
      <c r="U17" s="24" t="n">
        <v>90</v>
      </c>
      <c r="V17" s="26" t="s">
        <v>143</v>
      </c>
    </row>
    <row r="18" customFormat="false" ht="14.25" hidden="false" customHeight="true" outlineLevel="0" collapsed="false">
      <c r="A18" s="15" t="n">
        <v>45470</v>
      </c>
      <c r="B18" s="16" t="s">
        <v>34</v>
      </c>
      <c r="C18" s="17" t="s">
        <v>144</v>
      </c>
      <c r="D18" s="17" t="n">
        <f aca="false">E18+F18+G18+H18+I18+J18+K18+L18</f>
        <v>35</v>
      </c>
      <c r="E18" s="18" t="n">
        <v>19</v>
      </c>
      <c r="F18" s="18" t="n">
        <v>7</v>
      </c>
      <c r="G18" s="18"/>
      <c r="H18" s="18"/>
      <c r="I18" s="18" t="n">
        <v>9</v>
      </c>
      <c r="J18" s="18"/>
      <c r="K18" s="18"/>
      <c r="L18" s="18"/>
      <c r="M18" s="27" t="n">
        <v>8</v>
      </c>
      <c r="N18" s="21"/>
      <c r="O18" s="18" t="n">
        <v>12</v>
      </c>
      <c r="P18" s="18" t="n">
        <f aca="false">SUM(E18:M18,O18)</f>
        <v>55</v>
      </c>
      <c r="Q18" s="21" t="n">
        <f aca="false">(E18*9)+(F18*11)+(G18*6)+(H18*11)+(I18*9)+(J18*8)+(K18*6)+(M18*9)+N18</f>
        <v>401</v>
      </c>
      <c r="R18" s="22" t="n">
        <f aca="false">(257+58)</f>
        <v>315</v>
      </c>
      <c r="S18" s="22" t="n">
        <f aca="false">R18+(H18*11)+(I18*9)+(J18*8)+(K18*6)</f>
        <v>396</v>
      </c>
      <c r="T18" s="23" t="n">
        <f aca="false">S18-Q18</f>
        <v>-5</v>
      </c>
      <c r="U18" s="24" t="n">
        <v>144</v>
      </c>
    </row>
    <row r="19" customFormat="false" ht="14.25" hidden="false" customHeight="true" outlineLevel="0" collapsed="false">
      <c r="A19" s="15" t="n">
        <v>45471</v>
      </c>
      <c r="B19" s="16" t="s">
        <v>26</v>
      </c>
      <c r="C19" s="17" t="s">
        <v>145</v>
      </c>
      <c r="D19" s="17" t="n">
        <f aca="false">E19+F19+G19+H19+I19+J19+K19+L19</f>
        <v>63</v>
      </c>
      <c r="E19" s="18" t="n">
        <f aca="false">51-1</f>
        <v>50</v>
      </c>
      <c r="F19" s="18" t="n">
        <v>5</v>
      </c>
      <c r="G19" s="18" t="n">
        <v>2</v>
      </c>
      <c r="I19" s="35" t="n">
        <v>6</v>
      </c>
      <c r="J19" s="18"/>
      <c r="K19" s="18"/>
      <c r="L19" s="18"/>
      <c r="M19" s="18" t="n">
        <v>10</v>
      </c>
      <c r="N19" s="21"/>
      <c r="O19" s="18" t="n">
        <v>23</v>
      </c>
      <c r="P19" s="18" t="n">
        <f aca="false">SUM(E19:M19,O19)</f>
        <v>96</v>
      </c>
      <c r="Q19" s="21" t="n">
        <f aca="false">(E19*9)+(F19*11)+(G19*6)+(H19*11)+(I19*9)+(J19*8)+(K19*6)+(M19*9)+N19</f>
        <v>661</v>
      </c>
      <c r="R19" s="22" t="n">
        <f aca="false">(530+31+50)+30</f>
        <v>641</v>
      </c>
      <c r="S19" s="22" t="n">
        <f aca="false">R19+(H19*11)+(I19*9)+(J19*8)+(K19*6)</f>
        <v>695</v>
      </c>
      <c r="T19" s="23" t="n">
        <f aca="false">S19-Q19</f>
        <v>34</v>
      </c>
      <c r="U19" s="24"/>
    </row>
    <row r="20" customFormat="false" ht="14.25" hidden="false" customHeight="true" outlineLevel="0" collapsed="false">
      <c r="A20" s="15"/>
      <c r="B20" s="16"/>
      <c r="C20" s="17"/>
      <c r="D20" s="17" t="n">
        <f aca="false">E20+F20+G20+H20+I20+J20+K20+L20</f>
        <v>0</v>
      </c>
      <c r="E20" s="18"/>
      <c r="F20" s="18"/>
      <c r="G20" s="18"/>
      <c r="H20" s="18"/>
      <c r="I20" s="18"/>
      <c r="J20" s="18"/>
      <c r="K20" s="18"/>
      <c r="L20" s="18"/>
      <c r="M20" s="18"/>
      <c r="N20" s="21"/>
      <c r="O20" s="18"/>
      <c r="P20" s="18" t="n">
        <f aca="false">SUM(E20:M20,O20)</f>
        <v>0</v>
      </c>
      <c r="Q20" s="21" t="n">
        <f aca="false">(E20*9)+(F20*11)+(G20*6)+(H20*11)+(I20*9)+(J20*8)+(K20*6)+(M20*9)+N20</f>
        <v>0</v>
      </c>
      <c r="R20" s="22"/>
      <c r="S20" s="22" t="n">
        <f aca="false">R20+(H20*11)+(I20*9)+(J20*8)+(K20*6)</f>
        <v>0</v>
      </c>
      <c r="T20" s="23" t="n">
        <f aca="false">S20-Q20</f>
        <v>0</v>
      </c>
      <c r="U20" s="24"/>
    </row>
    <row r="21" customFormat="false" ht="14.25" hidden="false" customHeight="true" outlineLevel="0" collapsed="false">
      <c r="A21" s="15"/>
      <c r="B21" s="18"/>
      <c r="C21" s="36"/>
      <c r="D21" s="37" t="n">
        <f aca="false">E21+F21+G21+H21+I21+J21+K21+L21</f>
        <v>0</v>
      </c>
      <c r="E21" s="18"/>
      <c r="F21" s="18"/>
      <c r="G21" s="18"/>
      <c r="H21" s="18"/>
      <c r="I21" s="18"/>
      <c r="J21" s="18"/>
      <c r="K21" s="38"/>
      <c r="L21" s="38"/>
      <c r="M21" s="18"/>
      <c r="N21" s="21"/>
      <c r="O21" s="3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1"/>
      <c r="S21" s="22" t="n">
        <f aca="false">R21+(H21*11)+(I21*9)+(J21*8)+(K21*6)</f>
        <v>0</v>
      </c>
      <c r="T21" s="23" t="n">
        <f aca="false">S21-Q21</f>
        <v>0</v>
      </c>
      <c r="U21" s="30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21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39" t="n">
        <f aca="false">S22-Q22</f>
        <v>0</v>
      </c>
      <c r="U22" s="30"/>
    </row>
    <row r="23" customFormat="false" ht="14.25" hidden="false" customHeight="true" outlineLevel="0" collapsed="false">
      <c r="A23" s="40"/>
      <c r="B23" s="18"/>
      <c r="C23" s="36"/>
      <c r="D23" s="41" t="n">
        <f aca="false">E23+F23+G23+I23+J23+K23+L23</f>
        <v>0</v>
      </c>
      <c r="E23" s="18"/>
      <c r="F23" s="18"/>
      <c r="G23" s="18"/>
      <c r="H23" s="18"/>
      <c r="I23" s="18"/>
      <c r="J23" s="18"/>
      <c r="K23" s="21"/>
      <c r="L23" s="21"/>
      <c r="M23" s="18"/>
      <c r="N23" s="21"/>
      <c r="O23" s="21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1"/>
      <c r="T23" s="22"/>
      <c r="U23" s="30"/>
    </row>
    <row r="24" customFormat="false" ht="14.25" hidden="false" customHeight="true" outlineLevel="0" collapsed="false">
      <c r="A24" s="40"/>
      <c r="B24" s="18" t="s">
        <v>43</v>
      </c>
      <c r="C24" s="42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/>
      <c r="R24" s="21"/>
      <c r="S24" s="21"/>
      <c r="T24" s="22"/>
      <c r="U24" s="30"/>
    </row>
    <row r="25" customFormat="false" ht="14.25" hidden="false" customHeight="true" outlineLevel="0" collapsed="false">
      <c r="A25" s="43" t="s">
        <v>44</v>
      </c>
      <c r="B25" s="44"/>
      <c r="C25" s="45" t="e">
        <f aca="false">S25/B25</f>
        <v>#DIV/0!</v>
      </c>
      <c r="D25" s="44" t="n">
        <f aca="false">SUM(D5:D23)</f>
        <v>595</v>
      </c>
      <c r="E25" s="44" t="n">
        <f aca="false">SUM(E5:E23)</f>
        <v>378</v>
      </c>
      <c r="F25" s="44" t="n">
        <f aca="false">SUM(F5:F23)</f>
        <v>61</v>
      </c>
      <c r="G25" s="44" t="n">
        <f aca="false">SUM(G5:G23)</f>
        <v>5</v>
      </c>
      <c r="H25" s="44"/>
      <c r="I25" s="44" t="n">
        <f aca="false">SUM(I5:I23)</f>
        <v>138</v>
      </c>
      <c r="J25" s="44" t="n">
        <f aca="false">SUM(J5:J23)</f>
        <v>0</v>
      </c>
      <c r="K25" s="44" t="n">
        <f aca="false">SUM(K5:K23)</f>
        <v>4</v>
      </c>
      <c r="L25" s="44" t="n">
        <f aca="false">SUM(L5:L23)</f>
        <v>9</v>
      </c>
      <c r="M25" s="44" t="n">
        <f aca="false">SUM(M5:M23)</f>
        <v>153</v>
      </c>
      <c r="N25" s="44"/>
      <c r="O25" s="44" t="n">
        <f aca="false">SUM(O5:O23)</f>
        <v>220</v>
      </c>
      <c r="P25" s="44" t="n">
        <f aca="false">SUM(E25:J25,M25,O25)</f>
        <v>955</v>
      </c>
      <c r="Q25" s="45" t="n">
        <f aca="false">SUM(Q5:Q24)</f>
        <v>6794</v>
      </c>
      <c r="R25" s="45" t="n">
        <f aca="false">SUM(R5:R23)</f>
        <v>5826</v>
      </c>
      <c r="S25" s="45" t="n">
        <f aca="false">SUM(S5:S23)</f>
        <v>7092</v>
      </c>
      <c r="T25" s="45" t="n">
        <f aca="false">SUM(T5:T23)</f>
        <v>298</v>
      </c>
      <c r="U25" s="46" t="n">
        <f aca="false">SUM(U5:U23)</f>
        <v>1053</v>
      </c>
    </row>
    <row r="26" customFormat="false" ht="14.25" hidden="false" customHeight="true" outlineLevel="0" collapsed="false">
      <c r="C26" s="26" t="s">
        <v>45</v>
      </c>
      <c r="D26" s="47" t="n">
        <f aca="false">471/18</f>
        <v>26.16666667</v>
      </c>
    </row>
    <row r="28" customFormat="false" ht="14.25" hidden="false" customHeight="true" outlineLevel="0" collapsed="false">
      <c r="C28" s="26" t="s">
        <v>46</v>
      </c>
    </row>
    <row r="29" customFormat="false" ht="14.25" hidden="false" customHeight="true" outlineLevel="0" collapsed="false">
      <c r="B29" s="25" t="n">
        <f aca="false">C29/18</f>
        <v>116.0205556</v>
      </c>
      <c r="C29" s="48" t="n">
        <v>2088.37</v>
      </c>
      <c r="D29" s="25" t="n">
        <f aca="false">C29/D25</f>
        <v>3.509865546</v>
      </c>
      <c r="O29" s="25" t="n">
        <f aca="false">C29/(D25+O25)</f>
        <v>2.562417178</v>
      </c>
      <c r="P29" s="25" t="n">
        <f aca="false">C29/P25</f>
        <v>2.186774869</v>
      </c>
    </row>
    <row r="30" customFormat="false" ht="14.25" hidden="false" customHeight="true" outlineLevel="0" collapsed="false">
      <c r="C30" s="48" t="s">
        <v>47</v>
      </c>
      <c r="D30" s="25"/>
    </row>
    <row r="31" customFormat="false" ht="14.25" hidden="false" customHeight="true" outlineLevel="0" collapsed="false">
      <c r="B31" s="25" t="n">
        <f aca="false">C31/18</f>
        <v>130.7477778</v>
      </c>
      <c r="C31" s="25" t="n">
        <f aca="false">2353.46</f>
        <v>2353.46</v>
      </c>
      <c r="D31" s="25" t="n">
        <f aca="false">C31/D25</f>
        <v>3.955394958</v>
      </c>
      <c r="O31" s="25" t="n">
        <f aca="false">C31/(D25+O25)</f>
        <v>2.887680982</v>
      </c>
      <c r="P31" s="25" t="n">
        <f aca="false">C31/P25</f>
        <v>2.464356021</v>
      </c>
    </row>
    <row r="32" customFormat="false" ht="14.25" hidden="false" customHeight="true" outlineLevel="0" collapsed="false">
      <c r="C32" s="26" t="s">
        <v>48</v>
      </c>
    </row>
    <row r="33" customFormat="false" ht="14.25" hidden="false" customHeight="true" outlineLevel="0" collapsed="false">
      <c r="B33" s="25" t="n">
        <f aca="false">C33/18</f>
        <v>477.9822222</v>
      </c>
      <c r="C33" s="48" t="n">
        <f aca="false">7693.68+910</f>
        <v>8603.68</v>
      </c>
      <c r="D33" s="25" t="n">
        <f aca="false">C33/D25</f>
        <v>14.45996639</v>
      </c>
      <c r="O33" s="25" t="n">
        <f aca="false">C33/(D25+O25)</f>
        <v>10.55666258</v>
      </c>
      <c r="P33" s="25" t="n">
        <f aca="false">C33/P25</f>
        <v>9.009089005</v>
      </c>
    </row>
    <row r="35" customFormat="false" ht="14.25" hidden="false" customHeight="true" outlineLevel="0" collapsed="false">
      <c r="C35" s="26" t="s">
        <v>49</v>
      </c>
      <c r="D35" s="47" t="n">
        <f aca="false">D25/O25</f>
        <v>2.704545455</v>
      </c>
      <c r="E35" s="26" t="s">
        <v>50</v>
      </c>
    </row>
    <row r="37" customFormat="false" ht="14.25" hidden="false" customHeight="true" outlineLevel="0" collapsed="false">
      <c r="C37" s="26" t="s">
        <v>51</v>
      </c>
    </row>
    <row r="38" customFormat="false" ht="14.25" hidden="false" customHeight="true" outlineLevel="0" collapsed="false">
      <c r="C38" s="26" t="s">
        <v>52</v>
      </c>
      <c r="O38" s="25" t="n">
        <f aca="false">(45*11.04)/30</f>
        <v>16.56</v>
      </c>
      <c r="P38" s="26" t="s">
        <v>53</v>
      </c>
    </row>
    <row r="39" customFormat="false" ht="14.25" hidden="false" customHeight="true" outlineLevel="0" collapsed="false">
      <c r="C39" s="26" t="s">
        <v>54</v>
      </c>
      <c r="O39" s="48" t="n">
        <f aca="false">(40*11.04)/30</f>
        <v>14.72</v>
      </c>
      <c r="P39" s="26" t="s">
        <v>53</v>
      </c>
    </row>
    <row r="41" customFormat="false" ht="14.25" hidden="false" customHeight="true" outlineLevel="0" collapsed="false">
      <c r="C41" s="26" t="s">
        <v>55</v>
      </c>
      <c r="F41" s="25" t="n">
        <f aca="false">C33-S25</f>
        <v>1511.68</v>
      </c>
    </row>
    <row r="42" customFormat="false" ht="14.25" hidden="false" customHeight="true" outlineLevel="0" collapsed="false">
      <c r="C42" s="26" t="s">
        <v>56</v>
      </c>
      <c r="E42" s="26" t="s">
        <v>57</v>
      </c>
      <c r="F42" s="49" t="n">
        <f aca="false">F41/18</f>
        <v>83.98222222</v>
      </c>
    </row>
    <row r="43" customFormat="false" ht="14.25" hidden="false" customHeight="true" outlineLevel="0" collapsed="false">
      <c r="C43" s="26" t="s">
        <v>58</v>
      </c>
      <c r="F43" s="25" t="n">
        <f aca="false">C33/18</f>
        <v>477.9822222</v>
      </c>
    </row>
    <row r="44" customFormat="false" ht="14.25" hidden="false" customHeight="true" outlineLevel="0" collapsed="false">
      <c r="C44" s="26" t="s">
        <v>59</v>
      </c>
    </row>
    <row r="45" customFormat="false" ht="14.25" hidden="false" customHeight="true" outlineLevel="0" collapsed="false">
      <c r="C45" s="26" t="s">
        <v>60</v>
      </c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5.5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>
      <c r="A1" s="26" t="n">
        <v>2</v>
      </c>
    </row>
    <row r="2" customFormat="false" ht="14.25" hidden="false" customHeight="true" outlineLevel="0" collapsed="false">
      <c r="A2" s="1" t="s">
        <v>146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50" t="n">
        <v>45474</v>
      </c>
      <c r="B4" s="16" t="s">
        <v>29</v>
      </c>
      <c r="C4" s="17" t="s">
        <v>147</v>
      </c>
      <c r="D4" s="17" t="n">
        <f aca="false">E4+F4+G4+H4+I4+J4+K4+L4</f>
        <v>19</v>
      </c>
      <c r="E4" s="18" t="n">
        <f aca="false">20-1-9</f>
        <v>10</v>
      </c>
      <c r="F4" s="18"/>
      <c r="G4" s="18"/>
      <c r="H4" s="19"/>
      <c r="I4" s="20" t="n">
        <v>9</v>
      </c>
      <c r="J4" s="18"/>
      <c r="K4" s="18"/>
      <c r="L4" s="18"/>
      <c r="M4" s="18" t="n">
        <v>17</v>
      </c>
      <c r="N4" s="21" t="n">
        <v>6</v>
      </c>
      <c r="O4" s="18" t="n">
        <v>15</v>
      </c>
      <c r="P4" s="18" t="n">
        <f aca="false">SUM(E4:M4,O4)</f>
        <v>51</v>
      </c>
      <c r="Q4" s="21" t="n">
        <f aca="false">(E4*9)+(F4*11)+(G4*6)+(H4*11)+(I4*9)+(J4*8)+(K4*6)+(M4*9)+N4</f>
        <v>330</v>
      </c>
      <c r="R4" s="22" t="n">
        <f aca="false">199+33+18+18</f>
        <v>268</v>
      </c>
      <c r="S4" s="22" t="n">
        <f aca="false">R4+(H4*11)+(I4*9)+(J4*8)+(K4*6)</f>
        <v>349</v>
      </c>
      <c r="T4" s="23" t="n">
        <f aca="false">S4-Q4</f>
        <v>19</v>
      </c>
      <c r="U4" s="24" t="n">
        <v>90</v>
      </c>
    </row>
    <row r="5" customFormat="false" ht="14.25" hidden="false" customHeight="true" outlineLevel="0" collapsed="false">
      <c r="A5" s="15" t="n">
        <v>45475</v>
      </c>
      <c r="B5" s="16" t="s">
        <v>32</v>
      </c>
      <c r="C5" s="17" t="s">
        <v>148</v>
      </c>
      <c r="D5" s="17" t="n">
        <f aca="false">E5+F5+G5+H5+I5+J5+K5+L5</f>
        <v>44</v>
      </c>
      <c r="E5" s="18" t="n">
        <f aca="false">52-8-12</f>
        <v>32</v>
      </c>
      <c r="F5" s="18"/>
      <c r="G5" s="18"/>
      <c r="I5" s="20" t="n">
        <v>12</v>
      </c>
      <c r="J5" s="18"/>
      <c r="K5" s="18"/>
      <c r="L5" s="18"/>
      <c r="M5" s="18" t="n">
        <v>11</v>
      </c>
      <c r="N5" s="21" t="n">
        <f aca="false">11+24</f>
        <v>35</v>
      </c>
      <c r="O5" s="18" t="n">
        <v>14</v>
      </c>
      <c r="P5" s="18" t="n">
        <f aca="false">SUM(E5:M5,O5)</f>
        <v>69</v>
      </c>
      <c r="Q5" s="21" t="n">
        <f aca="false">(E5*9)+(F5*11)+(G5*6)+(H5*11)+(I5*9)+(J5*8)+(K5*6)+(M5*9)+N5</f>
        <v>530</v>
      </c>
      <c r="R5" s="22" t="n">
        <f aca="false">585+9-100-30</f>
        <v>464</v>
      </c>
      <c r="S5" s="22" t="n">
        <f aca="false">R5+(H5*11)+(I5*9)+(J5*8)+(K5*6)</f>
        <v>572</v>
      </c>
      <c r="T5" s="23" t="n">
        <f aca="false">S5-Q5</f>
        <v>42</v>
      </c>
      <c r="U5" s="24"/>
      <c r="V5" s="25"/>
    </row>
    <row r="6" customFormat="false" ht="14.25" hidden="false" customHeight="true" outlineLevel="0" collapsed="false">
      <c r="A6" s="15" t="n">
        <v>45481</v>
      </c>
      <c r="B6" s="27" t="s">
        <v>29</v>
      </c>
      <c r="C6" s="17" t="s">
        <v>149</v>
      </c>
      <c r="D6" s="17" t="n">
        <f aca="false">E6+F6+G6+H6+I6+J6+K6+L6</f>
        <v>44</v>
      </c>
      <c r="E6" s="18" t="n">
        <f aca="false">44-11-3-1</f>
        <v>29</v>
      </c>
      <c r="F6" s="32" t="n">
        <v>3</v>
      </c>
      <c r="G6" s="18" t="n">
        <v>1</v>
      </c>
      <c r="H6" s="18"/>
      <c r="I6" s="18" t="n">
        <v>10</v>
      </c>
      <c r="J6" s="18"/>
      <c r="K6" s="18" t="n">
        <v>1</v>
      </c>
      <c r="L6" s="18"/>
      <c r="M6" s="18" t="n">
        <v>12</v>
      </c>
      <c r="N6" s="21"/>
      <c r="O6" s="18" t="n">
        <v>15</v>
      </c>
      <c r="P6" s="18" t="n">
        <f aca="false">SUM(E6:M6,O6)</f>
        <v>71</v>
      </c>
      <c r="Q6" s="21" t="n">
        <f aca="false">(E6*9)+(F6*11)+(G6*6)+(H6*11)+(I6*9)+(J6*8)+(K6*6)+(M6*9)+N6</f>
        <v>504</v>
      </c>
      <c r="R6" s="22" t="n">
        <f aca="false">480-20-63+18</f>
        <v>415</v>
      </c>
      <c r="S6" s="22" t="n">
        <f aca="false">R6+(H6*11)+(I6*9)+(J6*8)+(K6*6)</f>
        <v>511</v>
      </c>
      <c r="T6" s="23" t="n">
        <f aca="false">S6-Q6</f>
        <v>7</v>
      </c>
      <c r="U6" s="30" t="n">
        <v>60</v>
      </c>
    </row>
    <row r="7" customFormat="false" ht="14.25" hidden="false" customHeight="true" outlineLevel="0" collapsed="false">
      <c r="A7" s="15" t="n">
        <v>45482</v>
      </c>
      <c r="B7" s="27" t="s">
        <v>32</v>
      </c>
      <c r="C7" s="34" t="s">
        <v>150</v>
      </c>
      <c r="D7" s="17" t="n">
        <f aca="false">E7+F7+G7+H7+I7+J7+K7+L7</f>
        <v>40</v>
      </c>
      <c r="E7" s="18" t="n">
        <f aca="false">38-14</f>
        <v>24</v>
      </c>
      <c r="F7" s="32" t="n">
        <v>3</v>
      </c>
      <c r="G7" s="18"/>
      <c r="H7" s="18"/>
      <c r="I7" s="18" t="n">
        <v>11</v>
      </c>
      <c r="J7" s="18"/>
      <c r="K7" s="18"/>
      <c r="L7" s="18" t="n">
        <v>2</v>
      </c>
      <c r="M7" s="18" t="n">
        <v>5</v>
      </c>
      <c r="N7" s="21" t="n">
        <v>27</v>
      </c>
      <c r="O7" s="18" t="n">
        <v>14</v>
      </c>
      <c r="P7" s="18" t="n">
        <f aca="false">SUM(E7:M7,O7)</f>
        <v>59</v>
      </c>
      <c r="Q7" s="21" t="n">
        <f aca="false">(E7*9)+(F7*11)+(G7*6)+(H7*11)+(I7*9)+(J7*8)+(K7*6)+(M7*9)+N7</f>
        <v>420</v>
      </c>
      <c r="R7" s="22" t="n">
        <f aca="false">328+100+9</f>
        <v>437</v>
      </c>
      <c r="S7" s="22" t="n">
        <f aca="false">R7+(H7*11)+(I7*9)+(J7*8)+(K7*6)</f>
        <v>536</v>
      </c>
      <c r="T7" s="23" t="n">
        <f aca="false">S7-Q7</f>
        <v>116</v>
      </c>
      <c r="U7" s="24" t="n">
        <v>90</v>
      </c>
    </row>
    <row r="8" customFormat="false" ht="14.25" hidden="false" customHeight="true" outlineLevel="0" collapsed="false">
      <c r="A8" s="15" t="n">
        <v>45484</v>
      </c>
      <c r="B8" s="27" t="s">
        <v>34</v>
      </c>
      <c r="C8" s="17" t="s">
        <v>103</v>
      </c>
      <c r="D8" s="17" t="n">
        <f aca="false">E8+F8+G8+H8+I8+J8+K8+L8</f>
        <v>50</v>
      </c>
      <c r="E8" s="18" t="n">
        <v>36</v>
      </c>
      <c r="F8" s="28" t="n">
        <v>3</v>
      </c>
      <c r="G8" s="18"/>
      <c r="H8" s="18" t="n">
        <v>10</v>
      </c>
      <c r="I8" s="18"/>
      <c r="J8" s="18"/>
      <c r="K8" s="27"/>
      <c r="L8" s="27" t="n">
        <v>1</v>
      </c>
      <c r="M8" s="18" t="n">
        <v>6</v>
      </c>
      <c r="N8" s="21"/>
      <c r="O8" s="18" t="n">
        <v>13</v>
      </c>
      <c r="P8" s="18" t="n">
        <f aca="false">SUM(E8:M8,O8)</f>
        <v>69</v>
      </c>
      <c r="Q8" s="21" t="n">
        <f aca="false">(E8*9)+(F8*11)+(G8*6)+(H8*11)+(I8*9)+(J8*8)+(K8*6)+(M8*9)+N8</f>
        <v>521</v>
      </c>
      <c r="R8" s="22" t="n">
        <f aca="false">(418+10)</f>
        <v>428</v>
      </c>
      <c r="S8" s="22" t="n">
        <f aca="false">R8+(H8*11)+(I8*9)+(J8*8)+(K8*6)</f>
        <v>538</v>
      </c>
      <c r="T8" s="23" t="n">
        <f aca="false">S8-Q8</f>
        <v>17</v>
      </c>
      <c r="U8" s="24" t="n">
        <f aca="false">(90+31)</f>
        <v>121</v>
      </c>
    </row>
    <row r="9" customFormat="false" ht="14.25" hidden="false" customHeight="true" outlineLevel="0" collapsed="false">
      <c r="A9" s="15" t="n">
        <v>45485</v>
      </c>
      <c r="B9" s="27" t="s">
        <v>26</v>
      </c>
      <c r="C9" s="17" t="s">
        <v>27</v>
      </c>
      <c r="D9" s="17" t="n">
        <f aca="false">E9+F9+G9+H9+I9+J9+K9+L9</f>
        <v>40</v>
      </c>
      <c r="E9" s="18" t="n">
        <v>20</v>
      </c>
      <c r="F9" s="32" t="n">
        <v>12</v>
      </c>
      <c r="G9" s="18" t="n">
        <v>2</v>
      </c>
      <c r="H9" s="18"/>
      <c r="I9" s="18" t="n">
        <v>6</v>
      </c>
      <c r="J9" s="18"/>
      <c r="K9" s="18"/>
      <c r="L9" s="18"/>
      <c r="M9" s="18" t="n">
        <v>15</v>
      </c>
      <c r="N9" s="22"/>
      <c r="O9" s="27" t="n">
        <v>14</v>
      </c>
      <c r="P9" s="18" t="n">
        <f aca="false">SUM(E9:M9,O9)</f>
        <v>69</v>
      </c>
      <c r="Q9" s="21" t="n">
        <f aca="false">(E9*9)+(F9*11)+(G9*6)+(H9*11)+(I9*9)+(J9*8)+(K9*6)+(M9*9)+N9</f>
        <v>513</v>
      </c>
      <c r="R9" s="22" t="n">
        <v>505</v>
      </c>
      <c r="S9" s="22" t="n">
        <f aca="false">R9+(H9*11)+(I9*9)+(J9*8)+(K9*6)</f>
        <v>559</v>
      </c>
      <c r="T9" s="23" t="n">
        <f aca="false">S9-Q9</f>
        <v>46</v>
      </c>
      <c r="U9" s="24" t="n">
        <v>180</v>
      </c>
      <c r="V9" s="26" t="s">
        <v>151</v>
      </c>
    </row>
    <row r="10" customFormat="false" ht="14.25" hidden="false" customHeight="true" outlineLevel="0" collapsed="false">
      <c r="A10" s="15" t="n">
        <v>45488</v>
      </c>
      <c r="B10" s="27" t="s">
        <v>29</v>
      </c>
      <c r="C10" s="17" t="s">
        <v>152</v>
      </c>
      <c r="D10" s="17" t="n">
        <f aca="false">E10+F10+G10+H10+I10+J10+K10+L10</f>
        <v>46</v>
      </c>
      <c r="E10" s="18" t="n">
        <v>20</v>
      </c>
      <c r="F10" s="32" t="n">
        <v>7</v>
      </c>
      <c r="G10" s="18" t="n">
        <v>2</v>
      </c>
      <c r="H10" s="18"/>
      <c r="I10" s="18" t="n">
        <v>14</v>
      </c>
      <c r="J10" s="18"/>
      <c r="K10" s="18" t="n">
        <v>1</v>
      </c>
      <c r="L10" s="18" t="n">
        <v>2</v>
      </c>
      <c r="M10" s="18" t="n">
        <v>6</v>
      </c>
      <c r="N10" s="21"/>
      <c r="O10" s="18" t="n">
        <v>14</v>
      </c>
      <c r="P10" s="18" t="n">
        <f aca="false">SUM(E10:M10,O10)</f>
        <v>66</v>
      </c>
      <c r="Q10" s="21" t="n">
        <f aca="false">(E10*9)+(F10*11)+(G10*6)+(H10*11)+(I10*9)+(J10*8)+(K10*6)+(M10*9)+N10</f>
        <v>455</v>
      </c>
      <c r="R10" s="22" t="n">
        <v>332</v>
      </c>
      <c r="S10" s="22" t="n">
        <f aca="false">R10+(H10*11)+(I10*9)+(J10*8)+(K10*6)</f>
        <v>464</v>
      </c>
      <c r="T10" s="23" t="n">
        <f aca="false">S10-Q10</f>
        <v>9</v>
      </c>
      <c r="U10" s="24" t="n">
        <v>180</v>
      </c>
    </row>
    <row r="11" customFormat="false" ht="14.25" hidden="false" customHeight="true" outlineLevel="0" collapsed="false">
      <c r="A11" s="15" t="n">
        <v>45489</v>
      </c>
      <c r="B11" s="27" t="s">
        <v>32</v>
      </c>
      <c r="C11" s="17" t="s">
        <v>153</v>
      </c>
      <c r="D11" s="17" t="n">
        <f aca="false">E11+F11+G11+H11+I11+J11+K11+L11</f>
        <v>42</v>
      </c>
      <c r="E11" s="18" t="n">
        <v>24</v>
      </c>
      <c r="F11" s="32" t="n">
        <v>2</v>
      </c>
      <c r="G11" s="18"/>
      <c r="H11" s="18"/>
      <c r="I11" s="18" t="n">
        <v>16</v>
      </c>
      <c r="J11" s="18"/>
      <c r="K11" s="18"/>
      <c r="L11" s="18"/>
      <c r="M11" s="18" t="n">
        <v>20</v>
      </c>
      <c r="N11" s="21"/>
      <c r="O11" s="18" t="n">
        <v>15</v>
      </c>
      <c r="P11" s="18" t="n">
        <f aca="false">SUM(E11:M11,O11)</f>
        <v>77</v>
      </c>
      <c r="Q11" s="21" t="n">
        <f aca="false">(E11*9)+(F11*11)+(G11*6)+(H11*11)+(I11*9)+(J11*8)+(K11*6)+(M11*9)+N11</f>
        <v>562</v>
      </c>
      <c r="R11" s="22" t="n">
        <v>441</v>
      </c>
      <c r="S11" s="22" t="n">
        <f aca="false">R11+(H11*11)+(I11*9)+(J11*8)+(K11*6)</f>
        <v>585</v>
      </c>
      <c r="T11" s="23" t="n">
        <f aca="false">S11-Q11</f>
        <v>23</v>
      </c>
      <c r="U11" s="24" t="n">
        <v>90</v>
      </c>
    </row>
    <row r="12" customFormat="false" ht="14.25" hidden="false" customHeight="true" outlineLevel="0" collapsed="false">
      <c r="A12" s="15" t="n">
        <v>45491</v>
      </c>
      <c r="B12" s="26" t="s">
        <v>34</v>
      </c>
      <c r="C12" s="17" t="s">
        <v>154</v>
      </c>
      <c r="D12" s="17" t="n">
        <f aca="false">E12+F12+G12+H12+I12+J12+K12+L12</f>
        <v>23</v>
      </c>
      <c r="E12" s="18" t="n">
        <v>10</v>
      </c>
      <c r="F12" s="32" t="n">
        <v>3</v>
      </c>
      <c r="G12" s="18"/>
      <c r="H12" s="18"/>
      <c r="I12" s="18" t="n">
        <v>10</v>
      </c>
      <c r="J12" s="18"/>
      <c r="K12" s="27"/>
      <c r="L12" s="27"/>
      <c r="M12" s="18" t="n">
        <v>11</v>
      </c>
      <c r="N12" s="21"/>
      <c r="O12" s="18" t="n">
        <v>16</v>
      </c>
      <c r="P12" s="18" t="n">
        <f aca="false">SUM(E12:M12,O12)</f>
        <v>50</v>
      </c>
      <c r="Q12" s="21" t="n">
        <f aca="false">(E12*9)+(F12*11)+(G12*6)+(H12*11)+(I12*9)+(J12*8)+(K12*6)+(M12*9)+N12</f>
        <v>312</v>
      </c>
      <c r="R12" s="22" t="n">
        <v>231</v>
      </c>
      <c r="S12" s="22" t="n">
        <f aca="false">R12+(H12*11)+(I12*9)+(J12*8)+(K12*6)</f>
        <v>321</v>
      </c>
      <c r="T12" s="23" t="n">
        <f aca="false">S12-Q12</f>
        <v>9</v>
      </c>
      <c r="U12" s="24"/>
    </row>
    <row r="13" customFormat="false" ht="14.25" hidden="false" customHeight="true" outlineLevel="0" collapsed="false">
      <c r="A13" s="15" t="n">
        <v>45492</v>
      </c>
      <c r="B13" s="35" t="s">
        <v>26</v>
      </c>
      <c r="C13" s="17" t="s">
        <v>109</v>
      </c>
      <c r="D13" s="17" t="n">
        <f aca="false">E13+F13+G13+H13+I13+J13+K13+L13</f>
        <v>31</v>
      </c>
      <c r="E13" s="18" t="n">
        <v>21</v>
      </c>
      <c r="F13" s="18"/>
      <c r="G13" s="18"/>
      <c r="H13" s="18"/>
      <c r="I13" s="18" t="n">
        <v>10</v>
      </c>
      <c r="J13" s="18"/>
      <c r="K13" s="18"/>
      <c r="L13" s="18"/>
      <c r="M13" s="18" t="n">
        <v>6</v>
      </c>
      <c r="N13" s="21"/>
      <c r="O13" s="18" t="n">
        <v>15</v>
      </c>
      <c r="P13" s="18" t="n">
        <f aca="false">SUM(E13:M13,O13)</f>
        <v>52</v>
      </c>
      <c r="Q13" s="21" t="n">
        <f aca="false">(E13*9)+(F13*11)+(G13*6)+(H13*11)+(I13*9)+(J13*8)+(K13*6)+(M13*9)+(N13)</f>
        <v>333</v>
      </c>
      <c r="R13" s="22" t="n">
        <v>272</v>
      </c>
      <c r="S13" s="22" t="n">
        <f aca="false">R13+(H13*11)+(I13*9)+(J13*8)+(K13*6)</f>
        <v>362</v>
      </c>
      <c r="T13" s="23" t="n">
        <f aca="false">S13-Q13</f>
        <v>29</v>
      </c>
      <c r="U13" s="24" t="n">
        <v>45</v>
      </c>
    </row>
    <row r="14" customFormat="false" ht="14.25" hidden="false" customHeight="true" outlineLevel="0" collapsed="false">
      <c r="A14" s="15" t="n">
        <v>45495</v>
      </c>
      <c r="B14" s="16" t="s">
        <v>29</v>
      </c>
      <c r="C14" s="17" t="s">
        <v>155</v>
      </c>
      <c r="D14" s="17" t="n">
        <f aca="false">E14+F14+G14+H14+I14+J14+K14+L14</f>
        <v>32</v>
      </c>
      <c r="E14" s="18" t="n">
        <v>19</v>
      </c>
      <c r="F14" s="18" t="n">
        <v>2</v>
      </c>
      <c r="G14" s="18"/>
      <c r="H14" s="18"/>
      <c r="I14" s="18" t="n">
        <v>10</v>
      </c>
      <c r="J14" s="18"/>
      <c r="K14" s="18" t="n">
        <v>1</v>
      </c>
      <c r="L14" s="18"/>
      <c r="M14" s="18" t="n">
        <v>6</v>
      </c>
      <c r="N14" s="21"/>
      <c r="O14" s="18" t="n">
        <v>14</v>
      </c>
      <c r="P14" s="18" t="n">
        <f aca="false">SUM(E14:M14,O14)</f>
        <v>52</v>
      </c>
      <c r="Q14" s="21" t="n">
        <f aca="false">(E14*9)+(F14*11)+(G14*6)+(H14*11)+(I14*9)+(J14*8)+(K14*6)+(M14*9)+N14</f>
        <v>343</v>
      </c>
      <c r="R14" s="22" t="n">
        <v>245</v>
      </c>
      <c r="S14" s="22" t="n">
        <f aca="false">R14+(H14*11)+(I14*9)+(J14*8)+(K14*6)</f>
        <v>341</v>
      </c>
      <c r="T14" s="23" t="n">
        <f aca="false">S14-Q14</f>
        <v>-2</v>
      </c>
      <c r="U14" s="24" t="n">
        <v>135</v>
      </c>
      <c r="V14" s="26" t="s">
        <v>156</v>
      </c>
    </row>
    <row r="15" customFormat="false" ht="14.25" hidden="false" customHeight="true" outlineLevel="0" collapsed="false">
      <c r="A15" s="15" t="n">
        <v>45496</v>
      </c>
      <c r="B15" s="16" t="s">
        <v>32</v>
      </c>
      <c r="C15" s="17" t="s">
        <v>157</v>
      </c>
      <c r="D15" s="17" t="n">
        <f aca="false">E15+F15+G15+H15+I15+J15+K15+L15</f>
        <v>41</v>
      </c>
      <c r="E15" s="18" t="n">
        <v>27</v>
      </c>
      <c r="F15" s="18" t="n">
        <v>2</v>
      </c>
      <c r="G15" s="18"/>
      <c r="H15" s="27"/>
      <c r="I15" s="27" t="n">
        <v>12</v>
      </c>
      <c r="J15" s="27"/>
      <c r="K15" s="18"/>
      <c r="L15" s="18"/>
      <c r="M15" s="18" t="n">
        <v>16</v>
      </c>
      <c r="N15" s="21"/>
      <c r="O15" s="18" t="n">
        <v>13</v>
      </c>
      <c r="P15" s="18" t="n">
        <f aca="false">SUM(E15:M15,O15)</f>
        <v>70</v>
      </c>
      <c r="Q15" s="21" t="n">
        <f aca="false">(E15*9)+(F15*11)+(G15*6)+(H15*11)+(I15*9)+(J15*8)+(K15*6)+(M15*9)+N15</f>
        <v>517</v>
      </c>
      <c r="R15" s="22" t="n">
        <v>413</v>
      </c>
      <c r="S15" s="22" t="n">
        <f aca="false">R15+(H15*11)+(I15*9)+(J15*8)+(K15*6)</f>
        <v>521</v>
      </c>
      <c r="T15" s="23" t="n">
        <f aca="false">S15-Q15</f>
        <v>4</v>
      </c>
      <c r="U15" s="24" t="n">
        <v>180</v>
      </c>
    </row>
    <row r="16" customFormat="false" ht="14.25" hidden="false" customHeight="true" outlineLevel="0" collapsed="false">
      <c r="A16" s="15" t="n">
        <v>45498</v>
      </c>
      <c r="B16" s="16" t="s">
        <v>34</v>
      </c>
      <c r="C16" s="17" t="s">
        <v>158</v>
      </c>
      <c r="D16" s="17" t="n">
        <f aca="false">E16+F16+G16+H16+I16+J16+K16+L16</f>
        <v>32</v>
      </c>
      <c r="E16" s="18" t="n">
        <f aca="false">32-5-11</f>
        <v>16</v>
      </c>
      <c r="F16" s="18" t="n">
        <v>5</v>
      </c>
      <c r="G16" s="18"/>
      <c r="H16" s="18"/>
      <c r="I16" s="18" t="n">
        <v>11</v>
      </c>
      <c r="J16" s="18"/>
      <c r="K16" s="18"/>
      <c r="L16" s="18"/>
      <c r="M16" s="27" t="n">
        <v>6</v>
      </c>
      <c r="N16" s="21"/>
      <c r="O16" s="18" t="n">
        <v>12</v>
      </c>
      <c r="P16" s="18" t="n">
        <f aca="false">SUM(E16:M16,O16)</f>
        <v>50</v>
      </c>
      <c r="Q16" s="21" t="n">
        <f aca="false">(E16*9)+(F16*11)+(G16*6)+(H16*11)+(I16*9)+(J16*8)+(K16*6)+(M16*9)+N16</f>
        <v>352</v>
      </c>
      <c r="R16" s="22" t="n">
        <f aca="false">272+18</f>
        <v>290</v>
      </c>
      <c r="S16" s="22" t="n">
        <f aca="false">R16+(H16*11)+(I16*9)+(J16*8)+(K16*6)</f>
        <v>389</v>
      </c>
      <c r="T16" s="23" t="n">
        <f aca="false">S16-Q16</f>
        <v>37</v>
      </c>
      <c r="U16" s="24"/>
    </row>
    <row r="17" customFormat="false" ht="14.25" hidden="false" customHeight="true" outlineLevel="0" collapsed="false">
      <c r="A17" s="15" t="n">
        <v>45499</v>
      </c>
      <c r="B17" s="35" t="s">
        <v>26</v>
      </c>
      <c r="C17" s="17" t="s">
        <v>77</v>
      </c>
      <c r="D17" s="17" t="n">
        <f aca="false">E17+F17+G17+H17+I17+J17+K17+L17</f>
        <v>56</v>
      </c>
      <c r="E17" s="18" t="n">
        <f aca="false">53-8-9</f>
        <v>36</v>
      </c>
      <c r="F17" s="18" t="n">
        <f aca="false">11</f>
        <v>11</v>
      </c>
      <c r="G17" s="18"/>
      <c r="H17" s="18"/>
      <c r="I17" s="18" t="n">
        <v>8</v>
      </c>
      <c r="J17" s="18"/>
      <c r="K17" s="18"/>
      <c r="L17" s="18" t="n">
        <v>1</v>
      </c>
      <c r="M17" s="27" t="n">
        <v>14</v>
      </c>
      <c r="N17" s="21" t="n">
        <v>66</v>
      </c>
      <c r="O17" s="18" t="n">
        <v>9</v>
      </c>
      <c r="P17" s="18" t="n">
        <f aca="false">SUM(E17:M17,O17)</f>
        <v>79</v>
      </c>
      <c r="Q17" s="21" t="n">
        <f aca="false">(E17*9)+(F17*11)+(G17*6)+(H17*11)+(I17*9)+(J17*8)+(K17*6)+(M17*9)+N17</f>
        <v>709</v>
      </c>
      <c r="R17" s="22" t="n">
        <f aca="false">601+45+10-10</f>
        <v>646</v>
      </c>
      <c r="S17" s="22" t="n">
        <f aca="false">R17+(H17*11)+(I17*9)+(J17*8)+(K17*6)</f>
        <v>718</v>
      </c>
      <c r="T17" s="23" t="n">
        <f aca="false">S17-Q17</f>
        <v>9</v>
      </c>
      <c r="U17" s="24"/>
    </row>
    <row r="18" customFormat="false" ht="14.25" hidden="false" customHeight="true" outlineLevel="0" collapsed="false">
      <c r="A18" s="15" t="n">
        <v>45502</v>
      </c>
      <c r="B18" s="16" t="s">
        <v>29</v>
      </c>
      <c r="C18" s="17" t="s">
        <v>101</v>
      </c>
      <c r="D18" s="17" t="n">
        <f aca="false">E18+F18+G18+H18+I18+J18+K18+L18</f>
        <v>31</v>
      </c>
      <c r="E18" s="18" t="n">
        <f aca="false">31-10</f>
        <v>21</v>
      </c>
      <c r="F18" s="18"/>
      <c r="G18" s="18"/>
      <c r="H18" s="18"/>
      <c r="I18" s="18" t="n">
        <v>9</v>
      </c>
      <c r="J18" s="18"/>
      <c r="K18" s="18" t="n">
        <v>1</v>
      </c>
      <c r="L18" s="18"/>
      <c r="M18" s="27" t="n">
        <v>7</v>
      </c>
      <c r="N18" s="21"/>
      <c r="O18" s="18" t="n">
        <v>10</v>
      </c>
      <c r="P18" s="18" t="n">
        <f aca="false">SUM(E18:M18,O18)</f>
        <v>48</v>
      </c>
      <c r="Q18" s="21" t="n">
        <f aca="false">(E18*9)+(F18*11)+(G18*6)+(H18*11)+(I18*9)+(J18*8)+(K18*6)+(M18*9)+N18</f>
        <v>339</v>
      </c>
      <c r="R18" s="22" t="n">
        <f aca="false">306-50</f>
        <v>256</v>
      </c>
      <c r="S18" s="22" t="n">
        <f aca="false">R18+(H18*11)+(I18*9)+(J18*8)+(K18*6)</f>
        <v>343</v>
      </c>
      <c r="T18" s="23" t="n">
        <f aca="false">S18-Q18</f>
        <v>4</v>
      </c>
      <c r="U18" s="24" t="n">
        <f aca="false">90+45</f>
        <v>135</v>
      </c>
    </row>
    <row r="19" customFormat="false" ht="14.25" hidden="false" customHeight="true" outlineLevel="0" collapsed="false">
      <c r="A19" s="15" t="n">
        <v>45503</v>
      </c>
      <c r="B19" s="16" t="s">
        <v>32</v>
      </c>
      <c r="C19" s="17" t="s">
        <v>41</v>
      </c>
      <c r="D19" s="17" t="n">
        <f aca="false">E19+F19+G19+H19+I19+J19+K19+L19</f>
        <v>73</v>
      </c>
      <c r="E19" s="18" t="n">
        <f aca="false">78-12-12</f>
        <v>54</v>
      </c>
      <c r="F19" s="18"/>
      <c r="G19" s="18"/>
      <c r="I19" s="35" t="n">
        <v>12</v>
      </c>
      <c r="J19" s="18"/>
      <c r="K19" s="18"/>
      <c r="L19" s="18" t="n">
        <v>7</v>
      </c>
      <c r="M19" s="18" t="n">
        <v>10</v>
      </c>
      <c r="N19" s="21"/>
      <c r="O19" s="18" t="n">
        <v>16</v>
      </c>
      <c r="P19" s="18" t="n">
        <f aca="false">SUM(E19:M19,O19)</f>
        <v>99</v>
      </c>
      <c r="Q19" s="21" t="n">
        <f aca="false">(E19*9)+(F19*11)+(G19*6)+(H19*11)+(I19*9)+(J19*8)+(K19*6)+(M19*9)+N19</f>
        <v>684</v>
      </c>
      <c r="R19" s="22" t="n">
        <f aca="false">9+527+11</f>
        <v>547</v>
      </c>
      <c r="S19" s="22" t="n">
        <f aca="false">R19+(H19*11)+(I19*9)+(J19*8)+(K19*6)</f>
        <v>655</v>
      </c>
      <c r="T19" s="23" t="n">
        <f aca="false">S19-Q19</f>
        <v>-29</v>
      </c>
      <c r="U19" s="24" t="n">
        <v>90</v>
      </c>
      <c r="V19" s="26" t="s">
        <v>159</v>
      </c>
    </row>
    <row r="20" customFormat="false" ht="14.25" hidden="false" customHeight="true" outlineLevel="0" collapsed="false">
      <c r="A20" s="15"/>
      <c r="B20" s="16"/>
      <c r="C20" s="17"/>
      <c r="D20" s="17" t="n">
        <f aca="false">E20+F20+G20+H20+I20+J20+K20+L20</f>
        <v>0</v>
      </c>
      <c r="E20" s="18"/>
      <c r="F20" s="18"/>
      <c r="G20" s="18"/>
      <c r="H20" s="18"/>
      <c r="I20" s="18"/>
      <c r="J20" s="18"/>
      <c r="K20" s="18"/>
      <c r="L20" s="18"/>
      <c r="M20" s="18"/>
      <c r="N20" s="21"/>
      <c r="O20" s="18"/>
      <c r="P20" s="18" t="n">
        <f aca="false">SUM(E20:M20,O20)</f>
        <v>0</v>
      </c>
      <c r="Q20" s="21" t="n">
        <f aca="false">(E20*9)+(F20*11)+(G20*6)+(H20*11)+(I20*9)+(J20*8)+(K20*6)+(M20*9)+N20</f>
        <v>0</v>
      </c>
      <c r="R20" s="22"/>
      <c r="S20" s="22" t="n">
        <f aca="false">R20+(H20*11)+(I20*9)+(J20*8)+(K20*6)</f>
        <v>0</v>
      </c>
      <c r="T20" s="23" t="n">
        <f aca="false">S20-Q20</f>
        <v>0</v>
      </c>
      <c r="U20" s="24"/>
    </row>
    <row r="21" customFormat="false" ht="14.25" hidden="false" customHeight="true" outlineLevel="0" collapsed="false">
      <c r="A21" s="15"/>
      <c r="B21" s="18"/>
      <c r="C21" s="36"/>
      <c r="D21" s="37" t="n">
        <f aca="false">E21+F21+G21+H21+I21+J21+K21+L21</f>
        <v>0</v>
      </c>
      <c r="E21" s="18"/>
      <c r="F21" s="18"/>
      <c r="G21" s="18"/>
      <c r="H21" s="18"/>
      <c r="I21" s="18"/>
      <c r="J21" s="18"/>
      <c r="K21" s="38"/>
      <c r="L21" s="38"/>
      <c r="M21" s="18"/>
      <c r="N21" s="21"/>
      <c r="O21" s="3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1"/>
      <c r="S21" s="22" t="n">
        <f aca="false">R21+(H21*11)+(I21*9)+(J21*8)+(K21*6)</f>
        <v>0</v>
      </c>
      <c r="T21" s="23" t="n">
        <f aca="false">S21-Q21</f>
        <v>0</v>
      </c>
      <c r="U21" s="30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21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39" t="n">
        <f aca="false">S22-Q22</f>
        <v>0</v>
      </c>
      <c r="U22" s="30"/>
    </row>
    <row r="23" customFormat="false" ht="14.25" hidden="false" customHeight="true" outlineLevel="0" collapsed="false">
      <c r="A23" s="40"/>
      <c r="B23" s="18"/>
      <c r="C23" s="36"/>
      <c r="D23" s="41" t="n">
        <f aca="false">E23+F23+G23+I23+J23+K23+L23</f>
        <v>0</v>
      </c>
      <c r="E23" s="18"/>
      <c r="F23" s="18"/>
      <c r="G23" s="18"/>
      <c r="H23" s="18"/>
      <c r="I23" s="18"/>
      <c r="J23" s="18"/>
      <c r="K23" s="21"/>
      <c r="L23" s="21"/>
      <c r="M23" s="18"/>
      <c r="N23" s="21"/>
      <c r="O23" s="21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1"/>
      <c r="T23" s="22"/>
      <c r="U23" s="30"/>
    </row>
    <row r="24" customFormat="false" ht="14.25" hidden="false" customHeight="true" outlineLevel="0" collapsed="false">
      <c r="A24" s="40"/>
      <c r="B24" s="18" t="s">
        <v>43</v>
      </c>
      <c r="C24" s="42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/>
      <c r="R24" s="21"/>
      <c r="S24" s="21"/>
      <c r="T24" s="22"/>
      <c r="U24" s="30"/>
    </row>
    <row r="25" customFormat="false" ht="14.25" hidden="false" customHeight="true" outlineLevel="0" collapsed="false">
      <c r="A25" s="43" t="s">
        <v>44</v>
      </c>
      <c r="B25" s="44"/>
      <c r="C25" s="45" t="e">
        <f aca="false">S25/B25</f>
        <v>#DIV/0!</v>
      </c>
      <c r="D25" s="44" t="n">
        <f aca="false">SUM(D5:D23)</f>
        <v>625</v>
      </c>
      <c r="E25" s="44" t="n">
        <f aca="false">SUM(E5:E23)</f>
        <v>389</v>
      </c>
      <c r="F25" s="44" t="n">
        <f aca="false">SUM(F5:F23)</f>
        <v>53</v>
      </c>
      <c r="G25" s="44" t="n">
        <f aca="false">SUM(G5:G23)</f>
        <v>5</v>
      </c>
      <c r="H25" s="44"/>
      <c r="I25" s="44" t="n">
        <f aca="false">SUM(I5:I23)</f>
        <v>151</v>
      </c>
      <c r="J25" s="44" t="n">
        <f aca="false">SUM(J5:J23)</f>
        <v>0</v>
      </c>
      <c r="K25" s="44" t="n">
        <f aca="false">SUM(K5:K23)</f>
        <v>4</v>
      </c>
      <c r="L25" s="44" t="n">
        <f aca="false">SUM(L5:L23)</f>
        <v>13</v>
      </c>
      <c r="M25" s="44" t="n">
        <f aca="false">SUM(M5:M23)</f>
        <v>151</v>
      </c>
      <c r="N25" s="44"/>
      <c r="O25" s="44" t="n">
        <f aca="false">SUM(O5:O23)</f>
        <v>204</v>
      </c>
      <c r="P25" s="44" t="n">
        <f aca="false">SUM(E25:J25,M25,O25)</f>
        <v>953</v>
      </c>
      <c r="Q25" s="45" t="n">
        <f aca="false">SUM(Q5:Q24)</f>
        <v>7094</v>
      </c>
      <c r="R25" s="45" t="n">
        <f aca="false">SUM(R5:R23)</f>
        <v>5922</v>
      </c>
      <c r="S25" s="45" t="n">
        <f aca="false">SUM(S5:S23)</f>
        <v>7415</v>
      </c>
      <c r="T25" s="45" t="n">
        <f aca="false">SUM(T5:T23)</f>
        <v>321</v>
      </c>
      <c r="U25" s="46" t="n">
        <f aca="false">SUM(U5:U23)</f>
        <v>1306</v>
      </c>
    </row>
    <row r="26" customFormat="false" ht="14.25" hidden="false" customHeight="true" outlineLevel="0" collapsed="false">
      <c r="C26" s="26" t="s">
        <v>45</v>
      </c>
      <c r="D26" s="47" t="n">
        <f aca="false">471/18</f>
        <v>26.16666667</v>
      </c>
    </row>
    <row r="28" customFormat="false" ht="14.25" hidden="false" customHeight="true" outlineLevel="0" collapsed="false">
      <c r="C28" s="26" t="s">
        <v>46</v>
      </c>
    </row>
    <row r="29" customFormat="false" ht="14.25" hidden="false" customHeight="true" outlineLevel="0" collapsed="false">
      <c r="B29" s="25" t="n">
        <f aca="false">C29/18</f>
        <v>116.0205556</v>
      </c>
      <c r="C29" s="48" t="n">
        <v>2088.37</v>
      </c>
      <c r="D29" s="25" t="n">
        <f aca="false">C29/D25</f>
        <v>3.341392</v>
      </c>
      <c r="O29" s="25" t="n">
        <f aca="false">C29/(D25+O25)</f>
        <v>2.519143546</v>
      </c>
      <c r="P29" s="25" t="n">
        <f aca="false">C29/P25</f>
        <v>2.191364113</v>
      </c>
    </row>
    <row r="30" customFormat="false" ht="14.25" hidden="false" customHeight="true" outlineLevel="0" collapsed="false">
      <c r="C30" s="48" t="s">
        <v>47</v>
      </c>
      <c r="D30" s="25"/>
    </row>
    <row r="31" customFormat="false" ht="14.25" hidden="false" customHeight="true" outlineLevel="0" collapsed="false">
      <c r="B31" s="25" t="n">
        <f aca="false">C31/18</f>
        <v>130.7477778</v>
      </c>
      <c r="C31" s="25" t="n">
        <f aca="false">2353.46</f>
        <v>2353.46</v>
      </c>
      <c r="D31" s="25" t="n">
        <f aca="false">C31/D25</f>
        <v>3.765536</v>
      </c>
      <c r="O31" s="25" t="n">
        <f aca="false">C31/(D25+O25)</f>
        <v>2.838914355</v>
      </c>
      <c r="P31" s="25" t="n">
        <f aca="false">C31/P25</f>
        <v>2.469527807</v>
      </c>
    </row>
    <row r="32" customFormat="false" ht="14.25" hidden="false" customHeight="true" outlineLevel="0" collapsed="false">
      <c r="C32" s="26" t="s">
        <v>48</v>
      </c>
    </row>
    <row r="33" customFormat="false" ht="14.25" hidden="false" customHeight="true" outlineLevel="0" collapsed="false">
      <c r="B33" s="25" t="n">
        <f aca="false">C33/18</f>
        <v>477.9822222</v>
      </c>
      <c r="C33" s="48" t="n">
        <f aca="false">7693.68+910</f>
        <v>8603.68</v>
      </c>
      <c r="D33" s="25" t="n">
        <f aca="false">C33/D25</f>
        <v>13.765888</v>
      </c>
      <c r="O33" s="25" t="n">
        <f aca="false">C33/(D25+O25)</f>
        <v>10.37838359</v>
      </c>
      <c r="P33" s="25" t="n">
        <f aca="false">C33/P25</f>
        <v>9.027995803</v>
      </c>
    </row>
    <row r="35" customFormat="false" ht="14.25" hidden="false" customHeight="true" outlineLevel="0" collapsed="false">
      <c r="C35" s="26" t="s">
        <v>49</v>
      </c>
      <c r="D35" s="47" t="n">
        <f aca="false">D25/O25</f>
        <v>3.06372549</v>
      </c>
      <c r="E35" s="26" t="s">
        <v>50</v>
      </c>
    </row>
    <row r="37" customFormat="false" ht="14.25" hidden="false" customHeight="true" outlineLevel="0" collapsed="false">
      <c r="C37" s="26" t="s">
        <v>51</v>
      </c>
    </row>
    <row r="38" customFormat="false" ht="14.25" hidden="false" customHeight="true" outlineLevel="0" collapsed="false">
      <c r="C38" s="26" t="s">
        <v>52</v>
      </c>
      <c r="O38" s="25" t="n">
        <f aca="false">(45*11.04)/30</f>
        <v>16.56</v>
      </c>
      <c r="P38" s="26" t="s">
        <v>53</v>
      </c>
    </row>
    <row r="39" customFormat="false" ht="14.25" hidden="false" customHeight="true" outlineLevel="0" collapsed="false">
      <c r="C39" s="26" t="s">
        <v>54</v>
      </c>
      <c r="O39" s="48" t="n">
        <f aca="false">(40*11.04)/30</f>
        <v>14.72</v>
      </c>
      <c r="P39" s="26" t="s">
        <v>53</v>
      </c>
    </row>
    <row r="41" customFormat="false" ht="14.25" hidden="false" customHeight="true" outlineLevel="0" collapsed="false">
      <c r="C41" s="26" t="s">
        <v>55</v>
      </c>
      <c r="F41" s="25" t="n">
        <f aca="false">C33-S25</f>
        <v>1188.68</v>
      </c>
    </row>
    <row r="42" customFormat="false" ht="14.25" hidden="false" customHeight="true" outlineLevel="0" collapsed="false">
      <c r="C42" s="26" t="s">
        <v>56</v>
      </c>
      <c r="E42" s="26" t="s">
        <v>57</v>
      </c>
      <c r="F42" s="49" t="n">
        <f aca="false">F41/18</f>
        <v>66.03777778</v>
      </c>
    </row>
    <row r="43" customFormat="false" ht="14.25" hidden="false" customHeight="true" outlineLevel="0" collapsed="false">
      <c r="C43" s="26" t="s">
        <v>58</v>
      </c>
      <c r="F43" s="25" t="n">
        <f aca="false">C33/18</f>
        <v>477.9822222</v>
      </c>
    </row>
    <row r="44" customFormat="false" ht="14.25" hidden="false" customHeight="true" outlineLevel="0" collapsed="false">
      <c r="C44" s="26" t="s">
        <v>59</v>
      </c>
    </row>
    <row r="45" customFormat="false" ht="14.25" hidden="false" customHeight="true" outlineLevel="0" collapsed="false">
      <c r="C45" s="26" t="s">
        <v>60</v>
      </c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B22" activeCellId="0" sqref="AB22"/>
    </sheetView>
  </sheetViews>
  <sheetFormatPr defaultRowHeight="15.7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5.5"/>
    <col collapsed="false" customWidth="true" hidden="false" outlineLevel="0" max="3" min="3" style="0" width="22.5"/>
    <col collapsed="false" customWidth="true" hidden="false" outlineLevel="0" max="4" min="4" style="0" width="6.5"/>
    <col collapsed="false" customWidth="true" hidden="false" outlineLevel="0" max="7" min="5" style="0" width="7.63"/>
    <col collapsed="false" customWidth="true" hidden="false" outlineLevel="0" max="10" min="8" style="0" width="6.62"/>
    <col collapsed="false" customWidth="true" hidden="false" outlineLevel="0" max="12" min="11" style="0" width="6.38"/>
    <col collapsed="false" customWidth="true" hidden="false" outlineLevel="0" max="13" min="13" style="0" width="6.5"/>
    <col collapsed="false" customWidth="true" hidden="false" outlineLevel="0" max="15" min="14" style="0" width="6.38"/>
    <col collapsed="false" customWidth="true" hidden="false" outlineLevel="0" max="16" min="16" style="0" width="6.5"/>
    <col collapsed="false" customWidth="true" hidden="false" outlineLevel="0" max="32" min="17" style="0" width="7.63"/>
    <col collapsed="false" customWidth="true" hidden="false" outlineLevel="0" max="1025" min="33" style="0" width="12.63"/>
  </cols>
  <sheetData>
    <row r="1" customFormat="false" ht="14.25" hidden="false" customHeight="true" outlineLevel="0" collapsed="false">
      <c r="A1" s="26" t="n">
        <v>2</v>
      </c>
    </row>
    <row r="2" customFormat="false" ht="14.25" hidden="false" customHeight="true" outlineLevel="0" collapsed="false">
      <c r="A2" s="1" t="s">
        <v>160</v>
      </c>
      <c r="B2" s="2"/>
      <c r="C2" s="3"/>
      <c r="D2" s="3"/>
      <c r="E2" s="2"/>
      <c r="F2" s="2"/>
      <c r="G2" s="4"/>
      <c r="H2" s="2"/>
      <c r="I2" s="2"/>
      <c r="J2" s="2"/>
      <c r="K2" s="2"/>
      <c r="L2" s="2"/>
      <c r="M2" s="2"/>
      <c r="N2" s="5"/>
      <c r="O2" s="5"/>
      <c r="P2" s="2"/>
      <c r="Q2" s="6"/>
      <c r="R2" s="7"/>
      <c r="S2" s="7"/>
      <c r="T2" s="8" t="s">
        <v>1</v>
      </c>
      <c r="U2" s="9" t="s">
        <v>2</v>
      </c>
    </row>
    <row r="3" customFormat="false" ht="14.25" hidden="false" customHeight="true" outlineLevel="0" collapsed="false">
      <c r="A3" s="10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2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Q3" s="12" t="s">
        <v>19</v>
      </c>
      <c r="R3" s="12" t="s">
        <v>20</v>
      </c>
      <c r="S3" s="12" t="s">
        <v>21</v>
      </c>
      <c r="T3" s="13" t="s">
        <v>22</v>
      </c>
      <c r="U3" s="14" t="s">
        <v>23</v>
      </c>
    </row>
    <row r="4" customFormat="false" ht="14.25" hidden="false" customHeight="true" outlineLevel="0" collapsed="false">
      <c r="A4" s="50" t="n">
        <v>45505</v>
      </c>
      <c r="B4" s="16" t="s">
        <v>34</v>
      </c>
      <c r="C4" s="17" t="s">
        <v>161</v>
      </c>
      <c r="D4" s="17" t="n">
        <f aca="false">E4+F4+G4+H4+I4+J4+K4+L4</f>
        <v>15</v>
      </c>
      <c r="E4" s="18" t="n">
        <v>4</v>
      </c>
      <c r="F4" s="18" t="n">
        <v>2</v>
      </c>
      <c r="G4" s="18" t="n">
        <v>1</v>
      </c>
      <c r="H4" s="19"/>
      <c r="I4" s="20" t="n">
        <v>8</v>
      </c>
      <c r="J4" s="18"/>
      <c r="K4" s="18"/>
      <c r="L4" s="18"/>
      <c r="M4" s="18" t="n">
        <v>6</v>
      </c>
      <c r="N4" s="21" t="n">
        <v>18</v>
      </c>
      <c r="O4" s="18" t="n">
        <v>13</v>
      </c>
      <c r="P4" s="18" t="n">
        <f aca="false">SUM(E4:M4,O4)</f>
        <v>34</v>
      </c>
      <c r="Q4" s="21" t="n">
        <f aca="false">(E4*9)+(F4*11)+(G4*6)+(H4*11)+(I4*9)+(J4*8)+(K4*6)+(M4*9)+N4</f>
        <v>208</v>
      </c>
      <c r="R4" s="22" t="n">
        <v>150</v>
      </c>
      <c r="S4" s="22" t="n">
        <f aca="false">R4+(H4*11)+(I4*9)+(J4*8)+(K4*6)</f>
        <v>222</v>
      </c>
      <c r="T4" s="23" t="n">
        <f aca="false">S4-Q4</f>
        <v>14</v>
      </c>
      <c r="U4" s="24" t="n">
        <v>180</v>
      </c>
    </row>
    <row r="5" customFormat="false" ht="14.25" hidden="false" customHeight="true" outlineLevel="0" collapsed="false">
      <c r="A5" s="15"/>
      <c r="B5" s="16"/>
      <c r="C5" s="17"/>
      <c r="D5" s="17" t="n">
        <f aca="false">E5+F5+G5+H5+I5+J5+K5+L5</f>
        <v>0</v>
      </c>
      <c r="E5" s="18"/>
      <c r="F5" s="18"/>
      <c r="G5" s="18"/>
      <c r="I5" s="20"/>
      <c r="J5" s="18"/>
      <c r="K5" s="18"/>
      <c r="L5" s="18"/>
      <c r="M5" s="18"/>
      <c r="N5" s="21"/>
      <c r="O5" s="18"/>
      <c r="P5" s="18" t="n">
        <f aca="false">SUM(E5:M5,O5)</f>
        <v>0</v>
      </c>
      <c r="Q5" s="21" t="n">
        <f aca="false">(E5*9)+(F5*11)+(G5*6)+(H5*11)+(I5*9)+(J5*8)+(K5*6)+(M5*9)+N5</f>
        <v>0</v>
      </c>
      <c r="R5" s="22"/>
      <c r="S5" s="22" t="n">
        <f aca="false">R5+(H5*11)+(I5*9)+(J5*8)+(K5*6)</f>
        <v>0</v>
      </c>
      <c r="T5" s="23" t="n">
        <f aca="false">S5-Q5</f>
        <v>0</v>
      </c>
      <c r="U5" s="24"/>
      <c r="V5" s="25"/>
    </row>
    <row r="6" customFormat="false" ht="14.25" hidden="false" customHeight="true" outlineLevel="0" collapsed="false">
      <c r="A6" s="15"/>
      <c r="B6" s="27"/>
      <c r="C6" s="17"/>
      <c r="D6" s="17" t="n">
        <f aca="false">E6+F6+G6+H6+I6+J6+K6+L6</f>
        <v>0</v>
      </c>
      <c r="E6" s="18"/>
      <c r="F6" s="32"/>
      <c r="G6" s="18"/>
      <c r="H6" s="18"/>
      <c r="I6" s="18"/>
      <c r="J6" s="18"/>
      <c r="K6" s="18"/>
      <c r="L6" s="18"/>
      <c r="M6" s="18"/>
      <c r="N6" s="21"/>
      <c r="O6" s="18"/>
      <c r="P6" s="18" t="n">
        <f aca="false">SUM(E6:M6,O6)</f>
        <v>0</v>
      </c>
      <c r="Q6" s="21" t="n">
        <f aca="false">(E6*9)+(F6*11)+(G6*6)+(H6*11)+(I6*9)+(J6*8)+(K6*6)+(M6*9)+N6</f>
        <v>0</v>
      </c>
      <c r="R6" s="22"/>
      <c r="S6" s="22" t="n">
        <f aca="false">R6+(H6*11)+(I6*9)+(J6*8)+(K6*6)</f>
        <v>0</v>
      </c>
      <c r="T6" s="23" t="n">
        <f aca="false">S6-Q6</f>
        <v>0</v>
      </c>
      <c r="U6" s="30"/>
    </row>
    <row r="7" customFormat="false" ht="14.25" hidden="false" customHeight="true" outlineLevel="0" collapsed="false">
      <c r="A7" s="15"/>
      <c r="B7" s="27"/>
      <c r="C7" s="34"/>
      <c r="D7" s="17" t="n">
        <f aca="false">E7+F7+G7+H7+I7+J7+K7+L7</f>
        <v>0</v>
      </c>
      <c r="E7" s="18"/>
      <c r="F7" s="32"/>
      <c r="G7" s="18"/>
      <c r="H7" s="18"/>
      <c r="I7" s="18"/>
      <c r="J7" s="18"/>
      <c r="K7" s="18"/>
      <c r="L7" s="18"/>
      <c r="M7" s="18"/>
      <c r="N7" s="21"/>
      <c r="O7" s="18"/>
      <c r="P7" s="18" t="n">
        <f aca="false">SUM(E7:M7,O7)</f>
        <v>0</v>
      </c>
      <c r="Q7" s="21" t="n">
        <f aca="false">(E7*9)+(F7*11)+(G7*6)+(H7*11)+(I7*9)+(J7*8)+(K7*6)+(M7*9)+N7</f>
        <v>0</v>
      </c>
      <c r="R7" s="22"/>
      <c r="S7" s="22" t="n">
        <f aca="false">R7+(H7*11)+(I7*9)+(J7*8)+(K7*6)</f>
        <v>0</v>
      </c>
      <c r="T7" s="23" t="n">
        <f aca="false">S7-Q7</f>
        <v>0</v>
      </c>
      <c r="U7" s="24"/>
    </row>
    <row r="8" customFormat="false" ht="14.25" hidden="false" customHeight="true" outlineLevel="0" collapsed="false">
      <c r="A8" s="15"/>
      <c r="B8" s="27"/>
      <c r="C8" s="17"/>
      <c r="D8" s="17" t="n">
        <f aca="false">E8+F8+G8+H8+I8+J8+K8+L8</f>
        <v>0</v>
      </c>
      <c r="E8" s="18"/>
      <c r="F8" s="28"/>
      <c r="G8" s="18"/>
      <c r="H8" s="18"/>
      <c r="I8" s="18"/>
      <c r="J8" s="18"/>
      <c r="K8" s="27"/>
      <c r="L8" s="27"/>
      <c r="M8" s="18"/>
      <c r="N8" s="21"/>
      <c r="O8" s="18"/>
      <c r="P8" s="18" t="n">
        <f aca="false">SUM(E8:M8,O8)</f>
        <v>0</v>
      </c>
      <c r="Q8" s="21" t="n">
        <f aca="false">(E8*9)+(F8*11)+(G8*6)+(H8*11)+(I8*9)+(J8*8)+(K8*6)+(M8*9)+N8</f>
        <v>0</v>
      </c>
      <c r="R8" s="22"/>
      <c r="S8" s="22" t="n">
        <f aca="false">R8+(H8*11)+(I8*9)+(J8*8)+(K8*6)</f>
        <v>0</v>
      </c>
      <c r="T8" s="23" t="n">
        <f aca="false">S8-Q8</f>
        <v>0</v>
      </c>
      <c r="U8" s="24"/>
    </row>
    <row r="9" customFormat="false" ht="14.25" hidden="false" customHeight="true" outlineLevel="0" collapsed="false">
      <c r="A9" s="15"/>
      <c r="B9" s="27"/>
      <c r="C9" s="17"/>
      <c r="D9" s="17" t="n">
        <f aca="false">E9+F9+G9+H9+I9+J9+K9+L9</f>
        <v>0</v>
      </c>
      <c r="E9" s="18"/>
      <c r="F9" s="32"/>
      <c r="G9" s="18"/>
      <c r="H9" s="18"/>
      <c r="I9" s="18"/>
      <c r="J9" s="18"/>
      <c r="K9" s="18"/>
      <c r="L9" s="18"/>
      <c r="M9" s="18"/>
      <c r="N9" s="22"/>
      <c r="O9" s="27"/>
      <c r="P9" s="18" t="n">
        <f aca="false">SUM(E9:M9,O9)</f>
        <v>0</v>
      </c>
      <c r="Q9" s="21" t="n">
        <f aca="false">(E9*9)+(F9*11)+(G9*6)+(H9*11)+(I9*9)+(J9*8)+(K9*6)+(M9*9)+N9</f>
        <v>0</v>
      </c>
      <c r="R9" s="22"/>
      <c r="S9" s="22" t="n">
        <f aca="false">R9+(H9*11)+(I9*9)+(J9*8)+(K9*6)</f>
        <v>0</v>
      </c>
      <c r="T9" s="23" t="n">
        <f aca="false">S9-Q9</f>
        <v>0</v>
      </c>
      <c r="U9" s="24"/>
      <c r="V9" s="26" t="s">
        <v>151</v>
      </c>
    </row>
    <row r="10" customFormat="false" ht="14.25" hidden="false" customHeight="true" outlineLevel="0" collapsed="false">
      <c r="A10" s="15"/>
      <c r="B10" s="27"/>
      <c r="C10" s="17"/>
      <c r="D10" s="17" t="n">
        <f aca="false">E10+F10+G10+H10+I10+J10+K10+L10</f>
        <v>0</v>
      </c>
      <c r="E10" s="18"/>
      <c r="F10" s="32"/>
      <c r="G10" s="18"/>
      <c r="H10" s="18"/>
      <c r="I10" s="18"/>
      <c r="J10" s="18"/>
      <c r="K10" s="18"/>
      <c r="L10" s="18"/>
      <c r="M10" s="18"/>
      <c r="N10" s="21"/>
      <c r="O10" s="18"/>
      <c r="P10" s="18" t="n">
        <f aca="false">SUM(E10:M10,O10)</f>
        <v>0</v>
      </c>
      <c r="Q10" s="21" t="n">
        <f aca="false">(E10*9)+(F10*11)+(G10*6)+(H10*11)+(I10*9)+(J10*8)+(K10*6)+(M10*9)+N10</f>
        <v>0</v>
      </c>
      <c r="R10" s="22"/>
      <c r="S10" s="22" t="n">
        <f aca="false">R10+(H10*11)+(I10*9)+(J10*8)+(K10*6)</f>
        <v>0</v>
      </c>
      <c r="T10" s="23" t="n">
        <f aca="false">S10-Q10</f>
        <v>0</v>
      </c>
      <c r="U10" s="24"/>
    </row>
    <row r="11" customFormat="false" ht="14.25" hidden="false" customHeight="true" outlineLevel="0" collapsed="false">
      <c r="A11" s="15"/>
      <c r="B11" s="27"/>
      <c r="C11" s="17"/>
      <c r="D11" s="17" t="n">
        <f aca="false">E11+F11+G11+H11+I11+J11+K11+L11</f>
        <v>0</v>
      </c>
      <c r="E11" s="18"/>
      <c r="F11" s="32"/>
      <c r="G11" s="18"/>
      <c r="H11" s="18"/>
      <c r="I11" s="18"/>
      <c r="J11" s="18"/>
      <c r="K11" s="18"/>
      <c r="L11" s="18"/>
      <c r="M11" s="18"/>
      <c r="N11" s="21"/>
      <c r="O11" s="18"/>
      <c r="P11" s="18" t="n">
        <f aca="false">SUM(E11:M11,O11)</f>
        <v>0</v>
      </c>
      <c r="Q11" s="21" t="n">
        <f aca="false">(E11*9)+(F11*11)+(G11*6)+(H11*11)+(I11*9)+(J11*8)+(K11*6)+(M11*9)+N11</f>
        <v>0</v>
      </c>
      <c r="R11" s="22"/>
      <c r="S11" s="22" t="n">
        <f aca="false">R11+(H11*11)+(I11*9)+(J11*8)+(K11*6)</f>
        <v>0</v>
      </c>
      <c r="T11" s="23" t="n">
        <f aca="false">S11-Q11</f>
        <v>0</v>
      </c>
      <c r="U11" s="24"/>
    </row>
    <row r="12" customFormat="false" ht="14.25" hidden="false" customHeight="true" outlineLevel="0" collapsed="false">
      <c r="A12" s="15"/>
      <c r="C12" s="17"/>
      <c r="D12" s="17" t="n">
        <f aca="false">E12+F12+G12+H12+I12+J12+K12+L12</f>
        <v>0</v>
      </c>
      <c r="E12" s="18"/>
      <c r="F12" s="32"/>
      <c r="G12" s="18"/>
      <c r="H12" s="18"/>
      <c r="I12" s="18"/>
      <c r="J12" s="18"/>
      <c r="K12" s="27"/>
      <c r="L12" s="27"/>
      <c r="M12" s="18"/>
      <c r="N12" s="21"/>
      <c r="O12" s="18"/>
      <c r="P12" s="18" t="n">
        <f aca="false">SUM(E12:M12,O12)</f>
        <v>0</v>
      </c>
      <c r="Q12" s="21" t="n">
        <f aca="false">(E12*9)+(F12*11)+(G12*6)+(H12*11)+(I12*9)+(J12*8)+(K12*6)+(M12*9)+N12</f>
        <v>0</v>
      </c>
      <c r="R12" s="22"/>
      <c r="S12" s="22" t="n">
        <f aca="false">R12+(H12*11)+(I12*9)+(J12*8)+(K12*6)</f>
        <v>0</v>
      </c>
      <c r="T12" s="23" t="n">
        <f aca="false">S12-Q12</f>
        <v>0</v>
      </c>
      <c r="U12" s="24"/>
    </row>
    <row r="13" customFormat="false" ht="14.25" hidden="false" customHeight="true" outlineLevel="0" collapsed="false">
      <c r="A13" s="15"/>
      <c r="B13" s="35"/>
      <c r="C13" s="17"/>
      <c r="D13" s="17" t="n">
        <f aca="false">E13+F13+G13+H13+I13+J13+K13+L13</f>
        <v>0</v>
      </c>
      <c r="E13" s="18"/>
      <c r="F13" s="18"/>
      <c r="G13" s="18"/>
      <c r="H13" s="18"/>
      <c r="I13" s="18"/>
      <c r="J13" s="18"/>
      <c r="K13" s="18"/>
      <c r="L13" s="18"/>
      <c r="M13" s="18"/>
      <c r="N13" s="21"/>
      <c r="O13" s="18"/>
      <c r="P13" s="18" t="n">
        <f aca="false">SUM(E13:M13,O13)</f>
        <v>0</v>
      </c>
      <c r="Q13" s="21" t="n">
        <f aca="false">(E13*9)+(F13*11)+(G13*6)+(H13*11)+(I13*9)+(J13*8)+(K13*6)+(M13*9)+(N13)</f>
        <v>0</v>
      </c>
      <c r="R13" s="22"/>
      <c r="S13" s="22" t="n">
        <f aca="false">R13+(H13*11)+(I13*9)+(J13*8)+(K13*6)</f>
        <v>0</v>
      </c>
      <c r="T13" s="23" t="n">
        <f aca="false">S13-Q13</f>
        <v>0</v>
      </c>
      <c r="U13" s="24"/>
    </row>
    <row r="14" customFormat="false" ht="14.25" hidden="false" customHeight="true" outlineLevel="0" collapsed="false">
      <c r="A14" s="15"/>
      <c r="B14" s="16"/>
      <c r="C14" s="17"/>
      <c r="D14" s="17" t="n">
        <f aca="false">E14+F14+G14+H14+I14+J14+K14+L14</f>
        <v>0</v>
      </c>
      <c r="E14" s="18"/>
      <c r="F14" s="18"/>
      <c r="G14" s="18"/>
      <c r="H14" s="18"/>
      <c r="I14" s="18"/>
      <c r="J14" s="18"/>
      <c r="K14" s="18"/>
      <c r="L14" s="18"/>
      <c r="M14" s="18"/>
      <c r="N14" s="21"/>
      <c r="O14" s="18"/>
      <c r="P14" s="18" t="n">
        <f aca="false">SUM(E14:M14,O14)</f>
        <v>0</v>
      </c>
      <c r="Q14" s="21" t="n">
        <f aca="false">(E14*9)+(F14*11)+(G14*6)+(H14*11)+(I14*9)+(J14*8)+(K14*6)+(M14*9)+N14</f>
        <v>0</v>
      </c>
      <c r="R14" s="22"/>
      <c r="S14" s="22" t="n">
        <f aca="false">R14+(H14*11)+(I14*9)+(J14*8)+(K14*6)</f>
        <v>0</v>
      </c>
      <c r="T14" s="23" t="n">
        <f aca="false">S14-Q14</f>
        <v>0</v>
      </c>
      <c r="U14" s="24"/>
      <c r="V14" s="26" t="s">
        <v>156</v>
      </c>
    </row>
    <row r="15" customFormat="false" ht="14.25" hidden="false" customHeight="true" outlineLevel="0" collapsed="false">
      <c r="A15" s="15"/>
      <c r="B15" s="16"/>
      <c r="C15" s="17"/>
      <c r="D15" s="17" t="n">
        <f aca="false">E15+F15+G15+H15+I15+J15+K15+L15</f>
        <v>0</v>
      </c>
      <c r="E15" s="18"/>
      <c r="F15" s="18"/>
      <c r="G15" s="18"/>
      <c r="H15" s="27"/>
      <c r="I15" s="27"/>
      <c r="J15" s="27"/>
      <c r="K15" s="18"/>
      <c r="L15" s="18"/>
      <c r="M15" s="18"/>
      <c r="N15" s="21"/>
      <c r="O15" s="18"/>
      <c r="P15" s="18" t="n">
        <f aca="false">SUM(E15:M15,O15)</f>
        <v>0</v>
      </c>
      <c r="Q15" s="21" t="n">
        <f aca="false">(E15*9)+(F15*11)+(G15*6)+(H15*11)+(I15*9)+(J15*8)+(K15*6)+(M15*9)+N15</f>
        <v>0</v>
      </c>
      <c r="R15" s="22"/>
      <c r="S15" s="22" t="n">
        <f aca="false">R15+(H15*11)+(I15*9)+(J15*8)+(K15*6)</f>
        <v>0</v>
      </c>
      <c r="T15" s="23" t="n">
        <f aca="false">S15-Q15</f>
        <v>0</v>
      </c>
      <c r="U15" s="24"/>
    </row>
    <row r="16" customFormat="false" ht="14.25" hidden="false" customHeight="true" outlineLevel="0" collapsed="false">
      <c r="A16" s="15"/>
      <c r="B16" s="16"/>
      <c r="C16" s="17"/>
      <c r="D16" s="17" t="n">
        <f aca="false">E16+F16+G16+H16+I16+J16+K16+L16</f>
        <v>0</v>
      </c>
      <c r="E16" s="18"/>
      <c r="F16" s="18"/>
      <c r="G16" s="18"/>
      <c r="H16" s="18"/>
      <c r="I16" s="18"/>
      <c r="J16" s="18"/>
      <c r="K16" s="18"/>
      <c r="L16" s="18"/>
      <c r="M16" s="27"/>
      <c r="N16" s="21"/>
      <c r="O16" s="18"/>
      <c r="P16" s="18" t="n">
        <f aca="false">SUM(E16:M16,O16)</f>
        <v>0</v>
      </c>
      <c r="Q16" s="21" t="n">
        <f aca="false">(E16*9)+(F16*11)+(G16*6)+(H16*11)+(I16*9)+(J16*8)+(K16*6)+(M16*9)+N16</f>
        <v>0</v>
      </c>
      <c r="R16" s="22"/>
      <c r="S16" s="22" t="n">
        <f aca="false">R16+(H16*11)+(I16*9)+(J16*8)+(K16*6)</f>
        <v>0</v>
      </c>
      <c r="T16" s="23" t="n">
        <f aca="false">S16-Q16</f>
        <v>0</v>
      </c>
      <c r="U16" s="24"/>
    </row>
    <row r="17" customFormat="false" ht="14.25" hidden="false" customHeight="true" outlineLevel="0" collapsed="false">
      <c r="A17" s="15"/>
      <c r="B17" s="35"/>
      <c r="C17" s="17"/>
      <c r="D17" s="17" t="n">
        <f aca="false">E17+F17+G17+H17+I17+J17+K17+L17</f>
        <v>0</v>
      </c>
      <c r="E17" s="18"/>
      <c r="F17" s="18"/>
      <c r="G17" s="18"/>
      <c r="H17" s="18"/>
      <c r="I17" s="18"/>
      <c r="J17" s="18"/>
      <c r="K17" s="18"/>
      <c r="L17" s="18"/>
      <c r="M17" s="27"/>
      <c r="N17" s="21"/>
      <c r="O17" s="18"/>
      <c r="P17" s="18" t="n">
        <f aca="false">SUM(E17:M17,O17)</f>
        <v>0</v>
      </c>
      <c r="Q17" s="21" t="n">
        <f aca="false">(E17*9)+(F17*11)+(G17*6)+(H17*11)+(I17*9)+(J17*8)+(K17*6)+(M17*9)+N17</f>
        <v>0</v>
      </c>
      <c r="R17" s="22"/>
      <c r="S17" s="22" t="n">
        <f aca="false">R17+(H17*11)+(I17*9)+(J17*8)+(K17*6)</f>
        <v>0</v>
      </c>
      <c r="T17" s="23" t="n">
        <f aca="false">S17-Q17</f>
        <v>0</v>
      </c>
      <c r="U17" s="24"/>
    </row>
    <row r="18" customFormat="false" ht="14.25" hidden="false" customHeight="true" outlineLevel="0" collapsed="false">
      <c r="A18" s="15"/>
      <c r="B18" s="16"/>
      <c r="C18" s="17"/>
      <c r="D18" s="17" t="n">
        <f aca="false">E18+F18+G18+H18+I18+J18+K18+L18</f>
        <v>0</v>
      </c>
      <c r="E18" s="18"/>
      <c r="F18" s="18"/>
      <c r="G18" s="18"/>
      <c r="H18" s="18"/>
      <c r="I18" s="18"/>
      <c r="J18" s="18"/>
      <c r="K18" s="18"/>
      <c r="L18" s="18"/>
      <c r="M18" s="27"/>
      <c r="N18" s="21"/>
      <c r="O18" s="18"/>
      <c r="P18" s="18" t="n">
        <f aca="false">SUM(E18:M18,O18)</f>
        <v>0</v>
      </c>
      <c r="Q18" s="21" t="n">
        <f aca="false">(E18*9)+(F18*11)+(G18*6)+(H18*11)+(I18*9)+(J18*8)+(K18*6)+(M18*9)+N18</f>
        <v>0</v>
      </c>
      <c r="R18" s="22"/>
      <c r="S18" s="22" t="n">
        <f aca="false">R18+(H18*11)+(I18*9)+(J18*8)+(K18*6)</f>
        <v>0</v>
      </c>
      <c r="T18" s="23" t="n">
        <f aca="false">S18-Q18</f>
        <v>0</v>
      </c>
      <c r="U18" s="24"/>
    </row>
    <row r="19" customFormat="false" ht="14.25" hidden="false" customHeight="true" outlineLevel="0" collapsed="false">
      <c r="A19" s="15"/>
      <c r="B19" s="16"/>
      <c r="C19" s="17"/>
      <c r="D19" s="17" t="n">
        <f aca="false">E19+F19+G19+H19+I19+J19+K19+L19</f>
        <v>0</v>
      </c>
      <c r="E19" s="18"/>
      <c r="F19" s="18"/>
      <c r="G19" s="18"/>
      <c r="I19" s="35"/>
      <c r="J19" s="18"/>
      <c r="K19" s="18"/>
      <c r="L19" s="18"/>
      <c r="M19" s="18"/>
      <c r="N19" s="21"/>
      <c r="O19" s="18"/>
      <c r="P19" s="18" t="n">
        <f aca="false">SUM(E19:M19,O19)</f>
        <v>0</v>
      </c>
      <c r="Q19" s="21" t="n">
        <f aca="false">(E19*9)+(F19*11)+(G19*6)+(H19*11)+(I19*9)+(J19*8)+(K19*6)+(M19*9)+N19</f>
        <v>0</v>
      </c>
      <c r="R19" s="22"/>
      <c r="S19" s="22" t="n">
        <f aca="false">R19+(H19*11)+(I19*9)+(J19*8)+(K19*6)</f>
        <v>0</v>
      </c>
      <c r="T19" s="23" t="n">
        <f aca="false">S19-Q19</f>
        <v>0</v>
      </c>
      <c r="U19" s="24"/>
      <c r="V19" s="26" t="s">
        <v>159</v>
      </c>
    </row>
    <row r="20" customFormat="false" ht="14.25" hidden="false" customHeight="true" outlineLevel="0" collapsed="false">
      <c r="A20" s="15"/>
      <c r="B20" s="16"/>
      <c r="C20" s="17"/>
      <c r="D20" s="17" t="n">
        <f aca="false">E20+F20+G20+H20+I20+J20+K20+L20</f>
        <v>0</v>
      </c>
      <c r="E20" s="18"/>
      <c r="F20" s="18"/>
      <c r="G20" s="18"/>
      <c r="H20" s="18"/>
      <c r="I20" s="18"/>
      <c r="J20" s="18"/>
      <c r="K20" s="18"/>
      <c r="L20" s="18"/>
      <c r="M20" s="18"/>
      <c r="N20" s="21"/>
      <c r="O20" s="18"/>
      <c r="P20" s="18" t="n">
        <f aca="false">SUM(E20:M20,O20)</f>
        <v>0</v>
      </c>
      <c r="Q20" s="21" t="n">
        <f aca="false">(E20*9)+(F20*11)+(G20*6)+(H20*11)+(I20*9)+(J20*8)+(K20*6)+(M20*9)+N20</f>
        <v>0</v>
      </c>
      <c r="R20" s="22"/>
      <c r="S20" s="22" t="n">
        <f aca="false">R20+(H20*11)+(I20*9)+(J20*8)+(K20*6)</f>
        <v>0</v>
      </c>
      <c r="T20" s="23" t="n">
        <f aca="false">S20-Q20</f>
        <v>0</v>
      </c>
      <c r="U20" s="24"/>
    </row>
    <row r="21" customFormat="false" ht="14.25" hidden="false" customHeight="true" outlineLevel="0" collapsed="false">
      <c r="A21" s="15"/>
      <c r="B21" s="18"/>
      <c r="C21" s="36"/>
      <c r="D21" s="37" t="n">
        <f aca="false">E21+F21+G21+H21+I21+J21+K21+L21</f>
        <v>0</v>
      </c>
      <c r="E21" s="18"/>
      <c r="F21" s="18"/>
      <c r="G21" s="18"/>
      <c r="H21" s="18"/>
      <c r="I21" s="18"/>
      <c r="J21" s="18"/>
      <c r="K21" s="38"/>
      <c r="L21" s="38"/>
      <c r="M21" s="18"/>
      <c r="N21" s="21"/>
      <c r="O21" s="38"/>
      <c r="P21" s="18" t="n">
        <f aca="false">SUM(E21:M21,O21)</f>
        <v>0</v>
      </c>
      <c r="Q21" s="21" t="n">
        <f aca="false">(E21*9)+(F21*11)+(G21*6)+(H21*11)+(I21*9)+(J21*8)+(K21*6)+(M21*9)+N21</f>
        <v>0</v>
      </c>
      <c r="R21" s="21"/>
      <c r="S21" s="22" t="n">
        <f aca="false">R21+(H21*11)+(I21*9)+(J21*8)+(K21*6)</f>
        <v>0</v>
      </c>
      <c r="T21" s="23" t="n">
        <f aca="false">S21-Q21</f>
        <v>0</v>
      </c>
      <c r="U21" s="30"/>
    </row>
    <row r="22" customFormat="false" ht="14.25" hidden="false" customHeight="true" outlineLevel="0" collapsed="false">
      <c r="A22" s="15"/>
      <c r="B22" s="18"/>
      <c r="C22" s="36"/>
      <c r="D22" s="37" t="n">
        <f aca="false">E22+F22+G22+H22+I22+J22+K22+L22</f>
        <v>0</v>
      </c>
      <c r="E22" s="18"/>
      <c r="F22" s="18"/>
      <c r="G22" s="18"/>
      <c r="H22" s="18"/>
      <c r="I22" s="18"/>
      <c r="J22" s="18"/>
      <c r="K22" s="38"/>
      <c r="L22" s="21"/>
      <c r="M22" s="18"/>
      <c r="N22" s="21"/>
      <c r="O22" s="38"/>
      <c r="P22" s="18" t="n">
        <f aca="false">SUM(E22:M22,O22)</f>
        <v>0</v>
      </c>
      <c r="Q22" s="21" t="n">
        <f aca="false">(E22*9)+(F22*11)+(G22*6)+(H22*11)+(I22*9)+(J22*8)+(K22*6)+(M22*9)+N22</f>
        <v>0</v>
      </c>
      <c r="R22" s="21"/>
      <c r="S22" s="22" t="n">
        <f aca="false">R22+(H22*11)+(I22*9)+(J22*8)+(K22*6)</f>
        <v>0</v>
      </c>
      <c r="T22" s="39" t="n">
        <f aca="false">S22-Q22</f>
        <v>0</v>
      </c>
      <c r="U22" s="30"/>
    </row>
    <row r="23" customFormat="false" ht="14.25" hidden="false" customHeight="true" outlineLevel="0" collapsed="false">
      <c r="A23" s="40"/>
      <c r="B23" s="18"/>
      <c r="C23" s="36"/>
      <c r="D23" s="41" t="n">
        <f aca="false">E23+F23+G23+I23+J23+K23+L23</f>
        <v>0</v>
      </c>
      <c r="E23" s="18"/>
      <c r="F23" s="18"/>
      <c r="G23" s="18"/>
      <c r="H23" s="18"/>
      <c r="I23" s="18"/>
      <c r="J23" s="18"/>
      <c r="K23" s="21"/>
      <c r="L23" s="21"/>
      <c r="M23" s="18"/>
      <c r="N23" s="21"/>
      <c r="O23" s="21"/>
      <c r="P23" s="18" t="n">
        <f aca="false">SUM(E23:M23,O23)</f>
        <v>0</v>
      </c>
      <c r="Q23" s="21" t="n">
        <f aca="false">(E23*9)+(F23*11)+(G23*6)+(H23*11)+(I23*9)+(J23*8)+(K23*6)+(M23*9)+N23</f>
        <v>0</v>
      </c>
      <c r="R23" s="21"/>
      <c r="S23" s="21"/>
      <c r="T23" s="22"/>
      <c r="U23" s="30"/>
    </row>
    <row r="24" customFormat="false" ht="14.25" hidden="false" customHeight="true" outlineLevel="0" collapsed="false">
      <c r="A24" s="40"/>
      <c r="B24" s="18" t="s">
        <v>43</v>
      </c>
      <c r="C24" s="42"/>
      <c r="D24" s="41" t="n">
        <f aca="false">E24+F24+G24+I24+J24+K24+L24</f>
        <v>0</v>
      </c>
      <c r="E24" s="18"/>
      <c r="F24" s="18"/>
      <c r="G24" s="18"/>
      <c r="H24" s="18"/>
      <c r="I24" s="18"/>
      <c r="J24" s="18"/>
      <c r="K24" s="21"/>
      <c r="L24" s="21"/>
      <c r="M24" s="18"/>
      <c r="N24" s="21"/>
      <c r="O24" s="21"/>
      <c r="P24" s="18" t="n">
        <f aca="false">SUM(E24:M24,O24)</f>
        <v>0</v>
      </c>
      <c r="Q24" s="21"/>
      <c r="R24" s="21"/>
      <c r="S24" s="21"/>
      <c r="T24" s="22"/>
      <c r="U24" s="30"/>
    </row>
    <row r="25" customFormat="false" ht="14.25" hidden="false" customHeight="true" outlineLevel="0" collapsed="false">
      <c r="A25" s="43" t="s">
        <v>44</v>
      </c>
      <c r="B25" s="44"/>
      <c r="C25" s="45" t="e">
        <f aca="false">S25/B25</f>
        <v>#DIV/0!</v>
      </c>
      <c r="D25" s="44" t="n">
        <f aca="false">SUM(D5:D23)</f>
        <v>0</v>
      </c>
      <c r="E25" s="44" t="n">
        <f aca="false">SUM(E5:E23)</f>
        <v>0</v>
      </c>
      <c r="F25" s="44" t="n">
        <f aca="false">SUM(F5:F23)</f>
        <v>0</v>
      </c>
      <c r="G25" s="44" t="n">
        <f aca="false">SUM(G5:G23)</f>
        <v>0</v>
      </c>
      <c r="H25" s="44"/>
      <c r="I25" s="44" t="n">
        <f aca="false">SUM(I5:I23)</f>
        <v>0</v>
      </c>
      <c r="J25" s="44" t="n">
        <f aca="false">SUM(J5:J23)</f>
        <v>0</v>
      </c>
      <c r="K25" s="44" t="n">
        <f aca="false">SUM(K5:K23)</f>
        <v>0</v>
      </c>
      <c r="L25" s="44" t="n">
        <f aca="false">SUM(L5:L23)</f>
        <v>0</v>
      </c>
      <c r="M25" s="44" t="n">
        <f aca="false">SUM(M5:M23)</f>
        <v>0</v>
      </c>
      <c r="N25" s="44"/>
      <c r="O25" s="44" t="n">
        <f aca="false">SUM(O5:O23)</f>
        <v>0</v>
      </c>
      <c r="P25" s="44" t="n">
        <f aca="false">SUM(E25:J25,M25,O25)</f>
        <v>0</v>
      </c>
      <c r="Q25" s="45" t="n">
        <f aca="false">SUM(Q5:Q24)</f>
        <v>0</v>
      </c>
      <c r="R25" s="45" t="n">
        <f aca="false">SUM(R5:R23)</f>
        <v>0</v>
      </c>
      <c r="S25" s="45" t="n">
        <f aca="false">SUM(S5:S23)</f>
        <v>0</v>
      </c>
      <c r="T25" s="45" t="n">
        <f aca="false">SUM(T5:T23)</f>
        <v>0</v>
      </c>
      <c r="U25" s="46" t="n">
        <f aca="false">SUM(U5:U23)</f>
        <v>0</v>
      </c>
    </row>
    <row r="26" customFormat="false" ht="14.25" hidden="false" customHeight="true" outlineLevel="0" collapsed="false">
      <c r="C26" s="26" t="s">
        <v>45</v>
      </c>
      <c r="D26" s="47" t="n">
        <f aca="false">471/18</f>
        <v>26.16666667</v>
      </c>
    </row>
    <row r="28" customFormat="false" ht="14.25" hidden="false" customHeight="true" outlineLevel="0" collapsed="false">
      <c r="C28" s="26" t="s">
        <v>46</v>
      </c>
    </row>
    <row r="29" customFormat="false" ht="14.25" hidden="false" customHeight="true" outlineLevel="0" collapsed="false">
      <c r="B29" s="25" t="n">
        <f aca="false">C29/18</f>
        <v>116.0205556</v>
      </c>
      <c r="C29" s="48" t="n">
        <v>2088.37</v>
      </c>
      <c r="D29" s="25" t="e">
        <f aca="false">C29/D25</f>
        <v>#DIV/0!</v>
      </c>
      <c r="O29" s="25" t="e">
        <f aca="false">C29/(D25+O25)</f>
        <v>#DIV/0!</v>
      </c>
      <c r="P29" s="25" t="e">
        <f aca="false">C29/P25</f>
        <v>#DIV/0!</v>
      </c>
    </row>
    <row r="30" customFormat="false" ht="14.25" hidden="false" customHeight="true" outlineLevel="0" collapsed="false">
      <c r="C30" s="48" t="s">
        <v>47</v>
      </c>
      <c r="D30" s="25"/>
    </row>
    <row r="31" customFormat="false" ht="14.25" hidden="false" customHeight="true" outlineLevel="0" collapsed="false">
      <c r="B31" s="25" t="n">
        <f aca="false">C31/18</f>
        <v>130.7477778</v>
      </c>
      <c r="C31" s="25" t="n">
        <f aca="false">2353.46</f>
        <v>2353.46</v>
      </c>
      <c r="D31" s="25" t="e">
        <f aca="false">C31/D25</f>
        <v>#DIV/0!</v>
      </c>
      <c r="O31" s="25" t="e">
        <f aca="false">C31/(D25+O25)</f>
        <v>#DIV/0!</v>
      </c>
      <c r="P31" s="25" t="e">
        <f aca="false">C31/P25</f>
        <v>#DIV/0!</v>
      </c>
    </row>
    <row r="32" customFormat="false" ht="14.25" hidden="false" customHeight="true" outlineLevel="0" collapsed="false">
      <c r="C32" s="26" t="s">
        <v>48</v>
      </c>
    </row>
    <row r="33" customFormat="false" ht="14.25" hidden="false" customHeight="true" outlineLevel="0" collapsed="false">
      <c r="B33" s="25" t="n">
        <f aca="false">C33/18</f>
        <v>477.9822222</v>
      </c>
      <c r="C33" s="48" t="n">
        <f aca="false">7693.68+910</f>
        <v>8603.68</v>
      </c>
      <c r="D33" s="25" t="e">
        <f aca="false">C33/D25</f>
        <v>#DIV/0!</v>
      </c>
      <c r="O33" s="25" t="e">
        <f aca="false">C33/(D25+O25)</f>
        <v>#DIV/0!</v>
      </c>
      <c r="P33" s="25" t="e">
        <f aca="false">C33/P25</f>
        <v>#DIV/0!</v>
      </c>
    </row>
    <row r="35" customFormat="false" ht="14.25" hidden="false" customHeight="true" outlineLevel="0" collapsed="false">
      <c r="C35" s="26" t="s">
        <v>49</v>
      </c>
      <c r="D35" s="47" t="e">
        <f aca="false">D25/O25</f>
        <v>#DIV/0!</v>
      </c>
      <c r="E35" s="26" t="s">
        <v>50</v>
      </c>
    </row>
    <row r="37" customFormat="false" ht="14.25" hidden="false" customHeight="true" outlineLevel="0" collapsed="false">
      <c r="C37" s="26" t="s">
        <v>51</v>
      </c>
    </row>
    <row r="38" customFormat="false" ht="14.25" hidden="false" customHeight="true" outlineLevel="0" collapsed="false">
      <c r="C38" s="26" t="s">
        <v>52</v>
      </c>
      <c r="O38" s="25" t="n">
        <f aca="false">(45*11.04)/30</f>
        <v>16.56</v>
      </c>
      <c r="P38" s="26" t="s">
        <v>53</v>
      </c>
    </row>
    <row r="39" customFormat="false" ht="14.25" hidden="false" customHeight="true" outlineLevel="0" collapsed="false">
      <c r="C39" s="26" t="s">
        <v>54</v>
      </c>
      <c r="O39" s="48" t="n">
        <f aca="false">(40*11.04)/30</f>
        <v>14.72</v>
      </c>
      <c r="P39" s="26" t="s">
        <v>53</v>
      </c>
    </row>
    <row r="41" customFormat="false" ht="14.25" hidden="false" customHeight="true" outlineLevel="0" collapsed="false">
      <c r="C41" s="26" t="s">
        <v>55</v>
      </c>
      <c r="F41" s="25" t="n">
        <f aca="false">C33-S25</f>
        <v>8603.68</v>
      </c>
    </row>
    <row r="42" customFormat="false" ht="14.25" hidden="false" customHeight="true" outlineLevel="0" collapsed="false">
      <c r="C42" s="26" t="s">
        <v>56</v>
      </c>
      <c r="E42" s="26" t="s">
        <v>57</v>
      </c>
      <c r="F42" s="49" t="n">
        <f aca="false">F41/18</f>
        <v>477.9822222</v>
      </c>
    </row>
    <row r="43" customFormat="false" ht="14.25" hidden="false" customHeight="true" outlineLevel="0" collapsed="false">
      <c r="C43" s="26" t="s">
        <v>58</v>
      </c>
      <c r="F43" s="25" t="n">
        <f aca="false">C33/18</f>
        <v>477.9822222</v>
      </c>
    </row>
    <row r="44" customFormat="false" ht="14.25" hidden="false" customHeight="true" outlineLevel="0" collapsed="false">
      <c r="C44" s="26" t="s">
        <v>59</v>
      </c>
    </row>
    <row r="45" customFormat="false" ht="14.25" hidden="false" customHeight="true" outlineLevel="0" collapsed="false">
      <c r="C45" s="26" t="s">
        <v>60</v>
      </c>
    </row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mergeCells count="1">
    <mergeCell ref="E2:F2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5.75" hidden="false" customHeight="false" outlineLevel="0" collapsed="false">
      <c r="A1" s="26" t="n">
        <v>2022</v>
      </c>
      <c r="B1" s="26" t="s">
        <v>162</v>
      </c>
      <c r="C1" s="26" t="s">
        <v>163</v>
      </c>
      <c r="D1" s="26" t="s">
        <v>164</v>
      </c>
      <c r="E1" s="26" t="s">
        <v>165</v>
      </c>
      <c r="G1" s="26" t="n">
        <v>2022</v>
      </c>
      <c r="H1" s="26" t="n">
        <v>2023</v>
      </c>
    </row>
    <row r="2" customFormat="false" ht="15.75" hidden="false" customHeight="false" outlineLevel="0" collapsed="false">
      <c r="A2" s="26" t="s">
        <v>166</v>
      </c>
      <c r="B2" s="51" t="n">
        <v>89</v>
      </c>
      <c r="C2" s="51" t="n">
        <v>22</v>
      </c>
      <c r="D2" s="51" t="n">
        <v>50</v>
      </c>
      <c r="E2" s="51" t="n">
        <f aca="false">SUM(B2:D2)</f>
        <v>161</v>
      </c>
      <c r="G2" s="26" t="n">
        <v>89</v>
      </c>
      <c r="H2" s="26" t="n">
        <v>563</v>
      </c>
      <c r="I2" s="47" t="n">
        <f aca="false">H2-G2</f>
        <v>474</v>
      </c>
      <c r="J2" s="47" t="n">
        <f aca="false">I2/G2</f>
        <v>5.32584269662921</v>
      </c>
    </row>
    <row r="3" customFormat="false" ht="15.75" hidden="false" customHeight="false" outlineLevel="0" collapsed="false">
      <c r="A3" s="26" t="s">
        <v>167</v>
      </c>
      <c r="B3" s="51" t="n">
        <v>199</v>
      </c>
      <c r="C3" s="51" t="n">
        <v>86</v>
      </c>
      <c r="D3" s="51" t="n">
        <v>110</v>
      </c>
      <c r="E3" s="51" t="n">
        <f aca="false">SUM(B3:D3)</f>
        <v>395</v>
      </c>
      <c r="G3" s="26" t="n">
        <v>199</v>
      </c>
      <c r="H3" s="26" t="n">
        <v>419</v>
      </c>
      <c r="I3" s="47" t="n">
        <f aca="false">H3-G3</f>
        <v>220</v>
      </c>
      <c r="J3" s="47" t="n">
        <f aca="false">I3/G3</f>
        <v>1.10552763819095</v>
      </c>
    </row>
    <row r="4" customFormat="false" ht="15.75" hidden="false" customHeight="false" outlineLevel="0" collapsed="false">
      <c r="A4" s="26" t="s">
        <v>168</v>
      </c>
      <c r="B4" s="51" t="n">
        <v>471</v>
      </c>
      <c r="C4" s="51" t="n">
        <v>106</v>
      </c>
      <c r="D4" s="51" t="n">
        <v>233</v>
      </c>
      <c r="E4" s="51" t="n">
        <f aca="false">SUM(B4:D4)</f>
        <v>810</v>
      </c>
      <c r="G4" s="26" t="n">
        <v>471</v>
      </c>
      <c r="H4" s="26" t="n">
        <v>531</v>
      </c>
      <c r="I4" s="47" t="n">
        <f aca="false">H4-G4</f>
        <v>60</v>
      </c>
      <c r="J4" s="47" t="n">
        <f aca="false">I4/G4</f>
        <v>0.127388535031847</v>
      </c>
    </row>
    <row r="5" customFormat="false" ht="15.75" hidden="false" customHeight="false" outlineLevel="0" collapsed="false">
      <c r="A5" s="26" t="s">
        <v>169</v>
      </c>
      <c r="B5" s="51" t="n">
        <v>398</v>
      </c>
      <c r="C5" s="51" t="n">
        <v>136</v>
      </c>
      <c r="D5" s="51" t="n">
        <v>193</v>
      </c>
      <c r="E5" s="51" t="n">
        <f aca="false">SUM(B5:D5)</f>
        <v>727</v>
      </c>
      <c r="G5" s="26" t="n">
        <v>398</v>
      </c>
      <c r="H5" s="26" t="n">
        <v>542</v>
      </c>
      <c r="I5" s="47" t="n">
        <f aca="false">H5-G5</f>
        <v>144</v>
      </c>
      <c r="J5" s="47" t="n">
        <f aca="false">I5/G5</f>
        <v>0.361809045226131</v>
      </c>
    </row>
    <row r="6" customFormat="false" ht="15.75" hidden="false" customHeight="false" outlineLevel="0" collapsed="false">
      <c r="A6" s="26" t="s">
        <v>170</v>
      </c>
      <c r="B6" s="51" t="n">
        <v>378</v>
      </c>
      <c r="C6" s="51" t="n">
        <v>125</v>
      </c>
      <c r="D6" s="51" t="n">
        <v>206</v>
      </c>
      <c r="E6" s="51" t="n">
        <f aca="false">SUM(B6:D6)</f>
        <v>709</v>
      </c>
      <c r="G6" s="26" t="n">
        <v>378</v>
      </c>
      <c r="H6" s="26" t="n">
        <v>599</v>
      </c>
      <c r="I6" s="47" t="n">
        <f aca="false">H6-G6</f>
        <v>221</v>
      </c>
      <c r="J6" s="47" t="n">
        <f aca="false">I6/G6</f>
        <v>0.584656084656085</v>
      </c>
    </row>
    <row r="7" customFormat="false" ht="15.75" hidden="false" customHeight="false" outlineLevel="0" collapsed="false">
      <c r="A7" s="26" t="s">
        <v>171</v>
      </c>
      <c r="B7" s="51" t="n">
        <v>409</v>
      </c>
      <c r="C7" s="51" t="n">
        <v>121</v>
      </c>
      <c r="D7" s="51" t="n">
        <v>201</v>
      </c>
      <c r="E7" s="51" t="n">
        <f aca="false">SUM(B7:D7)</f>
        <v>731</v>
      </c>
      <c r="G7" s="47" t="n">
        <f aca="false">SUM(G1:G6)</f>
        <v>3557</v>
      </c>
      <c r="H7" s="47" t="n">
        <f aca="false">SUM(H1:H6)</f>
        <v>4677</v>
      </c>
      <c r="I7" s="47" t="n">
        <f aca="false">H7-G7</f>
        <v>1120</v>
      </c>
      <c r="J7" s="47" t="n">
        <f aca="false">I7/G7</f>
        <v>0.314872083216193</v>
      </c>
    </row>
    <row r="8" customFormat="false" ht="15.75" hidden="false" customHeight="false" outlineLevel="0" collapsed="false">
      <c r="A8" s="26" t="s">
        <v>172</v>
      </c>
      <c r="B8" s="51" t="n">
        <v>390</v>
      </c>
      <c r="C8" s="51" t="n">
        <v>109</v>
      </c>
      <c r="D8" s="51" t="n">
        <v>177</v>
      </c>
      <c r="E8" s="51" t="n">
        <f aca="false">SUM(B8:D8)</f>
        <v>676</v>
      </c>
    </row>
    <row r="9" customFormat="false" ht="15.75" hidden="false" customHeight="false" outlineLevel="0" collapsed="false">
      <c r="A9" s="26" t="s">
        <v>173</v>
      </c>
      <c r="B9" s="51" t="n">
        <v>468</v>
      </c>
      <c r="C9" s="51" t="n">
        <v>134</v>
      </c>
      <c r="D9" s="51" t="n">
        <v>211</v>
      </c>
      <c r="E9" s="51" t="n">
        <f aca="false">SUM(B9:D9)</f>
        <v>813</v>
      </c>
    </row>
    <row r="10" customFormat="false" ht="15.75" hidden="false" customHeight="false" outlineLevel="0" collapsed="false">
      <c r="A10" s="26" t="s">
        <v>174</v>
      </c>
      <c r="B10" s="51" t="n">
        <v>455</v>
      </c>
      <c r="C10" s="51" t="n">
        <v>98</v>
      </c>
      <c r="D10" s="51" t="n">
        <v>225</v>
      </c>
      <c r="E10" s="51" t="n">
        <f aca="false">SUM(B10:D10)</f>
        <v>778</v>
      </c>
    </row>
    <row r="11" customFormat="false" ht="15.75" hidden="false" customHeight="false" outlineLevel="0" collapsed="false">
      <c r="A11" s="26" t="s">
        <v>175</v>
      </c>
      <c r="B11" s="51" t="n">
        <v>498</v>
      </c>
      <c r="C11" s="51" t="n">
        <v>123</v>
      </c>
      <c r="D11" s="51" t="n">
        <v>198</v>
      </c>
      <c r="E11" s="51" t="n">
        <f aca="false">SUM(B11:D11)</f>
        <v>819</v>
      </c>
    </row>
    <row r="12" customFormat="false" ht="15.75" hidden="false" customHeight="false" outlineLevel="0" collapsed="false">
      <c r="A12" s="26" t="s">
        <v>176</v>
      </c>
      <c r="B12" s="51" t="n">
        <v>389</v>
      </c>
      <c r="C12" s="51" t="n">
        <v>121</v>
      </c>
      <c r="D12" s="51" t="n">
        <v>192</v>
      </c>
      <c r="E12" s="51" t="n">
        <f aca="false">SUM(B12:D12)</f>
        <v>702</v>
      </c>
    </row>
    <row r="13" customFormat="false" ht="15.75" hidden="false" customHeight="false" outlineLevel="0" collapsed="false">
      <c r="A13" s="26" t="s">
        <v>177</v>
      </c>
      <c r="B13" s="51" t="n">
        <v>391</v>
      </c>
      <c r="C13" s="51" t="n">
        <v>63</v>
      </c>
      <c r="D13" s="51" t="n">
        <v>161</v>
      </c>
      <c r="E13" s="51" t="n">
        <f aca="false">SUM(B13:D13)</f>
        <v>615</v>
      </c>
    </row>
    <row r="14" customFormat="false" ht="15.75" hidden="false" customHeight="false" outlineLevel="0" collapsed="false">
      <c r="A14" s="26"/>
      <c r="B14" s="26"/>
      <c r="C14" s="26"/>
      <c r="D14" s="26"/>
      <c r="E14" s="26"/>
    </row>
    <row r="15" customFormat="false" ht="15.75" hidden="false" customHeight="false" outlineLevel="0" collapsed="false">
      <c r="A15" s="26"/>
      <c r="B15" s="51" t="n">
        <f aca="false">SUM(B2:B13)</f>
        <v>4535</v>
      </c>
      <c r="C15" s="51" t="n">
        <f aca="false">SUM(C2:C13)</f>
        <v>1244</v>
      </c>
      <c r="D15" s="51" t="n">
        <f aca="false">SUM(D2:D13)</f>
        <v>2157</v>
      </c>
      <c r="E15" s="51" t="n">
        <f aca="false">SUM(E2:E13)</f>
        <v>7936</v>
      </c>
      <c r="F15" s="47" t="n">
        <f aca="false">12*120</f>
        <v>1440</v>
      </c>
    </row>
    <row r="16" customFormat="false" ht="15.75" hidden="false" customHeight="false" outlineLevel="0" collapsed="false">
      <c r="A16" s="26"/>
      <c r="B16" s="52" t="n">
        <f aca="false">B15/E15</f>
        <v>0.5714465726</v>
      </c>
      <c r="C16" s="52" t="n">
        <f aca="false">C15/E15</f>
        <v>0.1567540323</v>
      </c>
      <c r="D16" s="52" t="n">
        <f aca="false">D15/E15</f>
        <v>0.2717993952</v>
      </c>
      <c r="E16" s="26"/>
    </row>
    <row r="17" customFormat="false" ht="15.75" hidden="false" customHeight="false" outlineLevel="0" collapsed="false">
      <c r="A17" s="26"/>
      <c r="B17" s="47"/>
      <c r="C17" s="47"/>
    </row>
    <row r="18" customFormat="false" ht="15.75" hidden="false" customHeight="false" outlineLevel="0" collapsed="false">
      <c r="A18" s="26" t="n">
        <v>2023</v>
      </c>
      <c r="B18" s="26" t="s">
        <v>162</v>
      </c>
      <c r="C18" s="47"/>
      <c r="E18" s="26" t="s">
        <v>165</v>
      </c>
    </row>
    <row r="19" customFormat="false" ht="15.75" hidden="false" customHeight="false" outlineLevel="0" collapsed="false">
      <c r="A19" s="26" t="s">
        <v>178</v>
      </c>
      <c r="B19" s="47" t="n">
        <v>563</v>
      </c>
      <c r="E19" s="47" t="n">
        <v>880</v>
      </c>
    </row>
    <row r="20" customFormat="false" ht="15.75" hidden="false" customHeight="false" outlineLevel="0" collapsed="false">
      <c r="A20" s="26" t="s">
        <v>179</v>
      </c>
      <c r="B20" s="47" t="n">
        <v>419</v>
      </c>
      <c r="E20" s="47" t="n">
        <v>659</v>
      </c>
    </row>
    <row r="21" customFormat="false" ht="15.75" hidden="false" customHeight="false" outlineLevel="0" collapsed="false">
      <c r="A21" s="26" t="s">
        <v>180</v>
      </c>
      <c r="B21" s="47" t="n">
        <v>531</v>
      </c>
      <c r="E21" s="47" t="n">
        <v>812</v>
      </c>
      <c r="F21" s="26" t="s">
        <v>181</v>
      </c>
    </row>
    <row r="22" customFormat="false" ht="15.75" hidden="false" customHeight="false" outlineLevel="0" collapsed="false">
      <c r="A22" s="26" t="s">
        <v>182</v>
      </c>
      <c r="B22" s="47" t="n">
        <v>542</v>
      </c>
      <c r="E22" s="47" t="n">
        <v>807</v>
      </c>
    </row>
    <row r="23" customFormat="false" ht="15.75" hidden="false" customHeight="false" outlineLevel="0" collapsed="false">
      <c r="A23" s="26" t="s">
        <v>183</v>
      </c>
      <c r="B23" s="47" t="n">
        <v>599</v>
      </c>
      <c r="E23" s="47" t="n">
        <v>886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2024-08-09T19:06:25Z</dcterms:modified>
  <cp:revision>1</cp:revision>
  <dc:subject/>
  <dc:title/>
</cp:coreProperties>
</file>